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66925"/>
  <mc:AlternateContent xmlns:mc="http://schemas.openxmlformats.org/markup-compatibility/2006">
    <mc:Choice Requires="x15">
      <x15ac:absPath xmlns:x15ac="http://schemas.microsoft.com/office/spreadsheetml/2010/11/ac" url="C:\Users\julia\Downloads\OneDrive_2026-08-20\TRIMESTRE II PI PINAR\"/>
    </mc:Choice>
  </mc:AlternateContent>
  <xr:revisionPtr revIDLastSave="2" documentId="13_ncr:1_{909A0FA9-C07E-4A07-A8F5-9AC44155F84D}" xr6:coauthVersionLast="47" xr6:coauthVersionMax="47" xr10:uidLastSave="{3ABC8911-A6C6-4E7A-8095-5D6DB870D1BF}"/>
  <bookViews>
    <workbookView xWindow="-120" yWindow="-120" windowWidth="20730" windowHeight="11040" xr2:uid="{00000000-000D-0000-FFFF-FFFF00000000}"/>
  </bookViews>
  <sheets>
    <sheet name="PI" sheetId="1" r:id="rId1"/>
    <sheet name="Instrucciones" sheetId="3" r:id="rId2"/>
    <sheet name="Listas" sheetId="2" r:id="rId3"/>
  </sheets>
  <definedNames>
    <definedName name="_xlnm._FilterDatabase" localSheetId="0" hidden="1">PI!$D$11:$D$17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8" i="1" l="1"/>
  <c r="AC18" i="1"/>
  <c r="X18" i="1"/>
  <c r="AQ16" i="1"/>
  <c r="AQ17" i="1"/>
  <c r="AQ15" i="1"/>
  <c r="AQ14" i="1"/>
  <c r="AQ13" i="1"/>
  <c r="AQ12" i="1"/>
  <c r="AQ11" i="1"/>
  <c r="AP16" i="1"/>
  <c r="AR16" i="1" s="1"/>
  <c r="AK16" i="1"/>
  <c r="AM16" i="1" s="1"/>
  <c r="AF16" i="1"/>
  <c r="AH16" i="1" s="1"/>
  <c r="AA16" i="1"/>
  <c r="AC16" i="1" s="1"/>
  <c r="V16" i="1"/>
  <c r="X16" i="1" s="1"/>
  <c r="Q17" i="1"/>
  <c r="Q16" i="1"/>
  <c r="Q15" i="1"/>
  <c r="AP15" i="1" s="1"/>
  <c r="AR15" i="1" s="1"/>
  <c r="Q14" i="1"/>
  <c r="Q13" i="1"/>
  <c r="AP13" i="1" s="1"/>
  <c r="AR13" i="1" s="1"/>
  <c r="Q12" i="1"/>
  <c r="AP12" i="1" s="1"/>
  <c r="AR12" i="1" s="1"/>
  <c r="Q11" i="1"/>
  <c r="AP11" i="1" s="1"/>
  <c r="AR11" i="1" s="1"/>
  <c r="AK14" i="1"/>
  <c r="AM14" i="1" s="1"/>
  <c r="AF14" i="1"/>
  <c r="AH14" i="1" s="1"/>
  <c r="AA14" i="1"/>
  <c r="AC14" i="1" s="1"/>
  <c r="V14" i="1"/>
  <c r="X14" i="1" s="1"/>
  <c r="AK13" i="1"/>
  <c r="AM13" i="1" s="1"/>
  <c r="AF13" i="1"/>
  <c r="AH13" i="1" s="1"/>
  <c r="AA13" i="1"/>
  <c r="AC13" i="1" s="1"/>
  <c r="V13" i="1"/>
  <c r="X13" i="1" s="1"/>
  <c r="AP17" i="1"/>
  <c r="AR17" i="1" s="1"/>
  <c r="AP14" i="1"/>
  <c r="AR14" i="1" s="1"/>
  <c r="AK15" i="1"/>
  <c r="AM15" i="1" s="1"/>
  <c r="AF15" i="1"/>
  <c r="AH15" i="1" s="1"/>
  <c r="AA15" i="1"/>
  <c r="AC15" i="1" s="1"/>
  <c r="V15" i="1"/>
  <c r="X15" i="1" s="1"/>
  <c r="AK17" i="1"/>
  <c r="AM17" i="1" s="1"/>
  <c r="AK12" i="1"/>
  <c r="AM12" i="1" s="1"/>
  <c r="AK11" i="1"/>
  <c r="AM11" i="1" s="1"/>
  <c r="AF17" i="1"/>
  <c r="AH17" i="1" s="1"/>
  <c r="AF12" i="1"/>
  <c r="AH12" i="1" s="1"/>
  <c r="AF11" i="1"/>
  <c r="AH11" i="1" s="1"/>
  <c r="AA17" i="1"/>
  <c r="AC17" i="1" s="1"/>
  <c r="AA12" i="1"/>
  <c r="AC12" i="1" s="1"/>
  <c r="AA11" i="1"/>
  <c r="AC11" i="1" s="1"/>
  <c r="V12" i="1"/>
  <c r="X12" i="1" s="1"/>
  <c r="V17" i="1"/>
  <c r="X17" i="1" s="1"/>
  <c r="V11" i="1"/>
  <c r="X11" i="1" s="1"/>
  <c r="AM18" i="1" l="1"/>
  <c r="AH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<sst xmlns="http://schemas.openxmlformats.org/spreadsheetml/2006/main" count="344" uniqueCount="237">
  <si>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</si>
  <si>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</si>
  <si>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</si>
  <si>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Institucional de Archivos</t>
  </si>
  <si>
    <t>CONTROL DE CAMBIOS</t>
  </si>
  <si>
    <t>VERSIÓN</t>
  </si>
  <si>
    <t>FECHA</t>
  </si>
  <si>
    <t>DESCRIPCIÓN</t>
  </si>
  <si>
    <t>DEPENDENCIAS ASOCIADAS</t>
  </si>
  <si>
    <t>DA - Dirección Administrativa</t>
  </si>
  <si>
    <t>Publicación del plan de gestión aprobado CIGD. Caso HOLA: 23923</t>
  </si>
  <si>
    <t>20 de abril de /2026</t>
  </si>
  <si>
    <t>Publicación del seguimiento con corte a 31/03/2026. Para el I trimestre de la vigencia 2026, el Plan Institucional de archvos  alcanzó un nivel de desempeño del  100.00% y 12,50% acumulado para la vigencia.</t>
  </si>
  <si>
    <t>AÑO VIGENCIA</t>
  </si>
  <si>
    <t>20 de agosto de 2026</t>
  </si>
  <si>
    <t>Publicación del seguimiento con corte a 30/06/2026. Para el II trimestre de la vigencia 2026, el Plan Institucional de archvos  alcanzó un nivel de desempeño del  91,75% y 40,03% acumulado para la vigencia.</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</si>
  <si>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</si>
  <si>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</si>
  <si>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</si>
  <si>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</si>
  <si>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</si>
  <si>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</si>
  <si>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</si>
  <si>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</si>
  <si>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</si>
  <si>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</si>
  <si>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</si>
  <si>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</si>
  <si>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</si>
  <si>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</si>
  <si>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</si>
  <si>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</si>
  <si>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</si>
  <si>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</si>
  <si>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</si>
  <si>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</si>
  <si>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</si>
  <si>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</si>
  <si>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</si>
  <si>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</si>
  <si>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</si>
  <si>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</si>
  <si>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</si>
  <si>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</si>
  <si>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</si>
  <si>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</si>
  <si>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</si>
  <si>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</si>
  <si>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</si>
  <si>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</si>
  <si>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</si>
  <si>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</si>
  <si>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Realizar cuarenta y cuatro (44) transferencias documentales, correspondientes a las cuarenta y cuatro (44) unidades administrativas de la SDG, conforme al procedimiento código GDI-GPD-P006 y a los tiempos de retención consignados en las dos versiones de la TRD de la SDG</t>
  </si>
  <si>
    <t>8179 - Fortalecimiento de la gestión administrativa y operativa de la Secretaria Distrital de Gobierno Bogotá D.C.</t>
  </si>
  <si>
    <t>PEI - Propiciar la revolución del servicio con criterios de calidad, calidez, eficacia, oportunidad, sostenibilidad y transformación digital.</t>
  </si>
  <si>
    <t>5. Información y Comunicación</t>
  </si>
  <si>
    <t>Política 5.1. Gestión Documental</t>
  </si>
  <si>
    <t>Eficacia</t>
  </si>
  <si>
    <t>Transferencias documentales realizadas</t>
  </si>
  <si>
    <t>Transferencias documentales</t>
  </si>
  <si>
    <t>Número de transferencias documentales realizadas / Número de transferencias programadas</t>
  </si>
  <si>
    <t>Suma</t>
  </si>
  <si>
    <t>Actas de transferencias documentales elaboradas.</t>
  </si>
  <si>
    <t>Registro de las Unidades Administrativas</t>
  </si>
  <si>
    <t>Meta no programada</t>
  </si>
  <si>
    <t xml:space="preserve">Meta no programada </t>
  </si>
  <si>
    <t>MT2</t>
  </si>
  <si>
    <t>Elaborar un (1) documento de Historia Institucional con fines archivísticos de la Secretaría Distrital de Gobierno (SDG) desde el año 1927- 2006, como insumo para la elaboración de la Tabla de Valoración Documental (TVD) de la Entidad.</t>
  </si>
  <si>
    <t>Documento de Historia Institucional elaborado como insumo para la TVD</t>
  </si>
  <si>
    <t>Documento</t>
  </si>
  <si>
    <t>Número de documentos de Historia Institucional elaborados / Número de documentos de Historia Institucional programados</t>
  </si>
  <si>
    <t>Documento de Historia institucional de la Secretaría Distrital de Gobierno (SDG), de 1927 a 2006.</t>
  </si>
  <si>
    <t>Datos Propios</t>
  </si>
  <si>
    <t>Se elaboró un (1) documento de Historia Institucional con fines archivísticos de la Secretaría Distrital de Gobierno, desarrollado por el equipo de profesionales historiadores del Equipo de Gestión del Patrimonio Documental de la Dirección Administrativa. Este documento constituye un insumo técnico fundamental para la elaboración de la Tabla de Valoración Documental (TVD) de la Entidad, al consolidar la investigación histórica, normativa, administrativa y funcional de la Secretaría y de sus antecedentes institucionales. Asimismo, proporciona el contexto archivístico necesario para identificar la evolución de las funciones, la producción documental y las transformaciones organizacionales, fortaleciendo el proceso de valoración documental conforme a los lineamientos establecidos por el Archivo General de la Nación.</t>
  </si>
  <si>
    <t>Documento de Historia institucional de la Secretaría Distrital de Gobierno (SDG), de 1927 a 2006</t>
  </si>
  <si>
    <t>MT3</t>
  </si>
  <si>
    <t>Realizar una (1) actualización al Programa de Gestión Documental (PGD) de la Secretaría Distrital de Gobierno (SDG), con reformulación a 4 años.</t>
  </si>
  <si>
    <t>Número de actualizaciones realizadas al Programa de Gestión Documental</t>
  </si>
  <si>
    <t>Actualizaciones</t>
  </si>
  <si>
    <t>Número de actualizaciones realizadas / Número de actualizaciones programadas</t>
  </si>
  <si>
    <t>Documento de Programa de Gestión Documental de la Secretaría Distrital de Gobierno (SDG).</t>
  </si>
  <si>
    <t>MT4</t>
  </si>
  <si>
    <t>Realizar una (1) actualización a la Política en Gestión Documental de la Secretaría Distrital de Gobierno (SDG).</t>
  </si>
  <si>
    <t>Número de actualizaciones realizadas a la Política en Gestión Documental .</t>
  </si>
  <si>
    <t>Documento de Política en Gestión Documental de la Secretaría Distrital de Gobierno (SDG).</t>
  </si>
  <si>
    <t>MT5</t>
  </si>
  <si>
    <t>Aplicar la disposición final a 800 cajas de documentación que conforman el acervo documental de la Secretaría Distrital de Gobierno (SDG), conforme a las 2 versiones de Tablas de Retención Documental (TRD) convalidadas de la Entidad.</t>
  </si>
  <si>
    <t>Número de cajas de documentación con disposición final  aplicada</t>
  </si>
  <si>
    <t>Cajas</t>
  </si>
  <si>
    <t>Número de cajas de documentación con disposición final aplicada /Número de cajas de documentación programadas * 100</t>
  </si>
  <si>
    <t>Acta de Eliminación de Archivos-GDI-GPD-F122</t>
  </si>
  <si>
    <t>En cumplimiento de las Tablas de Retención Documental (TRD) convalidadas de la Secretaría Distrital de Gobierno, se dio continuidad al proceso de aplicación de la disposición final de la documentación aprobada mediante el Acta No. 01 del 16 de diciembre de 2025 por el Comité Institucional de Gestión y Desempeño. Como resultado de las jornadas de eliminación documental realizadas en el Archivo Central durante el segundo trimestre de 2026, se materializó la disposición final de doscientas una (201) cajas de archivo, conforme a los procedimientos institucionales y a la normativa archivística vigente, quedando soportada su ejecución mediante las certificaciones expedidas para las jornadas realizadas los días 10 y 29 de abril de 2026
Teniendo en cuenta que la meta establecida para el primer trimestre de 2026 correspondía a la disposición final de trescientas (300) cajas de archivo, la eliminación de las noventa y nueve (99) cajas restantes fue incorporada en la programación operativa del tercer trimestre de 2026, con el fin de culminar el proceso de disposición final conforme a la capacidad operativa del Archivo Central y garantizar el cumplimiento de los controles y procedimientos archivísticos establecidos.</t>
  </si>
  <si>
    <t>Acta de Eliminación de Archivos</t>
  </si>
  <si>
    <t>MT6</t>
  </si>
  <si>
    <t>Realizar cuatro (4) seguimientos, cada uno dirigido de manera integral a las veinte (20) Alcaldías Locales de la SDG y a las dependencias de su Nivel Central, sobre la implementación del Plan de Conservación Documental y de los siguientes programas:
· Saneamiento Ambiental.
· Monitoreo de Condiciones Ambientales.
· Almacenamiento y re-almacenamiento de cajas y carpetas de archivo.</t>
  </si>
  <si>
    <t>Número de seguimientos realizados a la implementación del Plan de Conservación Documental</t>
  </si>
  <si>
    <t>Seguimientos</t>
  </si>
  <si>
    <t>Número de seguimientos realizados/ Número de seguimientos programados</t>
  </si>
  <si>
    <t>Informes de seguimiento a la implementación del Plan de Conservación Documental.</t>
  </si>
  <si>
    <t>El informe de seguimiento al Plan de Conservación Documental correspondiente al primer trimestre de 2026 expone las acciones desarrolladas por las Alcaldías Locales, las dependencias del Nivel Central y el Archivo Central de la Secretaría Distrital de Gobierno en materia de saneamiento ambiental, monitoreo de condiciones ambientales y almacenamiento y realmacenamiento de unidades documentales. Asimismo, presenta el análisis del nivel de cumplimiento de cada programa, evidenciando avances en la implementación del Sistema Integrado de Conservación (SIC), orientadas a fortalecer la conservación preventiva y la sostenibilidad del Plan en el marco del Plan Institucional de Archivos (PINAR 2026.</t>
  </si>
  <si>
    <t>Informe de seguimiento a la implementación del Plan de Conservación Documental -I Trimestre del año 2026.</t>
  </si>
  <si>
    <t>Se presenta el Informe de seguimiento a la implementación del Plan de Conservación Documental correspondiente al segundo trimestre de 2026 presenta el estado de avance de las acciones desarrolladas por las Alcaldías Locales, las dependencias del Nivel Central y el Archivo Central de la Secretaría Distrital de Gobierno para la implementación de los programas del Plan de Conservación Documental, componente del Sistema Integrado de Conservación (SIC).</t>
  </si>
  <si>
    <t>Informe de seguimiento a la implementación del Plan de Conservación Documental II Trimestre</t>
  </si>
  <si>
    <t>MT7</t>
  </si>
  <si>
    <t>Realizar dos (2) seguimientos a las acciones de implementación del Plan de Preservación Digital a Largo Plazo en la Entidad.</t>
  </si>
  <si>
    <t>Número de seguimientos realizados a la implementación del Plan de Preservación Digital.</t>
  </si>
  <si>
    <t>Informes de seguimiento a la implementación del Plan de Preservación Digital.</t>
  </si>
  <si>
    <t>Se presenta el Informe de seguimiento a la implementación del Plan de Preservación Digital correspondiente al primer semestre de 2026, el cual expone el estado de avance de las acciones desarrolladas por las dependencias de la Secretaría Distrital de Gobierno para la implementación de las estrategias definidas en el Plan de Preservación Digital, como componente del Sistema Integrado de Conservación (SIC). Asimismo, analiza el nivel de cumplimiento de las actividades ejecutadas durante el periodo, identificando avances y oportunidades de mejora para fortalecer la preservación y disponibilidad de los documentos electrónicos de archivo de la Entidad.</t>
  </si>
  <si>
    <t>Informe de seguimiento a la implementación del Plan de Preservación Digital I Semestre 2026</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</si>
  <si>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</si>
  <si>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</si>
  <si>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</si>
  <si>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</si>
  <si>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</si>
  <si>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</si>
  <si>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</si>
  <si>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</si>
  <si>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</si>
  <si>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</si>
  <si>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</si>
  <si>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</si>
  <si>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</si>
  <si>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</si>
  <si>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</si>
  <si>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</si>
  <si>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</si>
  <si>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</si>
  <si>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</si>
  <si>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</si>
  <si>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</si>
  <si>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</si>
  <si>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</si>
  <si>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</si>
  <si>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</si>
  <si>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</si>
  <si>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</si>
  <si>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</si>
  <si>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</si>
  <si>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</si>
  <si>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</si>
  <si>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</si>
  <si>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</si>
  <si>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</si>
  <si>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</si>
  <si>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</si>
  <si>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</si>
  <si>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</si>
  <si>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</si>
  <si>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</si>
  <si>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</si>
  <si>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</si>
  <si>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</si>
  <si>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</si>
  <si>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</si>
  <si>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</si>
  <si>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</si>
  <si>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</si>
  <si>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</si>
  <si>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</si>
  <si>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</si>
  <si>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</si>
  <si>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</si>
  <si>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</si>
  <si>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</si>
  <si>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</si>
  <si>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Constante</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</si>
  <si>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</si>
  <si>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</si>
  <si>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</si>
  <si>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3. Gestión con Valores para Resultados</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</si>
  <si>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</si>
  <si>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</si>
  <si>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</si>
  <si>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</si>
  <si>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</si>
  <si>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</si>
  <si>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</si>
  <si>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</si>
  <si>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</si>
  <si>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</si>
  <si>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</si>
  <si>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</si>
  <si>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</si>
  <si>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</si>
  <si>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</si>
  <si>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</si>
  <si>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</si>
  <si>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</si>
  <si>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</si>
  <si>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</si>
  <si>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</si>
  <si>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</si>
  <si>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</si>
  <si>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</si>
  <si>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</si>
  <si>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</si>
  <si>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</si>
  <si>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</si>
  <si>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</si>
  <si>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</si>
  <si>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</si>
  <si>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</si>
  <si>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Política 3.3. Seguridad Digital</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</si>
  <si>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</si>
  <si>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</si>
  <si>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</si>
  <si>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</si>
  <si>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</si>
  <si>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</si>
  <si>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</si>
  <si>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8048 - Fortalecimiento Tecnológico para una Administración Más Eficiente en la Secretaría Distrital de Gobierno Bogotá D.C.</t>
  </si>
  <si>
    <t>Política 3.5. Mejora Normativa</t>
  </si>
  <si>
    <t>Plan de Seguridad y Privacidad de la Información</t>
  </si>
  <si>
    <t>DGP - Dirección para la Gestión Policiva</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</si>
  <si>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</si>
  <si>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</si>
  <si>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</si>
  <si>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</si>
  <si>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</si>
  <si>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</si>
  <si>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</si>
  <si>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</si>
  <si>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</si>
  <si>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</si>
  <si>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</si>
  <si>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</si>
  <si>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</si>
  <si>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</si>
  <si>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</si>
  <si>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</si>
  <si>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</si>
  <si>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</si>
  <si>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DGTH - Dirección de Gestión del Talento Humano</t>
  </si>
  <si>
    <t>Política 7.1. Control Interno</t>
  </si>
  <si>
    <t>DF - Dirección Financiera</t>
  </si>
  <si>
    <t>DTI - Dirección de Tecnologías e Información</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</si>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</sst>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0">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6">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1" fontId="1" fillId="0" borderId="1" xfId="1" applyNumberFormat="1" applyFont="1" applyFill="1" applyBorder="1" applyAlignment="1">
      <alignment horizontal="center" vertical="center" wrapText="1"/>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1" fontId="1" fillId="0" borderId="1" xfId="1"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4" borderId="1" xfId="0" applyFont="1" applyFill="1" applyBorder="1" applyAlignment="1">
      <alignment horizontal="justify"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8"/>
  <sheetViews>
    <sheetView tabSelected="1" zoomScale="80" zoomScaleNormal="80" workbookViewId="0">
      <selection sqref="A1:G1"/>
    </sheetView>
  </sheetViews>
  <sheetFormatPr defaultColWidth="10.85546875" defaultRowHeight="1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61" t="s">
        <v>0</v>
      </c>
      <c r="B1" s="57"/>
      <c r="C1" s="57"/>
      <c r="D1" s="57"/>
      <c r="E1" s="57"/>
      <c r="F1" s="57"/>
      <c r="G1" s="57"/>
      <c r="H1" s="54" t="s">
        <v>1</v>
      </c>
      <c r="I1" s="54"/>
    </row>
    <row r="2" spans="1:44" s="8" customFormat="1">
      <c r="A2" s="37"/>
      <c r="B2" s="13"/>
      <c r="C2" s="13"/>
      <c r="D2" s="13"/>
      <c r="E2" s="13"/>
      <c r="F2" s="13"/>
      <c r="G2" s="13"/>
      <c r="H2" s="13"/>
      <c r="I2" s="13"/>
      <c r="J2" s="13"/>
      <c r="K2" s="13"/>
      <c r="L2" s="13"/>
      <c r="M2" s="13"/>
      <c r="N2" s="7"/>
      <c r="O2" s="7"/>
      <c r="P2" s="7"/>
      <c r="Q2" s="7"/>
    </row>
    <row r="3" spans="1:44" s="6" customFormat="1" ht="15" customHeight="1">
      <c r="A3" s="56" t="s">
        <v>2</v>
      </c>
      <c r="B3" s="56"/>
      <c r="C3" s="57" t="s">
        <v>3</v>
      </c>
      <c r="E3" s="56" t="s">
        <v>4</v>
      </c>
      <c r="F3" s="56"/>
      <c r="G3" s="56"/>
      <c r="H3" s="56"/>
      <c r="I3" s="56"/>
    </row>
    <row r="4" spans="1:44" s="6" customFormat="1" ht="15" customHeight="1">
      <c r="A4" s="56"/>
      <c r="B4" s="56"/>
      <c r="C4" s="57"/>
      <c r="E4" s="14" t="s">
        <v>5</v>
      </c>
      <c r="F4" s="14" t="s">
        <v>6</v>
      </c>
      <c r="G4" s="56" t="s">
        <v>7</v>
      </c>
      <c r="H4" s="56"/>
      <c r="I4" s="56"/>
    </row>
    <row r="5" spans="1:44" s="6" customFormat="1" ht="15" customHeight="1">
      <c r="A5" s="56" t="s">
        <v>8</v>
      </c>
      <c r="B5" s="56"/>
      <c r="C5" s="55" t="s">
        <v>9</v>
      </c>
      <c r="E5" s="9">
        <v>1</v>
      </c>
      <c r="F5" s="52">
        <v>46052</v>
      </c>
      <c r="G5" s="54" t="s">
        <v>10</v>
      </c>
      <c r="H5" s="54"/>
      <c r="I5" s="54"/>
    </row>
    <row r="6" spans="1:44" s="6" customFormat="1" ht="69" customHeight="1">
      <c r="A6" s="56"/>
      <c r="B6" s="56"/>
      <c r="C6" s="55"/>
      <c r="E6" s="9">
        <v>2</v>
      </c>
      <c r="F6" s="9" t="s">
        <v>11</v>
      </c>
      <c r="G6" s="54" t="s">
        <v>12</v>
      </c>
      <c r="H6" s="54"/>
      <c r="I6" s="54"/>
    </row>
    <row r="7" spans="1:44" s="6" customFormat="1" ht="63" customHeight="1">
      <c r="A7" s="56" t="s">
        <v>13</v>
      </c>
      <c r="B7" s="56"/>
      <c r="C7" s="40">
        <v>2026</v>
      </c>
      <c r="E7" s="9">
        <v>3</v>
      </c>
      <c r="F7" s="9" t="s">
        <v>14</v>
      </c>
      <c r="G7" s="55" t="s">
        <v>15</v>
      </c>
      <c r="H7" s="55"/>
      <c r="I7" s="55"/>
    </row>
    <row r="8" spans="1:44" s="6" customFormat="1"/>
    <row r="9" spans="1:44" ht="37.5" customHeight="1">
      <c r="A9" s="76" t="s">
        <v>16</v>
      </c>
      <c r="B9" s="77"/>
      <c r="C9" s="83" t="s">
        <v>17</v>
      </c>
      <c r="D9" s="83" t="s">
        <v>18</v>
      </c>
      <c r="E9" s="76" t="s">
        <v>19</v>
      </c>
      <c r="F9" s="77"/>
      <c r="G9" s="78" t="s">
        <v>20</v>
      </c>
      <c r="H9" s="79"/>
      <c r="I9" s="79"/>
      <c r="J9" s="79"/>
      <c r="K9" s="79"/>
      <c r="L9" s="80" t="s">
        <v>21</v>
      </c>
      <c r="M9" s="81"/>
      <c r="N9" s="81"/>
      <c r="O9" s="81"/>
      <c r="P9" s="81"/>
      <c r="Q9" s="82"/>
      <c r="R9" s="58" t="s">
        <v>22</v>
      </c>
      <c r="S9" s="59"/>
      <c r="T9" s="59"/>
      <c r="U9" s="60"/>
      <c r="V9" s="73" t="s">
        <v>23</v>
      </c>
      <c r="W9" s="74"/>
      <c r="X9" s="74"/>
      <c r="Y9" s="74"/>
      <c r="Z9" s="75"/>
      <c r="AA9" s="70" t="s">
        <v>24</v>
      </c>
      <c r="AB9" s="71"/>
      <c r="AC9" s="71"/>
      <c r="AD9" s="71"/>
      <c r="AE9" s="72"/>
      <c r="AF9" s="67" t="s">
        <v>25</v>
      </c>
      <c r="AG9" s="68"/>
      <c r="AH9" s="68"/>
      <c r="AI9" s="68"/>
      <c r="AJ9" s="69"/>
      <c r="AK9" s="64" t="s">
        <v>26</v>
      </c>
      <c r="AL9" s="65"/>
      <c r="AM9" s="65"/>
      <c r="AN9" s="65"/>
      <c r="AO9" s="66"/>
      <c r="AP9" s="62" t="s">
        <v>27</v>
      </c>
      <c r="AQ9" s="63"/>
      <c r="AR9" s="63"/>
    </row>
    <row r="10" spans="1:44" s="20" customFormat="1" ht="25.5">
      <c r="A10" s="25" t="s">
        <v>28</v>
      </c>
      <c r="B10" s="25" t="s">
        <v>29</v>
      </c>
      <c r="C10" s="84"/>
      <c r="D10" s="84"/>
      <c r="E10" s="25" t="s">
        <v>30</v>
      </c>
      <c r="F10" s="25" t="s">
        <v>31</v>
      </c>
      <c r="G10" s="16" t="s">
        <v>32</v>
      </c>
      <c r="H10" s="16" t="s">
        <v>33</v>
      </c>
      <c r="I10" s="16" t="s">
        <v>34</v>
      </c>
      <c r="J10" s="16" t="s">
        <v>35</v>
      </c>
      <c r="K10" s="16" t="s">
        <v>36</v>
      </c>
      <c r="L10" s="17" t="s">
        <v>37</v>
      </c>
      <c r="M10" s="17" t="s">
        <v>38</v>
      </c>
      <c r="N10" s="17" t="s">
        <v>39</v>
      </c>
      <c r="O10" s="17" t="s">
        <v>40</v>
      </c>
      <c r="P10" s="17" t="s">
        <v>41</v>
      </c>
      <c r="Q10" s="17" t="s">
        <v>42</v>
      </c>
      <c r="R10" s="19" t="s">
        <v>43</v>
      </c>
      <c r="S10" s="19" t="s">
        <v>44</v>
      </c>
      <c r="T10" s="19" t="s">
        <v>45</v>
      </c>
      <c r="U10" s="19" t="s">
        <v>46</v>
      </c>
      <c r="V10" s="24" t="s">
        <v>47</v>
      </c>
      <c r="W10" s="24" t="s">
        <v>48</v>
      </c>
      <c r="X10" s="24" t="s">
        <v>22</v>
      </c>
      <c r="Y10" s="24" t="s">
        <v>49</v>
      </c>
      <c r="Z10" s="24" t="s">
        <v>50</v>
      </c>
      <c r="AA10" s="18" t="s">
        <v>47</v>
      </c>
      <c r="AB10" s="18" t="s">
        <v>48</v>
      </c>
      <c r="AC10" s="18" t="s">
        <v>22</v>
      </c>
      <c r="AD10" s="18" t="s">
        <v>49</v>
      </c>
      <c r="AE10" s="18" t="s">
        <v>50</v>
      </c>
      <c r="AF10" s="23" t="s">
        <v>47</v>
      </c>
      <c r="AG10" s="23" t="s">
        <v>48</v>
      </c>
      <c r="AH10" s="23" t="s">
        <v>22</v>
      </c>
      <c r="AI10" s="23" t="s">
        <v>49</v>
      </c>
      <c r="AJ10" s="23" t="s">
        <v>50</v>
      </c>
      <c r="AK10" s="22" t="s">
        <v>47</v>
      </c>
      <c r="AL10" s="22" t="s">
        <v>48</v>
      </c>
      <c r="AM10" s="22" t="s">
        <v>22</v>
      </c>
      <c r="AN10" s="22" t="s">
        <v>49</v>
      </c>
      <c r="AO10" s="22" t="s">
        <v>50</v>
      </c>
      <c r="AP10" s="21" t="s">
        <v>47</v>
      </c>
      <c r="AQ10" s="21" t="s">
        <v>48</v>
      </c>
      <c r="AR10" s="21" t="s">
        <v>22</v>
      </c>
    </row>
    <row r="11" spans="1:44" s="5" customFormat="1" ht="105">
      <c r="A11" s="4" t="s">
        <v>51</v>
      </c>
      <c r="B11" s="2" t="s">
        <v>52</v>
      </c>
      <c r="C11" s="11" t="s">
        <v>53</v>
      </c>
      <c r="D11" s="11" t="s">
        <v>54</v>
      </c>
      <c r="E11" s="11" t="s">
        <v>55</v>
      </c>
      <c r="F11" s="11" t="s">
        <v>56</v>
      </c>
      <c r="G11" s="2" t="s">
        <v>57</v>
      </c>
      <c r="H11" s="3" t="s">
        <v>58</v>
      </c>
      <c r="I11" s="47" t="s">
        <v>59</v>
      </c>
      <c r="J11" s="49">
        <v>44</v>
      </c>
      <c r="K11" s="49" t="s">
        <v>60</v>
      </c>
      <c r="L11" s="12" t="s">
        <v>61</v>
      </c>
      <c r="M11" s="50">
        <v>0</v>
      </c>
      <c r="N11" s="50">
        <v>0</v>
      </c>
      <c r="O11" s="50">
        <v>0</v>
      </c>
      <c r="P11" s="44">
        <v>44</v>
      </c>
      <c r="Q11" s="51">
        <f t="shared" ref="Q11:Q17" si="0">SUM(M11:P11)</f>
        <v>44</v>
      </c>
      <c r="R11" s="3" t="s">
        <v>62</v>
      </c>
      <c r="S11" s="3" t="s">
        <v>63</v>
      </c>
      <c r="T11" s="2" t="s">
        <v>9</v>
      </c>
      <c r="U11" s="2" t="s">
        <v>9</v>
      </c>
      <c r="V11" s="30">
        <f>M11</f>
        <v>0</v>
      </c>
      <c r="W11" s="32">
        <v>0</v>
      </c>
      <c r="X11" s="28">
        <f t="shared" ref="X11:X17" si="1">IFERROR(IF(W11/V11&gt;1,1,W11/V11),0)</f>
        <v>0</v>
      </c>
      <c r="Y11" s="2" t="s">
        <v>64</v>
      </c>
      <c r="Z11" s="2" t="s">
        <v>65</v>
      </c>
      <c r="AA11" s="30">
        <f t="shared" ref="AA11:AA17" si="2">N11</f>
        <v>0</v>
      </c>
      <c r="AB11" s="32">
        <v>0</v>
      </c>
      <c r="AC11" s="28">
        <f t="shared" ref="AC11:AC17" si="3">IFERROR(IF(AB11/AA11&gt;1,1,AB11/AA11),0)</f>
        <v>0</v>
      </c>
      <c r="AD11" s="2" t="s">
        <v>64</v>
      </c>
      <c r="AE11" s="2" t="s">
        <v>64</v>
      </c>
      <c r="AF11" s="30">
        <f t="shared" ref="AF11:AF17" si="4">O11</f>
        <v>0</v>
      </c>
      <c r="AG11" s="32"/>
      <c r="AH11" s="28">
        <f t="shared" ref="AH11:AH17" si="5">IFERROR(IF(AG11/AF11&gt;1,1,AG11/AF11),0)</f>
        <v>0</v>
      </c>
      <c r="AI11" s="2"/>
      <c r="AJ11" s="2"/>
      <c r="AK11" s="30">
        <f t="shared" ref="AK11:AK17" si="6">P11</f>
        <v>44</v>
      </c>
      <c r="AL11" s="32"/>
      <c r="AM11" s="28">
        <f t="shared" ref="AM11:AM17" si="7">IFERROR(IF(AL11/AK11&gt;1,1,AL11/AK11),0)</f>
        <v>0</v>
      </c>
      <c r="AN11" s="2"/>
      <c r="AO11" s="2"/>
      <c r="AP11" s="34">
        <f t="shared" ref="AP11:AP17" si="8">Q11</f>
        <v>44</v>
      </c>
      <c r="AQ11" s="35">
        <f>IFERROR(AL11,0)</f>
        <v>0</v>
      </c>
      <c r="AR11" s="36">
        <f t="shared" ref="AR11:AR17" si="9">IFERROR(IF(AQ11/AP11&gt;1,1,AQ11/AP11),0)</f>
        <v>0</v>
      </c>
    </row>
    <row r="12" spans="1:44" s="5" customFormat="1" ht="285">
      <c r="A12" s="27" t="s">
        <v>66</v>
      </c>
      <c r="B12" s="2" t="s">
        <v>67</v>
      </c>
      <c r="C12" s="11" t="s">
        <v>53</v>
      </c>
      <c r="D12" s="11" t="s">
        <v>54</v>
      </c>
      <c r="E12" s="11" t="s">
        <v>55</v>
      </c>
      <c r="F12" s="11" t="s">
        <v>56</v>
      </c>
      <c r="G12" s="2" t="s">
        <v>57</v>
      </c>
      <c r="H12" s="3" t="s">
        <v>68</v>
      </c>
      <c r="I12" s="47" t="s">
        <v>69</v>
      </c>
      <c r="J12" s="49">
        <v>0</v>
      </c>
      <c r="K12" s="49" t="s">
        <v>70</v>
      </c>
      <c r="L12" s="12" t="s">
        <v>61</v>
      </c>
      <c r="M12" s="50">
        <v>0</v>
      </c>
      <c r="N12" s="50">
        <v>1</v>
      </c>
      <c r="O12" s="50">
        <v>0</v>
      </c>
      <c r="P12" s="50">
        <v>0</v>
      </c>
      <c r="Q12" s="51">
        <f t="shared" si="0"/>
        <v>1</v>
      </c>
      <c r="R12" s="3" t="s">
        <v>71</v>
      </c>
      <c r="S12" s="3" t="s">
        <v>72</v>
      </c>
      <c r="T12" s="2" t="s">
        <v>9</v>
      </c>
      <c r="U12" s="2" t="s">
        <v>9</v>
      </c>
      <c r="V12" s="30">
        <f t="shared" ref="V12:V17" si="10">M12</f>
        <v>0</v>
      </c>
      <c r="W12" s="32">
        <v>0</v>
      </c>
      <c r="X12" s="28">
        <f t="shared" si="1"/>
        <v>0</v>
      </c>
      <c r="Y12" s="2" t="s">
        <v>64</v>
      </c>
      <c r="Z12" s="2" t="s">
        <v>65</v>
      </c>
      <c r="AA12" s="30">
        <f t="shared" si="2"/>
        <v>1</v>
      </c>
      <c r="AB12" s="32">
        <v>1</v>
      </c>
      <c r="AC12" s="28">
        <f t="shared" si="3"/>
        <v>1</v>
      </c>
      <c r="AD12" s="2" t="s">
        <v>73</v>
      </c>
      <c r="AE12" s="2" t="s">
        <v>74</v>
      </c>
      <c r="AF12" s="30">
        <f t="shared" si="4"/>
        <v>0</v>
      </c>
      <c r="AG12" s="32"/>
      <c r="AH12" s="28">
        <f t="shared" si="5"/>
        <v>0</v>
      </c>
      <c r="AI12" s="2"/>
      <c r="AJ12" s="2"/>
      <c r="AK12" s="30">
        <f t="shared" si="6"/>
        <v>0</v>
      </c>
      <c r="AL12" s="32"/>
      <c r="AM12" s="28">
        <f t="shared" si="7"/>
        <v>0</v>
      </c>
      <c r="AN12" s="2"/>
      <c r="AO12" s="2"/>
      <c r="AP12" s="34">
        <f t="shared" si="8"/>
        <v>1</v>
      </c>
      <c r="AQ12" s="35">
        <f>IFERROR(AB12,0)</f>
        <v>1</v>
      </c>
      <c r="AR12" s="36">
        <f t="shared" si="9"/>
        <v>1</v>
      </c>
    </row>
    <row r="13" spans="1:44" s="5" customFormat="1" ht="75">
      <c r="A13" s="27" t="s">
        <v>75</v>
      </c>
      <c r="B13" s="2" t="s">
        <v>76</v>
      </c>
      <c r="C13" s="11" t="s">
        <v>53</v>
      </c>
      <c r="D13" s="11" t="s">
        <v>54</v>
      </c>
      <c r="E13" s="11" t="s">
        <v>55</v>
      </c>
      <c r="F13" s="11" t="s">
        <v>56</v>
      </c>
      <c r="G13" s="2" t="s">
        <v>57</v>
      </c>
      <c r="H13" s="3" t="s">
        <v>77</v>
      </c>
      <c r="I13" s="47" t="s">
        <v>78</v>
      </c>
      <c r="J13" s="49">
        <v>0</v>
      </c>
      <c r="K13" s="49" t="s">
        <v>79</v>
      </c>
      <c r="L13" s="12" t="s">
        <v>61</v>
      </c>
      <c r="M13" s="50">
        <v>0</v>
      </c>
      <c r="N13" s="50">
        <v>0</v>
      </c>
      <c r="O13" s="50">
        <v>1</v>
      </c>
      <c r="P13" s="50">
        <v>0</v>
      </c>
      <c r="Q13" s="51">
        <f t="shared" si="0"/>
        <v>1</v>
      </c>
      <c r="R13" s="3" t="s">
        <v>80</v>
      </c>
      <c r="S13" s="3" t="s">
        <v>72</v>
      </c>
      <c r="T13" s="2" t="s">
        <v>9</v>
      </c>
      <c r="U13" s="2" t="s">
        <v>9</v>
      </c>
      <c r="V13" s="30">
        <f t="shared" ref="V13:V14" si="11">M13</f>
        <v>0</v>
      </c>
      <c r="W13" s="32">
        <v>0</v>
      </c>
      <c r="X13" s="28">
        <f t="shared" si="1"/>
        <v>0</v>
      </c>
      <c r="Y13" s="2" t="s">
        <v>64</v>
      </c>
      <c r="Z13" s="2" t="s">
        <v>65</v>
      </c>
      <c r="AA13" s="30">
        <f t="shared" si="2"/>
        <v>0</v>
      </c>
      <c r="AB13" s="32">
        <v>0</v>
      </c>
      <c r="AC13" s="28">
        <f t="shared" si="3"/>
        <v>0</v>
      </c>
      <c r="AD13" s="2" t="s">
        <v>64</v>
      </c>
      <c r="AE13" s="2" t="s">
        <v>64</v>
      </c>
      <c r="AF13" s="30">
        <f t="shared" si="4"/>
        <v>1</v>
      </c>
      <c r="AG13" s="32"/>
      <c r="AH13" s="28">
        <f t="shared" si="5"/>
        <v>0</v>
      </c>
      <c r="AI13" s="2"/>
      <c r="AJ13" s="2"/>
      <c r="AK13" s="30">
        <f t="shared" si="6"/>
        <v>0</v>
      </c>
      <c r="AL13" s="32"/>
      <c r="AM13" s="28">
        <f t="shared" si="7"/>
        <v>0</v>
      </c>
      <c r="AN13" s="2"/>
      <c r="AO13" s="2"/>
      <c r="AP13" s="34">
        <f t="shared" si="8"/>
        <v>1</v>
      </c>
      <c r="AQ13" s="35">
        <f>IFERROR(AG13,0)</f>
        <v>0</v>
      </c>
      <c r="AR13" s="36">
        <f t="shared" si="9"/>
        <v>0</v>
      </c>
    </row>
    <row r="14" spans="1:44" s="5" customFormat="1" ht="75">
      <c r="A14" s="27" t="s">
        <v>81</v>
      </c>
      <c r="B14" s="12" t="s">
        <v>82</v>
      </c>
      <c r="C14" s="11" t="s">
        <v>53</v>
      </c>
      <c r="D14" s="11" t="s">
        <v>54</v>
      </c>
      <c r="E14" s="11" t="s">
        <v>55</v>
      </c>
      <c r="F14" s="11" t="s">
        <v>56</v>
      </c>
      <c r="G14" s="2" t="s">
        <v>57</v>
      </c>
      <c r="H14" s="3" t="s">
        <v>83</v>
      </c>
      <c r="I14" s="47" t="s">
        <v>78</v>
      </c>
      <c r="J14" s="49">
        <v>0</v>
      </c>
      <c r="K14" s="49" t="s">
        <v>79</v>
      </c>
      <c r="L14" s="12" t="s">
        <v>61</v>
      </c>
      <c r="M14" s="50">
        <v>0</v>
      </c>
      <c r="N14" s="50">
        <v>0</v>
      </c>
      <c r="O14" s="50">
        <v>1</v>
      </c>
      <c r="P14" s="50">
        <v>0</v>
      </c>
      <c r="Q14" s="51">
        <f t="shared" si="0"/>
        <v>1</v>
      </c>
      <c r="R14" s="9" t="s">
        <v>84</v>
      </c>
      <c r="S14" s="3" t="s">
        <v>72</v>
      </c>
      <c r="T14" s="2" t="s">
        <v>9</v>
      </c>
      <c r="U14" s="2" t="s">
        <v>9</v>
      </c>
      <c r="V14" s="30">
        <f t="shared" si="11"/>
        <v>0</v>
      </c>
      <c r="W14" s="32">
        <v>0</v>
      </c>
      <c r="X14" s="28">
        <f t="shared" si="1"/>
        <v>0</v>
      </c>
      <c r="Y14" s="2" t="s">
        <v>64</v>
      </c>
      <c r="Z14" s="2" t="s">
        <v>65</v>
      </c>
      <c r="AA14" s="30">
        <f t="shared" si="2"/>
        <v>0</v>
      </c>
      <c r="AB14" s="32">
        <v>0</v>
      </c>
      <c r="AC14" s="28">
        <f t="shared" si="3"/>
        <v>0</v>
      </c>
      <c r="AD14" s="2" t="s">
        <v>64</v>
      </c>
      <c r="AE14" s="2" t="s">
        <v>64</v>
      </c>
      <c r="AF14" s="30">
        <f t="shared" si="4"/>
        <v>1</v>
      </c>
      <c r="AG14" s="32"/>
      <c r="AH14" s="28">
        <f t="shared" si="5"/>
        <v>0</v>
      </c>
      <c r="AI14" s="2"/>
      <c r="AJ14" s="2"/>
      <c r="AK14" s="30">
        <f t="shared" si="6"/>
        <v>0</v>
      </c>
      <c r="AL14" s="32"/>
      <c r="AM14" s="28">
        <f t="shared" si="7"/>
        <v>0</v>
      </c>
      <c r="AN14" s="2"/>
      <c r="AO14" s="2"/>
      <c r="AP14" s="34">
        <f t="shared" si="8"/>
        <v>1</v>
      </c>
      <c r="AQ14" s="35">
        <f>IFERROR(AG14,0)</f>
        <v>0</v>
      </c>
      <c r="AR14" s="36">
        <f t="shared" si="9"/>
        <v>0</v>
      </c>
    </row>
    <row r="15" spans="1:44" s="5" customFormat="1" ht="409.5">
      <c r="A15" s="27" t="s">
        <v>85</v>
      </c>
      <c r="B15" s="12" t="s">
        <v>86</v>
      </c>
      <c r="C15" s="11" t="s">
        <v>53</v>
      </c>
      <c r="D15" s="11" t="s">
        <v>54</v>
      </c>
      <c r="E15" s="11" t="s">
        <v>55</v>
      </c>
      <c r="F15" s="11" t="s">
        <v>56</v>
      </c>
      <c r="G15" s="2" t="s">
        <v>57</v>
      </c>
      <c r="H15" s="3" t="s">
        <v>87</v>
      </c>
      <c r="I15" s="47" t="s">
        <v>88</v>
      </c>
      <c r="J15" s="49">
        <v>0</v>
      </c>
      <c r="K15" s="49" t="s">
        <v>89</v>
      </c>
      <c r="L15" s="12" t="s">
        <v>61</v>
      </c>
      <c r="M15" s="50">
        <v>0</v>
      </c>
      <c r="N15" s="50">
        <v>300</v>
      </c>
      <c r="O15" s="50">
        <v>300</v>
      </c>
      <c r="P15" s="50">
        <v>200</v>
      </c>
      <c r="Q15" s="51">
        <f t="shared" si="0"/>
        <v>800</v>
      </c>
      <c r="R15" s="9" t="s">
        <v>90</v>
      </c>
      <c r="S15" s="3" t="s">
        <v>72</v>
      </c>
      <c r="T15" s="2" t="s">
        <v>9</v>
      </c>
      <c r="U15" s="2" t="s">
        <v>9</v>
      </c>
      <c r="V15" s="30">
        <f t="shared" ref="V15" si="12">M15</f>
        <v>0</v>
      </c>
      <c r="W15" s="32">
        <v>0</v>
      </c>
      <c r="X15" s="28">
        <f t="shared" si="1"/>
        <v>0</v>
      </c>
      <c r="Y15" s="2" t="s">
        <v>64</v>
      </c>
      <c r="Z15" s="2" t="s">
        <v>65</v>
      </c>
      <c r="AA15" s="30">
        <f t="shared" si="2"/>
        <v>300</v>
      </c>
      <c r="AB15" s="32">
        <v>201</v>
      </c>
      <c r="AC15" s="28">
        <f t="shared" si="3"/>
        <v>0.67</v>
      </c>
      <c r="AD15" s="53" t="s">
        <v>91</v>
      </c>
      <c r="AE15" s="2" t="s">
        <v>92</v>
      </c>
      <c r="AF15" s="30">
        <f t="shared" si="4"/>
        <v>300</v>
      </c>
      <c r="AG15" s="32"/>
      <c r="AH15" s="28">
        <f t="shared" si="5"/>
        <v>0</v>
      </c>
      <c r="AI15" s="2"/>
      <c r="AJ15" s="2"/>
      <c r="AK15" s="30">
        <f t="shared" si="6"/>
        <v>200</v>
      </c>
      <c r="AL15" s="32"/>
      <c r="AM15" s="28">
        <f t="shared" si="7"/>
        <v>0</v>
      </c>
      <c r="AN15" s="2"/>
      <c r="AO15" s="2"/>
      <c r="AP15" s="34">
        <f t="shared" si="8"/>
        <v>800</v>
      </c>
      <c r="AQ15" s="35">
        <f>IFERROR(AB15+AG15+AL15,0)</f>
        <v>201</v>
      </c>
      <c r="AR15" s="36">
        <f t="shared" si="9"/>
        <v>0.25124999999999997</v>
      </c>
    </row>
    <row r="16" spans="1:44" s="5" customFormat="1" ht="255">
      <c r="A16" s="27" t="s">
        <v>93</v>
      </c>
      <c r="B16" s="48" t="s">
        <v>94</v>
      </c>
      <c r="C16" s="11"/>
      <c r="D16" s="11" t="s">
        <v>54</v>
      </c>
      <c r="E16" s="11" t="s">
        <v>55</v>
      </c>
      <c r="F16" s="11" t="s">
        <v>56</v>
      </c>
      <c r="G16" s="2" t="s">
        <v>57</v>
      </c>
      <c r="H16" s="3" t="s">
        <v>95</v>
      </c>
      <c r="I16" s="47" t="s">
        <v>96</v>
      </c>
      <c r="J16" s="49">
        <v>4</v>
      </c>
      <c r="K16" s="49" t="s">
        <v>97</v>
      </c>
      <c r="L16" s="12" t="s">
        <v>61</v>
      </c>
      <c r="M16" s="50">
        <v>1</v>
      </c>
      <c r="N16" s="50">
        <v>1</v>
      </c>
      <c r="O16" s="50">
        <v>1</v>
      </c>
      <c r="P16" s="50">
        <v>1</v>
      </c>
      <c r="Q16" s="51">
        <f t="shared" si="0"/>
        <v>4</v>
      </c>
      <c r="R16" s="9" t="s">
        <v>98</v>
      </c>
      <c r="S16" s="3" t="s">
        <v>72</v>
      </c>
      <c r="T16" s="2" t="s">
        <v>9</v>
      </c>
      <c r="U16" s="2" t="s">
        <v>9</v>
      </c>
      <c r="V16" s="30">
        <f t="shared" ref="V16" si="13">M16</f>
        <v>1</v>
      </c>
      <c r="W16" s="32">
        <v>1</v>
      </c>
      <c r="X16" s="28">
        <f t="shared" ref="X16" si="14">IFERROR(IF(W16/V16&gt;1,1,W16/V16),0)</f>
        <v>1</v>
      </c>
      <c r="Y16" s="2" t="s">
        <v>99</v>
      </c>
      <c r="Z16" s="2" t="s">
        <v>100</v>
      </c>
      <c r="AA16" s="30">
        <f t="shared" ref="AA16" si="15">N16</f>
        <v>1</v>
      </c>
      <c r="AB16" s="32">
        <v>1</v>
      </c>
      <c r="AC16" s="28">
        <f t="shared" ref="AC16" si="16">IFERROR(IF(AB16/AA16&gt;1,1,AB16/AA16),0)</f>
        <v>1</v>
      </c>
      <c r="AD16" s="2" t="s">
        <v>101</v>
      </c>
      <c r="AE16" s="2" t="s">
        <v>102</v>
      </c>
      <c r="AF16" s="30">
        <f t="shared" ref="AF16" si="17">O16</f>
        <v>1</v>
      </c>
      <c r="AG16" s="32"/>
      <c r="AH16" s="28">
        <f t="shared" ref="AH16" si="18">IFERROR(IF(AG16/AF16&gt;1,1,AG16/AF16),0)</f>
        <v>0</v>
      </c>
      <c r="AI16" s="2"/>
      <c r="AJ16" s="2"/>
      <c r="AK16" s="30">
        <f t="shared" ref="AK16" si="19">P16</f>
        <v>1</v>
      </c>
      <c r="AL16" s="32"/>
      <c r="AM16" s="28">
        <f t="shared" ref="AM16" si="20">IFERROR(IF(AL16/AK16&gt;1,1,AL16/AK16),0)</f>
        <v>0</v>
      </c>
      <c r="AN16" s="2"/>
      <c r="AO16" s="2"/>
      <c r="AP16" s="34">
        <f t="shared" ref="AP16" si="21">Q16</f>
        <v>4</v>
      </c>
      <c r="AQ16" s="35">
        <f>IFERROR(W16+AL16,0)</f>
        <v>1</v>
      </c>
      <c r="AR16" s="36">
        <f t="shared" ref="AR16" si="22">IFERROR(IF(AQ16/AP16&gt;1,1,AQ16/AP16),0)</f>
        <v>0.25</v>
      </c>
    </row>
    <row r="17" spans="1:44" s="5" customFormat="1" ht="240">
      <c r="A17" s="27" t="s">
        <v>103</v>
      </c>
      <c r="B17" s="12" t="s">
        <v>104</v>
      </c>
      <c r="C17" s="11" t="s">
        <v>53</v>
      </c>
      <c r="D17" s="11" t="s">
        <v>54</v>
      </c>
      <c r="E17" s="11" t="s">
        <v>55</v>
      </c>
      <c r="F17" s="11" t="s">
        <v>56</v>
      </c>
      <c r="G17" s="2" t="s">
        <v>57</v>
      </c>
      <c r="H17" s="3" t="s">
        <v>105</v>
      </c>
      <c r="I17" s="47" t="s">
        <v>96</v>
      </c>
      <c r="J17" s="49">
        <v>2</v>
      </c>
      <c r="K17" s="49" t="s">
        <v>97</v>
      </c>
      <c r="L17" s="12" t="s">
        <v>61</v>
      </c>
      <c r="M17" s="50">
        <v>0</v>
      </c>
      <c r="N17" s="50">
        <v>1</v>
      </c>
      <c r="O17" s="50">
        <v>0</v>
      </c>
      <c r="P17" s="50">
        <v>1</v>
      </c>
      <c r="Q17" s="51">
        <f t="shared" si="0"/>
        <v>2</v>
      </c>
      <c r="R17" s="9" t="s">
        <v>106</v>
      </c>
      <c r="S17" s="3" t="s">
        <v>72</v>
      </c>
      <c r="T17" s="2" t="s">
        <v>9</v>
      </c>
      <c r="U17" s="2" t="s">
        <v>9</v>
      </c>
      <c r="V17" s="30">
        <f t="shared" si="10"/>
        <v>0</v>
      </c>
      <c r="W17" s="32">
        <v>0</v>
      </c>
      <c r="X17" s="28">
        <f t="shared" si="1"/>
        <v>0</v>
      </c>
      <c r="Y17" s="2" t="s">
        <v>64</v>
      </c>
      <c r="Z17" s="2" t="s">
        <v>65</v>
      </c>
      <c r="AA17" s="30">
        <f t="shared" si="2"/>
        <v>1</v>
      </c>
      <c r="AB17" s="32">
        <v>1</v>
      </c>
      <c r="AC17" s="28">
        <f t="shared" si="3"/>
        <v>1</v>
      </c>
      <c r="AD17" s="2" t="s">
        <v>107</v>
      </c>
      <c r="AE17" s="2" t="s">
        <v>108</v>
      </c>
      <c r="AF17" s="30">
        <f t="shared" si="4"/>
        <v>0</v>
      </c>
      <c r="AG17" s="32"/>
      <c r="AH17" s="28">
        <f t="shared" si="5"/>
        <v>0</v>
      </c>
      <c r="AI17" s="2"/>
      <c r="AJ17" s="2"/>
      <c r="AK17" s="30">
        <f t="shared" si="6"/>
        <v>1</v>
      </c>
      <c r="AL17" s="32"/>
      <c r="AM17" s="28">
        <f t="shared" si="7"/>
        <v>0</v>
      </c>
      <c r="AN17" s="2"/>
      <c r="AO17" s="2"/>
      <c r="AP17" s="34">
        <f t="shared" si="8"/>
        <v>2</v>
      </c>
      <c r="AQ17" s="35">
        <f>IFERROR(W17+AB17+AG17+AL17,0)</f>
        <v>1</v>
      </c>
      <c r="AR17" s="36">
        <f t="shared" si="9"/>
        <v>0.5</v>
      </c>
    </row>
    <row r="18" spans="1:44" s="45" customFormat="1" ht="21">
      <c r="A18" s="15"/>
      <c r="B18" s="15" t="s">
        <v>109</v>
      </c>
      <c r="C18" s="15"/>
      <c r="D18" s="15"/>
      <c r="E18" s="15"/>
      <c r="F18" s="15"/>
      <c r="G18" s="15"/>
      <c r="H18" s="15"/>
      <c r="I18" s="15"/>
      <c r="J18" s="15"/>
      <c r="K18" s="15"/>
      <c r="L18" s="15"/>
      <c r="M18" s="31"/>
      <c r="N18" s="31"/>
      <c r="O18" s="31"/>
      <c r="P18" s="31"/>
      <c r="Q18" s="31"/>
      <c r="R18" s="15"/>
      <c r="S18" s="15"/>
      <c r="T18" s="15"/>
      <c r="U18" s="15"/>
      <c r="V18" s="15"/>
      <c r="W18" s="29"/>
      <c r="X18" s="33">
        <f>IFERROR(W16,0)</f>
        <v>1</v>
      </c>
      <c r="Y18" s="15"/>
      <c r="Z18" s="15"/>
      <c r="AA18" s="31"/>
      <c r="AB18" s="29"/>
      <c r="AC18" s="33">
        <f>AVERAGE(AC12,AC15,AC16,AC17)</f>
        <v>0.91749999999999998</v>
      </c>
      <c r="AD18" s="15"/>
      <c r="AE18" s="15"/>
      <c r="AF18" s="31"/>
      <c r="AG18" s="29"/>
      <c r="AH18" s="33">
        <f>AVERAGE(AH11:AH17)</f>
        <v>0</v>
      </c>
      <c r="AI18" s="15"/>
      <c r="AJ18" s="15"/>
      <c r="AK18" s="31"/>
      <c r="AL18" s="29"/>
      <c r="AM18" s="33">
        <f>AVERAGE(AM11:AM17)</f>
        <v>0</v>
      </c>
      <c r="AN18" s="15"/>
      <c r="AO18" s="15"/>
      <c r="AP18" s="31"/>
      <c r="AQ18" s="29"/>
      <c r="AR18" s="46">
        <f>AVERAGE(AR12,AR15,AR16,AR17,0)</f>
        <v>0.40024999999999994</v>
      </c>
    </row>
  </sheetData>
  <sheetProtection formatCells="0" formatRows="0" insertRows="0" insertHyperlinks="0" deleteRows="0" sort="0" autoFilter="0" pivotTables="0"/>
  <mergeCells count="24">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 ref="G5:I5"/>
    <mergeCell ref="G6:I6"/>
    <mergeCell ref="G7:I7"/>
    <mergeCell ref="A3:B4"/>
    <mergeCell ref="A5:B6"/>
    <mergeCell ref="A7:B7"/>
    <mergeCell ref="C3:C4"/>
    <mergeCell ref="C5:C6"/>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4 AP11:AP17 AA11:AA17 AF11:AF17 AK11:AK17 AC11:AC18 AH11:AH18 AM11:AM18 AR11:AR18 W15:X18 V15:V17"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I19:I1048576</xm:sqref>
        </x14:dataValidation>
        <x14:dataValidation type="list" allowBlank="1" showInputMessage="1" showErrorMessage="1" xr:uid="{D42C5450-6ED3-4564-A887-50449244D0BF}">
          <x14:formula1>
            <xm:f>Listas!$B$2:$B$13</xm:f>
          </x14:formula1>
          <xm:sqref>C11:C17</xm:sqref>
        </x14:dataValidation>
        <x14:dataValidation type="list" allowBlank="1" showInputMessage="1" showErrorMessage="1" xr:uid="{368CAFF5-BE04-4FFF-B338-51D69BA23554}">
          <x14:formula1>
            <xm:f>Listas!$C$2:$C$10</xm:f>
          </x14:formula1>
          <xm:sqref>D11:D17</xm:sqref>
        </x14:dataValidation>
        <x14:dataValidation type="list" allowBlank="1" showInputMessage="1" showErrorMessage="1" xr:uid="{644DEEAA-0D3C-4060-99CA-C576A2F91A4D}">
          <x14:formula1>
            <xm:f>Listas!$F$2:$F$4</xm:f>
          </x14:formula1>
          <xm:sqref>G11:G17</xm:sqref>
        </x14:dataValidation>
        <x14:dataValidation type="list" allowBlank="1" showInputMessage="1" showErrorMessage="1" xr:uid="{F27B990B-F8E1-43B0-B8F7-E94519E68711}">
          <x14:formula1>
            <xm:f>Listas!$G$2:$G$5</xm:f>
          </x14:formula1>
          <xm:sqref>L11:L17</xm:sqref>
        </x14:dataValidation>
        <x14:dataValidation type="list" allowBlank="1" showInputMessage="1" showErrorMessage="1" xr:uid="{04D58E5A-C535-424D-AAB5-8991AB9C5DFB}">
          <x14:formula1>
            <xm:f>Listas!$D$2:$D$9</xm:f>
          </x14:formula1>
          <xm:sqref>E11:E17</xm:sqref>
        </x14:dataValidation>
        <x14:dataValidation type="list" allowBlank="1" showInputMessage="1" showErrorMessage="1" xr:uid="{80A19DC1-4D67-4B84-B2EE-734B5921D124}">
          <x14:formula1>
            <xm:f>Listas!$A$2:$A$25</xm:f>
          </x14:formula1>
          <xm:sqref>T11:U17</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5"/>
  <cols>
    <col min="1" max="1" width="29" style="39" bestFit="1" customWidth="1"/>
    <col min="2" max="2" width="70.42578125" style="39" customWidth="1"/>
  </cols>
  <sheetData>
    <row r="1" spans="1:2" ht="21">
      <c r="A1" s="85" t="s">
        <v>110</v>
      </c>
      <c r="B1" s="85"/>
    </row>
    <row r="2" spans="1:2" ht="21">
      <c r="A2" s="43" t="s">
        <v>111</v>
      </c>
      <c r="B2" s="43" t="s">
        <v>7</v>
      </c>
    </row>
    <row r="3" spans="1:2">
      <c r="A3" s="41" t="s">
        <v>112</v>
      </c>
      <c r="B3" s="42" t="s">
        <v>113</v>
      </c>
    </row>
    <row r="4" spans="1:2" ht="45">
      <c r="A4" s="41" t="s">
        <v>114</v>
      </c>
      <c r="B4" s="42" t="s">
        <v>115</v>
      </c>
    </row>
    <row r="5" spans="1:2" ht="45">
      <c r="A5" s="41" t="s">
        <v>116</v>
      </c>
      <c r="B5" s="42" t="s">
        <v>117</v>
      </c>
    </row>
    <row r="6" spans="1:2" ht="45">
      <c r="A6" s="41" t="s">
        <v>118</v>
      </c>
      <c r="B6" s="42" t="s">
        <v>119</v>
      </c>
    </row>
    <row r="7" spans="1:2" ht="30">
      <c r="A7" s="41" t="s">
        <v>120</v>
      </c>
      <c r="B7" s="42" t="s">
        <v>121</v>
      </c>
    </row>
    <row r="8" spans="1:2" ht="30">
      <c r="A8" s="41" t="s">
        <v>122</v>
      </c>
      <c r="B8" s="42" t="s">
        <v>121</v>
      </c>
    </row>
    <row r="9" spans="1:2" ht="150">
      <c r="A9" s="41" t="s">
        <v>123</v>
      </c>
      <c r="B9" s="42" t="s">
        <v>124</v>
      </c>
    </row>
    <row r="10" spans="1:2" ht="30">
      <c r="A10" s="41" t="s">
        <v>125</v>
      </c>
      <c r="B10" s="42" t="s">
        <v>126</v>
      </c>
    </row>
    <row r="11" spans="1:2" ht="30">
      <c r="A11" s="41" t="s">
        <v>127</v>
      </c>
      <c r="B11" s="42" t="s">
        <v>128</v>
      </c>
    </row>
    <row r="12" spans="1:2" ht="75">
      <c r="A12" s="41" t="s">
        <v>129</v>
      </c>
      <c r="B12" s="42" t="s">
        <v>130</v>
      </c>
    </row>
    <row r="13" spans="1:2" ht="30">
      <c r="A13" s="41" t="s">
        <v>131</v>
      </c>
      <c r="B13" s="42" t="s">
        <v>132</v>
      </c>
    </row>
    <row r="14" spans="1:2" ht="300">
      <c r="A14" s="41" t="s">
        <v>133</v>
      </c>
      <c r="B14" s="42" t="s">
        <v>134</v>
      </c>
    </row>
    <row r="15" spans="1:2" ht="30">
      <c r="A15" s="41" t="s">
        <v>135</v>
      </c>
      <c r="B15" s="42" t="s">
        <v>136</v>
      </c>
    </row>
    <row r="16" spans="1:2" ht="30">
      <c r="A16" s="41" t="s">
        <v>137</v>
      </c>
      <c r="B16" s="42" t="s">
        <v>138</v>
      </c>
    </row>
    <row r="17" spans="1:2" ht="45">
      <c r="A17" s="41" t="s">
        <v>139</v>
      </c>
      <c r="B17" s="42" t="s">
        <v>140</v>
      </c>
    </row>
    <row r="18" spans="1:2" ht="30">
      <c r="A18" s="41" t="s">
        <v>141</v>
      </c>
      <c r="B18" s="42" t="s">
        <v>142</v>
      </c>
    </row>
    <row r="19" spans="1:2" ht="30">
      <c r="A19" s="41" t="s">
        <v>143</v>
      </c>
      <c r="B19" s="42" t="s">
        <v>144</v>
      </c>
    </row>
    <row r="20" spans="1:2" ht="60">
      <c r="A20" s="41" t="s">
        <v>145</v>
      </c>
      <c r="B20" s="42" t="s">
        <v>146</v>
      </c>
    </row>
    <row r="21" spans="1:2" ht="45">
      <c r="A21" s="41" t="s">
        <v>147</v>
      </c>
      <c r="B21" s="42" t="s">
        <v>148</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149</v>
      </c>
      <c r="B1" s="26" t="s">
        <v>150</v>
      </c>
      <c r="C1" s="26" t="s">
        <v>151</v>
      </c>
      <c r="D1" s="26" t="s">
        <v>152</v>
      </c>
      <c r="E1" s="26" t="s">
        <v>153</v>
      </c>
      <c r="F1" s="26" t="s">
        <v>32</v>
      </c>
      <c r="G1" s="26" t="s">
        <v>37</v>
      </c>
      <c r="H1" s="26" t="s">
        <v>2</v>
      </c>
    </row>
    <row r="2" spans="1:8">
      <c r="A2" t="s">
        <v>154</v>
      </c>
      <c r="B2" t="s">
        <v>155</v>
      </c>
      <c r="C2" t="s">
        <v>156</v>
      </c>
      <c r="D2" t="s">
        <v>157</v>
      </c>
      <c r="E2" s="38" t="s">
        <v>158</v>
      </c>
      <c r="F2" t="s">
        <v>57</v>
      </c>
      <c r="G2" t="s">
        <v>61</v>
      </c>
      <c r="H2" t="s">
        <v>3</v>
      </c>
    </row>
    <row r="3" spans="1:8">
      <c r="A3" t="s">
        <v>159</v>
      </c>
      <c r="B3" t="s">
        <v>160</v>
      </c>
      <c r="C3" t="s">
        <v>161</v>
      </c>
      <c r="D3" t="s">
        <v>162</v>
      </c>
      <c r="E3" s="38" t="s">
        <v>163</v>
      </c>
      <c r="F3" t="s">
        <v>164</v>
      </c>
      <c r="G3" t="s">
        <v>165</v>
      </c>
      <c r="H3" t="s">
        <v>166</v>
      </c>
    </row>
    <row r="4" spans="1:8">
      <c r="A4" t="s">
        <v>167</v>
      </c>
      <c r="B4" t="s">
        <v>168</v>
      </c>
      <c r="C4" t="s">
        <v>54</v>
      </c>
      <c r="D4" t="s">
        <v>169</v>
      </c>
      <c r="E4" s="38" t="s">
        <v>170</v>
      </c>
      <c r="F4" t="s">
        <v>171</v>
      </c>
      <c r="G4" t="s">
        <v>172</v>
      </c>
      <c r="H4" t="s">
        <v>173</v>
      </c>
    </row>
    <row r="5" spans="1:8">
      <c r="A5" t="s">
        <v>174</v>
      </c>
      <c r="B5" t="s">
        <v>175</v>
      </c>
      <c r="C5" t="s">
        <v>176</v>
      </c>
      <c r="D5" t="s">
        <v>177</v>
      </c>
      <c r="E5" s="38" t="s">
        <v>178</v>
      </c>
      <c r="G5" t="s">
        <v>179</v>
      </c>
      <c r="H5" t="s">
        <v>180</v>
      </c>
    </row>
    <row r="6" spans="1:8">
      <c r="A6" t="s">
        <v>181</v>
      </c>
      <c r="B6" t="s">
        <v>182</v>
      </c>
      <c r="C6" t="s">
        <v>183</v>
      </c>
      <c r="D6" t="s">
        <v>55</v>
      </c>
      <c r="E6" s="38" t="s">
        <v>184</v>
      </c>
      <c r="H6" t="s">
        <v>185</v>
      </c>
    </row>
    <row r="7" spans="1:8">
      <c r="A7" t="s">
        <v>186</v>
      </c>
      <c r="B7" t="s">
        <v>187</v>
      </c>
      <c r="C7" t="s">
        <v>188</v>
      </c>
      <c r="D7" t="s">
        <v>189</v>
      </c>
      <c r="E7" s="38" t="s">
        <v>190</v>
      </c>
      <c r="H7" t="s">
        <v>191</v>
      </c>
    </row>
    <row r="8" spans="1:8">
      <c r="A8" t="s">
        <v>192</v>
      </c>
      <c r="B8" t="s">
        <v>193</v>
      </c>
      <c r="C8" t="s">
        <v>194</v>
      </c>
      <c r="D8" t="s">
        <v>195</v>
      </c>
      <c r="E8" s="38" t="s">
        <v>196</v>
      </c>
      <c r="H8" t="s">
        <v>197</v>
      </c>
    </row>
    <row r="9" spans="1:8">
      <c r="A9" t="s">
        <v>198</v>
      </c>
      <c r="B9" t="s">
        <v>199</v>
      </c>
      <c r="C9" t="s">
        <v>200</v>
      </c>
      <c r="D9" s="38" t="s">
        <v>201</v>
      </c>
      <c r="E9" s="38" t="s">
        <v>202</v>
      </c>
      <c r="H9" t="s">
        <v>203</v>
      </c>
    </row>
    <row r="10" spans="1:8">
      <c r="A10" t="s">
        <v>204</v>
      </c>
      <c r="B10" t="s">
        <v>205</v>
      </c>
      <c r="C10" t="s">
        <v>206</v>
      </c>
      <c r="E10" s="38" t="s">
        <v>207</v>
      </c>
      <c r="H10" t="s">
        <v>208</v>
      </c>
    </row>
    <row r="11" spans="1:8">
      <c r="A11" t="s">
        <v>209</v>
      </c>
      <c r="B11" t="s">
        <v>210</v>
      </c>
      <c r="E11" s="38" t="s">
        <v>211</v>
      </c>
      <c r="H11" t="s">
        <v>212</v>
      </c>
    </row>
    <row r="12" spans="1:8">
      <c r="A12" t="s">
        <v>213</v>
      </c>
      <c r="B12" t="s">
        <v>53</v>
      </c>
      <c r="E12" s="38" t="s">
        <v>214</v>
      </c>
      <c r="H12" t="s">
        <v>215</v>
      </c>
    </row>
    <row r="13" spans="1:8">
      <c r="A13" t="s">
        <v>216</v>
      </c>
      <c r="B13" t="s">
        <v>217</v>
      </c>
      <c r="E13" s="38" t="s">
        <v>218</v>
      </c>
    </row>
    <row r="14" spans="1:8">
      <c r="A14" t="s">
        <v>219</v>
      </c>
      <c r="E14" s="38" t="s">
        <v>220</v>
      </c>
      <c r="F14" s="10"/>
    </row>
    <row r="15" spans="1:8">
      <c r="A15" t="s">
        <v>221</v>
      </c>
      <c r="E15" s="38" t="s">
        <v>222</v>
      </c>
      <c r="F15" s="10"/>
    </row>
    <row r="16" spans="1:8">
      <c r="A16" t="s">
        <v>223</v>
      </c>
      <c r="E16" s="38" t="s">
        <v>224</v>
      </c>
      <c r="F16" s="10"/>
    </row>
    <row r="17" spans="1:6">
      <c r="A17" t="s">
        <v>225</v>
      </c>
      <c r="E17" s="38" t="s">
        <v>56</v>
      </c>
      <c r="F17" s="10"/>
    </row>
    <row r="18" spans="1:6">
      <c r="A18" t="s">
        <v>226</v>
      </c>
      <c r="E18" s="38" t="s">
        <v>227</v>
      </c>
      <c r="F18" s="10"/>
    </row>
    <row r="19" spans="1:6">
      <c r="A19" t="s">
        <v>228</v>
      </c>
      <c r="E19" s="38" t="s">
        <v>229</v>
      </c>
      <c r="F19" s="10"/>
    </row>
    <row r="20" spans="1:6">
      <c r="A20" t="s">
        <v>230</v>
      </c>
      <c r="E20" s="38" t="s">
        <v>231</v>
      </c>
      <c r="F20" s="10"/>
    </row>
    <row r="21" spans="1:6">
      <c r="A21" t="s">
        <v>232</v>
      </c>
      <c r="D21" s="38"/>
      <c r="E21" s="38" t="s">
        <v>233</v>
      </c>
      <c r="F21" s="10"/>
    </row>
    <row r="22" spans="1:6">
      <c r="A22" t="s">
        <v>9</v>
      </c>
      <c r="E22" s="38" t="s">
        <v>201</v>
      </c>
    </row>
    <row r="23" spans="1:6">
      <c r="A23" t="s">
        <v>234</v>
      </c>
    </row>
    <row r="24" spans="1:6">
      <c r="A24" t="s">
        <v>235</v>
      </c>
    </row>
    <row r="25" spans="1:6">
      <c r="A25" t="s">
        <v>236</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59CDDC-2054-4320-A6A8-E04FBDEE5292}"/>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265251AB-C88B-4079-B78F-2291AC2E7A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