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C:\Users\delcy\Downloads\"/>
    </mc:Choice>
  </mc:AlternateContent>
  <xr:revisionPtr revIDLastSave="425" documentId="13_ncr:1_{2E6645D9-0C94-4162-AA9B-35C7039F3363}" xr6:coauthVersionLast="47" xr6:coauthVersionMax="47" xr10:uidLastSave="{9595C6AB-BDE5-4A5F-B4DA-56553D56E4B6}"/>
  <bookViews>
    <workbookView xWindow="-120" yWindow="-120" windowWidth="20730" windowHeight="1104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35" i="1" l="1"/>
  <c r="AQ35" i="1"/>
  <c r="AQ31" i="1"/>
  <c r="AM30" i="1"/>
  <c r="AQ21" i="1"/>
  <c r="AQ32" i="1"/>
  <c r="AG35" i="1"/>
  <c r="AQ22" i="1"/>
  <c r="AA34" i="1"/>
  <c r="AM34" i="1"/>
  <c r="AH34" i="1"/>
  <c r="AH31" i="1"/>
  <c r="AC34" i="1"/>
  <c r="X32" i="1"/>
  <c r="X31" i="1"/>
  <c r="W35" i="1"/>
  <c r="AQ37" i="1"/>
  <c r="AQ36" i="1"/>
  <c r="AQ33" i="1"/>
  <c r="AQ29" i="1"/>
  <c r="AQ28" i="1"/>
  <c r="AQ27" i="1"/>
  <c r="AQ26" i="1"/>
  <c r="AQ25" i="1"/>
  <c r="AQ24" i="1"/>
  <c r="AQ23" i="1"/>
  <c r="AQ20" i="1"/>
  <c r="AQ19" i="1"/>
  <c r="AQ18" i="1"/>
  <c r="AQ17" i="1"/>
  <c r="AQ16" i="1"/>
  <c r="W34" i="1"/>
  <c r="AP37" i="1"/>
  <c r="AK37" i="1"/>
  <c r="AM37" i="1" s="1"/>
  <c r="AF37" i="1"/>
  <c r="AH37" i="1" s="1"/>
  <c r="AA37" i="1"/>
  <c r="AC37" i="1" s="1"/>
  <c r="V37" i="1"/>
  <c r="X37" i="1" s="1"/>
  <c r="AP36" i="1"/>
  <c r="AK36" i="1"/>
  <c r="AM36" i="1" s="1"/>
  <c r="AF36" i="1"/>
  <c r="AH36" i="1" s="1"/>
  <c r="AA36" i="1"/>
  <c r="AC36" i="1" s="1"/>
  <c r="V36" i="1"/>
  <c r="X36" i="1" s="1"/>
  <c r="AP35" i="1"/>
  <c r="AK35" i="1"/>
  <c r="AM35" i="1" s="1"/>
  <c r="AM38" i="1" s="1"/>
  <c r="AF35" i="1"/>
  <c r="AH35" i="1" s="1"/>
  <c r="AA35" i="1"/>
  <c r="AC35" i="1" s="1"/>
  <c r="V35" i="1"/>
  <c r="AP33" i="1"/>
  <c r="AK33" i="1"/>
  <c r="AM33" i="1" s="1"/>
  <c r="AF33" i="1"/>
  <c r="AH33" i="1" s="1"/>
  <c r="AA33" i="1"/>
  <c r="AC33" i="1" s="1"/>
  <c r="V33" i="1"/>
  <c r="X33" i="1" s="1"/>
  <c r="AP32" i="1"/>
  <c r="AR32" i="1" s="1"/>
  <c r="AK32" i="1"/>
  <c r="AM32" i="1" s="1"/>
  <c r="AF32" i="1"/>
  <c r="AH32" i="1" s="1"/>
  <c r="AH38" i="1" s="1"/>
  <c r="AA32" i="1"/>
  <c r="AC32" i="1" s="1"/>
  <c r="AP31" i="1"/>
  <c r="AR31" i="1" s="1"/>
  <c r="AK31" i="1"/>
  <c r="AM31" i="1" s="1"/>
  <c r="AA31" i="1"/>
  <c r="AC31" i="1" s="1"/>
  <c r="AC38" i="1" s="1"/>
  <c r="P24" i="1"/>
  <c r="P25" i="1"/>
  <c r="P26" i="1"/>
  <c r="P27" i="1"/>
  <c r="P28" i="1"/>
  <c r="P29" i="1"/>
  <c r="P23" i="1"/>
  <c r="P22" i="1"/>
  <c r="P21" i="1"/>
  <c r="X34" i="1" l="1"/>
  <c r="AQ34" i="1"/>
  <c r="AR34" i="1" s="1"/>
  <c r="AR33" i="1"/>
  <c r="AR36" i="1"/>
  <c r="AR37" i="1"/>
  <c r="AR35" i="1"/>
  <c r="X35" i="1"/>
  <c r="P20" i="1"/>
  <c r="P19" i="1"/>
  <c r="P18" i="1"/>
  <c r="P17" i="1"/>
  <c r="P16" i="1"/>
  <c r="AR38" i="1" l="1"/>
  <c r="X38" i="1"/>
  <c r="AP16" i="1"/>
  <c r="AR16" i="1" s="1"/>
  <c r="AK16" i="1"/>
  <c r="AM16" i="1" s="1"/>
  <c r="AP29" i="1"/>
  <c r="AR29" i="1" s="1"/>
  <c r="AP28" i="1"/>
  <c r="AR28" i="1" s="1"/>
  <c r="AP27" i="1"/>
  <c r="AR27" i="1" s="1"/>
  <c r="AP26" i="1"/>
  <c r="AR26" i="1" s="1"/>
  <c r="AP25" i="1"/>
  <c r="AR25" i="1" s="1"/>
  <c r="AP24" i="1"/>
  <c r="AR24" i="1" s="1"/>
  <c r="AP23" i="1"/>
  <c r="AR23" i="1" s="1"/>
  <c r="AP22" i="1"/>
  <c r="AR22" i="1" s="1"/>
  <c r="AP21" i="1"/>
  <c r="AR21" i="1" s="1"/>
  <c r="AP20" i="1"/>
  <c r="AR20" i="1" s="1"/>
  <c r="AP19" i="1"/>
  <c r="AR19" i="1" s="1"/>
  <c r="AP18" i="1"/>
  <c r="AR18" i="1" s="1"/>
  <c r="AP17" i="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H30" i="1" s="1"/>
  <c r="AA29" i="1"/>
  <c r="AC29" i="1" s="1"/>
  <c r="AA28" i="1"/>
  <c r="AC28" i="1" s="1"/>
  <c r="AA27" i="1"/>
  <c r="AC27" i="1" s="1"/>
  <c r="AA26" i="1"/>
  <c r="AC26" i="1" s="1"/>
  <c r="AA25" i="1"/>
  <c r="AC25" i="1" s="1"/>
  <c r="AA24" i="1"/>
  <c r="AC24" i="1" s="1"/>
  <c r="AA23" i="1"/>
  <c r="AC23" i="1" s="1"/>
  <c r="AA22" i="1"/>
  <c r="AC22" i="1" s="1"/>
  <c r="AA21" i="1"/>
  <c r="AC21" i="1" s="1"/>
  <c r="AA20" i="1"/>
  <c r="AC20" i="1" s="1"/>
  <c r="AA19" i="1"/>
  <c r="AC19" i="1" s="1"/>
  <c r="AA18" i="1"/>
  <c r="AC18" i="1" s="1"/>
  <c r="AA17" i="1"/>
  <c r="AC17" i="1" s="1"/>
  <c r="AA16" i="1"/>
  <c r="AC16" i="1" s="1"/>
  <c r="V29" i="1"/>
  <c r="X29" i="1" s="1"/>
  <c r="V28" i="1"/>
  <c r="X28" i="1" s="1"/>
  <c r="V27" i="1"/>
  <c r="X27" i="1" s="1"/>
  <c r="V26" i="1"/>
  <c r="X26" i="1" s="1"/>
  <c r="V25" i="1"/>
  <c r="X25" i="1" s="1"/>
  <c r="V24" i="1"/>
  <c r="X24" i="1" s="1"/>
  <c r="V23" i="1"/>
  <c r="X23" i="1" s="1"/>
  <c r="V22" i="1"/>
  <c r="X22" i="1" s="1"/>
  <c r="V21" i="1"/>
  <c r="X21" i="1" s="1"/>
  <c r="V20" i="1"/>
  <c r="X20" i="1" s="1"/>
  <c r="V19" i="1"/>
  <c r="X19" i="1" s="1"/>
  <c r="V18" i="1"/>
  <c r="X18" i="1" s="1"/>
  <c r="V17" i="1"/>
  <c r="X17" i="1" s="1"/>
  <c r="X30" i="1" s="1"/>
  <c r="V16" i="1"/>
  <c r="X16" i="1" s="1"/>
  <c r="AR17" i="1" l="1"/>
  <c r="AR30" i="1" s="1"/>
  <c r="AR39" i="1"/>
  <c r="AC30" i="1"/>
  <c r="AC39" i="1" s="1"/>
  <c r="AM39" i="1"/>
  <c r="AH39" i="1"/>
  <c r="X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3" authorId="0" shapeId="0" xr:uid="{00000000-0006-0000-0000-000005000000}">
      <text>
        <r>
          <rPr>
            <b/>
            <sz val="9"/>
            <color indexed="81"/>
            <rFont val="Tahoma"/>
            <family val="2"/>
          </rPr>
          <t>Indique el nombre del proceso al cual está asociada la meta</t>
        </r>
      </text>
    </comment>
    <comment ref="A15" authorId="0" shapeId="0" xr:uid="{00000000-0006-0000-0000-000006000000}">
      <text>
        <r>
          <rPr>
            <b/>
            <sz val="9"/>
            <color indexed="81"/>
            <rFont val="Tahoma"/>
            <family val="2"/>
          </rPr>
          <t>Incluya el número del objetivo estratégico, de acuerdo con lo adoptado en el Plan Estratégico Institucional</t>
        </r>
      </text>
    </comment>
    <comment ref="B15"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5" authorId="0" shapeId="0" xr:uid="{00000000-0006-0000-0000-000008000000}">
      <text>
        <r>
          <rPr>
            <b/>
            <sz val="9"/>
            <color indexed="81"/>
            <rFont val="Tahoma"/>
            <family val="2"/>
          </rPr>
          <t>Escriba el número de la meta, en orden consecutivo</t>
        </r>
      </text>
    </comment>
    <comment ref="E15"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5" authorId="0" shapeId="0" xr:uid="{00000000-0006-0000-0000-00000A000000}">
      <text>
        <r>
          <rPr>
            <b/>
            <sz val="9"/>
            <color indexed="81"/>
            <rFont val="Tahoma"/>
            <family val="2"/>
          </rPr>
          <t xml:space="preserve">Seleccione la opción que corresponda
</t>
        </r>
      </text>
    </comment>
    <comment ref="G15" authorId="0" shapeId="0" xr:uid="{00000000-0006-0000-0000-00000B000000}">
      <text>
        <r>
          <rPr>
            <b/>
            <sz val="9"/>
            <color indexed="81"/>
            <rFont val="Tahoma"/>
            <family val="2"/>
          </rPr>
          <t>Indique un nombre corto que refleje lo que pretende medir. 
Ej. Porcentaje de giros acumulados</t>
        </r>
      </text>
    </comment>
    <comment ref="H15"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5"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5"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5"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5" authorId="0" shapeId="0" xr:uid="{00000000-0006-0000-0000-000010000000}">
      <text>
        <r>
          <rPr>
            <b/>
            <sz val="9"/>
            <color indexed="81"/>
            <rFont val="Tahoma"/>
            <family val="2"/>
          </rPr>
          <t xml:space="preserve">Indique la magnitud programada para el trimestre. </t>
        </r>
      </text>
    </comment>
    <comment ref="M15" authorId="0" shapeId="0" xr:uid="{00000000-0006-0000-0000-000011000000}">
      <text>
        <r>
          <rPr>
            <b/>
            <sz val="9"/>
            <color indexed="81"/>
            <rFont val="Tahoma"/>
            <family val="2"/>
          </rPr>
          <t xml:space="preserve">Indique la magnitud programada para el trimestre. </t>
        </r>
      </text>
    </comment>
    <comment ref="N15" authorId="0" shapeId="0" xr:uid="{00000000-0006-0000-0000-000012000000}">
      <text>
        <r>
          <rPr>
            <b/>
            <sz val="9"/>
            <color indexed="81"/>
            <rFont val="Tahoma"/>
            <family val="2"/>
          </rPr>
          <t xml:space="preserve">Indique la magnitud programada para el trimestre. </t>
        </r>
      </text>
    </comment>
    <comment ref="O15" authorId="0" shapeId="0" xr:uid="{00000000-0006-0000-0000-000013000000}">
      <text>
        <r>
          <rPr>
            <b/>
            <sz val="9"/>
            <color indexed="81"/>
            <rFont val="Tahoma"/>
            <family val="2"/>
          </rPr>
          <t xml:space="preserve">Indique la magnitud programada para el trimestre. </t>
        </r>
      </text>
    </comment>
    <comment ref="P15" authorId="0" shapeId="0" xr:uid="{00000000-0006-0000-0000-000014000000}">
      <text>
        <r>
          <rPr>
            <b/>
            <sz val="9"/>
            <color indexed="81"/>
            <rFont val="Tahoma"/>
            <family val="2"/>
          </rPr>
          <t>Indique la programación total de la vigencia. 
Debe ser coherente con la meta.</t>
        </r>
      </text>
    </comment>
    <comment ref="Q15" authorId="0" shapeId="0" xr:uid="{00000000-0006-0000-0000-000015000000}">
      <text>
        <r>
          <rPr>
            <b/>
            <sz val="9"/>
            <color indexed="81"/>
            <rFont val="Tahoma"/>
            <family val="2"/>
          </rPr>
          <t xml:space="preserve">Indique el tipo de indicador: 
- Eficancia 
- Eficiencia 
- Efectividad </t>
        </r>
      </text>
    </comment>
    <comment ref="R15" authorId="0" shapeId="0" xr:uid="{00000000-0006-0000-0000-000016000000}">
      <text>
        <r>
          <rPr>
            <b/>
            <sz val="9"/>
            <color indexed="81"/>
            <rFont val="Tahoma"/>
            <family val="2"/>
          </rPr>
          <t>Indique la evidencia a presentar del cumplimiento de la meta. Se debe redactar de forma concreta y coherente con la meta</t>
        </r>
      </text>
    </comment>
    <comment ref="S15"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5" authorId="0" shapeId="0" xr:uid="{00000000-0006-0000-0000-000018000000}">
      <text>
        <r>
          <rPr>
            <b/>
            <sz val="9"/>
            <color indexed="81"/>
            <rFont val="Tahoma"/>
            <family val="2"/>
          </rPr>
          <t>Indique el área y grupo de trabajo (si se tiene), responsable de cumplir o ejecutar la meta</t>
        </r>
      </text>
    </comment>
    <comment ref="U15" authorId="0" shapeId="0" xr:uid="{00000000-0006-0000-0000-000019000000}">
      <text>
        <r>
          <rPr>
            <b/>
            <sz val="9"/>
            <color indexed="81"/>
            <rFont val="Tahoma"/>
            <family val="2"/>
          </rPr>
          <t>Indique el nombre de la dependencia responsable de reportar trimestralmente la meta a la OAP</t>
        </r>
      </text>
    </comment>
    <comment ref="V15" authorId="0" shapeId="0" xr:uid="{00000000-0006-0000-0000-00001A000000}">
      <text>
        <r>
          <rPr>
            <b/>
            <sz val="9"/>
            <color indexed="81"/>
            <rFont val="Tahoma"/>
            <family val="2"/>
          </rPr>
          <t>Indique la magnitud programada</t>
        </r>
      </text>
    </comment>
    <comment ref="W15" authorId="0" shapeId="0" xr:uid="{00000000-0006-0000-0000-00001B000000}">
      <text>
        <r>
          <rPr>
            <b/>
            <sz val="9"/>
            <color indexed="81"/>
            <rFont val="Tahoma"/>
            <family val="2"/>
          </rPr>
          <t>Indique la magnitud ejecutada. Corresponde al resultado de medir el indicador de la meta</t>
        </r>
      </text>
    </comment>
    <comment ref="X15"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5"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5" authorId="0" shapeId="0" xr:uid="{00000000-0006-0000-0000-00001E000000}">
      <text>
        <r>
          <rPr>
            <b/>
            <sz val="9"/>
            <color indexed="81"/>
            <rFont val="Tahoma"/>
            <family val="2"/>
          </rPr>
          <t xml:space="preserve">Indicar el nombre concreto de la evidencia aportada. </t>
        </r>
      </text>
    </comment>
    <comment ref="AA15" authorId="0" shapeId="0" xr:uid="{00000000-0006-0000-0000-00001F000000}">
      <text>
        <r>
          <rPr>
            <b/>
            <sz val="9"/>
            <color indexed="81"/>
            <rFont val="Tahoma"/>
            <family val="2"/>
          </rPr>
          <t>Indique la magnitud programada</t>
        </r>
      </text>
    </comment>
    <comment ref="AB15" authorId="0" shapeId="0" xr:uid="{00000000-0006-0000-0000-000020000000}">
      <text>
        <r>
          <rPr>
            <b/>
            <sz val="9"/>
            <color indexed="81"/>
            <rFont val="Tahoma"/>
            <family val="2"/>
          </rPr>
          <t>Indique la magnitud ejecutada. Corresponde al resultado de medir el indicador de la meta</t>
        </r>
      </text>
    </comment>
    <comment ref="AC15"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5"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5" authorId="0" shapeId="0" xr:uid="{00000000-0006-0000-0000-000023000000}">
      <text>
        <r>
          <rPr>
            <b/>
            <sz val="9"/>
            <color indexed="81"/>
            <rFont val="Tahoma"/>
            <family val="2"/>
          </rPr>
          <t xml:space="preserve">Indicar el nombre concreto de la evidencia aportada. </t>
        </r>
      </text>
    </comment>
    <comment ref="AF15" authorId="0" shapeId="0" xr:uid="{00000000-0006-0000-0000-000024000000}">
      <text>
        <r>
          <rPr>
            <b/>
            <sz val="9"/>
            <color indexed="81"/>
            <rFont val="Tahoma"/>
            <family val="2"/>
          </rPr>
          <t>Indique la magnitud programada</t>
        </r>
      </text>
    </comment>
    <comment ref="AG15" authorId="0" shapeId="0" xr:uid="{00000000-0006-0000-0000-000025000000}">
      <text>
        <r>
          <rPr>
            <b/>
            <sz val="9"/>
            <color indexed="81"/>
            <rFont val="Tahoma"/>
            <family val="2"/>
          </rPr>
          <t>Indique la magnitud ejecutada. Corresponde al resultado de medir el indicador de la meta</t>
        </r>
      </text>
    </comment>
    <comment ref="AH15"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5"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5" authorId="0" shapeId="0" xr:uid="{00000000-0006-0000-0000-000028000000}">
      <text>
        <r>
          <rPr>
            <b/>
            <sz val="9"/>
            <color indexed="81"/>
            <rFont val="Tahoma"/>
            <family val="2"/>
          </rPr>
          <t xml:space="preserve">Indicar el nombre concreto de la evidencia aportada. </t>
        </r>
      </text>
    </comment>
    <comment ref="AK15" authorId="0" shapeId="0" xr:uid="{00000000-0006-0000-0000-000029000000}">
      <text>
        <r>
          <rPr>
            <b/>
            <sz val="9"/>
            <color indexed="81"/>
            <rFont val="Tahoma"/>
            <family val="2"/>
          </rPr>
          <t>Indique la magnitud programada</t>
        </r>
      </text>
    </comment>
    <comment ref="AL15" authorId="0" shapeId="0" xr:uid="{00000000-0006-0000-0000-00002A000000}">
      <text>
        <r>
          <rPr>
            <b/>
            <sz val="9"/>
            <color indexed="81"/>
            <rFont val="Tahoma"/>
            <family val="2"/>
          </rPr>
          <t>Indique la magnitud ejecutada. Corresponde al resultado de medir el indicador de la meta</t>
        </r>
      </text>
    </comment>
    <comment ref="AM15"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5"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5" authorId="0" shapeId="0" xr:uid="{00000000-0006-0000-0000-00002D000000}">
      <text>
        <r>
          <rPr>
            <b/>
            <sz val="9"/>
            <color indexed="81"/>
            <rFont val="Tahoma"/>
            <family val="2"/>
          </rPr>
          <t xml:space="preserve">Indicar el nombre concreto de la evidencia aportada. </t>
        </r>
      </text>
    </comment>
    <comment ref="AP15" authorId="0" shapeId="0" xr:uid="{00000000-0006-0000-0000-00002E000000}">
      <text>
        <r>
          <rPr>
            <b/>
            <sz val="9"/>
            <color indexed="81"/>
            <rFont val="Tahoma"/>
            <family val="2"/>
          </rPr>
          <t>Indique la magnitud total programada para la vigencia</t>
        </r>
      </text>
    </comment>
    <comment ref="AQ15" authorId="0" shapeId="0" xr:uid="{00000000-0006-0000-0000-00002F000000}">
      <text>
        <r>
          <rPr>
            <b/>
            <sz val="9"/>
            <color indexed="81"/>
            <rFont val="Tahoma"/>
            <family val="2"/>
          </rPr>
          <t xml:space="preserve">Indique la magnitud ejecutada acumulada para la vigencia </t>
        </r>
      </text>
    </comment>
    <comment ref="AR15"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5" authorId="0" shapeId="0" xr:uid="{00000000-0006-0000-0000-000031000000}">
      <text>
        <r>
          <rPr>
            <b/>
            <sz val="9"/>
            <color indexed="81"/>
            <rFont val="Tahoma"/>
            <family val="2"/>
          </rPr>
          <t>Es la descripción detallada de los avances y logros obtenidos con la ejecución de la meta acumulados para la vigencia</t>
        </r>
      </text>
    </comment>
    <comment ref="E30" authorId="0" shapeId="0" xr:uid="{00000000-0006-0000-0000-000032000000}">
      <text>
        <r>
          <rPr>
            <b/>
            <sz val="9"/>
            <color indexed="81"/>
            <rFont val="Tahoma"/>
            <family val="2"/>
          </rPr>
          <t>Promedio obtenido para el periodo x 80%</t>
        </r>
      </text>
    </comment>
    <comment ref="E38" authorId="0" shapeId="0" xr:uid="{00000000-0006-0000-0000-000033000000}">
      <text>
        <r>
          <rPr>
            <b/>
            <sz val="9"/>
            <color indexed="81"/>
            <rFont val="Tahoma"/>
            <family val="2"/>
          </rPr>
          <t>Promedio obtenido en las metas transversales para el periodo x 20%</t>
        </r>
      </text>
    </comment>
    <comment ref="E39"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<sst xmlns="http://schemas.openxmlformats.org/spreadsheetml/2006/main" count="585" uniqueCount="324">
  <si>
    <r>
      <rPr>
        <b/>
        <sz val="14"/>
        <rFont val="Calibri Light"/>
        <family val="2"/>
        <scheme val="major"/>
      </rPr>
      <t>FORMULACIÓN Y SEGUIMIENTO PLANES DE GESTIÓN NIVEL LOCAL</t>
    </r>
    <r>
      <rPr>
        <b/>
        <sz val="11"/>
        <color theme="1"/>
        <rFont val="Calibri Light"/>
        <family val="2"/>
        <scheme val="major"/>
      </rPr>
      <t xml:space="preserve">
ALCALDÍA LOCAL DE PUENTE ARANDA</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</si>
  <si>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</si>
  <si>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2025</t>
  </si>
  <si>
    <t>CONTROL DE CAMBIOS</t>
  </si>
  <si>
    <t>VERSIÓN</t>
  </si>
  <si>
    <t>FECHA</t>
  </si>
  <si>
    <t>DESCRIPCIÓN DE LA MODIFICACIÓN</t>
  </si>
  <si>
    <t>28 de enero de 2025</t>
  </si>
  <si>
    <t>Publicación del plan de gestión aprobado. Caso HOLA: 115942</t>
  </si>
  <si>
    <t>16 de abril de 2025</t>
  </si>
  <si>
    <t>Para el primer trimestre de la vigencia 2025, el Plan de Gestión de la alcaldia local  de Puente Aranda alcanzó un nivel de desempeño del 83,64% y del 31,53% acumulado para la vigencia.</t>
  </si>
  <si>
    <t>26 de mayo de 2025</t>
  </si>
  <si>
    <t>Se realiza ajuste teniendo en cuenta el memorando de alcance  Radicado No. 20254600193883 Fecha: 23-05-2025 de la Oficina de Atencion a la Ciudadania sobre la meta transversal No MT4 y MT5, del Plan de Gestión de la alcaldia local  de Puente Aranda  alcanzó un nivel de desempeño del 83,66% y del 31,54% acumulado para la vigencia.</t>
  </si>
  <si>
    <t>28 de julio de 2025</t>
  </si>
  <si>
    <t>Para el II trimestre de la vigencia 2025, el Plan de Gestión de la alcaldia local  de Puente Aranda alcanzó un nivel de desempeño del 79,12% y del53,74% acumulado para la vigencia.</t>
  </si>
  <si>
    <t>15 de octubre de 2025</t>
  </si>
  <si>
    <t>Para el III trimestre de la vigencia 2025, el Plan de Gestión de la alcaldia local  de Puente Aranda alcanzó un nivel de desempeño del 82,85% y del 77,92% acumulado para la vigencia.</t>
  </si>
  <si>
    <t>19 de enero de 2026</t>
  </si>
  <si>
    <t>Para el IV trimestre de la vigencia 2025, el Plan de Gestión de la alcaldia local  de Puente Aranda alcanzó un nivel de desempeño del 80,62% y del 93,51% acumulado para la vigencia.</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</si>
  <si>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</si>
  <si>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</si>
  <si>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</si>
  <si>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</si>
  <si>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</si>
  <si>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</si>
  <si>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</si>
  <si>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</si>
  <si>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</si>
  <si>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</si>
  <si>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</si>
  <si>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</si>
  <si>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</si>
  <si>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</si>
  <si>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</si>
  <si>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</si>
  <si>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</si>
  <si>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</si>
  <si>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</si>
  <si>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</si>
  <si>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</si>
  <si>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</si>
  <si>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</si>
  <si>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</si>
  <si>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</si>
  <si>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</si>
  <si>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</si>
  <si>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</si>
  <si>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</si>
  <si>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</si>
  <si>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</si>
  <si>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</si>
  <si>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</si>
  <si>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</si>
  <si>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</si>
  <si>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Fortalecer la articulación de la administración pública central y local para una gestión local y policiva más efectiva y transparente.</t>
  </si>
  <si>
    <t>Gestión Pública Territorial Local</t>
  </si>
  <si>
    <t>1</t>
  </si>
  <si>
    <t>Alcanzar el 40% de avance del total de las metas proyecto programadas del Plan de Desarrollo Local de la vigencia, al 30 de septiembre de 2025</t>
  </si>
  <si>
    <t>Gestión</t>
  </si>
  <si>
    <t>Porcentaje de avance de las metas proyecto del Plan de Desarrollo Local en la vigencia 2025</t>
  </si>
  <si>
    <t>Sumatoria total del porcentaje de avance de las metas proyecto programadas en el 2025  / Numero total de metas proyectos programadas del PDL en el 2025.
NOTA: El porcentaje máximo de avance es hasta el 100%</t>
  </si>
  <si>
    <t>39,62% (Con corte a 30 de septiembre de 2021)</t>
  </si>
  <si>
    <t>Creciente</t>
  </si>
  <si>
    <t>Porcentaje</t>
  </si>
  <si>
    <t>Eficacia</t>
  </si>
  <si>
    <t>Reporte trimestral de avance del Plan de Desarrollo Local - PDL</t>
  </si>
  <si>
    <t>SEGPLAN  - Reporte plan de acción componente de inversión</t>
  </si>
  <si>
    <t>Alcaldía Local - Gestión del Desarrollo, Adminsitrativa y Financiera</t>
  </si>
  <si>
    <t>Dirección para la Gestión del Desarrollo Local</t>
  </si>
  <si>
    <t xml:space="preserve">Meta no programada </t>
  </si>
  <si>
    <t xml:space="preserve">meta no programada </t>
  </si>
  <si>
    <t>Actualmente, los resultados de avance a metas se generaron a partir de los archivos en PDF cargados por la Secretaría de Planeación, con corte al 31 de marzo. En dichos documentos se encuentra el Informe de Avance del Plan de Desarrollo Local 2025–2028.</t>
  </si>
  <si>
    <t xml:space="preserve">Reporte de la DGDL para las metas  de los planes de Gestion de las alcaldias locales </t>
  </si>
  <si>
    <t xml:space="preserve">Actualmente, los resultados de avance a metas se generaron a partir de los archivos en PDF cargados por la Secretaría de Planeación, con corte al 30 de junio. En dichos documentos se encuentra el Informe de Avance del Plan de Desarrollo Local 2025–2028.
</t>
  </si>
  <si>
    <t>Informes de avance PDL 2025-SDP</t>
  </si>
  <si>
    <t xml:space="preserve">De las 65 metas programadas para 2025 se obtiene un avance promedio de metas entregadas para la vigencia de 1,99%
</t>
  </si>
  <si>
    <t xml:space="preserve">Reporte metas locales de la DGDL </t>
  </si>
  <si>
    <t>La meta alcanzó un 4,98% del programado para la vigencia.</t>
  </si>
  <si>
    <t>Propiciar la revolución del servicio público con criterios de calidad, calidez, eficacia, oportunidad, sostenibilidad y transformación digital.</t>
  </si>
  <si>
    <t>Gestión Corporativa Institucional</t>
  </si>
  <si>
    <t>2</t>
  </si>
  <si>
    <t>Girar mínimo el 68% del presupuesto comprometido constituido como obligaciones por pagar de la vigencia 2024</t>
  </si>
  <si>
    <t>Porcentaje de giros acumulados de obligaciones por pagar de la vigencia 2024</t>
  </si>
  <si>
    <t>(Giros acumulados obligaciones por pagar de la vigencia 2024/Presupuesto comprometido constituido como obligaciones por pagar de la vigencia 2024)*100</t>
  </si>
  <si>
    <t>76%. (Corte a 31 de diciembre de 2023)</t>
  </si>
  <si>
    <t>Reporte seguimiento mensual consolidado</t>
  </si>
  <si>
    <t>BOGDATA</t>
  </si>
  <si>
    <t xml:space="preserve">Supero la meta programada </t>
  </si>
  <si>
    <t xml:space="preserve">Reporte metas Plan de Gestion de las Alcaldias de la DGDL </t>
  </si>
  <si>
    <t>Se superó la meta programada para el 2do trimestre</t>
  </si>
  <si>
    <t>Se superó la meta programada para el 3er trimestre</t>
  </si>
  <si>
    <t>Reporte ejecución Bogdata corte 30-09-2025</t>
  </si>
  <si>
    <t xml:space="preserve">Se superó la meta programada para el 4to trimestre
</t>
  </si>
  <si>
    <t>La meta alcanzó un 100,00% del programado para la vigencia.</t>
  </si>
  <si>
    <t>3</t>
  </si>
  <si>
    <t>Girar mínimo el 65% del presupuesto comprometido constituido como obligaciones por pagar de la vigencia 2023 y anteriores</t>
  </si>
  <si>
    <t>Porcentaje de giros acumulados de obligaciones por pagar de la vigencia 2023 y anteriores</t>
  </si>
  <si>
    <t>(Giros acumulados obligaciones por pagar de la vigencia 2023 y anteriores/Presupuesto comprometido constituido como obligaciones por pagar de la vigencia 2023 y anteriores)*100</t>
  </si>
  <si>
    <t>62% (Corte a 31 de diciembre de 2023)</t>
  </si>
  <si>
    <t xml:space="preserve">No cumpio  la meta programada </t>
  </si>
  <si>
    <t>No se cumple con la meta programada para el 2do trimestre</t>
  </si>
  <si>
    <t>No se cumple con la meta programada para el 3er trimestre</t>
  </si>
  <si>
    <t>La meta alcanzó un 100% del programado para la vigencia.</t>
  </si>
  <si>
    <t>4</t>
  </si>
  <si>
    <t>Comprometer mínimo el 97% del presupuesto de inversión directa de la vigencia</t>
  </si>
  <si>
    <t>Porcentaje de compromiso del presupuesto de inversión directa de la vigencia 2025</t>
  </si>
  <si>
    <t>(Valor de RP de inversión directa de la vigencia  / Valor total del presupuesto de inversión directa de la Vigencia)*100</t>
  </si>
  <si>
    <t>95.94% (Corte a 31 de diciembre de 2021)</t>
  </si>
  <si>
    <t xml:space="preserve">No Supero la meta programada </t>
  </si>
  <si>
    <t>Se observa un atraso en la planeación de los procesos de contratación, lo cual ha incidido negativamente en el avance de la ejecución de compromisos. A la fecha, no se evidencia un progreso significativo en la ejecución presupuestal, lo que refleja la necesidad de fortalecer la etapa de planeación contractual para garantizar el cumplimiento de las metas establecidas y la oportuna ejecución de los recursos.</t>
  </si>
  <si>
    <t>Para el cierre al 30 de septiembre se evidencia una baja ejecución en el FDL, debido a que actualmente se encuentran en trámite varios procesos de selección abierta que cuya adjudicación está prevista para los meses de octubre y noviembre. En consecuencia, durante el mes de septiembre no se alcanzó el cumplimiento de la meta programada.</t>
  </si>
  <si>
    <t>Reporte BOGDATA, corte 30 de Septiembre</t>
  </si>
  <si>
    <t xml:space="preserve">Para el cierre al 31 de diciembre, se evidencia que el FDL cumplió las metas del Plan de Gestión pactadas en materia de ejecución presupuestal de compromisos, las cuales incluyen todos los procesos contractuales asociados al avance de las metas del PDL, así como algunas modificaciones contractuales. En este sentido, se extiende una felicitación, dado que se logró un avance significativo durante el último trimestre del año, gracias al esfuerzo articulado de los equipos de Planeación y Contratación de la Alcaldía Local.
</t>
  </si>
  <si>
    <t>5</t>
  </si>
  <si>
    <t>Girar mínimo el 51% del presupuesto total  disponible de inversión directa de la vigencia</t>
  </si>
  <si>
    <t>Porcentaje de giros acumulados de inversión directa de la vigencia</t>
  </si>
  <si>
    <t>(Giros acumulados de inversión directa de la vigencia/Presupuesto disponible de inversión directa de la vigencia)*100</t>
  </si>
  <si>
    <t>57.24% (Corte a 31 de diciembre de 2021)</t>
  </si>
  <si>
    <t>El Fondo de Desarrollo Local no alcanzó el porcentaje de cumplimiento previsto en la meta del Plan de Gestión relacionada con los giros, a corte del 30 de septiembre. Esta situación obedece principalmente a los bajos niveles de ejecución derivados de la permanencia de varios procesos de selección en trámite, cuya adjudicación y posterior ejecución están proyectadas para los meses de octubre y noviembre.</t>
  </si>
  <si>
    <t>Reporte BOGDATA, corte 30 de septiembre</t>
  </si>
  <si>
    <t xml:space="preserve">Para el cierre al 31 de diciembre, se evidencia que el FDL cumplió las metas del Plan de Gestión pactadas en materia de giros, alcanzando los niveles de ejecución establecidos para la vigencia. Este resultado refleja una adecuada programación financiera y un seguimiento oportuno a los compromisos adquiridos, lo cual permitió garantizar la realización efectiva de los pagos y contribuir al avance de las metas del PDL.
</t>
  </si>
  <si>
    <t>6</t>
  </si>
  <si>
    <t>Lograr que el 97%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</si>
  <si>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</si>
  <si>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</si>
  <si>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93,63% (Corte a 31 diciembre 2023)</t>
  </si>
  <si>
    <t>Constante</t>
  </si>
  <si>
    <t>SIPSE LOCAL</t>
  </si>
  <si>
    <t xml:space="preserve">Teniendo en cuenta el porcentaje de contratos registrados en estado de ejecución a 31/03/2025, y haciendo la comparativa frente al porcentaje que se planteo como meta, después de recopilar y analizar los datos relacionados a la localidad, </t>
  </si>
  <si>
    <t>Teniendo en cuenta los consolidados generados de la herramienta SIPSE, el conjunto de datos abiertos SECOP II y la Tienda Virtual del Estado Colombiano del 01/07/2025, s las 8:00am, se procede a realizar el analisis y detalle de la informacion reportada para realizar el cálculo del indicador, verificando los contratos registrados y que se encuentran en estado de "ejecucion" en las plataformas señalados con corte al II trimestre.</t>
  </si>
  <si>
    <t>Se realiza la comparación de datos entre las plataformas de SIPSE y SECOP descargando los reportes que arrojan la información comparable, identificando el numero de contratos registrados y en ejecucuión en las dos plataformas. La base de comparación esta en los contratos que en SECOP se encuentran en estado "Ejecución", "Modificado" y "Cedido"</t>
  </si>
  <si>
    <t xml:space="preserve">SIPSE - Reporte - Consulta de contratos vigentes 2025 del 01/01/2025 al 01/10/2025 - 8:00 am
SECOP II - Contratos electrónicos - Del 01/01/2025 al 01/10/2025 - 8:00 am
</t>
  </si>
  <si>
    <t>Se encontraron 384 contratos en ejecución en SECOP, 394 se encuentran en ejecución en SIPSE</t>
  </si>
  <si>
    <t>La meta alcanzó un 97,68% del programado para la vigencia.</t>
  </si>
  <si>
    <t>7</t>
  </si>
  <si>
    <t xml:space="preserve">Registrar el avance del 100% de las metas de los proyectos de inversión de la vigencia 2025, en el Módulo de proyectos de SIPSE LOCAL </t>
  </si>
  <si>
    <t>Retadora (mejora)</t>
  </si>
  <si>
    <t>Porcentaje de registro de avance de las metas de los proyectos de inversión de la vigencia 2025,  en el Módulo de proyectos de SIPSE LOCAL</t>
  </si>
  <si>
    <t>(Número de metas con avances registrados en el periodo de los Proyectos de inversión de la vigencia 2025,  en el Módulo de proyectos de SIPSE LOCAL / Número total de metas de los Proyectos de inversión de la vigencia 2025)*100%</t>
  </si>
  <si>
    <t>N/A</t>
  </si>
  <si>
    <t xml:space="preserve">Meta cumplida de acuerdo con lo programado </t>
  </si>
  <si>
    <t>Para el 2do. trimestre 2025 (abril-mayo-junio) se realizó la verificación y seguimento de avance de metas de manera mensual. 
En este reporte de avance de metas se toma,  de manera excepcional, el porcentaje más alto obtenido entre el reporte realizado con corte al mes de mayo y junio, teniendo en cuenta que se esta llevando a cabo el ejercicio mensualmente a partir de este trimestre con las Alcaldías Locales. 
Para esta Alcaldía se tomó como porcentaje de avance el correspodiente al mes de mayo, como reporte del trimestre</t>
  </si>
  <si>
    <t>Se revisó en la plataforma Sipse, el 6 y 7 de octubre, con el fin de verificar el avance de las metas- proyecto de inversión a corte del 30 de septiembre-2025; el resultado se reporta conforme a la información registrada por el FDL en el mes de septiembre.</t>
  </si>
  <si>
    <t>Como evidencia, desde la DGDL, se descargó del sistema Sipse cada uno de los reportes de proyectos de inversión vigentes  2025: Reportes/Proyectos/Seguimiento Metas-proyecto</t>
  </si>
  <si>
    <t>No se presentó reporte con corte al 31 de diciembre.</t>
  </si>
  <si>
    <t>La meta alcanzó un 97,00% del programado para la vigencia.</t>
  </si>
  <si>
    <t>Inspección, Vigilancia y Control</t>
  </si>
  <si>
    <t>8</t>
  </si>
  <si>
    <t>Realizar 15.000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</si>
  <si>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</si>
  <si>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</si>
  <si>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Resultados a 31 de diciembre de 2024</t>
  </si>
  <si>
    <t>Suma</t>
  </si>
  <si>
    <t>Reporte de seguimiento de impulsos procesales</t>
  </si>
  <si>
    <t>Aplicativo ARCO</t>
  </si>
  <si>
    <t>Alcaldía Local - Gestión Policiva</t>
  </si>
  <si>
    <t>Dirección para la Gestión Policiva</t>
  </si>
  <si>
    <t>expedientes a cargo de las inspecciones de policía impulsados</t>
  </si>
  <si>
    <t xml:space="preserve">Reporte metas Plan de Gestion de las Alcaldias de la DGP radicado No 20252200 </t>
  </si>
  <si>
    <t xml:space="preserve">Expedientes a cargo de las Inspecciones de Policia impulsados </t>
  </si>
  <si>
    <t>Reporte de la DGP para las metas  de los planes de Gestion de las alcaldias locales segun radicado N 20252200258243</t>
  </si>
  <si>
    <t>Más el 79% de lo programado</t>
  </si>
  <si>
    <t>Reporte de seguimiento de impulsos procesales. Aplicativo ARCO</t>
  </si>
  <si>
    <t xml:space="preserve">Expedientes a cargos de las inspecciones </t>
  </si>
  <si>
    <t>Reporte metas locales de la DGP radicado No 20262200009183</t>
  </si>
  <si>
    <t>9</t>
  </si>
  <si>
    <t>Proferir 2.300 fallos de fondo en primera instancia sobre las actuaciones de policía que se encuentran a cargo de las inspecciones de policía</t>
  </si>
  <si>
    <t>Fallos de fondo en primera instancia proferidos</t>
  </si>
  <si>
    <t>Número de fallos de fondo en primera instancia proferidos</t>
  </si>
  <si>
    <t>Reporte de seguimiento de fallos de fondo de actuaciones de policía</t>
  </si>
  <si>
    <t>fallos de fondo en primera instancia proferidos</t>
  </si>
  <si>
    <t xml:space="preserve">Fallos de fondo impulsados en primera instancia </t>
  </si>
  <si>
    <t>Más el 55% de lo programado</t>
  </si>
  <si>
    <t>Reporte de seguimiento de fallos de fondo de actuaciones de policía. Aplicativo ARCO</t>
  </si>
  <si>
    <t xml:space="preserve">Fallos de fondo </t>
  </si>
  <si>
    <t>Terminar (archivar) 90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</si>
  <si>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</si>
  <si>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</si>
  <si>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</si>
  <si>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</si>
  <si>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t>
  </si>
  <si>
    <t>actuaciones administrativas terminadas (archivadas)</t>
  </si>
  <si>
    <t xml:space="preserve">Actuaciones administrativas terminadas y archivadas </t>
  </si>
  <si>
    <t>Más el 50% de lo programado</t>
  </si>
  <si>
    <t>Reporte de seguimiento de actuaciones administrativas terminadas. Aplicativo SI ACTUA</t>
  </si>
  <si>
    <t xml:space="preserve">Actuaciones adminsitrativas terminadas </t>
  </si>
  <si>
    <t>11</t>
  </si>
  <si>
    <t>Terminar 180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</si>
  <si>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</si>
  <si>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</si>
  <si>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</si>
  <si>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actuaciones Administrativas terminadas hasta la primera instancia</t>
  </si>
  <si>
    <t xml:space="preserve">Actuaciones administrativas terminadas en primera instancia </t>
  </si>
  <si>
    <t>Más el 113% de lo programado</t>
  </si>
  <si>
    <t>Reporte de seguimiento de actuaciones administrativas terminadas por vía gubernativa. Aplicativo SI ACTUA</t>
  </si>
  <si>
    <t>Actuaciones adminsitrativas terminadas hasta la primera instancia</t>
  </si>
  <si>
    <t>12</t>
  </si>
  <si>
    <t>Realizar 120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</si>
  <si>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</si>
  <si>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</si>
  <si>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</si>
  <si>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</si>
  <si>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</si>
  <si>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 xml:space="preserve">se evidencia el cumplimiento de la meta mediante las actas de los operativos </t>
  </si>
  <si>
    <t xml:space="preserve">Actas de operativos </t>
  </si>
  <si>
    <t>Se realizaron 85 operativos en materia de espacio público, dando así cumplimiento a la meta del segundo trimestre. Se anexan las correspondientes actas</t>
  </si>
  <si>
    <t>Actas operativos</t>
  </si>
  <si>
    <t xml:space="preserve">En Julio se realizaron las siguientes actividades:
6 operativos de embellecimiento y recuperación del espacio público.
30 sensibilizaciones a vendedores informales y recuperación del espacio público.
11 actividades diversas de recuperación de espacio público.
En agosto se realizaron las siguientes actividades:
9 operativos de embellecimiento y recuperación del espacio público
23 sensibilizaciones a vendedores informales y recuperación del espacio público.
1 actividad de recuperación de espacio público.
En septiembre se realizaron las siguientes actividades:
8 operativos de cambuches recuperación de espacio público.
</t>
  </si>
  <si>
    <t>88 formatos de evidencias de operativos realizados.</t>
  </si>
  <si>
    <t>Se realizaron actividades de embellecimiento, sensiblización a vendedores y recuperación de espacio publico, asÍ
Octubre 33
Noviembre 29
Diciembre 53</t>
  </si>
  <si>
    <t>Actas de operativos</t>
  </si>
  <si>
    <t>13</t>
  </si>
  <si>
    <t>Realizar 349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</si>
  <si>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</si>
  <si>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</si>
  <si>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</si>
  <si>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realizaron 414 operativos en materia de actividad económica. Se anexa actas.</t>
  </si>
  <si>
    <t xml:space="preserve">En materia de actividad económica se realizaron los siguientes operativos:
En julio  37
En agosto 39
En septiembre 30
</t>
  </si>
  <si>
    <t>106 formatos de evidencias de operativos realizados.</t>
  </si>
  <si>
    <t>En materia de actividad económica se realizaron 113 operativos, así:
Octubre 38
Noviembre 21
Diciembre 54</t>
  </si>
  <si>
    <t>14</t>
  </si>
  <si>
    <t>Realizar 55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</si>
  <si>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</si>
  <si>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</si>
  <si>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</si>
  <si>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20 operativos en materia ambiental, dando así cumplimiento a la meta del segundo trimestre. Se anexan las correspondientes actas</t>
  </si>
  <si>
    <t>Se realizaron operativos en materia ambiental, así:
En julio 7, en agosto 10, en septiembre 8.</t>
  </si>
  <si>
    <t>25 formatos de evidencias de operativos realizados.</t>
  </si>
  <si>
    <t>En materia ambiental se realizaron 59 operativos, así:
Octubre 21
Noviembre 22
Diciembre 16</t>
  </si>
  <si>
    <t>Total metas técnicas (80%)</t>
  </si>
  <si>
    <t>Planeación institucional</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</si>
  <si>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</si>
  <si>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</si>
  <si>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</si>
  <si>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</si>
  <si>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</si>
  <si>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</si>
  <si>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</si>
  <si>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 xml:space="preserve">No programada </t>
  </si>
  <si>
    <t xml:space="preserve">Reporte de cumplimiento porcentual de los criterios ambientales </t>
  </si>
  <si>
    <t>Herramienta de medición del cumplimiento de criterios ambientales OAP</t>
  </si>
  <si>
    <t>Alcaldía Local</t>
  </si>
  <si>
    <t>Oficina Asesora de Planeación</t>
  </si>
  <si>
    <t>Inspección ambiental: Obtuvo calificación del 93%
Reporte consumo de agua y energía: información al día con corte a 30 de mayo de 2025 de agua y con corte a abril de 2025 de energía.
Reporte consumo de papel:información con corte a 30 de marzo de 2025
Reporte ciclistas:información al día con corte a 30 de mayo de 2025</t>
  </si>
  <si>
    <t>Reporte meta ambiental de la OAP</t>
  </si>
  <si>
    <t>No programada</t>
  </si>
  <si>
    <t xml:space="preserve">"Inspección ambiental: obtuvo calificación del 93%
Reporte consumo de agua y energía:  información de consumos de agua y energía con corte a 31 de octubre de 2025
Reporte consumo de papel:  información con corte a 31 de octubre de 2025
Reporte ciclistas: información con corte a 31 de octubre de 2025"
</t>
  </si>
  <si>
    <t xml:space="preserve">Promover la transparencia, la integridad y la participación en la gestión pública, para mejorar la gobernabilidad democrática distrital y local. </t>
  </si>
  <si>
    <t>Comunicación estratégica</t>
  </si>
  <si>
    <t>MT2</t>
  </si>
  <si>
    <t>Mantener el 100% de la información de la página Web actualizada, de acuerdo a lo establecido en la Resolución 1519 de 2020 de MINTIC</t>
  </si>
  <si>
    <t>Porcentaje de cumplimiento en la actualización de la información publicada en la página web</t>
  </si>
  <si>
    <t>(No. de requisitos cumplidos de la Resolución 1519 de 2020 de MINTIC relacionados con la actualización de la información publicada en la página web / No total de requisitos de la Resolución 1519 de 2020 de MINTIC de publicación de la información) X 100</t>
  </si>
  <si>
    <t>100% meta 2024</t>
  </si>
  <si>
    <t xml:space="preserve">Constante </t>
  </si>
  <si>
    <t xml:space="preserve">Eficacia </t>
  </si>
  <si>
    <t>Reporte de actualización de la información en la página web de la alcaldía local</t>
  </si>
  <si>
    <t>Página Web Alcaldía Local</t>
  </si>
  <si>
    <t>Alcaldía local</t>
  </si>
  <si>
    <t>Oficina Asesora de Comunicaciones</t>
  </si>
  <si>
    <t>La Alcaldía Local de Puente Aranda, cumplió 104 requisitos, de los 104 que debe cumplir para el tirmestre relacionado.</t>
  </si>
  <si>
    <t>Reporte de la Oficina Asesora de Comunicaciones  para las metas  de los planes de Gestion de las alcaldias locales segun radicado No 20251400254903</t>
  </si>
  <si>
    <t>La Alcaldía Local de Puente Aranda, cumplió 104 requisitos, de los 104 que debe cumplir para el trimestre relacionado. (Se nota adición de ítems a la matriz en varias subsecciones que suman un total de 120 ítems, pero que no suma ni resta a los requsitos estandar)</t>
  </si>
  <si>
    <t>Reporte de la Oficina Asesora de Comunicaciones a través de memorando 20251400383993.</t>
  </si>
  <si>
    <t xml:space="preserve">La Alcaldía Local de Puente Aranda, cumplió 104 requisitos, de los 104 que debe cumplir para el trimestre relacionado. (Se nota adición de ítems a la matriz en varias subsecciones que suman un total de 115 ítems, pero que no suma ni resta a los requsitos estandar)
</t>
  </si>
  <si>
    <t xml:space="preserve">Reporte meta ambiental de la Oficina Asesora de Comunicaciones </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</si>
  <si>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</si>
  <si>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</si>
  <si>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</si>
  <si>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</si>
  <si>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2 jornadas en 2024</t>
  </si>
  <si>
    <t>Registro de asistencia y presentación realizada (o estrategia desarrollada)</t>
  </si>
  <si>
    <t>La Alcaldía Local realizo la actividad programada para el periodo segun lo programado.</t>
  </si>
  <si>
    <t>Listado de asistencia, PPT y registro fotografico</t>
  </si>
  <si>
    <t xml:space="preserve">El proceso /alcaldía local  realizó jornada de capacitación sobre el Sistema de gestión acorde con lo programado. 
</t>
  </si>
  <si>
    <t>Reprte del grupo sistema de Gestion</t>
  </si>
  <si>
    <t>Servicio a la ciudadanía</t>
  </si>
  <si>
    <t>MT4</t>
  </si>
  <si>
    <t>Dar respuesta al 100% de los requerimientos ciudadanos asignados a las Alcaldías Locales con corte a 31 de diciembre de 2024 tipificadas como Derechos de Petición registradas en el aplicativo Bogotá Te Escucha y gestor documental ORFEO</t>
  </si>
  <si>
    <t xml:space="preserve">Porcentaje de requerimientos ciudadanos con respuesta definitiva </t>
  </si>
  <si>
    <t>(No. de respuestas efectuadas / No. requerimientos instaurados antes del 31 de diciembre 2024 pendientes por gestionar) X 100</t>
  </si>
  <si>
    <t>Peticiones pendientes por gestionar al 31 de diciembre de  2024</t>
  </si>
  <si>
    <t>Porcentaje de requerimientos ciudadanos con respuesta definitiva</t>
  </si>
  <si>
    <t>Reporte de peticiones ciudadanas gestionadas  (con respuesta definitiva o traslado por competencia)</t>
  </si>
  <si>
    <t xml:space="preserve">Reporte Sistema Distrital de Gestión de Peticiones Ciudadanas - Bogotá te  Escucha </t>
  </si>
  <si>
    <t>Subsecretaría de Gestión Institucional - Servicio de Atención a la Ciudadanía</t>
  </si>
  <si>
    <t xml:space="preserve">la alcaldia local dio respuesta a 6 requerimientos de los 6 instaurados para el periodo </t>
  </si>
  <si>
    <t>Segun reporte radicado No Radicado No. 20254600138593
Fecha: 07-04-2025 de la Oficina de atencion a la ciudadania  y Radicado No. 20254600193883
Fecha: 23-05-2025</t>
  </si>
  <si>
    <t>No programado</t>
  </si>
  <si>
    <t xml:space="preserve">meta no programda </t>
  </si>
  <si>
    <t>MT5</t>
  </si>
  <si>
    <t>Gestionar oportunamente el 100% de los requerimientos  que se tipifiquen como derecho de petición ciudadano en los aplicativos Bogotá Te Escucha y  ORFEO, que  sean asignados a las Alcaldías Locales durante la vigencia 2025.</t>
  </si>
  <si>
    <t>Porcentaje de requerimientos ciudadanos  gestionados dentro del término de ley.</t>
  </si>
  <si>
    <t>(No. de peticiones gestionadas en los terminos de ley / No. Requerimientos recibidos en la vigencia 2025 que deben tener respuesta) X 100</t>
  </si>
  <si>
    <t xml:space="preserve">Eficiencia </t>
  </si>
  <si>
    <t>Reporte de peticiones ciudadanas gestionadas en los términos de ley (con respuesta definitiva o traslado por competencia)</t>
  </si>
  <si>
    <t xml:space="preserve">Reporte Sistema Distrital de Gestión de Peticiones Ciudadanas - Bogotá Te  Escucha </t>
  </si>
  <si>
    <t xml:space="preserve">la alcaldia local dio respuesta a25 requerimientos de los 36 instaurados para el periodo </t>
  </si>
  <si>
    <t xml:space="preserve">la alcaldia local dio respuesta a 53 requerimientos de los  88 instaurados en este periodo </t>
  </si>
  <si>
    <t>Se repondió oportunamente 73 de 90 requerimientos.</t>
  </si>
  <si>
    <t>Reporte de la Subsecretaría de Gestión Institucional - Servicio de Atención a la Ciudadanía a través de memorando 20254600383923.</t>
  </si>
  <si>
    <t xml:space="preserve">Dio respuestas a 91 requrimientos de los 109 instaurados </t>
  </si>
  <si>
    <t xml:space="preserve">Radicado No. 20264600004113 de la oficina de Atencion a la ciudadania </t>
  </si>
  <si>
    <t>La meta alcanzó un 73,51% del programado para la vigencia.</t>
  </si>
  <si>
    <t>Gerencia de TIC</t>
  </si>
  <si>
    <t>MT6</t>
  </si>
  <si>
    <t>Contar con una matriz de activos de información de la Alcaldía Local, en el formato GDI-TIC-F032, aprobada por la Dirección de Tecnologías e Información</t>
  </si>
  <si>
    <t>Matriz de activos de información aprobada por la Dirección de Tecnologías e Información</t>
  </si>
  <si>
    <t>Número de matrices de activos de información aprobadas</t>
  </si>
  <si>
    <t>No Aplica</t>
  </si>
  <si>
    <t>Catálogo de componentes de Información</t>
  </si>
  <si>
    <t>Dirección de Tecnologías e Información</t>
  </si>
  <si>
    <t>Entregaron la matriz de activos y tiene el visto bueno del alcalde</t>
  </si>
  <si>
    <t>Segun radicado No 20254400249683</t>
  </si>
  <si>
    <t>MT7</t>
  </si>
  <si>
    <t>Contar con una matriz de riesgos de seguridad de la información de la Alcaldía Local,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</si>
  <si>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</si>
  <si>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</si>
  <si>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</si>
  <si>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</si>
  <si>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 xml:space="preserve">Entrego matriz de riesgos con apobacion </t>
  </si>
  <si>
    <t>Segun reporte de la DTI  No Radicado No. 20254400489193</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</si>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</sst>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0">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sz val="11"/>
      <color rgb="FF000000"/>
      <name val="Calibri Light"/>
      <family val="2"/>
    </font>
    <font>
      <sz val="11"/>
      <color rgb="FF000000"/>
      <name val="Aptos Narrow"/>
      <family val="2"/>
    </font>
    <font>
      <b/>
      <sz val="12"/>
      <color theme="1"/>
      <name val="Calibri Light"/>
      <scheme val="major"/>
    </font>
    <font>
      <sz val="11"/>
      <color rgb="FF0070C0"/>
      <name val="Calibri Light"/>
      <scheme val="major"/>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9"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cellStyleXfs>
  <cellXfs count="146">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9" fontId="7" fillId="3" borderId="1" xfId="1" applyFont="1" applyFill="1" applyBorder="1" applyAlignment="1">
      <alignment wrapText="1"/>
    </xf>
    <xf numFmtId="9" fontId="7" fillId="3" borderId="1" xfId="1" applyFont="1" applyFill="1" applyBorder="1" applyAlignment="1">
      <alignment horizontal="righ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1" fontId="1" fillId="0" borderId="1" xfId="2" applyNumberFormat="1" applyFont="1" applyBorder="1" applyAlignment="1">
      <alignment horizontal="justify" vertical="center" wrapText="1"/>
    </xf>
    <xf numFmtId="2" fontId="1" fillId="0" borderId="1" xfId="0" applyNumberFormat="1" applyFont="1" applyBorder="1" applyAlignment="1">
      <alignment horizontal="center" vertical="center" wrapText="1"/>
    </xf>
    <xf numFmtId="0" fontId="5" fillId="10" borderId="1" xfId="0" applyFont="1" applyFill="1" applyBorder="1" applyAlignment="1">
      <alignment horizontal="justify" vertical="center" wrapText="1"/>
    </xf>
    <xf numFmtId="0" fontId="5" fillId="10" borderId="1" xfId="0" applyFont="1" applyFill="1" applyBorder="1" applyAlignment="1">
      <alignment horizontal="center" vertical="center" wrapText="1"/>
    </xf>
    <xf numFmtId="9" fontId="5" fillId="10" borderId="1" xfId="0" applyNumberFormat="1" applyFont="1" applyFill="1" applyBorder="1" applyAlignment="1">
      <alignment horizontal="center"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0" fontId="5" fillId="0" borderId="1" xfId="0" applyFont="1" applyBorder="1" applyAlignment="1">
      <alignment horizontal="left" vertical="center" wrapText="1"/>
    </xf>
    <xf numFmtId="0" fontId="5" fillId="0" borderId="11" xfId="0" applyFont="1" applyBorder="1" applyAlignment="1">
      <alignment horizontal="center" vertical="center" wrapText="1"/>
    </xf>
    <xf numFmtId="9" fontId="5" fillId="0" borderId="1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1" fontId="5" fillId="9" borderId="1" xfId="1" applyNumberFormat="1" applyFont="1" applyFill="1" applyBorder="1" applyAlignment="1">
      <alignment horizontal="center" vertical="center" wrapText="1"/>
    </xf>
    <xf numFmtId="9" fontId="5" fillId="0" borderId="1" xfId="1" applyFont="1" applyBorder="1" applyAlignment="1">
      <alignment horizontal="center" vertical="center" wrapText="1"/>
    </xf>
    <xf numFmtId="0" fontId="5" fillId="0" borderId="0" xfId="0" applyFont="1" applyAlignment="1">
      <alignment horizontal="justify" vertical="center" wrapText="1"/>
    </xf>
    <xf numFmtId="0" fontId="5" fillId="9" borderId="1" xfId="0" applyFont="1" applyFill="1" applyBorder="1" applyAlignment="1">
      <alignment horizontal="center" vertical="center" wrapText="1"/>
    </xf>
    <xf numFmtId="1" fontId="5" fillId="9" borderId="1" xfId="3" applyNumberFormat="1" applyFont="1" applyFill="1" applyBorder="1" applyAlignment="1" applyProtection="1">
      <alignment horizontal="center" vertical="center" wrapText="1"/>
      <protection locked="0"/>
    </xf>
    <xf numFmtId="1" fontId="5" fillId="9" borderId="1" xfId="3" applyNumberFormat="1" applyFont="1" applyFill="1" applyBorder="1" applyAlignment="1">
      <alignment horizontal="center" vertical="center" wrapText="1"/>
    </xf>
    <xf numFmtId="0" fontId="1" fillId="9" borderId="1" xfId="0" applyFont="1" applyFill="1" applyBorder="1" applyAlignment="1">
      <alignment horizontal="justify" vertical="center" wrapText="1"/>
    </xf>
    <xf numFmtId="10" fontId="1" fillId="0" borderId="1" xfId="1" applyNumberFormat="1" applyFont="1" applyBorder="1" applyAlignment="1">
      <alignment horizontal="justify" vertical="center" wrapText="1"/>
    </xf>
    <xf numFmtId="10" fontId="5" fillId="0" borderId="1" xfId="0" applyNumberFormat="1" applyFont="1" applyBorder="1" applyAlignment="1">
      <alignment horizontal="justify" vertical="center" wrapText="1"/>
    </xf>
    <xf numFmtId="10" fontId="7" fillId="3" borderId="1" xfId="1" applyNumberFormat="1" applyFont="1" applyFill="1" applyBorder="1" applyAlignment="1">
      <alignment wrapText="1"/>
    </xf>
    <xf numFmtId="9" fontId="1" fillId="0" borderId="1" xfId="1" applyFont="1" applyBorder="1" applyAlignment="1">
      <alignment horizontal="right" vertical="center" wrapText="1"/>
    </xf>
    <xf numFmtId="0" fontId="1" fillId="0" borderId="1" xfId="0" applyFont="1" applyBorder="1" applyAlignment="1">
      <alignment horizontal="right" vertical="center" wrapText="1"/>
    </xf>
    <xf numFmtId="10" fontId="1" fillId="0" borderId="1" xfId="0" applyNumberFormat="1" applyFont="1" applyBorder="1" applyAlignment="1">
      <alignment horizontal="right" vertical="center" wrapText="1"/>
    </xf>
    <xf numFmtId="10" fontId="1" fillId="0" borderId="1" xfId="1" applyNumberFormat="1" applyFont="1" applyBorder="1" applyAlignment="1">
      <alignment horizontal="right" vertical="center" wrapText="1"/>
    </xf>
    <xf numFmtId="9" fontId="1" fillId="9" borderId="1" xfId="0" applyNumberFormat="1" applyFont="1" applyFill="1" applyBorder="1" applyAlignment="1">
      <alignment horizontal="right" vertical="center" wrapText="1"/>
    </xf>
    <xf numFmtId="1" fontId="1" fillId="0" borderId="1" xfId="0" applyNumberFormat="1" applyFont="1" applyBorder="1" applyAlignment="1">
      <alignment horizontal="right" vertical="center" wrapText="1"/>
    </xf>
    <xf numFmtId="10" fontId="7" fillId="3" borderId="1" xfId="1" applyNumberFormat="1" applyFont="1" applyFill="1" applyBorder="1" applyAlignment="1">
      <alignment horizontal="right" wrapText="1"/>
    </xf>
    <xf numFmtId="1" fontId="5" fillId="0" borderId="1" xfId="0" applyNumberFormat="1" applyFont="1" applyBorder="1" applyAlignment="1">
      <alignment horizontal="right" vertical="center" wrapText="1"/>
    </xf>
    <xf numFmtId="0" fontId="5" fillId="0" borderId="1" xfId="0" applyFont="1" applyBorder="1" applyAlignment="1">
      <alignment horizontal="right" vertical="center" wrapText="1"/>
    </xf>
    <xf numFmtId="10" fontId="5" fillId="0" borderId="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10" fontId="5" fillId="0" borderId="1" xfId="1" applyNumberFormat="1" applyFont="1" applyBorder="1" applyAlignment="1">
      <alignment horizontal="right" vertical="center" wrapText="1"/>
    </xf>
    <xf numFmtId="164" fontId="5" fillId="0" borderId="1" xfId="1" applyNumberFormat="1" applyFont="1" applyBorder="1" applyAlignment="1">
      <alignment horizontal="right" vertical="center" wrapText="1"/>
    </xf>
    <xf numFmtId="164" fontId="5" fillId="0" borderId="1" xfId="0" applyNumberFormat="1" applyFont="1" applyBorder="1" applyAlignment="1">
      <alignment horizontal="right" vertical="center" wrapText="1"/>
    </xf>
    <xf numFmtId="9" fontId="5" fillId="0" borderId="1" xfId="1" applyFont="1" applyBorder="1" applyAlignment="1">
      <alignment horizontal="right" vertical="center" wrapText="1"/>
    </xf>
    <xf numFmtId="10" fontId="7" fillId="3" borderId="1" xfId="0" applyNumberFormat="1" applyFont="1" applyFill="1" applyBorder="1" applyAlignment="1">
      <alignment horizontal="right" wrapText="1"/>
    </xf>
    <xf numFmtId="10" fontId="9" fillId="2" borderId="1" xfId="0" applyNumberFormat="1" applyFont="1" applyFill="1" applyBorder="1" applyAlignment="1">
      <alignment horizontal="right" wrapText="1"/>
    </xf>
    <xf numFmtId="165" fontId="5" fillId="0" borderId="1" xfId="0" applyNumberFormat="1" applyFont="1" applyBorder="1" applyAlignment="1">
      <alignment horizontal="right" vertical="center" wrapText="1"/>
    </xf>
    <xf numFmtId="164" fontId="1" fillId="0" borderId="1" xfId="0" applyNumberFormat="1" applyFont="1" applyBorder="1" applyAlignment="1">
      <alignment horizontal="right" vertical="center" wrapText="1"/>
    </xf>
    <xf numFmtId="0" fontId="15" fillId="0" borderId="1" xfId="0" applyFont="1" applyBorder="1" applyAlignment="1">
      <alignment vertical="center" wrapText="1"/>
    </xf>
    <xf numFmtId="0" fontId="15" fillId="0" borderId="12" xfId="0" applyFont="1" applyBorder="1" applyAlignment="1">
      <alignment vertical="center" wrapText="1"/>
    </xf>
    <xf numFmtId="0" fontId="16" fillId="0" borderId="12" xfId="0" applyFont="1" applyBorder="1" applyAlignment="1">
      <alignment vertical="center" wrapText="1"/>
    </xf>
    <xf numFmtId="10" fontId="7" fillId="3" borderId="1" xfId="0" applyNumberFormat="1" applyFont="1" applyFill="1" applyBorder="1" applyAlignment="1">
      <alignment wrapText="1"/>
    </xf>
    <xf numFmtId="10" fontId="9" fillId="2" borderId="1" xfId="0" applyNumberFormat="1" applyFont="1" applyFill="1" applyBorder="1" applyAlignment="1">
      <alignment wrapText="1"/>
    </xf>
    <xf numFmtId="10" fontId="1" fillId="0" borderId="1" xfId="0" applyNumberFormat="1" applyFont="1" applyBorder="1" applyAlignment="1">
      <alignment horizontal="justify" vertical="center" wrapText="1"/>
    </xf>
    <xf numFmtId="9" fontId="5" fillId="0" borderId="1" xfId="0" applyNumberFormat="1" applyFont="1" applyBorder="1" applyAlignment="1">
      <alignment horizontal="justify" vertical="center" wrapText="1"/>
    </xf>
    <xf numFmtId="164" fontId="5" fillId="0" borderId="1" xfId="0" applyNumberFormat="1" applyFont="1" applyBorder="1" applyAlignment="1">
      <alignment horizontal="justify" vertical="center" wrapText="1"/>
    </xf>
    <xf numFmtId="164" fontId="1" fillId="9" borderId="1" xfId="0" applyNumberFormat="1" applyFont="1" applyFill="1" applyBorder="1" applyAlignment="1">
      <alignment horizontal="right" vertical="center" wrapText="1"/>
    </xf>
    <xf numFmtId="10" fontId="1" fillId="9" borderId="1" xfId="1" applyNumberFormat="1" applyFont="1" applyFill="1" applyBorder="1" applyAlignment="1">
      <alignment horizontal="right" vertical="center" wrapText="1"/>
    </xf>
    <xf numFmtId="10" fontId="5" fillId="9" borderId="1" xfId="1" applyNumberFormat="1" applyFont="1" applyFill="1" applyBorder="1" applyAlignment="1">
      <alignment horizontal="right" vertical="center" wrapText="1"/>
    </xf>
    <xf numFmtId="0" fontId="5" fillId="9" borderId="13" xfId="0" applyFont="1" applyFill="1" applyBorder="1" applyAlignment="1">
      <alignment horizontal="justify" vertical="center" wrapText="1"/>
    </xf>
    <xf numFmtId="0" fontId="5" fillId="9" borderId="12" xfId="0" applyFont="1" applyFill="1" applyBorder="1" applyAlignment="1">
      <alignment horizontal="justify" vertical="center" wrapText="1"/>
    </xf>
    <xf numFmtId="0" fontId="1" fillId="9" borderId="14"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0" borderId="1" xfId="0" applyFont="1" applyBorder="1" applyAlignment="1">
      <alignment horizontal="left" vertical="center" wrapText="1"/>
    </xf>
    <xf numFmtId="10" fontId="1" fillId="0" borderId="1" xfId="1" applyNumberFormat="1" applyFont="1" applyFill="1" applyBorder="1" applyAlignment="1">
      <alignment horizontal="right" vertical="center" wrapText="1"/>
    </xf>
    <xf numFmtId="9" fontId="1" fillId="0" borderId="1" xfId="0" applyNumberFormat="1" applyFont="1" applyBorder="1" applyAlignment="1">
      <alignment horizontal="right" vertical="center" wrapText="1"/>
    </xf>
    <xf numFmtId="0" fontId="17" fillId="0" borderId="14" xfId="0" applyFont="1" applyBorder="1" applyAlignment="1">
      <alignment vertical="center" wrapText="1"/>
    </xf>
    <xf numFmtId="10" fontId="18" fillId="3" borderId="1" xfId="1" applyNumberFormat="1" applyFont="1" applyFill="1" applyBorder="1" applyAlignment="1">
      <alignment horizontal="right" wrapText="1"/>
    </xf>
    <xf numFmtId="164" fontId="19" fillId="9" borderId="1" xfId="0" applyNumberFormat="1" applyFont="1" applyFill="1" applyBorder="1" applyAlignment="1">
      <alignment horizontal="right"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9" borderId="11" xfId="0" applyFont="1" applyFill="1" applyBorder="1" applyAlignment="1">
      <alignment horizontal="justify" vertical="center" wrapText="1"/>
    </xf>
    <xf numFmtId="0" fontId="1" fillId="9" borderId="14"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 fillId="9" borderId="15" xfId="0" applyFont="1" applyFill="1" applyBorder="1" applyAlignment="1">
      <alignment horizontal="left" vertical="center" wrapText="1"/>
    </xf>
    <xf numFmtId="0" fontId="1" fillId="0" borderId="14" xfId="0" applyFont="1" applyBorder="1" applyAlignment="1">
      <alignment horizontal="center" vertical="center" wrapText="1"/>
    </xf>
  </cellXfs>
  <cellStyles count="4">
    <cellStyle name="Millares" xfId="3" builtinId="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9"/>
  <sheetViews>
    <sheetView tabSelected="1" zoomScaleNormal="100" workbookViewId="0">
      <selection activeCell="G11" sqref="G11"/>
    </sheetView>
  </sheetViews>
  <sheetFormatPr defaultColWidth="10.85546875" defaultRowHeight="1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0" width="25.42578125" style="1" customWidth="1"/>
    <col min="21" max="21" width="10.85546875" style="1" customWidth="1"/>
    <col min="22" max="24" width="16.5703125" style="1" customWidth="1"/>
    <col min="25" max="25" width="40.28515625" style="1" customWidth="1"/>
    <col min="26" max="29" width="16.5703125" style="1" customWidth="1"/>
    <col min="30" max="30" width="33.42578125" style="1" customWidth="1"/>
    <col min="31" max="34" width="16.5703125" style="1" customWidth="1"/>
    <col min="35" max="35" width="43.7109375" style="1" customWidth="1"/>
    <col min="36" max="36" width="16.5703125" style="1" customWidth="1"/>
    <col min="37" max="37" width="10.85546875" style="1" customWidth="1"/>
    <col min="38" max="38" width="22" style="1" customWidth="1"/>
    <col min="39" max="39" width="16.5703125" style="1" customWidth="1"/>
    <col min="40" max="40" width="34.85546875" style="1" customWidth="1"/>
    <col min="41" max="43" width="16.5703125" style="1" customWidth="1"/>
    <col min="44" max="44" width="21.5703125" style="1" customWidth="1"/>
    <col min="45" max="45" width="39.42578125" style="1" customWidth="1"/>
    <col min="46" max="16384" width="10.85546875" style="1"/>
  </cols>
  <sheetData>
    <row r="1" spans="1:45" s="34" customFormat="1" ht="70.5" customHeight="1">
      <c r="A1" s="132" t="s">
        <v>0</v>
      </c>
      <c r="B1" s="133"/>
      <c r="C1" s="133"/>
      <c r="D1" s="133"/>
      <c r="E1" s="133"/>
      <c r="F1" s="133"/>
      <c r="G1" s="133"/>
      <c r="H1" s="133"/>
      <c r="I1" s="133"/>
      <c r="J1" s="133"/>
      <c r="K1" s="133"/>
      <c r="L1" s="134" t="s">
        <v>1</v>
      </c>
      <c r="M1" s="134"/>
      <c r="N1" s="134"/>
      <c r="O1" s="134"/>
      <c r="P1" s="134"/>
    </row>
    <row r="2" spans="1:45" s="36" customFormat="1" ht="23.45" customHeight="1">
      <c r="A2" s="136" t="s">
        <v>2</v>
      </c>
      <c r="B2" s="137"/>
      <c r="C2" s="137"/>
      <c r="D2" s="137"/>
      <c r="E2" s="137"/>
      <c r="F2" s="137"/>
      <c r="G2" s="137"/>
      <c r="H2" s="137"/>
      <c r="I2" s="137"/>
      <c r="J2" s="137"/>
      <c r="K2" s="137"/>
      <c r="L2" s="35"/>
      <c r="M2" s="35"/>
      <c r="N2" s="35"/>
      <c r="O2" s="35"/>
      <c r="P2" s="35"/>
    </row>
    <row r="3" spans="1:45" s="34" customFormat="1"/>
    <row r="4" spans="1:45" s="34" customFormat="1" ht="29.1" customHeight="1">
      <c r="F4" s="140" t="s">
        <v>3</v>
      </c>
      <c r="G4" s="141"/>
      <c r="H4" s="141"/>
      <c r="I4" s="141"/>
      <c r="J4" s="141"/>
      <c r="K4" s="142"/>
    </row>
    <row r="5" spans="1:45" s="34" customFormat="1" ht="15" customHeight="1">
      <c r="F5" s="2" t="s">
        <v>4</v>
      </c>
      <c r="G5" s="2" t="s">
        <v>5</v>
      </c>
      <c r="H5" s="140" t="s">
        <v>6</v>
      </c>
      <c r="I5" s="141"/>
      <c r="J5" s="141"/>
      <c r="K5" s="142"/>
    </row>
    <row r="6" spans="1:45" s="34" customFormat="1">
      <c r="F6" s="33">
        <v>1</v>
      </c>
      <c r="G6" s="33" t="s">
        <v>7</v>
      </c>
      <c r="H6" s="143" t="s">
        <v>8</v>
      </c>
      <c r="I6" s="143"/>
      <c r="J6" s="143"/>
      <c r="K6" s="143"/>
    </row>
    <row r="7" spans="1:45" s="34" customFormat="1" ht="48" customHeight="1">
      <c r="F7" s="33">
        <v>2</v>
      </c>
      <c r="G7" s="33" t="s">
        <v>9</v>
      </c>
      <c r="H7" s="143" t="s">
        <v>10</v>
      </c>
      <c r="I7" s="143"/>
      <c r="J7" s="143"/>
      <c r="K7" s="143"/>
    </row>
    <row r="8" spans="1:45" s="34" customFormat="1" ht="46.5" customHeight="1">
      <c r="F8" s="93">
        <v>3</v>
      </c>
      <c r="G8" s="93" t="s">
        <v>11</v>
      </c>
      <c r="H8" s="138" t="s">
        <v>12</v>
      </c>
      <c r="I8" s="138"/>
      <c r="J8" s="138"/>
      <c r="K8" s="138"/>
    </row>
    <row r="9" spans="1:45" s="34" customFormat="1" ht="46.5" customHeight="1">
      <c r="F9" s="94">
        <v>4</v>
      </c>
      <c r="G9" s="94" t="s">
        <v>13</v>
      </c>
      <c r="H9" s="138" t="s">
        <v>14</v>
      </c>
      <c r="I9" s="138"/>
      <c r="J9" s="138"/>
      <c r="K9" s="138"/>
    </row>
    <row r="10" spans="1:45" s="34" customFormat="1" ht="46.5" customHeight="1">
      <c r="F10" s="94">
        <v>5</v>
      </c>
      <c r="G10" s="94" t="s">
        <v>15</v>
      </c>
      <c r="H10" s="144" t="s">
        <v>16</v>
      </c>
      <c r="I10" s="144"/>
      <c r="J10" s="144"/>
      <c r="K10" s="144"/>
    </row>
    <row r="11" spans="1:45" s="34" customFormat="1" ht="46.5" customHeight="1">
      <c r="F11" s="92">
        <v>6</v>
      </c>
      <c r="G11" s="145" t="s">
        <v>17</v>
      </c>
      <c r="H11" s="139" t="s">
        <v>18</v>
      </c>
      <c r="I11" s="139"/>
      <c r="J11" s="139"/>
      <c r="K11" s="139"/>
    </row>
    <row r="12" spans="1:45" s="34" customFormat="1"/>
    <row r="13" spans="1:45" ht="14.45" customHeight="1">
      <c r="A13" s="131" t="s">
        <v>19</v>
      </c>
      <c r="B13" s="131"/>
      <c r="C13" s="131" t="s">
        <v>20</v>
      </c>
      <c r="D13" s="131" t="s">
        <v>21</v>
      </c>
      <c r="E13" s="131"/>
      <c r="F13" s="131"/>
      <c r="G13" s="135" t="s">
        <v>22</v>
      </c>
      <c r="H13" s="135"/>
      <c r="I13" s="135"/>
      <c r="J13" s="135"/>
      <c r="K13" s="135"/>
      <c r="L13" s="135"/>
      <c r="M13" s="135"/>
      <c r="N13" s="135"/>
      <c r="O13" s="135"/>
      <c r="P13" s="135"/>
      <c r="Q13" s="135"/>
      <c r="R13" s="131" t="s">
        <v>23</v>
      </c>
      <c r="S13" s="131"/>
      <c r="T13" s="131"/>
      <c r="U13" s="131"/>
      <c r="V13" s="101" t="s">
        <v>24</v>
      </c>
      <c r="W13" s="102"/>
      <c r="X13" s="102"/>
      <c r="Y13" s="102"/>
      <c r="Z13" s="103"/>
      <c r="AA13" s="107" t="s">
        <v>25</v>
      </c>
      <c r="AB13" s="108"/>
      <c r="AC13" s="108"/>
      <c r="AD13" s="108"/>
      <c r="AE13" s="109"/>
      <c r="AF13" s="113" t="s">
        <v>26</v>
      </c>
      <c r="AG13" s="114"/>
      <c r="AH13" s="114"/>
      <c r="AI13" s="114"/>
      <c r="AJ13" s="115"/>
      <c r="AK13" s="119" t="s">
        <v>27</v>
      </c>
      <c r="AL13" s="120"/>
      <c r="AM13" s="120"/>
      <c r="AN13" s="120"/>
      <c r="AO13" s="121"/>
      <c r="AP13" s="125" t="s">
        <v>28</v>
      </c>
      <c r="AQ13" s="126"/>
      <c r="AR13" s="126"/>
      <c r="AS13" s="127"/>
    </row>
    <row r="14" spans="1:45" ht="14.45" customHeight="1">
      <c r="A14" s="131"/>
      <c r="B14" s="131"/>
      <c r="C14" s="131"/>
      <c r="D14" s="131"/>
      <c r="E14" s="131"/>
      <c r="F14" s="131"/>
      <c r="G14" s="135"/>
      <c r="H14" s="135"/>
      <c r="I14" s="135"/>
      <c r="J14" s="135"/>
      <c r="K14" s="135"/>
      <c r="L14" s="135"/>
      <c r="M14" s="135"/>
      <c r="N14" s="135"/>
      <c r="O14" s="135"/>
      <c r="P14" s="135"/>
      <c r="Q14" s="135"/>
      <c r="R14" s="131"/>
      <c r="S14" s="131"/>
      <c r="T14" s="131"/>
      <c r="U14" s="131"/>
      <c r="V14" s="104"/>
      <c r="W14" s="105"/>
      <c r="X14" s="105"/>
      <c r="Y14" s="105"/>
      <c r="Z14" s="106"/>
      <c r="AA14" s="110"/>
      <c r="AB14" s="111"/>
      <c r="AC14" s="111"/>
      <c r="AD14" s="111"/>
      <c r="AE14" s="112"/>
      <c r="AF14" s="116"/>
      <c r="AG14" s="117"/>
      <c r="AH14" s="117"/>
      <c r="AI14" s="117"/>
      <c r="AJ14" s="118"/>
      <c r="AK14" s="122"/>
      <c r="AL14" s="123"/>
      <c r="AM14" s="123"/>
      <c r="AN14" s="123"/>
      <c r="AO14" s="124"/>
      <c r="AP14" s="128"/>
      <c r="AQ14" s="129"/>
      <c r="AR14" s="129"/>
      <c r="AS14" s="130"/>
    </row>
    <row r="15" spans="1:45" ht="45">
      <c r="A15" s="2" t="s">
        <v>29</v>
      </c>
      <c r="B15" s="2" t="s">
        <v>30</v>
      </c>
      <c r="C15" s="131"/>
      <c r="D15" s="2" t="s">
        <v>31</v>
      </c>
      <c r="E15" s="2" t="s">
        <v>32</v>
      </c>
      <c r="F15" s="2" t="s">
        <v>33</v>
      </c>
      <c r="G15" s="18" t="s">
        <v>34</v>
      </c>
      <c r="H15" s="18" t="s">
        <v>35</v>
      </c>
      <c r="I15" s="18" t="s">
        <v>36</v>
      </c>
      <c r="J15" s="18" t="s">
        <v>37</v>
      </c>
      <c r="K15" s="18" t="s">
        <v>38</v>
      </c>
      <c r="L15" s="18" t="s">
        <v>39</v>
      </c>
      <c r="M15" s="18" t="s">
        <v>40</v>
      </c>
      <c r="N15" s="18" t="s">
        <v>41</v>
      </c>
      <c r="O15" s="18" t="s">
        <v>42</v>
      </c>
      <c r="P15" s="18" t="s">
        <v>43</v>
      </c>
      <c r="Q15" s="18" t="s">
        <v>44</v>
      </c>
      <c r="R15" s="2" t="s">
        <v>45</v>
      </c>
      <c r="S15" s="2" t="s">
        <v>46</v>
      </c>
      <c r="T15" s="2" t="s">
        <v>47</v>
      </c>
      <c r="U15" s="2" t="s">
        <v>48</v>
      </c>
      <c r="V15" s="3" t="s">
        <v>49</v>
      </c>
      <c r="W15" s="3" t="s">
        <v>50</v>
      </c>
      <c r="X15" s="3" t="s">
        <v>51</v>
      </c>
      <c r="Y15" s="3" t="s">
        <v>52</v>
      </c>
      <c r="Z15" s="3" t="s">
        <v>53</v>
      </c>
      <c r="AA15" s="21" t="s">
        <v>49</v>
      </c>
      <c r="AB15" s="21" t="s">
        <v>50</v>
      </c>
      <c r="AC15" s="21" t="s">
        <v>51</v>
      </c>
      <c r="AD15" s="21" t="s">
        <v>52</v>
      </c>
      <c r="AE15" s="21" t="s">
        <v>53</v>
      </c>
      <c r="AF15" s="22" t="s">
        <v>49</v>
      </c>
      <c r="AG15" s="22" t="s">
        <v>50</v>
      </c>
      <c r="AH15" s="22" t="s">
        <v>51</v>
      </c>
      <c r="AI15" s="22" t="s">
        <v>52</v>
      </c>
      <c r="AJ15" s="22" t="s">
        <v>53</v>
      </c>
      <c r="AK15" s="23" t="s">
        <v>49</v>
      </c>
      <c r="AL15" s="23" t="s">
        <v>50</v>
      </c>
      <c r="AM15" s="23" t="s">
        <v>51</v>
      </c>
      <c r="AN15" s="23" t="s">
        <v>52</v>
      </c>
      <c r="AO15" s="23" t="s">
        <v>53</v>
      </c>
      <c r="AP15" s="4" t="s">
        <v>49</v>
      </c>
      <c r="AQ15" s="4" t="s">
        <v>50</v>
      </c>
      <c r="AR15" s="4" t="s">
        <v>51</v>
      </c>
      <c r="AS15" s="4" t="s">
        <v>52</v>
      </c>
    </row>
    <row r="16" spans="1:45" s="28" customFormat="1" ht="199.5">
      <c r="A16" s="20">
        <v>4</v>
      </c>
      <c r="B16" s="19" t="s">
        <v>54</v>
      </c>
      <c r="C16" s="19" t="s">
        <v>55</v>
      </c>
      <c r="D16" s="38" t="s">
        <v>56</v>
      </c>
      <c r="E16" s="19" t="s">
        <v>57</v>
      </c>
      <c r="F16" s="19" t="s">
        <v>58</v>
      </c>
      <c r="G16" s="19" t="s">
        <v>59</v>
      </c>
      <c r="H16" s="19" t="s">
        <v>60</v>
      </c>
      <c r="I16" s="29" t="s">
        <v>61</v>
      </c>
      <c r="J16" s="19" t="s">
        <v>62</v>
      </c>
      <c r="K16" s="19" t="s">
        <v>63</v>
      </c>
      <c r="L16" s="30">
        <v>0</v>
      </c>
      <c r="M16" s="30">
        <v>0.1</v>
      </c>
      <c r="N16" s="30">
        <v>0.2</v>
      </c>
      <c r="O16" s="30">
        <v>0.4</v>
      </c>
      <c r="P16" s="30">
        <f t="shared" ref="P16:P22" si="0">O16</f>
        <v>0.4</v>
      </c>
      <c r="Q16" s="19" t="s">
        <v>64</v>
      </c>
      <c r="R16" s="19" t="s">
        <v>65</v>
      </c>
      <c r="S16" s="19" t="s">
        <v>66</v>
      </c>
      <c r="T16" s="19" t="s">
        <v>67</v>
      </c>
      <c r="U16" s="19" t="s">
        <v>68</v>
      </c>
      <c r="V16" s="60">
        <f t="shared" ref="V16:V29" si="1">L16</f>
        <v>0</v>
      </c>
      <c r="W16" s="62">
        <v>0</v>
      </c>
      <c r="X16" s="62">
        <f>IFERROR(IF(W16/V16&gt;100%,100%,W16/V16),0)</f>
        <v>0</v>
      </c>
      <c r="Y16" s="19" t="s">
        <v>69</v>
      </c>
      <c r="Z16" s="19" t="s">
        <v>70</v>
      </c>
      <c r="AA16" s="30">
        <f t="shared" ref="AA16:AA29" si="2">M16</f>
        <v>0.1</v>
      </c>
      <c r="AB16" s="84">
        <v>0</v>
      </c>
      <c r="AC16" s="57">
        <f>IFERROR(IF(AB16/AA16&gt;100%,100%,AB16/AA16),0)</f>
        <v>0</v>
      </c>
      <c r="AD16" s="19" t="s">
        <v>71</v>
      </c>
      <c r="AE16" s="19" t="s">
        <v>72</v>
      </c>
      <c r="AF16" s="60">
        <f t="shared" ref="AF16:AF29" si="3">N16</f>
        <v>0.2</v>
      </c>
      <c r="AG16" s="62">
        <v>1E-3</v>
      </c>
      <c r="AH16" s="63">
        <f>IFERROR(IF(AG16/AF16&gt;100%,100%,AG16/AF16),0)</f>
        <v>5.0000000000000001E-3</v>
      </c>
      <c r="AI16" s="19" t="s">
        <v>73</v>
      </c>
      <c r="AJ16" s="19" t="s">
        <v>74</v>
      </c>
      <c r="AK16" s="60">
        <f t="shared" ref="AK16:AK29" si="4">O16</f>
        <v>0.4</v>
      </c>
      <c r="AL16" s="62">
        <v>1.9900000000000001E-2</v>
      </c>
      <c r="AM16" s="63">
        <f>IFERROR(IF(AL16/AK16&gt;100%,100%,AL16/AK16),0)</f>
        <v>4.9750000000000003E-2</v>
      </c>
      <c r="AN16" s="19" t="s">
        <v>75</v>
      </c>
      <c r="AO16" s="19" t="s">
        <v>76</v>
      </c>
      <c r="AP16" s="60">
        <f t="shared" ref="AP16:AP29" si="5">P16</f>
        <v>0.4</v>
      </c>
      <c r="AQ16" s="87">
        <f>IFERROR(MAX(W16,AB16,AG16,AL16),0)</f>
        <v>1.9900000000000001E-2</v>
      </c>
      <c r="AR16" s="88">
        <f>IFERROR(IF(AQ16/AP16&gt;100%,100%,AQ16/AP16),0)</f>
        <v>4.9750000000000003E-2</v>
      </c>
      <c r="AS16" s="56" t="s">
        <v>77</v>
      </c>
    </row>
    <row r="17" spans="1:45" s="28" customFormat="1" ht="150">
      <c r="A17" s="20">
        <v>3</v>
      </c>
      <c r="B17" s="19" t="s">
        <v>78</v>
      </c>
      <c r="C17" s="19" t="s">
        <v>79</v>
      </c>
      <c r="D17" s="24" t="s">
        <v>80</v>
      </c>
      <c r="E17" s="19" t="s">
        <v>81</v>
      </c>
      <c r="F17" s="19" t="s">
        <v>58</v>
      </c>
      <c r="G17" s="19" t="s">
        <v>82</v>
      </c>
      <c r="H17" s="19" t="s">
        <v>83</v>
      </c>
      <c r="I17" s="19" t="s">
        <v>84</v>
      </c>
      <c r="J17" s="19" t="s">
        <v>62</v>
      </c>
      <c r="K17" s="19" t="s">
        <v>63</v>
      </c>
      <c r="L17" s="30">
        <v>0.12</v>
      </c>
      <c r="M17" s="30">
        <v>0.34</v>
      </c>
      <c r="N17" s="30">
        <v>0.51</v>
      </c>
      <c r="O17" s="30">
        <v>0.68</v>
      </c>
      <c r="P17" s="30">
        <f t="shared" si="0"/>
        <v>0.68</v>
      </c>
      <c r="Q17" s="19" t="s">
        <v>64</v>
      </c>
      <c r="R17" s="19" t="s">
        <v>85</v>
      </c>
      <c r="S17" s="19" t="s">
        <v>86</v>
      </c>
      <c r="T17" s="19" t="s">
        <v>67</v>
      </c>
      <c r="U17" s="19" t="s">
        <v>68</v>
      </c>
      <c r="V17" s="60">
        <f t="shared" si="1"/>
        <v>0.12</v>
      </c>
      <c r="W17" s="62">
        <v>0.22509999999999999</v>
      </c>
      <c r="X17" s="62">
        <f t="shared" ref="X17:X29" si="6">IFERROR(IF(W17/V17&gt;100%,100%,W17/V17),0)</f>
        <v>1</v>
      </c>
      <c r="Y17" s="19" t="s">
        <v>87</v>
      </c>
      <c r="Z17" s="19" t="s">
        <v>88</v>
      </c>
      <c r="AA17" s="30">
        <f t="shared" si="2"/>
        <v>0.34</v>
      </c>
      <c r="AB17" s="84">
        <v>0.52800000000000002</v>
      </c>
      <c r="AC17" s="57">
        <f t="shared" ref="AC17:AC20" si="7">IFERROR(IF(AB17/AA17&gt;100%,100%,AB17/AA17),0)</f>
        <v>1</v>
      </c>
      <c r="AD17" s="19" t="s">
        <v>89</v>
      </c>
      <c r="AE17" s="19" t="s">
        <v>72</v>
      </c>
      <c r="AF17" s="60">
        <f t="shared" si="3"/>
        <v>0.51</v>
      </c>
      <c r="AG17" s="62">
        <v>0.68279999999999996</v>
      </c>
      <c r="AH17" s="63">
        <f t="shared" ref="AH17:AH29" si="8">IFERROR(IF(AG17/AF17&gt;100%,100%,AG17/AF17),0)</f>
        <v>1</v>
      </c>
      <c r="AI17" s="19" t="s">
        <v>90</v>
      </c>
      <c r="AJ17" s="19" t="s">
        <v>91</v>
      </c>
      <c r="AK17" s="60">
        <f t="shared" si="4"/>
        <v>0.68</v>
      </c>
      <c r="AL17" s="62">
        <v>0.83630000000000004</v>
      </c>
      <c r="AM17" s="63">
        <f t="shared" ref="AM17:AM29" si="9">IFERROR(IF(AL17/AK17&gt;100%,100%,AL17/AK17),0)</f>
        <v>1</v>
      </c>
      <c r="AN17" s="19" t="s">
        <v>92</v>
      </c>
      <c r="AO17" s="19" t="s">
        <v>76</v>
      </c>
      <c r="AP17" s="60">
        <f t="shared" si="5"/>
        <v>0.68</v>
      </c>
      <c r="AQ17" s="78">
        <f>IFERROR(MAX(W17,AB17,AG17,AL17),0)</f>
        <v>0.83630000000000004</v>
      </c>
      <c r="AR17" s="63">
        <f t="shared" ref="AR17:AR29" si="10">IFERROR(IF(AQ17/AP17&gt;100%,100%,AQ17/AP17),0)</f>
        <v>1</v>
      </c>
      <c r="AS17" s="81" t="s">
        <v>93</v>
      </c>
    </row>
    <row r="18" spans="1:45" s="28" customFormat="1" ht="150">
      <c r="A18" s="20">
        <v>3</v>
      </c>
      <c r="B18" s="19" t="s">
        <v>78</v>
      </c>
      <c r="C18" s="19" t="s">
        <v>79</v>
      </c>
      <c r="D18" s="24" t="s">
        <v>94</v>
      </c>
      <c r="E18" s="19" t="s">
        <v>95</v>
      </c>
      <c r="F18" s="19" t="s">
        <v>58</v>
      </c>
      <c r="G18" s="19" t="s">
        <v>96</v>
      </c>
      <c r="H18" s="19" t="s">
        <v>97</v>
      </c>
      <c r="I18" s="19" t="s">
        <v>98</v>
      </c>
      <c r="J18" s="19" t="s">
        <v>62</v>
      </c>
      <c r="K18" s="19" t="s">
        <v>63</v>
      </c>
      <c r="L18" s="30">
        <v>0.12</v>
      </c>
      <c r="M18" s="30">
        <v>0.3</v>
      </c>
      <c r="N18" s="30">
        <v>0.48</v>
      </c>
      <c r="O18" s="30">
        <v>0.65</v>
      </c>
      <c r="P18" s="30">
        <f t="shared" si="0"/>
        <v>0.65</v>
      </c>
      <c r="Q18" s="19" t="s">
        <v>64</v>
      </c>
      <c r="R18" s="19" t="s">
        <v>85</v>
      </c>
      <c r="S18" s="19" t="s">
        <v>86</v>
      </c>
      <c r="T18" s="19" t="s">
        <v>67</v>
      </c>
      <c r="U18" s="19" t="s">
        <v>68</v>
      </c>
      <c r="V18" s="60">
        <f t="shared" si="1"/>
        <v>0.12</v>
      </c>
      <c r="W18" s="62">
        <v>1.8100000000000002E-2</v>
      </c>
      <c r="X18" s="62">
        <f t="shared" si="6"/>
        <v>0.15083333333333335</v>
      </c>
      <c r="Y18" s="19" t="s">
        <v>99</v>
      </c>
      <c r="Z18" s="19" t="s">
        <v>88</v>
      </c>
      <c r="AA18" s="30">
        <f t="shared" si="2"/>
        <v>0.3</v>
      </c>
      <c r="AB18" s="84">
        <v>5.8599999999999999E-2</v>
      </c>
      <c r="AC18" s="57">
        <f t="shared" si="7"/>
        <v>0.19533333333333333</v>
      </c>
      <c r="AD18" s="19" t="s">
        <v>100</v>
      </c>
      <c r="AE18" s="19" t="s">
        <v>72</v>
      </c>
      <c r="AF18" s="60">
        <f t="shared" si="3"/>
        <v>0.48</v>
      </c>
      <c r="AG18" s="62">
        <v>0.3306</v>
      </c>
      <c r="AH18" s="63">
        <f t="shared" si="8"/>
        <v>0.68875000000000008</v>
      </c>
      <c r="AI18" s="19" t="s">
        <v>101</v>
      </c>
      <c r="AJ18" s="19" t="s">
        <v>91</v>
      </c>
      <c r="AK18" s="60">
        <f t="shared" si="4"/>
        <v>0.65</v>
      </c>
      <c r="AL18" s="62">
        <v>0.70960000000000001</v>
      </c>
      <c r="AM18" s="63">
        <f t="shared" si="9"/>
        <v>1</v>
      </c>
      <c r="AN18" s="19" t="s">
        <v>92</v>
      </c>
      <c r="AO18" s="19" t="s">
        <v>76</v>
      </c>
      <c r="AP18" s="60">
        <f t="shared" si="5"/>
        <v>0.65</v>
      </c>
      <c r="AQ18" s="78">
        <f>IFERROR(MAX(W18,AB18,AG18,AL18),0)</f>
        <v>0.70960000000000001</v>
      </c>
      <c r="AR18" s="63">
        <f t="shared" si="10"/>
        <v>1</v>
      </c>
      <c r="AS18" s="81" t="s">
        <v>102</v>
      </c>
    </row>
    <row r="19" spans="1:45" s="28" customFormat="1" ht="282.75">
      <c r="A19" s="20">
        <v>3</v>
      </c>
      <c r="B19" s="19" t="s">
        <v>78</v>
      </c>
      <c r="C19" s="19" t="s">
        <v>79</v>
      </c>
      <c r="D19" s="24" t="s">
        <v>103</v>
      </c>
      <c r="E19" s="19" t="s">
        <v>104</v>
      </c>
      <c r="F19" s="19" t="s">
        <v>58</v>
      </c>
      <c r="G19" s="19" t="s">
        <v>105</v>
      </c>
      <c r="H19" s="19" t="s">
        <v>106</v>
      </c>
      <c r="I19" s="29" t="s">
        <v>107</v>
      </c>
      <c r="J19" s="19" t="s">
        <v>62</v>
      </c>
      <c r="K19" s="19" t="s">
        <v>63</v>
      </c>
      <c r="L19" s="30">
        <v>0.18</v>
      </c>
      <c r="M19" s="30">
        <v>0.35</v>
      </c>
      <c r="N19" s="30">
        <v>0.7</v>
      </c>
      <c r="O19" s="30">
        <v>0.97</v>
      </c>
      <c r="P19" s="30">
        <f t="shared" si="0"/>
        <v>0.97</v>
      </c>
      <c r="Q19" s="19" t="s">
        <v>64</v>
      </c>
      <c r="R19" s="19" t="s">
        <v>85</v>
      </c>
      <c r="S19" s="19" t="s">
        <v>86</v>
      </c>
      <c r="T19" s="19" t="s">
        <v>67</v>
      </c>
      <c r="U19" s="19" t="s">
        <v>68</v>
      </c>
      <c r="V19" s="60">
        <f t="shared" si="1"/>
        <v>0.18</v>
      </c>
      <c r="W19" s="62">
        <v>0.1182</v>
      </c>
      <c r="X19" s="62">
        <f t="shared" si="6"/>
        <v>0.65666666666666673</v>
      </c>
      <c r="Y19" s="19" t="s">
        <v>108</v>
      </c>
      <c r="Z19" s="19" t="s">
        <v>88</v>
      </c>
      <c r="AA19" s="30">
        <f t="shared" si="2"/>
        <v>0.35</v>
      </c>
      <c r="AB19" s="84">
        <v>0.3483</v>
      </c>
      <c r="AC19" s="57">
        <f>IFERROR(IF(AB19/AA19&gt;100%,100%,AB19/AA19),0)</f>
        <v>0.99514285714285722</v>
      </c>
      <c r="AD19" s="19" t="s">
        <v>109</v>
      </c>
      <c r="AE19" s="19" t="s">
        <v>72</v>
      </c>
      <c r="AF19" s="60">
        <f t="shared" si="3"/>
        <v>0.7</v>
      </c>
      <c r="AG19" s="97">
        <v>0.53</v>
      </c>
      <c r="AH19" s="63">
        <f t="shared" si="8"/>
        <v>0.75714285714285723</v>
      </c>
      <c r="AI19" s="19" t="s">
        <v>110</v>
      </c>
      <c r="AJ19" s="19" t="s">
        <v>111</v>
      </c>
      <c r="AK19" s="60">
        <f t="shared" si="4"/>
        <v>0.97</v>
      </c>
      <c r="AL19" s="97">
        <v>1</v>
      </c>
      <c r="AM19" s="63">
        <f t="shared" si="9"/>
        <v>1</v>
      </c>
      <c r="AN19" s="19" t="s">
        <v>112</v>
      </c>
      <c r="AO19" s="19" t="s">
        <v>76</v>
      </c>
      <c r="AP19" s="60">
        <f t="shared" si="5"/>
        <v>0.97</v>
      </c>
      <c r="AQ19" s="78">
        <f>IFERROR(MAX(W19,AB19,AG19,AL19),0)</f>
        <v>1</v>
      </c>
      <c r="AR19" s="63">
        <f t="shared" si="10"/>
        <v>1</v>
      </c>
      <c r="AS19" s="81" t="s">
        <v>102</v>
      </c>
    </row>
    <row r="20" spans="1:45" s="28" customFormat="1" ht="232.5">
      <c r="A20" s="20">
        <v>3</v>
      </c>
      <c r="B20" s="19" t="s">
        <v>78</v>
      </c>
      <c r="C20" s="19" t="s">
        <v>79</v>
      </c>
      <c r="D20" s="24" t="s">
        <v>113</v>
      </c>
      <c r="E20" s="19" t="s">
        <v>114</v>
      </c>
      <c r="F20" s="19" t="s">
        <v>58</v>
      </c>
      <c r="G20" s="19" t="s">
        <v>115</v>
      </c>
      <c r="H20" s="19" t="s">
        <v>116</v>
      </c>
      <c r="I20" s="29" t="s">
        <v>117</v>
      </c>
      <c r="J20" s="19" t="s">
        <v>62</v>
      </c>
      <c r="K20" s="19" t="s">
        <v>63</v>
      </c>
      <c r="L20" s="30">
        <v>0.05</v>
      </c>
      <c r="M20" s="30">
        <v>0.15</v>
      </c>
      <c r="N20" s="30">
        <v>0.33</v>
      </c>
      <c r="O20" s="30">
        <v>0.51</v>
      </c>
      <c r="P20" s="30">
        <f t="shared" si="0"/>
        <v>0.51</v>
      </c>
      <c r="Q20" s="19" t="s">
        <v>64</v>
      </c>
      <c r="R20" s="19" t="s">
        <v>85</v>
      </c>
      <c r="S20" s="19" t="s">
        <v>86</v>
      </c>
      <c r="T20" s="19" t="s">
        <v>67</v>
      </c>
      <c r="U20" s="19" t="s">
        <v>68</v>
      </c>
      <c r="V20" s="60">
        <f t="shared" si="1"/>
        <v>0.05</v>
      </c>
      <c r="W20" s="62">
        <v>1.0999999999999999E-2</v>
      </c>
      <c r="X20" s="62">
        <f t="shared" si="6"/>
        <v>0.21999999999999997</v>
      </c>
      <c r="Y20" s="19" t="s">
        <v>108</v>
      </c>
      <c r="Z20" s="19" t="s">
        <v>88</v>
      </c>
      <c r="AA20" s="30">
        <f t="shared" si="2"/>
        <v>0.15</v>
      </c>
      <c r="AB20" s="84">
        <v>0.14660000000000001</v>
      </c>
      <c r="AC20" s="57">
        <f t="shared" si="7"/>
        <v>0.97733333333333339</v>
      </c>
      <c r="AD20" s="19"/>
      <c r="AE20" s="19" t="s">
        <v>72</v>
      </c>
      <c r="AF20" s="60">
        <f t="shared" si="3"/>
        <v>0.33</v>
      </c>
      <c r="AG20" s="97">
        <v>0.28999999999999998</v>
      </c>
      <c r="AH20" s="63">
        <f t="shared" si="8"/>
        <v>0.87878787878787867</v>
      </c>
      <c r="AI20" s="19" t="s">
        <v>118</v>
      </c>
      <c r="AJ20" s="19" t="s">
        <v>119</v>
      </c>
      <c r="AK20" s="60">
        <f t="shared" si="4"/>
        <v>0.51</v>
      </c>
      <c r="AL20" s="62">
        <v>0.56259999999999999</v>
      </c>
      <c r="AM20" s="63">
        <f t="shared" si="9"/>
        <v>1</v>
      </c>
      <c r="AN20" s="19" t="s">
        <v>120</v>
      </c>
      <c r="AO20" s="19" t="s">
        <v>76</v>
      </c>
      <c r="AP20" s="60">
        <f t="shared" si="5"/>
        <v>0.51</v>
      </c>
      <c r="AQ20" s="78">
        <f>IFERROR(MAX(W20,AB20,AG20,AL20),0)</f>
        <v>0.56259999999999999</v>
      </c>
      <c r="AR20" s="63">
        <f t="shared" si="10"/>
        <v>1</v>
      </c>
      <c r="AS20" s="81" t="s">
        <v>102</v>
      </c>
    </row>
    <row r="21" spans="1:45" s="28" customFormat="1" ht="299.25">
      <c r="A21" s="20">
        <v>3</v>
      </c>
      <c r="B21" s="19" t="s">
        <v>78</v>
      </c>
      <c r="C21" s="19" t="s">
        <v>79</v>
      </c>
      <c r="D21" s="24" t="s">
        <v>121</v>
      </c>
      <c r="E21" s="19" t="s">
        <v>122</v>
      </c>
      <c r="F21" s="19" t="s">
        <v>58</v>
      </c>
      <c r="G21" s="19" t="s">
        <v>123</v>
      </c>
      <c r="H21" s="19" t="s">
        <v>124</v>
      </c>
      <c r="I21" s="19" t="s">
        <v>125</v>
      </c>
      <c r="J21" s="19" t="s">
        <v>126</v>
      </c>
      <c r="K21" s="19" t="s">
        <v>63</v>
      </c>
      <c r="L21" s="30">
        <v>0.97</v>
      </c>
      <c r="M21" s="30">
        <v>0.97</v>
      </c>
      <c r="N21" s="30">
        <v>0.97</v>
      </c>
      <c r="O21" s="30">
        <v>0.97</v>
      </c>
      <c r="P21" s="30">
        <f t="shared" si="0"/>
        <v>0.97</v>
      </c>
      <c r="Q21" s="19" t="s">
        <v>64</v>
      </c>
      <c r="R21" s="19" t="s">
        <v>85</v>
      </c>
      <c r="S21" s="19" t="s">
        <v>127</v>
      </c>
      <c r="T21" s="19" t="s">
        <v>67</v>
      </c>
      <c r="U21" s="19" t="s">
        <v>68</v>
      </c>
      <c r="V21" s="60">
        <f t="shared" si="1"/>
        <v>0.97</v>
      </c>
      <c r="W21" s="62">
        <v>0.79</v>
      </c>
      <c r="X21" s="62">
        <f t="shared" si="6"/>
        <v>0.81443298969072175</v>
      </c>
      <c r="Y21" s="19" t="s">
        <v>128</v>
      </c>
      <c r="Z21" s="19" t="s">
        <v>88</v>
      </c>
      <c r="AA21" s="30">
        <f t="shared" si="2"/>
        <v>0.97</v>
      </c>
      <c r="AB21" s="29">
        <v>1</v>
      </c>
      <c r="AC21" s="57">
        <f>IFERROR(IF(AB21/AA21&gt;100%,100%,AB21/AA21),0)</f>
        <v>1</v>
      </c>
      <c r="AD21" s="19" t="s">
        <v>129</v>
      </c>
      <c r="AE21" s="19" t="s">
        <v>72</v>
      </c>
      <c r="AF21" s="60">
        <f t="shared" si="3"/>
        <v>0.97</v>
      </c>
      <c r="AG21" s="97">
        <v>1</v>
      </c>
      <c r="AH21" s="63">
        <f t="shared" si="8"/>
        <v>1</v>
      </c>
      <c r="AI21" s="19" t="s">
        <v>130</v>
      </c>
      <c r="AJ21" s="19" t="s">
        <v>131</v>
      </c>
      <c r="AK21" s="60">
        <f t="shared" si="4"/>
        <v>0.97</v>
      </c>
      <c r="AL21" s="97">
        <v>1</v>
      </c>
      <c r="AM21" s="63">
        <f t="shared" si="9"/>
        <v>1</v>
      </c>
      <c r="AN21" s="98" t="s">
        <v>132</v>
      </c>
      <c r="AO21" s="19" t="s">
        <v>76</v>
      </c>
      <c r="AP21" s="60">
        <f t="shared" si="5"/>
        <v>0.97</v>
      </c>
      <c r="AQ21" s="78">
        <f>IFERROR(AVERAGE(W21,AB21,AG21,AL21)*1,0)</f>
        <v>0.94750000000000001</v>
      </c>
      <c r="AR21" s="63">
        <f t="shared" si="10"/>
        <v>0.97680412371134029</v>
      </c>
      <c r="AS21" s="81" t="s">
        <v>133</v>
      </c>
    </row>
    <row r="22" spans="1:45" s="28" customFormat="1" ht="315.75">
      <c r="A22" s="20">
        <v>3</v>
      </c>
      <c r="B22" s="19" t="s">
        <v>78</v>
      </c>
      <c r="C22" s="19" t="s">
        <v>79</v>
      </c>
      <c r="D22" s="24" t="s">
        <v>134</v>
      </c>
      <c r="E22" s="19" t="s">
        <v>135</v>
      </c>
      <c r="F22" s="19" t="s">
        <v>136</v>
      </c>
      <c r="G22" s="19" t="s">
        <v>137</v>
      </c>
      <c r="H22" s="19" t="s">
        <v>138</v>
      </c>
      <c r="I22" s="19" t="s">
        <v>139</v>
      </c>
      <c r="J22" s="19" t="s">
        <v>62</v>
      </c>
      <c r="K22" s="19" t="s">
        <v>63</v>
      </c>
      <c r="L22" s="30">
        <v>0.4</v>
      </c>
      <c r="M22" s="30">
        <v>0.7</v>
      </c>
      <c r="N22" s="30">
        <v>0.9</v>
      </c>
      <c r="O22" s="30">
        <v>1</v>
      </c>
      <c r="P22" s="30">
        <f t="shared" si="0"/>
        <v>1</v>
      </c>
      <c r="Q22" s="19" t="s">
        <v>64</v>
      </c>
      <c r="R22" s="19" t="s">
        <v>85</v>
      </c>
      <c r="S22" s="19" t="s">
        <v>127</v>
      </c>
      <c r="T22" s="19" t="s">
        <v>67</v>
      </c>
      <c r="U22" s="19" t="s">
        <v>68</v>
      </c>
      <c r="V22" s="60">
        <f t="shared" si="1"/>
        <v>0.4</v>
      </c>
      <c r="W22" s="64">
        <v>0.97</v>
      </c>
      <c r="X22" s="62">
        <f t="shared" si="6"/>
        <v>1</v>
      </c>
      <c r="Y22" s="56" t="s">
        <v>140</v>
      </c>
      <c r="Z22" s="19" t="s">
        <v>88</v>
      </c>
      <c r="AA22" s="30">
        <f t="shared" si="2"/>
        <v>0.7</v>
      </c>
      <c r="AB22" s="29">
        <v>0.38</v>
      </c>
      <c r="AC22" s="57">
        <f>IFERROR(IF(AB22/AA22&gt;100%,100%,AB22/AA22),0)</f>
        <v>0.54285714285714293</v>
      </c>
      <c r="AD22" s="19" t="s">
        <v>141</v>
      </c>
      <c r="AE22" s="19" t="s">
        <v>72</v>
      </c>
      <c r="AF22" s="60">
        <f t="shared" si="3"/>
        <v>0.9</v>
      </c>
      <c r="AG22" s="97">
        <v>0</v>
      </c>
      <c r="AH22" s="63">
        <f t="shared" si="8"/>
        <v>0</v>
      </c>
      <c r="AI22" s="19" t="s">
        <v>142</v>
      </c>
      <c r="AJ22" s="19" t="s">
        <v>143</v>
      </c>
      <c r="AK22" s="60">
        <f t="shared" si="4"/>
        <v>1</v>
      </c>
      <c r="AL22" s="97">
        <v>0</v>
      </c>
      <c r="AM22" s="63">
        <f t="shared" si="9"/>
        <v>0</v>
      </c>
      <c r="AN22" s="19" t="s">
        <v>144</v>
      </c>
      <c r="AO22" s="19" t="s">
        <v>76</v>
      </c>
      <c r="AP22" s="60">
        <f t="shared" si="5"/>
        <v>1</v>
      </c>
      <c r="AQ22" s="78">
        <f>IFERROR(MAX(W22,AB22,AG22,AL22),0)</f>
        <v>0.97</v>
      </c>
      <c r="AR22" s="63">
        <f t="shared" si="10"/>
        <v>0.97</v>
      </c>
      <c r="AS22" s="81" t="s">
        <v>145</v>
      </c>
    </row>
    <row r="23" spans="1:45" s="28" customFormat="1" ht="166.5">
      <c r="A23" s="20">
        <v>4</v>
      </c>
      <c r="B23" s="19" t="s">
        <v>54</v>
      </c>
      <c r="C23" s="19" t="s">
        <v>146</v>
      </c>
      <c r="D23" s="24" t="s">
        <v>147</v>
      </c>
      <c r="E23" s="19" t="s">
        <v>148</v>
      </c>
      <c r="F23" s="19" t="s">
        <v>58</v>
      </c>
      <c r="G23" s="19" t="s">
        <v>149</v>
      </c>
      <c r="H23" s="19" t="s">
        <v>150</v>
      </c>
      <c r="I23" s="19" t="s">
        <v>151</v>
      </c>
      <c r="J23" s="19" t="s">
        <v>152</v>
      </c>
      <c r="K23" s="19" t="s">
        <v>149</v>
      </c>
      <c r="L23" s="27">
        <v>3350</v>
      </c>
      <c r="M23" s="27">
        <v>3900</v>
      </c>
      <c r="N23" s="27">
        <v>3900</v>
      </c>
      <c r="O23" s="27">
        <v>3850</v>
      </c>
      <c r="P23" s="27">
        <f>SUM(L23:O23)</f>
        <v>15000</v>
      </c>
      <c r="Q23" s="19" t="s">
        <v>64</v>
      </c>
      <c r="R23" s="19" t="s">
        <v>153</v>
      </c>
      <c r="S23" s="19" t="s">
        <v>154</v>
      </c>
      <c r="T23" s="19" t="s">
        <v>155</v>
      </c>
      <c r="U23" s="19" t="s">
        <v>156</v>
      </c>
      <c r="V23" s="65">
        <f t="shared" si="1"/>
        <v>3350</v>
      </c>
      <c r="W23" s="61">
        <v>4439</v>
      </c>
      <c r="X23" s="62">
        <f t="shared" si="6"/>
        <v>1</v>
      </c>
      <c r="Y23" s="19" t="s">
        <v>157</v>
      </c>
      <c r="Z23" s="19" t="s">
        <v>158</v>
      </c>
      <c r="AA23" s="27">
        <f t="shared" si="2"/>
        <v>3900</v>
      </c>
      <c r="AB23" s="19">
        <v>6347</v>
      </c>
      <c r="AC23" s="57">
        <f t="shared" ref="AC23" si="11">IFERROR(IF(AB23/AA23&gt;100%,100%,AB23/AA23),0)</f>
        <v>1</v>
      </c>
      <c r="AD23" s="19" t="s">
        <v>159</v>
      </c>
      <c r="AE23" s="19" t="s">
        <v>160</v>
      </c>
      <c r="AF23" s="65">
        <f t="shared" si="3"/>
        <v>3900</v>
      </c>
      <c r="AG23" s="61">
        <v>6974</v>
      </c>
      <c r="AH23" s="63">
        <f t="shared" si="8"/>
        <v>1</v>
      </c>
      <c r="AI23" s="19" t="s">
        <v>161</v>
      </c>
      <c r="AJ23" s="19" t="s">
        <v>162</v>
      </c>
      <c r="AK23" s="65">
        <f t="shared" si="4"/>
        <v>3850</v>
      </c>
      <c r="AL23" s="61">
        <v>5930</v>
      </c>
      <c r="AM23" s="63">
        <f t="shared" si="9"/>
        <v>1</v>
      </c>
      <c r="AN23" s="19" t="s">
        <v>163</v>
      </c>
      <c r="AO23" s="19" t="s">
        <v>164</v>
      </c>
      <c r="AP23" s="61">
        <f t="shared" si="5"/>
        <v>15000</v>
      </c>
      <c r="AQ23" s="65">
        <f t="shared" ref="AQ23:AQ29" si="12">IFERROR(W23+AB23+AG23+AL23,0)</f>
        <v>23690</v>
      </c>
      <c r="AR23" s="63">
        <f t="shared" si="10"/>
        <v>1</v>
      </c>
      <c r="AS23" s="81" t="s">
        <v>93</v>
      </c>
    </row>
    <row r="24" spans="1:45" s="28" customFormat="1" ht="166.5">
      <c r="A24" s="20">
        <v>4</v>
      </c>
      <c r="B24" s="19" t="s">
        <v>54</v>
      </c>
      <c r="C24" s="19" t="s">
        <v>146</v>
      </c>
      <c r="D24" s="24" t="s">
        <v>165</v>
      </c>
      <c r="E24" s="19" t="s">
        <v>166</v>
      </c>
      <c r="F24" s="19" t="s">
        <v>58</v>
      </c>
      <c r="G24" s="19" t="s">
        <v>167</v>
      </c>
      <c r="H24" s="19" t="s">
        <v>168</v>
      </c>
      <c r="I24" s="19" t="s">
        <v>151</v>
      </c>
      <c r="J24" s="19" t="s">
        <v>152</v>
      </c>
      <c r="K24" s="19" t="s">
        <v>167</v>
      </c>
      <c r="L24" s="27">
        <v>400</v>
      </c>
      <c r="M24" s="27">
        <v>633</v>
      </c>
      <c r="N24" s="27">
        <v>634</v>
      </c>
      <c r="O24" s="27">
        <v>633</v>
      </c>
      <c r="P24" s="27">
        <f t="shared" ref="P24:P29" si="13">SUM(L24:O24)</f>
        <v>2300</v>
      </c>
      <c r="Q24" s="19" t="s">
        <v>64</v>
      </c>
      <c r="R24" s="31" t="s">
        <v>169</v>
      </c>
      <c r="S24" s="31" t="s">
        <v>154</v>
      </c>
      <c r="T24" s="19" t="s">
        <v>155</v>
      </c>
      <c r="U24" s="19" t="s">
        <v>156</v>
      </c>
      <c r="V24" s="65">
        <f t="shared" si="1"/>
        <v>400</v>
      </c>
      <c r="W24" s="61">
        <v>791</v>
      </c>
      <c r="X24" s="62">
        <f t="shared" si="6"/>
        <v>1</v>
      </c>
      <c r="Y24" s="19" t="s">
        <v>170</v>
      </c>
      <c r="Z24" s="19" t="s">
        <v>88</v>
      </c>
      <c r="AA24" s="27">
        <f t="shared" si="2"/>
        <v>633</v>
      </c>
      <c r="AB24" s="19">
        <v>633</v>
      </c>
      <c r="AC24" s="57">
        <f>IFERROR(IF(AB24/AA24&gt;100%,100%,AB24/AA24),0)</f>
        <v>1</v>
      </c>
      <c r="AD24" s="19" t="s">
        <v>171</v>
      </c>
      <c r="AE24" s="19" t="s">
        <v>160</v>
      </c>
      <c r="AF24" s="65">
        <f t="shared" si="3"/>
        <v>634</v>
      </c>
      <c r="AG24" s="61">
        <v>984</v>
      </c>
      <c r="AH24" s="63">
        <f t="shared" si="8"/>
        <v>1</v>
      </c>
      <c r="AI24" s="19" t="s">
        <v>172</v>
      </c>
      <c r="AJ24" s="19" t="s">
        <v>173</v>
      </c>
      <c r="AK24" s="65">
        <f t="shared" si="4"/>
        <v>633</v>
      </c>
      <c r="AL24" s="61">
        <v>1372</v>
      </c>
      <c r="AM24" s="63">
        <f t="shared" si="9"/>
        <v>1</v>
      </c>
      <c r="AN24" s="19" t="s">
        <v>174</v>
      </c>
      <c r="AO24" s="19" t="s">
        <v>164</v>
      </c>
      <c r="AP24" s="61">
        <f t="shared" si="5"/>
        <v>2300</v>
      </c>
      <c r="AQ24" s="65">
        <f t="shared" si="12"/>
        <v>3780</v>
      </c>
      <c r="AR24" s="63">
        <f t="shared" si="10"/>
        <v>1</v>
      </c>
      <c r="AS24" s="81" t="s">
        <v>93</v>
      </c>
    </row>
    <row r="25" spans="1:45" s="28" customFormat="1" ht="166.5">
      <c r="A25" s="20">
        <v>4</v>
      </c>
      <c r="B25" s="19" t="s">
        <v>54</v>
      </c>
      <c r="C25" s="19" t="s">
        <v>146</v>
      </c>
      <c r="D25" s="20">
        <v>10</v>
      </c>
      <c r="E25" s="19" t="s">
        <v>175</v>
      </c>
      <c r="F25" s="19" t="s">
        <v>58</v>
      </c>
      <c r="G25" s="19" t="s">
        <v>176</v>
      </c>
      <c r="H25" s="19" t="s">
        <v>177</v>
      </c>
      <c r="I25" s="19" t="s">
        <v>151</v>
      </c>
      <c r="J25" s="19" t="s">
        <v>152</v>
      </c>
      <c r="K25" s="19" t="s">
        <v>178</v>
      </c>
      <c r="L25" s="27">
        <v>6</v>
      </c>
      <c r="M25" s="27">
        <v>30</v>
      </c>
      <c r="N25" s="27">
        <v>30</v>
      </c>
      <c r="O25" s="27">
        <v>24</v>
      </c>
      <c r="P25" s="27">
        <f t="shared" si="13"/>
        <v>90</v>
      </c>
      <c r="Q25" s="19" t="s">
        <v>64</v>
      </c>
      <c r="R25" s="19" t="s">
        <v>179</v>
      </c>
      <c r="S25" s="19" t="s">
        <v>180</v>
      </c>
      <c r="T25" s="19" t="s">
        <v>155</v>
      </c>
      <c r="U25" s="19" t="s">
        <v>156</v>
      </c>
      <c r="V25" s="65">
        <f t="shared" si="1"/>
        <v>6</v>
      </c>
      <c r="W25" s="61">
        <v>24</v>
      </c>
      <c r="X25" s="62">
        <f t="shared" si="6"/>
        <v>1</v>
      </c>
      <c r="Y25" s="19" t="s">
        <v>181</v>
      </c>
      <c r="Z25" s="19" t="s">
        <v>88</v>
      </c>
      <c r="AA25" s="27">
        <f t="shared" si="2"/>
        <v>30</v>
      </c>
      <c r="AB25" s="19">
        <v>18</v>
      </c>
      <c r="AC25" s="57">
        <f t="shared" ref="AC25" si="14">IFERROR(IF(AB25/AA25&gt;100%,100%,AB25/AA25),0)</f>
        <v>0.6</v>
      </c>
      <c r="AD25" s="19" t="s">
        <v>182</v>
      </c>
      <c r="AE25" s="19" t="s">
        <v>160</v>
      </c>
      <c r="AF25" s="65">
        <f t="shared" si="3"/>
        <v>30</v>
      </c>
      <c r="AG25" s="61">
        <v>45</v>
      </c>
      <c r="AH25" s="63">
        <f t="shared" si="8"/>
        <v>1</v>
      </c>
      <c r="AI25" s="19" t="s">
        <v>183</v>
      </c>
      <c r="AJ25" s="19" t="s">
        <v>184</v>
      </c>
      <c r="AK25" s="65">
        <f t="shared" si="4"/>
        <v>24</v>
      </c>
      <c r="AL25" s="61">
        <v>3</v>
      </c>
      <c r="AM25" s="63">
        <f t="shared" si="9"/>
        <v>0.125</v>
      </c>
      <c r="AN25" s="19" t="s">
        <v>185</v>
      </c>
      <c r="AO25" s="19" t="s">
        <v>164</v>
      </c>
      <c r="AP25" s="61">
        <f t="shared" si="5"/>
        <v>90</v>
      </c>
      <c r="AQ25" s="65">
        <f t="shared" si="12"/>
        <v>90</v>
      </c>
      <c r="AR25" s="63">
        <f t="shared" si="10"/>
        <v>1</v>
      </c>
      <c r="AS25" s="81" t="s">
        <v>102</v>
      </c>
    </row>
    <row r="26" spans="1:45" s="28" customFormat="1" ht="166.5">
      <c r="A26" s="20">
        <v>4</v>
      </c>
      <c r="B26" s="19" t="s">
        <v>54</v>
      </c>
      <c r="C26" s="19" t="s">
        <v>146</v>
      </c>
      <c r="D26" s="24" t="s">
        <v>186</v>
      </c>
      <c r="E26" s="19" t="s">
        <v>187</v>
      </c>
      <c r="F26" s="19" t="s">
        <v>58</v>
      </c>
      <c r="G26" s="19" t="s">
        <v>188</v>
      </c>
      <c r="H26" s="19" t="s">
        <v>189</v>
      </c>
      <c r="I26" s="19" t="s">
        <v>151</v>
      </c>
      <c r="J26" s="19" t="s">
        <v>152</v>
      </c>
      <c r="K26" s="19" t="s">
        <v>190</v>
      </c>
      <c r="L26" s="37">
        <v>9</v>
      </c>
      <c r="M26" s="37">
        <v>57</v>
      </c>
      <c r="N26" s="37">
        <v>63</v>
      </c>
      <c r="O26" s="37">
        <v>51</v>
      </c>
      <c r="P26" s="27">
        <f t="shared" si="13"/>
        <v>180</v>
      </c>
      <c r="Q26" s="19" t="s">
        <v>64</v>
      </c>
      <c r="R26" s="19" t="s">
        <v>179</v>
      </c>
      <c r="S26" s="19" t="s">
        <v>180</v>
      </c>
      <c r="T26" s="19" t="s">
        <v>155</v>
      </c>
      <c r="U26" s="19" t="s">
        <v>156</v>
      </c>
      <c r="V26" s="65">
        <f t="shared" si="1"/>
        <v>9</v>
      </c>
      <c r="W26" s="61">
        <v>17</v>
      </c>
      <c r="X26" s="62">
        <f t="shared" si="6"/>
        <v>1</v>
      </c>
      <c r="Y26" s="19" t="s">
        <v>191</v>
      </c>
      <c r="Z26" s="19" t="s">
        <v>88</v>
      </c>
      <c r="AA26" s="27">
        <f t="shared" si="2"/>
        <v>57</v>
      </c>
      <c r="AB26" s="19">
        <v>18</v>
      </c>
      <c r="AC26" s="57">
        <f>IFERROR(IF(AB26/AA26&gt;100%,100%,AB26/AA26),0)</f>
        <v>0.31578947368421051</v>
      </c>
      <c r="AD26" s="19" t="s">
        <v>192</v>
      </c>
      <c r="AE26" s="19" t="s">
        <v>160</v>
      </c>
      <c r="AF26" s="65">
        <f t="shared" si="3"/>
        <v>63</v>
      </c>
      <c r="AG26" s="61">
        <v>134</v>
      </c>
      <c r="AH26" s="63">
        <f t="shared" si="8"/>
        <v>1</v>
      </c>
      <c r="AI26" s="19" t="s">
        <v>193</v>
      </c>
      <c r="AJ26" s="19" t="s">
        <v>194</v>
      </c>
      <c r="AK26" s="65">
        <f t="shared" si="4"/>
        <v>51</v>
      </c>
      <c r="AL26" s="61">
        <v>28</v>
      </c>
      <c r="AM26" s="63">
        <f t="shared" si="9"/>
        <v>0.5490196078431373</v>
      </c>
      <c r="AN26" s="19" t="s">
        <v>195</v>
      </c>
      <c r="AO26" s="19" t="s">
        <v>164</v>
      </c>
      <c r="AP26" s="61">
        <f t="shared" si="5"/>
        <v>180</v>
      </c>
      <c r="AQ26" s="65">
        <f t="shared" si="12"/>
        <v>197</v>
      </c>
      <c r="AR26" s="63">
        <f t="shared" si="10"/>
        <v>1</v>
      </c>
      <c r="AS26" s="81" t="s">
        <v>93</v>
      </c>
    </row>
    <row r="27" spans="1:45" s="28" customFormat="1" ht="409.6">
      <c r="A27" s="20">
        <v>4</v>
      </c>
      <c r="B27" s="19" t="s">
        <v>54</v>
      </c>
      <c r="C27" s="19" t="s">
        <v>146</v>
      </c>
      <c r="D27" s="24" t="s">
        <v>196</v>
      </c>
      <c r="E27" s="19" t="s">
        <v>197</v>
      </c>
      <c r="F27" s="19" t="s">
        <v>58</v>
      </c>
      <c r="G27" s="19" t="s">
        <v>198</v>
      </c>
      <c r="H27" s="19" t="s">
        <v>199</v>
      </c>
      <c r="I27" s="19" t="s">
        <v>151</v>
      </c>
      <c r="J27" s="19" t="s">
        <v>152</v>
      </c>
      <c r="K27" s="19" t="s">
        <v>200</v>
      </c>
      <c r="L27" s="37">
        <v>5</v>
      </c>
      <c r="M27" s="37">
        <v>38</v>
      </c>
      <c r="N27" s="37">
        <v>39</v>
      </c>
      <c r="O27" s="37">
        <v>38</v>
      </c>
      <c r="P27" s="27">
        <f t="shared" si="13"/>
        <v>120</v>
      </c>
      <c r="Q27" s="19" t="s">
        <v>64</v>
      </c>
      <c r="R27" s="19" t="s">
        <v>201</v>
      </c>
      <c r="S27" s="19" t="s">
        <v>202</v>
      </c>
      <c r="T27" s="19" t="s">
        <v>155</v>
      </c>
      <c r="U27" s="19" t="s">
        <v>156</v>
      </c>
      <c r="V27" s="65">
        <f t="shared" si="1"/>
        <v>5</v>
      </c>
      <c r="W27" s="61">
        <v>13</v>
      </c>
      <c r="X27" s="62">
        <f t="shared" si="6"/>
        <v>1</v>
      </c>
      <c r="Y27" s="19" t="s">
        <v>203</v>
      </c>
      <c r="Z27" s="19" t="s">
        <v>204</v>
      </c>
      <c r="AA27" s="27">
        <f t="shared" si="2"/>
        <v>38</v>
      </c>
      <c r="AB27" s="19">
        <v>85</v>
      </c>
      <c r="AC27" s="57">
        <f t="shared" ref="AC27" si="15">IFERROR(IF(AB27/AA27&gt;100%,100%,AB27/AA27),0)</f>
        <v>1</v>
      </c>
      <c r="AD27" s="19" t="s">
        <v>205</v>
      </c>
      <c r="AE27" s="19" t="s">
        <v>206</v>
      </c>
      <c r="AF27" s="65">
        <f t="shared" si="3"/>
        <v>39</v>
      </c>
      <c r="AG27" s="61">
        <v>88</v>
      </c>
      <c r="AH27" s="96">
        <f t="shared" si="8"/>
        <v>1</v>
      </c>
      <c r="AI27" s="95" t="s">
        <v>207</v>
      </c>
      <c r="AJ27" s="20" t="s">
        <v>208</v>
      </c>
      <c r="AK27" s="65">
        <f t="shared" si="4"/>
        <v>38</v>
      </c>
      <c r="AL27" s="61">
        <v>115</v>
      </c>
      <c r="AM27" s="63">
        <f t="shared" si="9"/>
        <v>1</v>
      </c>
      <c r="AN27" s="19" t="s">
        <v>209</v>
      </c>
      <c r="AO27" s="19" t="s">
        <v>210</v>
      </c>
      <c r="AP27" s="61">
        <f t="shared" si="5"/>
        <v>120</v>
      </c>
      <c r="AQ27" s="65">
        <f t="shared" si="12"/>
        <v>301</v>
      </c>
      <c r="AR27" s="63">
        <f t="shared" si="10"/>
        <v>1</v>
      </c>
      <c r="AS27" s="81" t="s">
        <v>93</v>
      </c>
    </row>
    <row r="28" spans="1:45" s="28" customFormat="1" ht="150">
      <c r="A28" s="20">
        <v>4</v>
      </c>
      <c r="B28" s="19" t="s">
        <v>54</v>
      </c>
      <c r="C28" s="19" t="s">
        <v>146</v>
      </c>
      <c r="D28" s="24" t="s">
        <v>211</v>
      </c>
      <c r="E28" s="19" t="s">
        <v>212</v>
      </c>
      <c r="F28" s="19" t="s">
        <v>58</v>
      </c>
      <c r="G28" s="19" t="s">
        <v>213</v>
      </c>
      <c r="H28" s="19" t="s">
        <v>214</v>
      </c>
      <c r="I28" s="19" t="s">
        <v>151</v>
      </c>
      <c r="J28" s="19" t="s">
        <v>152</v>
      </c>
      <c r="K28" s="19" t="s">
        <v>200</v>
      </c>
      <c r="L28" s="27">
        <v>49</v>
      </c>
      <c r="M28" s="27">
        <v>100</v>
      </c>
      <c r="N28" s="27">
        <v>100</v>
      </c>
      <c r="O28" s="27">
        <v>100</v>
      </c>
      <c r="P28" s="27">
        <f t="shared" si="13"/>
        <v>349</v>
      </c>
      <c r="Q28" s="19" t="s">
        <v>64</v>
      </c>
      <c r="R28" s="19" t="s">
        <v>215</v>
      </c>
      <c r="S28" s="19" t="s">
        <v>202</v>
      </c>
      <c r="T28" s="19" t="s">
        <v>155</v>
      </c>
      <c r="U28" s="19" t="s">
        <v>156</v>
      </c>
      <c r="V28" s="65">
        <f t="shared" si="1"/>
        <v>49</v>
      </c>
      <c r="W28" s="61">
        <v>113</v>
      </c>
      <c r="X28" s="62">
        <f t="shared" si="6"/>
        <v>1</v>
      </c>
      <c r="Y28" s="19" t="s">
        <v>203</v>
      </c>
      <c r="Z28" s="19" t="s">
        <v>204</v>
      </c>
      <c r="AA28" s="27">
        <f t="shared" si="2"/>
        <v>100</v>
      </c>
      <c r="AB28" s="19">
        <v>414</v>
      </c>
      <c r="AC28" s="57">
        <f>IFERROR(IF(AB28/AA28&gt;100%,100%,AB28/AA28),0)</f>
        <v>1</v>
      </c>
      <c r="AD28" s="19" t="s">
        <v>216</v>
      </c>
      <c r="AE28" s="19" t="s">
        <v>206</v>
      </c>
      <c r="AF28" s="65">
        <f t="shared" si="3"/>
        <v>100</v>
      </c>
      <c r="AG28" s="61">
        <v>106</v>
      </c>
      <c r="AH28" s="63">
        <f t="shared" si="8"/>
        <v>1</v>
      </c>
      <c r="AI28" s="95" t="s">
        <v>217</v>
      </c>
      <c r="AJ28" s="20" t="s">
        <v>218</v>
      </c>
      <c r="AK28" s="65">
        <f t="shared" si="4"/>
        <v>100</v>
      </c>
      <c r="AL28" s="61">
        <v>113</v>
      </c>
      <c r="AM28" s="63">
        <f t="shared" si="9"/>
        <v>1</v>
      </c>
      <c r="AN28" s="19" t="s">
        <v>219</v>
      </c>
      <c r="AO28" s="19" t="s">
        <v>210</v>
      </c>
      <c r="AP28" s="61">
        <f t="shared" si="5"/>
        <v>349</v>
      </c>
      <c r="AQ28" s="65">
        <f t="shared" si="12"/>
        <v>746</v>
      </c>
      <c r="AR28" s="63">
        <f t="shared" si="10"/>
        <v>1</v>
      </c>
      <c r="AS28" s="81" t="s">
        <v>93</v>
      </c>
    </row>
    <row r="29" spans="1:45" s="28" customFormat="1" ht="133.5">
      <c r="A29" s="20">
        <v>4</v>
      </c>
      <c r="B29" s="19" t="s">
        <v>54</v>
      </c>
      <c r="C29" s="19" t="s">
        <v>146</v>
      </c>
      <c r="D29" s="24" t="s">
        <v>220</v>
      </c>
      <c r="E29" s="19" t="s">
        <v>221</v>
      </c>
      <c r="F29" s="19" t="s">
        <v>58</v>
      </c>
      <c r="G29" s="19" t="s">
        <v>222</v>
      </c>
      <c r="H29" s="19" t="s">
        <v>223</v>
      </c>
      <c r="I29" s="19" t="s">
        <v>151</v>
      </c>
      <c r="J29" s="19" t="s">
        <v>152</v>
      </c>
      <c r="K29" s="19" t="s">
        <v>200</v>
      </c>
      <c r="L29" s="27">
        <v>5</v>
      </c>
      <c r="M29" s="27">
        <v>16</v>
      </c>
      <c r="N29" s="27">
        <v>17</v>
      </c>
      <c r="O29" s="27">
        <v>17</v>
      </c>
      <c r="P29" s="27">
        <f t="shared" si="13"/>
        <v>55</v>
      </c>
      <c r="Q29" s="19" t="s">
        <v>64</v>
      </c>
      <c r="R29" s="19" t="s">
        <v>224</v>
      </c>
      <c r="S29" s="19" t="s">
        <v>202</v>
      </c>
      <c r="T29" s="19" t="s">
        <v>155</v>
      </c>
      <c r="U29" s="19" t="s">
        <v>156</v>
      </c>
      <c r="V29" s="65">
        <f t="shared" si="1"/>
        <v>5</v>
      </c>
      <c r="W29" s="61">
        <v>6</v>
      </c>
      <c r="X29" s="62">
        <f t="shared" si="6"/>
        <v>1</v>
      </c>
      <c r="Y29" s="19" t="s">
        <v>203</v>
      </c>
      <c r="Z29" s="19" t="s">
        <v>204</v>
      </c>
      <c r="AA29" s="27">
        <f t="shared" si="2"/>
        <v>16</v>
      </c>
      <c r="AB29" s="19">
        <v>20</v>
      </c>
      <c r="AC29" s="57">
        <f t="shared" ref="AC29" si="16">IFERROR(IF(AB29/AA29&gt;100%,100%,AB29/AA29),0)</f>
        <v>1</v>
      </c>
      <c r="AD29" s="19" t="s">
        <v>225</v>
      </c>
      <c r="AE29" s="19" t="s">
        <v>206</v>
      </c>
      <c r="AF29" s="65">
        <f t="shared" si="3"/>
        <v>17</v>
      </c>
      <c r="AG29" s="61">
        <v>25</v>
      </c>
      <c r="AH29" s="63">
        <f t="shared" si="8"/>
        <v>1</v>
      </c>
      <c r="AI29" s="19" t="s">
        <v>226</v>
      </c>
      <c r="AJ29" s="20" t="s">
        <v>227</v>
      </c>
      <c r="AK29" s="65">
        <f t="shared" si="4"/>
        <v>17</v>
      </c>
      <c r="AL29" s="61">
        <v>59</v>
      </c>
      <c r="AM29" s="63">
        <f t="shared" si="9"/>
        <v>1</v>
      </c>
      <c r="AN29" s="19" t="s">
        <v>228</v>
      </c>
      <c r="AO29" s="19" t="s">
        <v>210</v>
      </c>
      <c r="AP29" s="61">
        <f t="shared" si="5"/>
        <v>55</v>
      </c>
      <c r="AQ29" s="65">
        <f t="shared" si="12"/>
        <v>110</v>
      </c>
      <c r="AR29" s="63">
        <f t="shared" si="10"/>
        <v>1</v>
      </c>
      <c r="AS29" s="81" t="s">
        <v>93</v>
      </c>
    </row>
    <row r="30" spans="1:45" s="5" customFormat="1" ht="15.75">
      <c r="A30" s="10"/>
      <c r="B30" s="10"/>
      <c r="C30" s="10"/>
      <c r="D30" s="10"/>
      <c r="E30" s="13" t="s">
        <v>229</v>
      </c>
      <c r="F30" s="10"/>
      <c r="G30" s="10"/>
      <c r="H30" s="10"/>
      <c r="I30" s="10"/>
      <c r="J30" s="10"/>
      <c r="K30" s="10"/>
      <c r="L30" s="14"/>
      <c r="M30" s="14"/>
      <c r="N30" s="14"/>
      <c r="O30" s="14"/>
      <c r="P30" s="14"/>
      <c r="Q30" s="10"/>
      <c r="R30" s="10"/>
      <c r="S30" s="10"/>
      <c r="T30" s="10"/>
      <c r="U30" s="10"/>
      <c r="V30" s="15"/>
      <c r="W30" s="15"/>
      <c r="X30" s="66">
        <f>AVERAGE(X17:X29)*80%</f>
        <v>0.66719587628865984</v>
      </c>
      <c r="Y30" s="14"/>
      <c r="Z30" s="14"/>
      <c r="AA30" s="14"/>
      <c r="AB30" s="14"/>
      <c r="AC30" s="59">
        <f>AVERAGE(AC16:AC29)*80%</f>
        <v>0.60722606516290734</v>
      </c>
      <c r="AD30" s="14"/>
      <c r="AE30" s="14"/>
      <c r="AF30" s="15"/>
      <c r="AG30" s="15"/>
      <c r="AH30" s="66">
        <f>AVERAGE(AH16:AH29)*80%</f>
        <v>0.64741032776747076</v>
      </c>
      <c r="AI30" s="14"/>
      <c r="AJ30" s="14"/>
      <c r="AK30" s="15"/>
      <c r="AL30" s="15"/>
      <c r="AM30" s="99">
        <f>AVERAGE(AM16:AM29)*80%</f>
        <v>0.6127868347338935</v>
      </c>
      <c r="AN30" s="10"/>
      <c r="AO30" s="10"/>
      <c r="AP30" s="15"/>
      <c r="AQ30" s="15"/>
      <c r="AR30" s="66">
        <f>AVERAGE(AR16:AR29)*80%</f>
        <v>0.74266023564064798</v>
      </c>
      <c r="AS30" s="10"/>
    </row>
    <row r="31" spans="1:45" s="52" customFormat="1" ht="199.5">
      <c r="A31" s="32">
        <v>3</v>
      </c>
      <c r="B31" s="25" t="s">
        <v>78</v>
      </c>
      <c r="C31" s="25" t="s">
        <v>230</v>
      </c>
      <c r="D31" s="32" t="s">
        <v>231</v>
      </c>
      <c r="E31" s="25" t="s">
        <v>232</v>
      </c>
      <c r="F31" s="25" t="s">
        <v>233</v>
      </c>
      <c r="G31" s="25" t="s">
        <v>234</v>
      </c>
      <c r="H31" s="25" t="s">
        <v>235</v>
      </c>
      <c r="I31" s="25" t="s">
        <v>236</v>
      </c>
      <c r="J31" s="39" t="s">
        <v>126</v>
      </c>
      <c r="K31" s="39" t="s">
        <v>237</v>
      </c>
      <c r="L31" s="40" t="s">
        <v>238</v>
      </c>
      <c r="M31" s="41">
        <v>0.8</v>
      </c>
      <c r="N31" s="40" t="s">
        <v>238</v>
      </c>
      <c r="O31" s="41">
        <v>0.8</v>
      </c>
      <c r="P31" s="41">
        <v>0.8</v>
      </c>
      <c r="Q31" s="25" t="s">
        <v>64</v>
      </c>
      <c r="R31" s="25" t="s">
        <v>239</v>
      </c>
      <c r="S31" s="25" t="s">
        <v>240</v>
      </c>
      <c r="T31" s="25" t="s">
        <v>241</v>
      </c>
      <c r="U31" s="25" t="s">
        <v>242</v>
      </c>
      <c r="V31" s="67">
        <v>0</v>
      </c>
      <c r="W31" s="69">
        <v>0</v>
      </c>
      <c r="X31" s="69">
        <f>IFERROR(IF(W31/V31&gt;100%,100%,W31/V31),0)</f>
        <v>0</v>
      </c>
      <c r="Y31" s="25" t="s">
        <v>69</v>
      </c>
      <c r="Z31" s="25" t="s">
        <v>70</v>
      </c>
      <c r="AA31" s="43">
        <f>M31</f>
        <v>0.8</v>
      </c>
      <c r="AB31" s="85">
        <v>0.91</v>
      </c>
      <c r="AC31" s="58">
        <f>IFERROR(IF(AB31/AA31&gt;100%,100%,AB31/AA31),0)</f>
        <v>1</v>
      </c>
      <c r="AD31" s="25" t="s">
        <v>243</v>
      </c>
      <c r="AE31" s="25" t="s">
        <v>244</v>
      </c>
      <c r="AF31" s="70">
        <v>0</v>
      </c>
      <c r="AG31" s="73">
        <v>0</v>
      </c>
      <c r="AH31" s="69">
        <f>IFERROR(IF(AG31/AF31&gt;100%,100%,AG31/AF31),0)</f>
        <v>0</v>
      </c>
      <c r="AI31" s="25" t="s">
        <v>245</v>
      </c>
      <c r="AJ31" s="25" t="s">
        <v>245</v>
      </c>
      <c r="AK31" s="74">
        <f>O31</f>
        <v>0.8</v>
      </c>
      <c r="AL31" s="70">
        <v>0.92</v>
      </c>
      <c r="AM31" s="69">
        <f>IFERROR(IF(AL31/AK31&gt;100%,100%,AL31/AK31),0)</f>
        <v>1</v>
      </c>
      <c r="AN31" s="25" t="s">
        <v>246</v>
      </c>
      <c r="AO31" s="25" t="s">
        <v>244</v>
      </c>
      <c r="AP31" s="74">
        <f>P31</f>
        <v>0.8</v>
      </c>
      <c r="AQ31" s="100">
        <f>IFERROR(AVERAGE(AB31,AL31)*1,0)</f>
        <v>0.91500000000000004</v>
      </c>
      <c r="AR31" s="89">
        <f>IFERROR(IF(AQ31/AP31&gt;100%,100%,AQ31/AP31),0)</f>
        <v>1</v>
      </c>
      <c r="AS31" s="90" t="s">
        <v>102</v>
      </c>
    </row>
    <row r="32" spans="1:45" s="52" customFormat="1" ht="216">
      <c r="A32" s="32">
        <v>5</v>
      </c>
      <c r="B32" s="25" t="s">
        <v>247</v>
      </c>
      <c r="C32" s="25" t="s">
        <v>248</v>
      </c>
      <c r="D32" s="32" t="s">
        <v>249</v>
      </c>
      <c r="E32" s="44" t="s">
        <v>250</v>
      </c>
      <c r="F32" s="44" t="s">
        <v>233</v>
      </c>
      <c r="G32" s="44" t="s">
        <v>251</v>
      </c>
      <c r="H32" s="44" t="s">
        <v>252</v>
      </c>
      <c r="I32" s="44" t="s">
        <v>253</v>
      </c>
      <c r="J32" s="44" t="s">
        <v>254</v>
      </c>
      <c r="K32" s="44" t="s">
        <v>251</v>
      </c>
      <c r="L32" s="45" t="s">
        <v>245</v>
      </c>
      <c r="M32" s="46">
        <v>1</v>
      </c>
      <c r="N32" s="46">
        <v>1</v>
      </c>
      <c r="O32" s="47">
        <v>1</v>
      </c>
      <c r="P32" s="47">
        <v>1</v>
      </c>
      <c r="Q32" s="44" t="s">
        <v>255</v>
      </c>
      <c r="R32" s="44" t="s">
        <v>256</v>
      </c>
      <c r="S32" s="44" t="s">
        <v>257</v>
      </c>
      <c r="T32" s="48" t="s">
        <v>258</v>
      </c>
      <c r="U32" s="49" t="s">
        <v>259</v>
      </c>
      <c r="V32" s="67">
        <v>0</v>
      </c>
      <c r="W32" s="69">
        <v>0</v>
      </c>
      <c r="X32" s="69">
        <f t="shared" ref="X32:X37" si="17">IFERROR(IF(W32/V32&gt;100%,100%,W32/V32),0)</f>
        <v>0</v>
      </c>
      <c r="Y32" s="25" t="s">
        <v>69</v>
      </c>
      <c r="Z32" s="25" t="s">
        <v>70</v>
      </c>
      <c r="AA32" s="43">
        <f>M32</f>
        <v>1</v>
      </c>
      <c r="AB32" s="58">
        <v>1</v>
      </c>
      <c r="AC32" s="58">
        <f>IFERROR(IF(AB32/AA32&gt;100%,100%,AB32/AA32),0)</f>
        <v>1</v>
      </c>
      <c r="AD32" s="25" t="s">
        <v>260</v>
      </c>
      <c r="AE32" s="25" t="s">
        <v>261</v>
      </c>
      <c r="AF32" s="74">
        <f>N32</f>
        <v>1</v>
      </c>
      <c r="AG32" s="73">
        <v>1</v>
      </c>
      <c r="AH32" s="69">
        <f t="shared" ref="AH32:AH37" si="18">IFERROR(IF(AG32/AF32&gt;100%,100%,AG32/AF32),0)</f>
        <v>1</v>
      </c>
      <c r="AI32" s="25" t="s">
        <v>262</v>
      </c>
      <c r="AJ32" s="25" t="s">
        <v>263</v>
      </c>
      <c r="AK32" s="74">
        <f>O32</f>
        <v>1</v>
      </c>
      <c r="AL32" s="70">
        <v>1</v>
      </c>
      <c r="AM32" s="69">
        <f t="shared" ref="AM32:AM33" si="19">IFERROR(IF(AL32/AK32&gt;100%,100%,AL32/AK32),0)</f>
        <v>1</v>
      </c>
      <c r="AN32" s="25" t="s">
        <v>264</v>
      </c>
      <c r="AO32" s="25" t="s">
        <v>265</v>
      </c>
      <c r="AP32" s="74">
        <f>P32</f>
        <v>1</v>
      </c>
      <c r="AQ32" s="73">
        <f>IFERROR(AVERAGE(AB32,AG32,AL32)*1,0)</f>
        <v>1</v>
      </c>
      <c r="AR32" s="71">
        <f t="shared" ref="AR32:AR37" si="20">IFERROR(IF(AQ32/AP32&gt;100%,100%,AQ32/AP32),0)</f>
        <v>1</v>
      </c>
      <c r="AS32" s="91" t="s">
        <v>102</v>
      </c>
    </row>
    <row r="33" spans="1:45" s="52" customFormat="1" ht="117">
      <c r="A33" s="32">
        <v>3</v>
      </c>
      <c r="B33" s="25" t="s">
        <v>78</v>
      </c>
      <c r="C33" s="25" t="s">
        <v>230</v>
      </c>
      <c r="D33" s="32" t="s">
        <v>266</v>
      </c>
      <c r="E33" s="25" t="s">
        <v>267</v>
      </c>
      <c r="F33" s="25" t="s">
        <v>233</v>
      </c>
      <c r="G33" s="25" t="s">
        <v>268</v>
      </c>
      <c r="H33" s="25" t="s">
        <v>269</v>
      </c>
      <c r="I33" s="32" t="s">
        <v>270</v>
      </c>
      <c r="J33" s="26" t="s">
        <v>152</v>
      </c>
      <c r="K33" s="25" t="s">
        <v>268</v>
      </c>
      <c r="L33" s="50">
        <v>0</v>
      </c>
      <c r="M33" s="50">
        <v>1</v>
      </c>
      <c r="N33" s="50">
        <v>0</v>
      </c>
      <c r="O33" s="50">
        <v>1</v>
      </c>
      <c r="P33" s="50">
        <v>2</v>
      </c>
      <c r="Q33" s="25" t="s">
        <v>64</v>
      </c>
      <c r="R33" s="44" t="s">
        <v>271</v>
      </c>
      <c r="S33" s="44" t="s">
        <v>271</v>
      </c>
      <c r="T33" s="44" t="s">
        <v>241</v>
      </c>
      <c r="U33" s="44" t="s">
        <v>241</v>
      </c>
      <c r="V33" s="67">
        <f>L33</f>
        <v>0</v>
      </c>
      <c r="W33" s="69">
        <v>0</v>
      </c>
      <c r="X33" s="69">
        <f t="shared" si="17"/>
        <v>0</v>
      </c>
      <c r="Y33" s="25" t="s">
        <v>69</v>
      </c>
      <c r="Z33" s="25" t="s">
        <v>70</v>
      </c>
      <c r="AA33" s="42">
        <f>M33</f>
        <v>1</v>
      </c>
      <c r="AB33" s="25">
        <v>1</v>
      </c>
      <c r="AC33" s="58">
        <f>IFERROR(IF(AB33/AA33&gt;100%,100%,AB33/AA33),0)</f>
        <v>1</v>
      </c>
      <c r="AD33" s="25" t="s">
        <v>272</v>
      </c>
      <c r="AE33" s="25" t="s">
        <v>273</v>
      </c>
      <c r="AF33" s="67">
        <f>N33</f>
        <v>0</v>
      </c>
      <c r="AG33" s="77">
        <v>0</v>
      </c>
      <c r="AH33" s="69">
        <f t="shared" si="18"/>
        <v>0</v>
      </c>
      <c r="AI33" s="25" t="s">
        <v>245</v>
      </c>
      <c r="AJ33" s="25" t="s">
        <v>245</v>
      </c>
      <c r="AK33" s="67">
        <f>O33</f>
        <v>1</v>
      </c>
      <c r="AL33" s="68">
        <v>1</v>
      </c>
      <c r="AM33" s="69">
        <f t="shared" si="19"/>
        <v>1</v>
      </c>
      <c r="AN33" s="25" t="s">
        <v>274</v>
      </c>
      <c r="AO33" s="25" t="s">
        <v>275</v>
      </c>
      <c r="AP33" s="68">
        <f>P33</f>
        <v>2</v>
      </c>
      <c r="AQ33" s="67">
        <f>IFERROR(W33+AB33+AG33+AL33,0)</f>
        <v>2</v>
      </c>
      <c r="AR33" s="71">
        <f t="shared" si="20"/>
        <v>1</v>
      </c>
      <c r="AS33" s="26" t="s">
        <v>93</v>
      </c>
    </row>
    <row r="34" spans="1:45" s="52" customFormat="1" ht="249">
      <c r="A34" s="32">
        <v>3</v>
      </c>
      <c r="B34" s="25" t="s">
        <v>78</v>
      </c>
      <c r="C34" s="25" t="s">
        <v>276</v>
      </c>
      <c r="D34" s="32" t="s">
        <v>277</v>
      </c>
      <c r="E34" s="44" t="s">
        <v>278</v>
      </c>
      <c r="F34" s="44" t="s">
        <v>233</v>
      </c>
      <c r="G34" s="44" t="s">
        <v>279</v>
      </c>
      <c r="H34" s="44" t="s">
        <v>280</v>
      </c>
      <c r="I34" s="44" t="s">
        <v>281</v>
      </c>
      <c r="J34" s="44" t="s">
        <v>152</v>
      </c>
      <c r="K34" s="44" t="s">
        <v>282</v>
      </c>
      <c r="L34" s="51">
        <v>1</v>
      </c>
      <c r="M34" s="51">
        <v>0</v>
      </c>
      <c r="N34" s="51">
        <v>0</v>
      </c>
      <c r="O34" s="51">
        <v>0</v>
      </c>
      <c r="P34" s="51">
        <v>1</v>
      </c>
      <c r="Q34" s="44" t="s">
        <v>64</v>
      </c>
      <c r="R34" s="44" t="s">
        <v>283</v>
      </c>
      <c r="S34" s="44" t="s">
        <v>284</v>
      </c>
      <c r="T34" s="44" t="s">
        <v>241</v>
      </c>
      <c r="U34" s="44" t="s">
        <v>285</v>
      </c>
      <c r="V34" s="72">
        <v>1</v>
      </c>
      <c r="W34" s="73">
        <f>6/6</f>
        <v>1</v>
      </c>
      <c r="X34" s="69">
        <f t="shared" si="17"/>
        <v>1</v>
      </c>
      <c r="Y34" s="25" t="s">
        <v>286</v>
      </c>
      <c r="Z34" s="25" t="s">
        <v>287</v>
      </c>
      <c r="AA34" s="42">
        <f>M34</f>
        <v>0</v>
      </c>
      <c r="AB34" s="58">
        <v>0</v>
      </c>
      <c r="AC34" s="58">
        <f>IFERROR(IF(AB34/AA34&gt;100%,100%,AB34/AA34),0)</f>
        <v>0</v>
      </c>
      <c r="AD34" s="25" t="s">
        <v>69</v>
      </c>
      <c r="AE34" s="25" t="s">
        <v>69</v>
      </c>
      <c r="AF34" s="67">
        <v>0</v>
      </c>
      <c r="AG34" s="73">
        <v>0</v>
      </c>
      <c r="AH34" s="69">
        <f t="shared" si="18"/>
        <v>0</v>
      </c>
      <c r="AI34" s="25" t="s">
        <v>245</v>
      </c>
      <c r="AJ34" s="25" t="s">
        <v>245</v>
      </c>
      <c r="AK34" s="67" t="s">
        <v>288</v>
      </c>
      <c r="AL34" s="70">
        <v>0</v>
      </c>
      <c r="AM34" s="69">
        <f>IFERROR(IF(AL34/AK34&gt;100%,100%,AL34/AK34),0)</f>
        <v>0</v>
      </c>
      <c r="AN34" s="25" t="s">
        <v>289</v>
      </c>
      <c r="AO34" s="25" t="s">
        <v>69</v>
      </c>
      <c r="AP34" s="70">
        <v>1</v>
      </c>
      <c r="AQ34" s="73">
        <f>IFERROR(W34+AB34+AG34+AL34,0)</f>
        <v>1</v>
      </c>
      <c r="AR34" s="71">
        <f t="shared" si="20"/>
        <v>1</v>
      </c>
      <c r="AS34" s="79" t="s">
        <v>93</v>
      </c>
    </row>
    <row r="35" spans="1:45" s="52" customFormat="1" ht="249">
      <c r="A35" s="32">
        <v>3</v>
      </c>
      <c r="B35" s="25" t="s">
        <v>78</v>
      </c>
      <c r="C35" s="25" t="s">
        <v>276</v>
      </c>
      <c r="D35" s="32" t="s">
        <v>290</v>
      </c>
      <c r="E35" s="44" t="s">
        <v>291</v>
      </c>
      <c r="F35" s="44" t="s">
        <v>233</v>
      </c>
      <c r="G35" s="44" t="s">
        <v>292</v>
      </c>
      <c r="H35" s="44" t="s">
        <v>293</v>
      </c>
      <c r="I35" s="44" t="s">
        <v>139</v>
      </c>
      <c r="J35" s="44" t="s">
        <v>126</v>
      </c>
      <c r="K35" s="44" t="s">
        <v>292</v>
      </c>
      <c r="L35" s="51">
        <v>1</v>
      </c>
      <c r="M35" s="51">
        <v>1</v>
      </c>
      <c r="N35" s="51">
        <v>1</v>
      </c>
      <c r="O35" s="51">
        <v>1</v>
      </c>
      <c r="P35" s="51">
        <v>1</v>
      </c>
      <c r="Q35" s="44" t="s">
        <v>294</v>
      </c>
      <c r="R35" s="44" t="s">
        <v>295</v>
      </c>
      <c r="S35" s="44" t="s">
        <v>296</v>
      </c>
      <c r="T35" s="44" t="s">
        <v>241</v>
      </c>
      <c r="U35" s="44" t="s">
        <v>285</v>
      </c>
      <c r="V35" s="74">
        <f>L35</f>
        <v>1</v>
      </c>
      <c r="W35" s="73">
        <f>25/36</f>
        <v>0.69444444444444442</v>
      </c>
      <c r="X35" s="69">
        <f t="shared" si="17"/>
        <v>0.69444444444444442</v>
      </c>
      <c r="Y35" s="25" t="s">
        <v>297</v>
      </c>
      <c r="Z35" s="25" t="s">
        <v>287</v>
      </c>
      <c r="AA35" s="43">
        <f>M35</f>
        <v>1</v>
      </c>
      <c r="AB35" s="86">
        <v>0.6</v>
      </c>
      <c r="AC35" s="58">
        <f>IFERROR(IF(AB35/AA35&gt;100%,100%,AB35/AA35),0)</f>
        <v>0.6</v>
      </c>
      <c r="AD35" s="25" t="s">
        <v>298</v>
      </c>
      <c r="AE35" s="25"/>
      <c r="AF35" s="74">
        <f>N35</f>
        <v>1</v>
      </c>
      <c r="AG35" s="73">
        <f>73/90</f>
        <v>0.81111111111111112</v>
      </c>
      <c r="AH35" s="69">
        <f t="shared" si="18"/>
        <v>0.81111111111111112</v>
      </c>
      <c r="AI35" s="25" t="s">
        <v>299</v>
      </c>
      <c r="AJ35" s="25" t="s">
        <v>300</v>
      </c>
      <c r="AK35" s="74">
        <f>O35</f>
        <v>1</v>
      </c>
      <c r="AL35" s="73">
        <f>91/109</f>
        <v>0.83486238532110091</v>
      </c>
      <c r="AM35" s="69">
        <f>IFERROR(IF(AL35/AK35&gt;100%,100%,AL35/AK35),0)</f>
        <v>0.83486238532110091</v>
      </c>
      <c r="AN35" s="25" t="s">
        <v>301</v>
      </c>
      <c r="AO35" s="25" t="s">
        <v>302</v>
      </c>
      <c r="AP35" s="74">
        <f>P35</f>
        <v>1</v>
      </c>
      <c r="AQ35" s="73">
        <f>IFERROR(AVERAGE(W35,AB35,AG35,AL35)*1,0)</f>
        <v>0.73510448521916405</v>
      </c>
      <c r="AR35" s="71">
        <f t="shared" si="20"/>
        <v>0.73510448521916405</v>
      </c>
      <c r="AS35" s="80" t="s">
        <v>303</v>
      </c>
    </row>
    <row r="36" spans="1:45" s="52" customFormat="1" ht="83.25" customHeight="1">
      <c r="A36" s="32">
        <v>3</v>
      </c>
      <c r="B36" s="25" t="s">
        <v>78</v>
      </c>
      <c r="C36" s="25" t="s">
        <v>304</v>
      </c>
      <c r="D36" s="32" t="s">
        <v>305</v>
      </c>
      <c r="E36" s="25" t="s">
        <v>306</v>
      </c>
      <c r="F36" s="44" t="s">
        <v>233</v>
      </c>
      <c r="G36" s="25" t="s">
        <v>307</v>
      </c>
      <c r="H36" s="25" t="s">
        <v>308</v>
      </c>
      <c r="I36" s="25" t="s">
        <v>309</v>
      </c>
      <c r="J36" s="53" t="s">
        <v>152</v>
      </c>
      <c r="K36" s="25" t="s">
        <v>307</v>
      </c>
      <c r="L36" s="54">
        <v>0</v>
      </c>
      <c r="M36" s="54">
        <v>1</v>
      </c>
      <c r="N36" s="54">
        <v>0</v>
      </c>
      <c r="O36" s="54">
        <v>0</v>
      </c>
      <c r="P36" s="55">
        <v>1</v>
      </c>
      <c r="Q36" s="25" t="s">
        <v>64</v>
      </c>
      <c r="R36" s="25" t="s">
        <v>307</v>
      </c>
      <c r="S36" s="25" t="s">
        <v>310</v>
      </c>
      <c r="T36" s="25" t="s">
        <v>241</v>
      </c>
      <c r="U36" s="25" t="s">
        <v>311</v>
      </c>
      <c r="V36" s="67">
        <f>L36</f>
        <v>0</v>
      </c>
      <c r="W36" s="69">
        <v>0</v>
      </c>
      <c r="X36" s="69">
        <f t="shared" si="17"/>
        <v>0</v>
      </c>
      <c r="Y36" s="25" t="s">
        <v>69</v>
      </c>
      <c r="Z36" s="25" t="s">
        <v>70</v>
      </c>
      <c r="AA36" s="42">
        <f>M36</f>
        <v>1</v>
      </c>
      <c r="AB36" s="25">
        <v>1</v>
      </c>
      <c r="AC36" s="58">
        <f>IFERROR(IF(AB36/AA36&gt;100%,100%,AB36/AA36),0)</f>
        <v>1</v>
      </c>
      <c r="AD36" s="25" t="s">
        <v>312</v>
      </c>
      <c r="AE36" s="25" t="s">
        <v>313</v>
      </c>
      <c r="AF36" s="67">
        <f>N36</f>
        <v>0</v>
      </c>
      <c r="AG36" s="77">
        <v>0</v>
      </c>
      <c r="AH36" s="69">
        <f>IFERROR(IF(AG36/AF36&gt;100%,100%,AG36/AF36),0)</f>
        <v>0</v>
      </c>
      <c r="AI36" s="25" t="s">
        <v>245</v>
      </c>
      <c r="AJ36" s="25" t="s">
        <v>245</v>
      </c>
      <c r="AK36" s="67">
        <f>O36</f>
        <v>0</v>
      </c>
      <c r="AL36" s="70">
        <v>0</v>
      </c>
      <c r="AM36" s="69">
        <f>IFERROR(IF(AL36/AK36&gt;100%,100%,AL36/AK36),0)</f>
        <v>0</v>
      </c>
      <c r="AN36" s="25" t="s">
        <v>289</v>
      </c>
      <c r="AO36" s="25" t="s">
        <v>69</v>
      </c>
      <c r="AP36" s="68">
        <f>P36</f>
        <v>1</v>
      </c>
      <c r="AQ36" s="67">
        <f>IFERROR(W36+AB36+AG36+AL36,0)</f>
        <v>1</v>
      </c>
      <c r="AR36" s="71">
        <f t="shared" si="20"/>
        <v>1</v>
      </c>
      <c r="AS36" s="79" t="s">
        <v>93</v>
      </c>
    </row>
    <row r="37" spans="1:45" s="52" customFormat="1" ht="94.5" customHeight="1">
      <c r="A37" s="32">
        <v>3</v>
      </c>
      <c r="B37" s="25" t="s">
        <v>78</v>
      </c>
      <c r="C37" s="25" t="s">
        <v>304</v>
      </c>
      <c r="D37" s="32" t="s">
        <v>314</v>
      </c>
      <c r="E37" s="25" t="s">
        <v>315</v>
      </c>
      <c r="F37" s="44" t="s">
        <v>233</v>
      </c>
      <c r="G37" s="25" t="s">
        <v>316</v>
      </c>
      <c r="H37" s="25" t="s">
        <v>317</v>
      </c>
      <c r="I37" s="25" t="s">
        <v>309</v>
      </c>
      <c r="J37" s="53" t="s">
        <v>152</v>
      </c>
      <c r="K37" s="25" t="s">
        <v>316</v>
      </c>
      <c r="L37" s="55">
        <v>0</v>
      </c>
      <c r="M37" s="55">
        <v>0</v>
      </c>
      <c r="N37" s="55">
        <v>0</v>
      </c>
      <c r="O37" s="55">
        <v>1</v>
      </c>
      <c r="P37" s="55">
        <v>1</v>
      </c>
      <c r="Q37" s="25" t="s">
        <v>64</v>
      </c>
      <c r="R37" s="25" t="s">
        <v>318</v>
      </c>
      <c r="S37" s="25" t="s">
        <v>319</v>
      </c>
      <c r="T37" s="25" t="s">
        <v>241</v>
      </c>
      <c r="U37" s="25" t="s">
        <v>311</v>
      </c>
      <c r="V37" s="67">
        <f>L37</f>
        <v>0</v>
      </c>
      <c r="W37" s="69">
        <v>0</v>
      </c>
      <c r="X37" s="69">
        <f t="shared" si="17"/>
        <v>0</v>
      </c>
      <c r="Y37" s="25" t="s">
        <v>69</v>
      </c>
      <c r="Z37" s="25" t="s">
        <v>70</v>
      </c>
      <c r="AA37" s="42">
        <f>M37</f>
        <v>0</v>
      </c>
      <c r="AB37" s="58">
        <v>0</v>
      </c>
      <c r="AC37" s="58">
        <f>IFERROR(IF(AB37/AA37&gt;100%,100%,AB37/AA37),0)</f>
        <v>0</v>
      </c>
      <c r="AD37" s="25" t="s">
        <v>69</v>
      </c>
      <c r="AE37" s="25" t="s">
        <v>69</v>
      </c>
      <c r="AF37" s="67">
        <f>N37</f>
        <v>0</v>
      </c>
      <c r="AG37" s="77">
        <v>0</v>
      </c>
      <c r="AH37" s="69">
        <f>IFERROR(IF(AG37/AF37&gt;100%,100%,AG37/AF37),0)</f>
        <v>0</v>
      </c>
      <c r="AI37" s="25" t="s">
        <v>245</v>
      </c>
      <c r="AJ37" s="25" t="s">
        <v>245</v>
      </c>
      <c r="AK37" s="67">
        <f>O37</f>
        <v>1</v>
      </c>
      <c r="AL37" s="68">
        <v>1</v>
      </c>
      <c r="AM37" s="69">
        <f t="shared" ref="AM37" si="21">IFERROR(IF(AL37/AK37&gt;100%,100%,AL37/AK37),0)</f>
        <v>1</v>
      </c>
      <c r="AN37" s="25" t="s">
        <v>320</v>
      </c>
      <c r="AO37" s="25" t="s">
        <v>321</v>
      </c>
      <c r="AP37" s="68">
        <f>P37</f>
        <v>1</v>
      </c>
      <c r="AQ37" s="77">
        <f>IFERROR(W37+AB37+AG37+AL37,0)</f>
        <v>1</v>
      </c>
      <c r="AR37" s="71">
        <f t="shared" si="20"/>
        <v>1</v>
      </c>
      <c r="AS37" s="44" t="s">
        <v>102</v>
      </c>
    </row>
    <row r="38" spans="1:45" s="5" customFormat="1" ht="17.25">
      <c r="A38" s="10"/>
      <c r="B38" s="10"/>
      <c r="C38" s="10"/>
      <c r="D38" s="10"/>
      <c r="E38" s="11" t="s">
        <v>322</v>
      </c>
      <c r="F38" s="11"/>
      <c r="G38" s="11"/>
      <c r="H38" s="11"/>
      <c r="I38" s="11"/>
      <c r="J38" s="11"/>
      <c r="K38" s="11"/>
      <c r="L38" s="12"/>
      <c r="M38" s="12"/>
      <c r="N38" s="12"/>
      <c r="O38" s="12"/>
      <c r="P38" s="12"/>
      <c r="Q38" s="11"/>
      <c r="R38" s="10"/>
      <c r="S38" s="10"/>
      <c r="T38" s="10"/>
      <c r="U38" s="10"/>
      <c r="V38" s="16"/>
      <c r="W38" s="16"/>
      <c r="X38" s="75">
        <f>AVERAGE(X34,X35)*20%</f>
        <v>0.16944444444444445</v>
      </c>
      <c r="Y38" s="10"/>
      <c r="Z38" s="10"/>
      <c r="AA38" s="12"/>
      <c r="AB38" s="12"/>
      <c r="AC38" s="82">
        <f>AVERAGE(AC31,AC32,AC33,AC35,AC36)*20%</f>
        <v>0.184</v>
      </c>
      <c r="AD38" s="10"/>
      <c r="AE38" s="10"/>
      <c r="AF38" s="16"/>
      <c r="AG38" s="16"/>
      <c r="AH38" s="75">
        <f>AVERAGE(AH32,AH35)*20%</f>
        <v>0.18111111111111111</v>
      </c>
      <c r="AI38" s="10"/>
      <c r="AJ38" s="10"/>
      <c r="AK38" s="16"/>
      <c r="AL38" s="16"/>
      <c r="AM38" s="75">
        <f>AVERAGE(AM31,AM32,AM33,AM35,AM37)*20%</f>
        <v>0.19339449541284404</v>
      </c>
      <c r="AN38" s="10"/>
      <c r="AO38" s="10"/>
      <c r="AP38" s="16"/>
      <c r="AQ38" s="16"/>
      <c r="AR38" s="75">
        <f>AVERAGE(AR31,AR32,AR33,AR34,AR35,AR36,AR37)*20%</f>
        <v>0.19243155672054757</v>
      </c>
      <c r="AS38" s="10"/>
    </row>
    <row r="39" spans="1:45" s="9" customFormat="1" ht="20.25">
      <c r="A39" s="6"/>
      <c r="B39" s="6"/>
      <c r="C39" s="6"/>
      <c r="D39" s="6"/>
      <c r="E39" s="7" t="s">
        <v>323</v>
      </c>
      <c r="F39" s="6"/>
      <c r="G39" s="6"/>
      <c r="H39" s="6"/>
      <c r="I39" s="6"/>
      <c r="J39" s="6"/>
      <c r="K39" s="6"/>
      <c r="L39" s="8"/>
      <c r="M39" s="8"/>
      <c r="N39" s="8"/>
      <c r="O39" s="8"/>
      <c r="P39" s="8"/>
      <c r="Q39" s="6"/>
      <c r="R39" s="6"/>
      <c r="S39" s="6"/>
      <c r="T39" s="6"/>
      <c r="U39" s="6"/>
      <c r="V39" s="17"/>
      <c r="W39" s="17"/>
      <c r="X39" s="76">
        <f>X30+X38</f>
        <v>0.83664032073310435</v>
      </c>
      <c r="Y39" s="6"/>
      <c r="Z39" s="6"/>
      <c r="AA39" s="8"/>
      <c r="AB39" s="8"/>
      <c r="AC39" s="83">
        <f>AC30+AC38</f>
        <v>0.79122606516290728</v>
      </c>
      <c r="AD39" s="6"/>
      <c r="AE39" s="6"/>
      <c r="AF39" s="17"/>
      <c r="AG39" s="17"/>
      <c r="AH39" s="76">
        <f>AH30+AH38</f>
        <v>0.82852143887858187</v>
      </c>
      <c r="AI39" s="6"/>
      <c r="AJ39" s="6"/>
      <c r="AK39" s="17"/>
      <c r="AL39" s="17"/>
      <c r="AM39" s="76">
        <f>AM30+AM38</f>
        <v>0.80618133014673754</v>
      </c>
      <c r="AN39" s="6"/>
      <c r="AO39" s="6"/>
      <c r="AP39" s="17"/>
      <c r="AQ39" s="17"/>
      <c r="AR39" s="76">
        <f>AR30+AR38</f>
        <v>0.93509179236119555</v>
      </c>
      <c r="AS39" s="6"/>
    </row>
  </sheetData>
  <mergeCells count="21">
    <mergeCell ref="R13:U14"/>
    <mergeCell ref="F4:K4"/>
    <mergeCell ref="H5:K5"/>
    <mergeCell ref="H6:K6"/>
    <mergeCell ref="H7:K7"/>
    <mergeCell ref="H8:K8"/>
    <mergeCell ref="H10:K10"/>
    <mergeCell ref="A13:B14"/>
    <mergeCell ref="C13:C15"/>
    <mergeCell ref="A1:K1"/>
    <mergeCell ref="L1:P1"/>
    <mergeCell ref="D13:F14"/>
    <mergeCell ref="G13:Q14"/>
    <mergeCell ref="A2:K2"/>
    <mergeCell ref="H9:K9"/>
    <mergeCell ref="H11:K11"/>
    <mergeCell ref="V13:Z14"/>
    <mergeCell ref="AA13:AE14"/>
    <mergeCell ref="AF13:AJ14"/>
    <mergeCell ref="AK13:AO14"/>
    <mergeCell ref="AP13:AS14"/>
  </mergeCells>
  <phoneticPr fontId="14" type="noConversion"/>
  <dataValidations count="1">
    <dataValidation allowBlank="1" showInputMessage="1" showErrorMessage="1" error="Escriba un texto " promptTitle="Cualquier contenido" sqref="F15 F3:F12" xr:uid="{00000000-0002-0000-0000-000000000000}"/>
  </dataValidations>
  <pageMargins left="0.7" right="0.7" top="0.75" bottom="0.75" header="0.3" footer="0.3"/>
  <pageSetup paperSize="9" orientation="portrait" r:id="rId1"/>
  <ignoredErrors>
    <ignoredError sqref="D16:D24 D26:D29" numberStoredAsText="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F13:F14 F1 F16:F30 F38:F1048576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11.42578125" defaultRowHeight="15"/>
  <cols>
    <col min="1" max="1" width="34.5703125" bestFit="1" customWidth="1"/>
  </cols>
  <sheetData>
    <row r="1" spans="1:1">
      <c r="A1" t="s">
        <v>33</v>
      </c>
    </row>
    <row r="2" spans="1:1">
      <c r="A2" t="s">
        <v>58</v>
      </c>
    </row>
    <row r="3" spans="1:1">
      <c r="A3" t="s">
        <v>136</v>
      </c>
    </row>
    <row r="4" spans="1:1">
      <c r="A4" t="s">
        <v>233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5251AB-C88B-4079-B78F-2291AC2E7ABC}"/>
</file>

<file path=customXml/itemProps2.xml><?xml version="1.0" encoding="utf-8"?>
<ds:datastoreItem xmlns:ds="http://schemas.openxmlformats.org/officeDocument/2006/customXml" ds:itemID="{1BD912C2-67FF-4F74-B857-B8D2F5FE6CA6}"/>
</file>

<file path=customXml/itemProps3.xml><?xml version="1.0" encoding="utf-8"?>
<ds:datastoreItem xmlns:ds="http://schemas.openxmlformats.org/officeDocument/2006/customXml" ds:itemID="{AA18FF5B-4610-4B70-9CC2-3E6B7F70A1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2026-01-14T20:33:45Z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