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ivotTables/pivotTable1.xml" ContentType="application/vnd.openxmlformats-officedocument.spreadsheetml.pivotTable+xml"/>
  <Override PartName="/xl/comments1.xml" ContentType="application/vnd.openxmlformats-officedocument.spreadsheetml.comments+xml"/>
  <Override PartName="/xl/namedSheetViews/namedSheetView1.xml" ContentType="application/vnd.ms-excel.namedsheetviews+xml"/>
  <Override PartName="/xl/namedSheetViews/namedSheetView2.xml" ContentType="application/vnd.ms-excel.namedsheetviews+xml"/>
  <Override PartName="/xl/calcChain.xml" ContentType="application/vnd.openxmlformats-officedocument.spreadsheetml.calcChain+xml"/>
  <Override PartName="/customXml/itemProps1.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3"/>
  <workbookPr defaultThemeVersion="166925"/>
  <mc:AlternateContent xmlns:mc="http://schemas.openxmlformats.org/markup-compatibility/2006">
    <mc:Choice Requires="x15">
      <x15ac:absPath xmlns:x15ac="http://schemas.microsoft.com/office/spreadsheetml/2010/11/ac" url="C:\Users\Edwin.Choconta\Downloads\"/>
    </mc:Choice>
  </mc:AlternateContent>
  <xr:revisionPtr revIDLastSave="0" documentId="8_{9224B3CF-4335-440C-AC6E-011CAE0B8D2F}" xr6:coauthVersionLast="47" xr6:coauthVersionMax="47" xr10:uidLastSave="{00000000-0000-0000-0000-000000000000}"/>
  <bookViews>
    <workbookView xWindow="-120" yWindow="-120" windowWidth="29040" windowHeight="15720" tabRatio="730" firstSheet="6" activeTab="6" xr2:uid="{00000000-000D-0000-FFFF-FFFF00000000}"/>
  </bookViews>
  <sheets>
    <sheet name="CESIONES 2024" sheetId="12" state="hidden" r:id="rId1"/>
    <sheet name="Comodatos 2021-2024" sheetId="19" state="hidden" r:id="rId2"/>
    <sheet name="SIP 2023 - 2024" sheetId="24" state="hidden" r:id="rId3"/>
    <sheet name="Estado Contratos Jur" sheetId="26" state="hidden" r:id="rId4"/>
    <sheet name="REPORTE" sheetId="27" state="hidden" r:id="rId5"/>
    <sheet name="Hoja2" sheetId="28" state="hidden" r:id="rId6"/>
    <sheet name="BASE 2025" sheetId="21" r:id="rId7"/>
    <sheet name="ORDENES DE COMPRA" sheetId="30" r:id="rId8"/>
    <sheet name="modificaciones" sheetId="29" r:id="rId9"/>
  </sheets>
  <externalReferences>
    <externalReference r:id="rId10"/>
  </externalReferences>
  <definedNames>
    <definedName name="_xlnm._FilterDatabase" localSheetId="0" hidden="1">'CESIONES 2024'!$B$1:$J$36</definedName>
    <definedName name="_xlnm._FilterDatabase" localSheetId="1" hidden="1">'Comodatos 2021-2024'!$A$1:$AM$118</definedName>
    <definedName name="_xlnm._FilterDatabase" localSheetId="4" hidden="1">REPORTE!$A$1:$AY$224</definedName>
    <definedName name="_xlnm._FilterDatabase" localSheetId="2" hidden="1">'SIP 2023 - 2024'!$A$1:$E$1</definedName>
    <definedName name="_xlnm._FilterDatabase" localSheetId="6" hidden="1">'BASE 2025'!$A$1:$CK$1</definedName>
    <definedName name="TABLA1">[1]Nomina!$B$10:$Y$25</definedName>
  </definedNames>
  <calcPr calcId="191028"/>
  <pivotCaches>
    <pivotCache cacheId="1283" r:id="rId11"/>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G352" i="21" l="1"/>
  <c r="AG414" i="21"/>
  <c r="AG415" i="21"/>
  <c r="AG416" i="21"/>
  <c r="AG417" i="21"/>
  <c r="AG418" i="21"/>
  <c r="AG419" i="21"/>
  <c r="AG420" i="21"/>
  <c r="AG421" i="21"/>
  <c r="AT402" i="21"/>
  <c r="AQ304" i="21"/>
  <c r="AQ403" i="21"/>
  <c r="AQ414" i="21"/>
  <c r="AQ415" i="21"/>
  <c r="AQ416" i="21"/>
  <c r="AQ417" i="21"/>
  <c r="AQ418" i="21"/>
  <c r="AQ419" i="21"/>
  <c r="AQ420" i="21"/>
  <c r="AQ421" i="21"/>
  <c r="AT414" i="21"/>
  <c r="AT415" i="21"/>
  <c r="AT416" i="21"/>
  <c r="AT417" i="21"/>
  <c r="AT418" i="21"/>
  <c r="AT419" i="21"/>
  <c r="S414" i="21"/>
  <c r="S415" i="21"/>
  <c r="S416" i="21"/>
  <c r="S417" i="21"/>
  <c r="S418" i="21"/>
  <c r="S419" i="21"/>
  <c r="S364" i="21"/>
  <c r="AG364" i="21"/>
  <c r="AQ364" i="21"/>
  <c r="AT364" i="21"/>
  <c r="AR364" i="21" s="1"/>
  <c r="CF364" i="21"/>
  <c r="S365" i="21"/>
  <c r="AG365" i="21"/>
  <c r="AQ365" i="21"/>
  <c r="AT365" i="21"/>
  <c r="AR365" i="21" s="1"/>
  <c r="CF365" i="21"/>
  <c r="S366" i="21"/>
  <c r="AG366" i="21"/>
  <c r="AQ366" i="21"/>
  <c r="AT366" i="21"/>
  <c r="AR366" i="21" s="1"/>
  <c r="CF366" i="21"/>
  <c r="S367" i="21"/>
  <c r="AG367" i="21"/>
  <c r="AQ367" i="21"/>
  <c r="AT367" i="21"/>
  <c r="AR367" i="21" s="1"/>
  <c r="CF367" i="21"/>
  <c r="S368" i="21"/>
  <c r="AG368" i="21"/>
  <c r="AQ368" i="21"/>
  <c r="AT368" i="21"/>
  <c r="AR368" i="21" s="1"/>
  <c r="CF368" i="21"/>
  <c r="AG369" i="21"/>
  <c r="AQ369" i="21"/>
  <c r="AT369" i="21"/>
  <c r="AR369" i="21" s="1"/>
  <c r="CF369" i="21"/>
  <c r="AG370" i="21"/>
  <c r="AT370" i="21"/>
  <c r="AR370" i="21" s="1"/>
  <c r="CF370" i="21"/>
  <c r="S371" i="21"/>
  <c r="AG371" i="21"/>
  <c r="AQ371" i="21"/>
  <c r="AT371" i="21"/>
  <c r="AR371" i="21" s="1"/>
  <c r="CF371" i="21"/>
  <c r="S372" i="21"/>
  <c r="AG372" i="21"/>
  <c r="AQ372" i="21"/>
  <c r="AT372" i="21"/>
  <c r="AR372" i="21" s="1"/>
  <c r="CF372" i="21"/>
  <c r="AG373" i="21"/>
  <c r="AQ373" i="21"/>
  <c r="AR373" i="21"/>
  <c r="CF373" i="21"/>
  <c r="AG374" i="21"/>
  <c r="AQ374" i="21"/>
  <c r="AT374" i="21"/>
  <c r="AR374" i="21" s="1"/>
  <c r="CF374" i="21"/>
  <c r="AG375" i="21"/>
  <c r="AQ375" i="21"/>
  <c r="AT375" i="21"/>
  <c r="AR375" i="21" s="1"/>
  <c r="CF375" i="21"/>
  <c r="S376" i="21"/>
  <c r="AG376" i="21"/>
  <c r="AQ376" i="21"/>
  <c r="AT376" i="21"/>
  <c r="AR376" i="21" s="1"/>
  <c r="CF376" i="21"/>
  <c r="AG377" i="21"/>
  <c r="AQ377" i="21"/>
  <c r="AR377" i="21"/>
  <c r="CF377" i="21"/>
  <c r="S378" i="21"/>
  <c r="AG378" i="21"/>
  <c r="AQ378" i="21"/>
  <c r="AT378" i="21"/>
  <c r="AR378" i="21" s="1"/>
  <c r="CF378" i="21"/>
  <c r="S379" i="21"/>
  <c r="AG379" i="21"/>
  <c r="AQ379" i="21"/>
  <c r="AT379" i="21"/>
  <c r="AR379" i="21" s="1"/>
  <c r="CF379" i="21"/>
  <c r="S380" i="21"/>
  <c r="AG380" i="21"/>
  <c r="AQ380" i="21"/>
  <c r="AT380" i="21"/>
  <c r="AR380" i="21" s="1"/>
  <c r="CF380" i="21"/>
  <c r="AG381" i="21"/>
  <c r="CF381" i="21"/>
  <c r="S382" i="21"/>
  <c r="AG382" i="21"/>
  <c r="AQ382" i="21"/>
  <c r="AT382" i="21"/>
  <c r="AR382" i="21" s="1"/>
  <c r="CF382" i="21"/>
  <c r="S383" i="21"/>
  <c r="AG383" i="21"/>
  <c r="AQ383" i="21"/>
  <c r="AT383" i="21"/>
  <c r="AR383" i="21" s="1"/>
  <c r="CF383" i="21"/>
  <c r="S384" i="21"/>
  <c r="AG384" i="21"/>
  <c r="AQ384" i="21"/>
  <c r="AT384" i="21"/>
  <c r="AR384" i="21" s="1"/>
  <c r="CF384" i="21"/>
  <c r="S385" i="21"/>
  <c r="AG385" i="21"/>
  <c r="AQ385" i="21"/>
  <c r="AT385" i="21"/>
  <c r="AR385" i="21" s="1"/>
  <c r="CF385" i="21"/>
  <c r="S386" i="21"/>
  <c r="AG386" i="21"/>
  <c r="AQ386" i="21"/>
  <c r="AT386" i="21"/>
  <c r="AR386" i="21" s="1"/>
  <c r="CF386" i="21"/>
  <c r="S387" i="21"/>
  <c r="AG387" i="21"/>
  <c r="AQ387" i="21"/>
  <c r="AT387" i="21"/>
  <c r="AR387" i="21" s="1"/>
  <c r="CF387" i="21"/>
  <c r="S388" i="21"/>
  <c r="AG388" i="21"/>
  <c r="AQ388" i="21"/>
  <c r="AT388" i="21"/>
  <c r="AR388" i="21" s="1"/>
  <c r="CF388" i="21"/>
  <c r="S389" i="21"/>
  <c r="AG389" i="21"/>
  <c r="AQ389" i="21"/>
  <c r="AT389" i="21"/>
  <c r="AR389" i="21" s="1"/>
  <c r="CF389" i="21"/>
  <c r="S390" i="21"/>
  <c r="AG390" i="21"/>
  <c r="AQ390" i="21"/>
  <c r="AT390" i="21"/>
  <c r="AR390" i="21" s="1"/>
  <c r="CF390" i="21"/>
  <c r="S391" i="21"/>
  <c r="AG391" i="21"/>
  <c r="AQ391" i="21"/>
  <c r="AT391" i="21"/>
  <c r="AR391" i="21" s="1"/>
  <c r="CF391" i="21"/>
  <c r="AG392" i="21"/>
  <c r="AQ392" i="21"/>
  <c r="AT392" i="21"/>
  <c r="AR392" i="21" s="1"/>
  <c r="CF392" i="21"/>
  <c r="AG402" i="21"/>
  <c r="AQ402" i="21"/>
  <c r="AR402" i="21"/>
  <c r="CF402" i="21"/>
  <c r="AG404" i="21"/>
  <c r="AQ404" i="21"/>
  <c r="AT404" i="21"/>
  <c r="AR404" i="21" s="1"/>
  <c r="CF404" i="21"/>
  <c r="S405" i="21"/>
  <c r="AG405" i="21"/>
  <c r="AQ405" i="21"/>
  <c r="AT405" i="21"/>
  <c r="AR405" i="21" s="1"/>
  <c r="CF405" i="21"/>
  <c r="S406" i="21"/>
  <c r="AG406" i="21"/>
  <c r="AQ406" i="21"/>
  <c r="AT406" i="21"/>
  <c r="AR406" i="21" s="1"/>
  <c r="CF406" i="21"/>
  <c r="AG407" i="21"/>
  <c r="AQ407" i="21"/>
  <c r="AT407" i="21"/>
  <c r="AR407" i="21" s="1"/>
  <c r="CF407" i="21"/>
  <c r="S408" i="21"/>
  <c r="AG408" i="21"/>
  <c r="AQ408" i="21"/>
  <c r="AT408" i="21"/>
  <c r="AR408" i="21" s="1"/>
  <c r="CF408" i="21"/>
  <c r="S409" i="21"/>
  <c r="AG409" i="21"/>
  <c r="AQ409" i="21"/>
  <c r="AT409" i="21"/>
  <c r="AR409" i="21" s="1"/>
  <c r="CF409" i="21"/>
  <c r="S410" i="21"/>
  <c r="AG410" i="21"/>
  <c r="AQ410" i="21"/>
  <c r="AT410" i="21"/>
  <c r="AR410" i="21" s="1"/>
  <c r="CF410" i="21"/>
  <c r="S411" i="21"/>
  <c r="AG411" i="21"/>
  <c r="AQ411" i="21"/>
  <c r="AT411" i="21"/>
  <c r="AR411" i="21" s="1"/>
  <c r="CF411" i="21"/>
  <c r="S412" i="21"/>
  <c r="AG412" i="21"/>
  <c r="AQ412" i="21"/>
  <c r="AT412" i="21"/>
  <c r="AR412" i="21" s="1"/>
  <c r="CF412" i="21"/>
  <c r="S413" i="21"/>
  <c r="AG413" i="21"/>
  <c r="AQ413" i="21"/>
  <c r="AT413" i="21"/>
  <c r="AR413" i="21" s="1"/>
  <c r="CF413" i="21"/>
  <c r="AT298" i="21"/>
  <c r="AT299" i="21"/>
  <c r="AT300" i="21"/>
  <c r="AT301" i="21"/>
  <c r="AT302" i="21"/>
  <c r="AT303" i="21"/>
  <c r="AT304" i="21"/>
  <c r="AR304" i="21" s="1"/>
  <c r="AT305" i="21"/>
  <c r="AT306" i="21"/>
  <c r="AT307" i="21"/>
  <c r="AT308" i="21"/>
  <c r="AT309" i="21"/>
  <c r="AT310" i="21"/>
  <c r="AT311" i="21"/>
  <c r="AT312" i="21"/>
  <c r="AT313" i="21"/>
  <c r="AT314" i="21"/>
  <c r="AT315" i="21"/>
  <c r="AT316" i="21"/>
  <c r="AT317" i="21"/>
  <c r="AT318" i="21"/>
  <c r="AT319" i="21"/>
  <c r="AT320" i="21"/>
  <c r="AT321" i="21"/>
  <c r="AT322" i="21"/>
  <c r="AT323" i="21"/>
  <c r="AT324" i="21"/>
  <c r="AT325" i="21"/>
  <c r="AT326" i="21"/>
  <c r="AT327" i="21"/>
  <c r="AT328" i="21"/>
  <c r="AT329" i="21"/>
  <c r="AT330" i="21"/>
  <c r="AT331" i="21"/>
  <c r="AT332" i="21"/>
  <c r="AT333" i="21"/>
  <c r="AT334" i="21"/>
  <c r="AT335" i="21"/>
  <c r="AT336" i="21"/>
  <c r="AT337" i="21"/>
  <c r="AT338" i="21"/>
  <c r="AT339" i="21"/>
  <c r="AT340" i="21"/>
  <c r="AT341" i="21"/>
  <c r="AT342" i="21"/>
  <c r="AT343" i="21"/>
  <c r="AT344" i="21"/>
  <c r="AT345" i="21"/>
  <c r="AT346" i="21"/>
  <c r="AT347" i="21"/>
  <c r="AT350" i="21"/>
  <c r="AT351" i="21"/>
  <c r="AT352" i="21"/>
  <c r="AT353" i="21"/>
  <c r="AT354" i="21"/>
  <c r="AT355" i="21"/>
  <c r="AT356" i="21"/>
  <c r="AT357" i="21"/>
  <c r="AT358" i="21"/>
  <c r="AT359" i="21"/>
  <c r="AT360" i="21"/>
  <c r="AT361" i="21"/>
  <c r="AT362" i="21"/>
  <c r="AT363" i="21"/>
  <c r="AT297" i="21"/>
  <c r="CF344" i="21"/>
  <c r="CF345" i="21"/>
  <c r="CF346" i="21"/>
  <c r="CF347" i="21"/>
  <c r="CF348" i="21"/>
  <c r="CF349" i="21"/>
  <c r="CF350" i="21"/>
  <c r="CF351" i="21"/>
  <c r="CF352" i="21"/>
  <c r="CF353" i="21"/>
  <c r="CF354" i="21"/>
  <c r="CF355" i="21"/>
  <c r="CF356" i="21"/>
  <c r="CF357" i="21"/>
  <c r="CF358" i="21"/>
  <c r="CF359" i="21"/>
  <c r="CF360" i="21"/>
  <c r="CF361" i="21"/>
  <c r="CF362" i="21"/>
  <c r="CF363" i="21"/>
  <c r="CF343" i="21"/>
  <c r="S345" i="21"/>
  <c r="S353" i="21"/>
  <c r="S354" i="21"/>
  <c r="S355" i="21"/>
  <c r="S356" i="21"/>
  <c r="S357" i="21"/>
  <c r="S358" i="21"/>
  <c r="S360" i="21"/>
  <c r="S363" i="21"/>
  <c r="AG348" i="21"/>
  <c r="AG349" i="21"/>
  <c r="AG350" i="21"/>
  <c r="AG351" i="21"/>
  <c r="AG353" i="21"/>
  <c r="AQ353" i="21"/>
  <c r="AR353" i="21"/>
  <c r="AG354" i="21"/>
  <c r="AQ354" i="21"/>
  <c r="AR354" i="21"/>
  <c r="AG355" i="21"/>
  <c r="AQ355" i="21"/>
  <c r="AR355" i="21"/>
  <c r="AG356" i="21"/>
  <c r="AQ356" i="21"/>
  <c r="AR356" i="21"/>
  <c r="AG357" i="21"/>
  <c r="AQ357" i="21"/>
  <c r="AR357" i="21"/>
  <c r="AG358" i="21"/>
  <c r="AQ358" i="21"/>
  <c r="AR358" i="21"/>
  <c r="AG359" i="21"/>
  <c r="AQ359" i="21"/>
  <c r="AR359" i="21"/>
  <c r="AG360" i="21"/>
  <c r="AQ360" i="21"/>
  <c r="AR360" i="21"/>
  <c r="AG361" i="21"/>
  <c r="AQ361" i="21"/>
  <c r="AR361" i="21"/>
  <c r="AG362" i="21"/>
  <c r="AQ362" i="21"/>
  <c r="AR362" i="21"/>
  <c r="AG363" i="21"/>
  <c r="AQ363" i="21"/>
  <c r="AR363" i="21"/>
  <c r="CF339" i="21"/>
  <c r="CF338" i="21"/>
  <c r="AQ317" i="21"/>
  <c r="AG313" i="21"/>
  <c r="AG311" i="21"/>
  <c r="AG309" i="21"/>
  <c r="CF307" i="21"/>
  <c r="AR317" i="21"/>
  <c r="CF294" i="21"/>
  <c r="AG288" i="21"/>
  <c r="CF287" i="21"/>
  <c r="CF284" i="21"/>
  <c r="CF285" i="21"/>
  <c r="CF283" i="21"/>
  <c r="CF70" i="21"/>
  <c r="AT70" i="21"/>
  <c r="AR70" i="21"/>
  <c r="AQ70" i="21"/>
  <c r="AG70" i="21"/>
  <c r="S70" i="21"/>
  <c r="CF203" i="21"/>
  <c r="AT203" i="21"/>
  <c r="AR203" i="21"/>
  <c r="AQ203" i="21"/>
  <c r="AG203" i="21"/>
  <c r="S2" i="21"/>
  <c r="AG3" i="21"/>
  <c r="AG2" i="21" s="1"/>
  <c r="AG4" i="21"/>
  <c r="AG5" i="21"/>
  <c r="AG6" i="21"/>
  <c r="AG7" i="21"/>
  <c r="AG8" i="21"/>
  <c r="AG9" i="21"/>
  <c r="AG10" i="21"/>
  <c r="AG11" i="21"/>
  <c r="AG12" i="21"/>
  <c r="AG13" i="21"/>
  <c r="AG14" i="21"/>
  <c r="AG15" i="21"/>
  <c r="AG16" i="21"/>
  <c r="AG17" i="21"/>
  <c r="AG18" i="21"/>
  <c r="AG19" i="21"/>
  <c r="AG20" i="21"/>
  <c r="AG21" i="21"/>
  <c r="AG22" i="21"/>
  <c r="AG23" i="21"/>
  <c r="AG24" i="21"/>
  <c r="AG25" i="21"/>
  <c r="AG26" i="21"/>
  <c r="AG27" i="21"/>
  <c r="AG28" i="21"/>
  <c r="AG29" i="21"/>
  <c r="AG30" i="21"/>
  <c r="AG31" i="21"/>
  <c r="AG32" i="21"/>
  <c r="AG33" i="21"/>
  <c r="AG34" i="21"/>
  <c r="AG35" i="21"/>
  <c r="AG36" i="21"/>
  <c r="AG37" i="21"/>
  <c r="AG38" i="21"/>
  <c r="AG39" i="21"/>
  <c r="AG40" i="21"/>
  <c r="AG41" i="21"/>
  <c r="AG42" i="21"/>
  <c r="AG43" i="21"/>
  <c r="AG44" i="21"/>
  <c r="AG45" i="21"/>
  <c r="AG46" i="21"/>
  <c r="AG47" i="21"/>
  <c r="AG48" i="21"/>
  <c r="AG49" i="21"/>
  <c r="AG50" i="21"/>
  <c r="AG51" i="21"/>
  <c r="AG52" i="21"/>
  <c r="AG53" i="21"/>
  <c r="AG54" i="21"/>
  <c r="AG55" i="21"/>
  <c r="AG56" i="21"/>
  <c r="AG57" i="21"/>
  <c r="AG58" i="21"/>
  <c r="AG59" i="21"/>
  <c r="AG60" i="21"/>
  <c r="AG61" i="21"/>
  <c r="AG62" i="21"/>
  <c r="AG63" i="21"/>
  <c r="AG64" i="21"/>
  <c r="AG65" i="21"/>
  <c r="AG66" i="21"/>
  <c r="AG67" i="21"/>
  <c r="AG68" i="21"/>
  <c r="AG69" i="21"/>
  <c r="AG71" i="21"/>
  <c r="AG72" i="21"/>
  <c r="AG73" i="21"/>
  <c r="AG74" i="21"/>
  <c r="AG75" i="21"/>
  <c r="AG76" i="21"/>
  <c r="AG77" i="21"/>
  <c r="AG78" i="21"/>
  <c r="AG79" i="21"/>
  <c r="AG80" i="21"/>
  <c r="AG81" i="21"/>
  <c r="AG82" i="21"/>
  <c r="AG83" i="21"/>
  <c r="AG84" i="21"/>
  <c r="AG85" i="21"/>
  <c r="AG86" i="21"/>
  <c r="AG87" i="21"/>
  <c r="AG88" i="21"/>
  <c r="AG89" i="21"/>
  <c r="AG90" i="21"/>
  <c r="AG91" i="21"/>
  <c r="AG92" i="21"/>
  <c r="AG93" i="21"/>
  <c r="AG94" i="21"/>
  <c r="AG95" i="21"/>
  <c r="AG96" i="21"/>
  <c r="AG97" i="21"/>
  <c r="AG98" i="21"/>
  <c r="AG99" i="21"/>
  <c r="AG100" i="21"/>
  <c r="AG101" i="21"/>
  <c r="AG102" i="21"/>
  <c r="AG103" i="21"/>
  <c r="AG104" i="21"/>
  <c r="AG105" i="21"/>
  <c r="AG106" i="21"/>
  <c r="AG107" i="21"/>
  <c r="AG108" i="21"/>
  <c r="AG109" i="21"/>
  <c r="AG110" i="21"/>
  <c r="AG111" i="21"/>
  <c r="AG112" i="21"/>
  <c r="AG113" i="21"/>
  <c r="AG114" i="21"/>
  <c r="AG115" i="21"/>
  <c r="AG116" i="21"/>
  <c r="AG117" i="21"/>
  <c r="AG118" i="21"/>
  <c r="AG119" i="21"/>
  <c r="AG120" i="21"/>
  <c r="AG121" i="21"/>
  <c r="AG122" i="21"/>
  <c r="AG123" i="21"/>
  <c r="AG124" i="21"/>
  <c r="AG125" i="21"/>
  <c r="AG126" i="21"/>
  <c r="AG127" i="21"/>
  <c r="AG128" i="21"/>
  <c r="AG129" i="21"/>
  <c r="AG130" i="21"/>
  <c r="AG131" i="21"/>
  <c r="AG132" i="21"/>
  <c r="AG133" i="21"/>
  <c r="AG134" i="21"/>
  <c r="AG135" i="21"/>
  <c r="AG136" i="21"/>
  <c r="AG137" i="21"/>
  <c r="AG138" i="21"/>
  <c r="AG139" i="21"/>
  <c r="AG140" i="21"/>
  <c r="AG141" i="21"/>
  <c r="AG142" i="21"/>
  <c r="AG143" i="21"/>
  <c r="AG144" i="21"/>
  <c r="AG145" i="21"/>
  <c r="AG146" i="21"/>
  <c r="AG147" i="21"/>
  <c r="AG148" i="21"/>
  <c r="AG149" i="21"/>
  <c r="AG150" i="21"/>
  <c r="AG151" i="21"/>
  <c r="AG152" i="21"/>
  <c r="AG153" i="21"/>
  <c r="AG154" i="21"/>
  <c r="AG155" i="21"/>
  <c r="AG156" i="21"/>
  <c r="AG157" i="21"/>
  <c r="AG158" i="21"/>
  <c r="AG159" i="21"/>
  <c r="AG160" i="21"/>
  <c r="AG161" i="21"/>
  <c r="AG162" i="21"/>
  <c r="AG163" i="21"/>
  <c r="AG164" i="21"/>
  <c r="AG165" i="21"/>
  <c r="AG166" i="21"/>
  <c r="AG167" i="21"/>
  <c r="AG168" i="21"/>
  <c r="AG169" i="21"/>
  <c r="AG170" i="21"/>
  <c r="AG171" i="21"/>
  <c r="AG172" i="21"/>
  <c r="AG173" i="21"/>
  <c r="AG174" i="21"/>
  <c r="AG175" i="21"/>
  <c r="AG176" i="21"/>
  <c r="AG177" i="21"/>
  <c r="AG178" i="21"/>
  <c r="AG179" i="21"/>
  <c r="AG180" i="21"/>
  <c r="AG181" i="21"/>
  <c r="AG182" i="21"/>
  <c r="AG183" i="21"/>
  <c r="AG184" i="21"/>
  <c r="AG185" i="21"/>
  <c r="AG186" i="21"/>
  <c r="AG187" i="21"/>
  <c r="AG188" i="21"/>
  <c r="AG189" i="21"/>
  <c r="AG190" i="21"/>
  <c r="AG191" i="21"/>
  <c r="AG192" i="21"/>
  <c r="AG193" i="21"/>
  <c r="AG194" i="21"/>
  <c r="AG195" i="21"/>
  <c r="AG196" i="21"/>
  <c r="AG197" i="21"/>
  <c r="AG198" i="21"/>
  <c r="AG199" i="21"/>
  <c r="AG200" i="21"/>
  <c r="AG201" i="21"/>
  <c r="AG202" i="21"/>
  <c r="AG204" i="21"/>
  <c r="AG205" i="21"/>
  <c r="AG206" i="21"/>
  <c r="AG207" i="21"/>
  <c r="AG208" i="21"/>
  <c r="AG209" i="21"/>
  <c r="AG210" i="21"/>
  <c r="AG211" i="21"/>
  <c r="AG212" i="21"/>
  <c r="AG213" i="21"/>
  <c r="AG214" i="21"/>
  <c r="AG215" i="21"/>
  <c r="AG216" i="21"/>
  <c r="AG217" i="21"/>
  <c r="AG218" i="21"/>
  <c r="AG219" i="21"/>
  <c r="AG220" i="21"/>
  <c r="AG221" i="21"/>
  <c r="AG222" i="21"/>
  <c r="AG223" i="21"/>
  <c r="AG224" i="21"/>
  <c r="AG225" i="21"/>
  <c r="AG226" i="21"/>
  <c r="AG227" i="21"/>
  <c r="AG228" i="21"/>
  <c r="AG229" i="21"/>
  <c r="AG230" i="21"/>
  <c r="AG231" i="21"/>
  <c r="AG232" i="21"/>
  <c r="AG233" i="21"/>
  <c r="AG234" i="21"/>
  <c r="AG235" i="21"/>
  <c r="AG236" i="21"/>
  <c r="AG237" i="21"/>
  <c r="AG238" i="21"/>
  <c r="AG239" i="21"/>
  <c r="AG240" i="21"/>
  <c r="AG241" i="21"/>
  <c r="AG242" i="21"/>
  <c r="AG243" i="21"/>
  <c r="AG244" i="21"/>
  <c r="AG245" i="21"/>
  <c r="AG246" i="21"/>
  <c r="AG247" i="21"/>
  <c r="AG248" i="21"/>
  <c r="AG249" i="21"/>
  <c r="AG250" i="21"/>
  <c r="AG251" i="21"/>
  <c r="AG252" i="21"/>
  <c r="AG253" i="21"/>
  <c r="AG254" i="21"/>
  <c r="AG255" i="21"/>
  <c r="AG256" i="21"/>
  <c r="AG257" i="21"/>
  <c r="AG258" i="21"/>
  <c r="AG259" i="21"/>
  <c r="AG260" i="21"/>
  <c r="AG261" i="21"/>
  <c r="AG262" i="21"/>
  <c r="AG263" i="21"/>
  <c r="AG264" i="21"/>
  <c r="AG265" i="21"/>
  <c r="AG266" i="21"/>
  <c r="AG267" i="21"/>
  <c r="AG268" i="21"/>
  <c r="AG269" i="21"/>
  <c r="AG270" i="21"/>
  <c r="AG271" i="21"/>
  <c r="AG272" i="21"/>
  <c r="AG273" i="21"/>
  <c r="AG274" i="21"/>
  <c r="AG275" i="21"/>
  <c r="AG276" i="21"/>
  <c r="AG277" i="21"/>
  <c r="AG278" i="21"/>
  <c r="AG279" i="21"/>
  <c r="AG280" i="21"/>
  <c r="CF278" i="21"/>
  <c r="CF277" i="21"/>
  <c r="S255" i="21"/>
  <c r="S13" i="30"/>
  <c r="S12" i="30"/>
  <c r="S9" i="30"/>
  <c r="AR298" i="21"/>
  <c r="AR299" i="21"/>
  <c r="AR300" i="21"/>
  <c r="AR301" i="21"/>
  <c r="AR302" i="21"/>
  <c r="AR303" i="21"/>
  <c r="AR305" i="21"/>
  <c r="AR306" i="21"/>
  <c r="AR307" i="21"/>
  <c r="AR308" i="21"/>
  <c r="AR309" i="21"/>
  <c r="AR310" i="21"/>
  <c r="AR311" i="21"/>
  <c r="AR312" i="21"/>
  <c r="AR313" i="21"/>
  <c r="AR314" i="21"/>
  <c r="AR315" i="21"/>
  <c r="AR316" i="21"/>
  <c r="AR318" i="21"/>
  <c r="AR319" i="21"/>
  <c r="AR320" i="21"/>
  <c r="AR321" i="21"/>
  <c r="AR322" i="21"/>
  <c r="AR323" i="21"/>
  <c r="AR324" i="21"/>
  <c r="AR325" i="21"/>
  <c r="AR326" i="21"/>
  <c r="AR327" i="21"/>
  <c r="AR328" i="21"/>
  <c r="AR329" i="21"/>
  <c r="AR330" i="21"/>
  <c r="AR331" i="21"/>
  <c r="AR332" i="21"/>
  <c r="AR333" i="21"/>
  <c r="AR334" i="21"/>
  <c r="AR335" i="21"/>
  <c r="AR336" i="21"/>
  <c r="AR337" i="21"/>
  <c r="AR338" i="21"/>
  <c r="AR339" i="21"/>
  <c r="AR340" i="21"/>
  <c r="AR341" i="21"/>
  <c r="AR342" i="21"/>
  <c r="AR343" i="21"/>
  <c r="AR344" i="21"/>
  <c r="AR345" i="21"/>
  <c r="AQ245" i="21"/>
  <c r="AQ246" i="21"/>
  <c r="AQ247" i="21"/>
  <c r="AQ248" i="21"/>
  <c r="AQ249" i="21"/>
  <c r="AQ250" i="21"/>
  <c r="AQ251" i="21"/>
  <c r="AQ252" i="21"/>
  <c r="AQ253" i="21"/>
  <c r="AQ254" i="21"/>
  <c r="AQ255" i="21"/>
  <c r="AQ256" i="21"/>
  <c r="AQ257" i="21"/>
  <c r="AQ258" i="21"/>
  <c r="AQ259" i="21"/>
  <c r="AQ260" i="21"/>
  <c r="AQ261" i="21"/>
  <c r="AQ262" i="21"/>
  <c r="AQ263" i="21"/>
  <c r="AQ264" i="21"/>
  <c r="AQ265" i="21"/>
  <c r="AQ266" i="21"/>
  <c r="AQ268" i="21"/>
  <c r="AQ269" i="21"/>
  <c r="AQ270" i="21"/>
  <c r="AQ271" i="21"/>
  <c r="AQ272" i="21"/>
  <c r="AQ273" i="21"/>
  <c r="AQ274" i="21"/>
  <c r="AQ275" i="21"/>
  <c r="AQ276" i="21"/>
  <c r="AQ277" i="21"/>
  <c r="AQ278" i="21"/>
  <c r="AQ279" i="21"/>
  <c r="AQ280" i="21"/>
  <c r="AQ281" i="21"/>
  <c r="AQ282" i="21"/>
  <c r="AQ283" i="21"/>
  <c r="AQ284" i="21"/>
  <c r="AQ285" i="21"/>
  <c r="AQ286" i="21"/>
  <c r="AQ287" i="21"/>
  <c r="AQ288" i="21"/>
  <c r="AQ289" i="21"/>
  <c r="AQ290" i="21"/>
  <c r="AQ291" i="21"/>
  <c r="AQ292" i="21"/>
  <c r="AQ293" i="21"/>
  <c r="AQ294" i="21"/>
  <c r="AQ295" i="21"/>
  <c r="AQ296" i="21"/>
  <c r="AQ297" i="21"/>
  <c r="AQ298" i="21"/>
  <c r="AQ299" i="21"/>
  <c r="AQ300" i="21"/>
  <c r="AQ301" i="21"/>
  <c r="AQ302" i="21"/>
  <c r="AQ303" i="21"/>
  <c r="AQ305" i="21"/>
  <c r="AQ306" i="21"/>
  <c r="AQ307" i="21"/>
  <c r="AQ308" i="21"/>
  <c r="AQ309" i="21"/>
  <c r="AQ310" i="21"/>
  <c r="AQ311" i="21"/>
  <c r="AQ312" i="21"/>
  <c r="AQ313" i="21"/>
  <c r="AQ314" i="21"/>
  <c r="AQ315" i="21"/>
  <c r="AQ316" i="21"/>
  <c r="AQ318" i="21"/>
  <c r="AQ319" i="21"/>
  <c r="AQ320" i="21"/>
  <c r="AQ321" i="21"/>
  <c r="AT239" i="21"/>
  <c r="S235" i="21"/>
  <c r="CF2" i="21"/>
  <c r="S44" i="21"/>
  <c r="AD2" i="30"/>
  <c r="AB2" i="30"/>
  <c r="U2" i="30"/>
  <c r="Q2" i="30"/>
  <c r="CX2" i="29"/>
  <c r="AX2" i="29"/>
  <c r="AV2" i="29"/>
  <c r="AU2" i="29"/>
  <c r="AK2" i="29"/>
  <c r="AJ2" i="29"/>
  <c r="S2" i="29"/>
  <c r="AR346" i="21"/>
  <c r="AR347" i="21"/>
  <c r="AQ322" i="21"/>
  <c r="AQ323" i="21"/>
  <c r="AQ324" i="21"/>
  <c r="AQ325" i="21"/>
  <c r="AQ326" i="21"/>
  <c r="AQ327" i="21"/>
  <c r="AQ328" i="21"/>
  <c r="AQ329" i="21"/>
  <c r="AQ330" i="21"/>
  <c r="AQ331" i="21"/>
  <c r="AQ332" i="21"/>
  <c r="AQ333" i="21"/>
  <c r="AQ334" i="21"/>
  <c r="AQ335" i="21"/>
  <c r="AQ336" i="21"/>
  <c r="AQ337" i="21"/>
  <c r="AQ338" i="21"/>
  <c r="AQ339" i="21"/>
  <c r="AQ340" i="21"/>
  <c r="AQ341" i="21"/>
  <c r="AQ342" i="21"/>
  <c r="AQ343" i="21"/>
  <c r="AQ344" i="21"/>
  <c r="AQ345" i="21"/>
  <c r="AQ346" i="21"/>
  <c r="AQ347" i="21"/>
  <c r="AG328" i="21"/>
  <c r="AG329" i="21"/>
  <c r="AG330" i="21"/>
  <c r="AG331" i="21"/>
  <c r="AG332" i="21"/>
  <c r="AG333" i="21"/>
  <c r="AG334" i="21"/>
  <c r="AG335" i="21"/>
  <c r="AG336" i="21"/>
  <c r="AG337" i="21"/>
  <c r="AG338" i="21"/>
  <c r="AG339" i="21"/>
  <c r="AG340" i="21"/>
  <c r="AG341" i="21"/>
  <c r="AG342" i="21"/>
  <c r="AG343" i="21"/>
  <c r="AG344" i="21"/>
  <c r="AG345" i="21"/>
  <c r="AG346" i="21"/>
  <c r="AG347" i="21"/>
  <c r="S227" i="21"/>
  <c r="S228" i="21"/>
  <c r="S229" i="21"/>
  <c r="S230" i="21"/>
  <c r="S231" i="21"/>
  <c r="S232" i="21"/>
  <c r="S233" i="21"/>
  <c r="S234" i="21"/>
  <c r="S236" i="21"/>
  <c r="S237" i="21"/>
  <c r="S238" i="21"/>
  <c r="S239" i="21"/>
  <c r="S240" i="21"/>
  <c r="S241" i="21"/>
  <c r="S242" i="21"/>
  <c r="S243" i="21"/>
  <c r="S244" i="21"/>
  <c r="S245" i="21"/>
  <c r="S246" i="21"/>
  <c r="S247" i="21"/>
  <c r="S248" i="21"/>
  <c r="S249" i="21"/>
  <c r="S250" i="21"/>
  <c r="S251" i="21"/>
  <c r="S252" i="21"/>
  <c r="S253" i="21"/>
  <c r="S254" i="21"/>
  <c r="S256" i="21"/>
  <c r="S257" i="21"/>
  <c r="S258" i="21"/>
  <c r="S259" i="21"/>
  <c r="S260" i="21"/>
  <c r="S261" i="21"/>
  <c r="S262" i="21"/>
  <c r="S263" i="21"/>
  <c r="S264" i="21"/>
  <c r="S265" i="21"/>
  <c r="S266" i="21"/>
  <c r="S268" i="21"/>
  <c r="S269" i="21"/>
  <c r="S270" i="21"/>
  <c r="S271" i="21"/>
  <c r="S272" i="21"/>
  <c r="S273" i="21"/>
  <c r="S274" i="21"/>
  <c r="S275" i="21"/>
  <c r="S276" i="21"/>
  <c r="S277" i="21"/>
  <c r="S278" i="21"/>
  <c r="S279" i="21"/>
  <c r="S280" i="21"/>
  <c r="S281" i="21"/>
  <c r="S295" i="21"/>
  <c r="S298" i="21"/>
  <c r="S322" i="21"/>
  <c r="S324" i="21"/>
  <c r="S325" i="21"/>
  <c r="S327" i="21"/>
  <c r="S331" i="21"/>
  <c r="S335" i="21"/>
  <c r="S336" i="21"/>
  <c r="S337" i="21"/>
  <c r="S338" i="21"/>
  <c r="S339" i="21"/>
  <c r="S340" i="21"/>
  <c r="S341" i="21"/>
  <c r="S342" i="21"/>
  <c r="S344" i="21"/>
  <c r="S221" i="21"/>
  <c r="S222" i="21"/>
  <c r="S223" i="21"/>
  <c r="S224" i="21"/>
  <c r="S225" i="21"/>
  <c r="S226" i="21"/>
  <c r="S182" i="21"/>
  <c r="AT173" i="21"/>
  <c r="S173" i="21"/>
  <c r="S174" i="21"/>
  <c r="S175" i="21"/>
  <c r="S156" i="21"/>
  <c r="S155" i="21"/>
  <c r="S158" i="21"/>
  <c r="S159" i="21"/>
  <c r="S160" i="21"/>
  <c r="S161" i="21"/>
  <c r="S162" i="21"/>
  <c r="S163" i="21"/>
  <c r="S164" i="21"/>
  <c r="S165" i="21"/>
  <c r="S166" i="21"/>
  <c r="S167" i="21"/>
  <c r="S168" i="21"/>
  <c r="S169" i="21"/>
  <c r="CF126" i="21"/>
  <c r="AT126" i="21"/>
  <c r="AR126" i="21"/>
  <c r="AQ126" i="21"/>
  <c r="S126" i="21"/>
  <c r="AR123" i="21"/>
  <c r="AQ123" i="21"/>
  <c r="S123" i="21"/>
  <c r="AT124" i="21"/>
  <c r="AR124" i="21"/>
  <c r="AQ124" i="21"/>
  <c r="S124" i="21"/>
  <c r="AT96" i="21"/>
  <c r="AT97" i="21"/>
  <c r="S74" i="21"/>
  <c r="S75" i="21"/>
  <c r="S76" i="21"/>
  <c r="S77" i="21"/>
  <c r="S73" i="21"/>
  <c r="AT37" i="21"/>
  <c r="AQ13" i="21"/>
  <c r="AQ14" i="21"/>
  <c r="AQ15" i="21"/>
  <c r="AQ3" i="21"/>
  <c r="AQ4" i="21"/>
  <c r="AQ5" i="21"/>
  <c r="AQ6" i="21"/>
  <c r="AQ7" i="21"/>
  <c r="AQ8" i="21"/>
  <c r="AQ9" i="21"/>
  <c r="AQ10" i="21"/>
  <c r="AQ11" i="21"/>
  <c r="AQ12" i="21"/>
  <c r="AQ16" i="21"/>
  <c r="AQ17" i="21"/>
  <c r="AQ18" i="21"/>
  <c r="AQ19" i="21"/>
  <c r="AQ20" i="21"/>
  <c r="AQ21" i="21"/>
  <c r="AQ22" i="21"/>
  <c r="AQ23" i="21"/>
  <c r="AQ24" i="21"/>
  <c r="AQ25" i="21"/>
  <c r="AQ26" i="21"/>
  <c r="AQ27" i="21"/>
  <c r="AQ28" i="21"/>
  <c r="AQ29" i="21"/>
  <c r="AQ30" i="21"/>
  <c r="AQ31" i="21"/>
  <c r="AQ32" i="21"/>
  <c r="AQ33" i="21"/>
  <c r="AQ34" i="21"/>
  <c r="AQ35" i="21"/>
  <c r="AQ36" i="21"/>
  <c r="AQ37" i="21"/>
  <c r="AQ38" i="21"/>
  <c r="AQ39" i="21"/>
  <c r="AQ40" i="21"/>
  <c r="AQ41" i="21"/>
  <c r="AQ42" i="21"/>
  <c r="AQ43" i="21"/>
  <c r="AQ44" i="21"/>
  <c r="AQ45" i="21"/>
  <c r="AQ46" i="21"/>
  <c r="AQ47" i="21"/>
  <c r="AQ48" i="21"/>
  <c r="AQ49" i="21"/>
  <c r="AQ50" i="21"/>
  <c r="AQ51" i="21"/>
  <c r="AQ52" i="21"/>
  <c r="AQ53" i="21"/>
  <c r="AQ54" i="21"/>
  <c r="AQ55" i="21"/>
  <c r="AQ56" i="21"/>
  <c r="AQ57" i="21"/>
  <c r="AQ58" i="21"/>
  <c r="AQ59" i="21"/>
  <c r="AQ60" i="21"/>
  <c r="AQ61" i="21"/>
  <c r="AQ62" i="21"/>
  <c r="AQ63" i="21"/>
  <c r="AQ64" i="21"/>
  <c r="AQ65" i="21"/>
  <c r="AQ66" i="21"/>
  <c r="AQ67" i="21"/>
  <c r="AQ68" i="21"/>
  <c r="AQ69" i="21"/>
  <c r="AQ71" i="21"/>
  <c r="AQ72" i="21"/>
  <c r="AQ73" i="21"/>
  <c r="AQ74" i="21"/>
  <c r="AQ75" i="21"/>
  <c r="AQ76" i="21"/>
  <c r="AQ77" i="21"/>
  <c r="AQ78" i="21"/>
  <c r="AQ79" i="21"/>
  <c r="AQ80" i="21"/>
  <c r="AQ81" i="21"/>
  <c r="AQ82" i="21"/>
  <c r="AQ83" i="21"/>
  <c r="AQ84" i="21"/>
  <c r="AQ85" i="21"/>
  <c r="AQ86" i="21"/>
  <c r="AQ87" i="21"/>
  <c r="AQ88" i="21"/>
  <c r="AQ89" i="21"/>
  <c r="AQ90" i="21"/>
  <c r="AQ91" i="21"/>
  <c r="AQ92" i="21"/>
  <c r="AQ93" i="21"/>
  <c r="AQ94" i="21"/>
  <c r="AQ95" i="21"/>
  <c r="AQ96" i="21"/>
  <c r="AQ97" i="21"/>
  <c r="AQ98" i="21"/>
  <c r="AQ99" i="21"/>
  <c r="AQ100" i="21"/>
  <c r="AQ101" i="21"/>
  <c r="AQ102" i="21"/>
  <c r="AQ103" i="21"/>
  <c r="AQ104" i="21"/>
  <c r="AQ105" i="21"/>
  <c r="AQ106" i="21"/>
  <c r="AQ107" i="21"/>
  <c r="AQ108" i="21"/>
  <c r="AQ109" i="21"/>
  <c r="AQ110" i="21"/>
  <c r="AQ111" i="21"/>
  <c r="AQ112" i="21"/>
  <c r="AQ113" i="21"/>
  <c r="AQ114" i="21"/>
  <c r="AQ115" i="21"/>
  <c r="AQ116" i="21"/>
  <c r="AQ117" i="21"/>
  <c r="AQ118" i="21"/>
  <c r="AQ119" i="21"/>
  <c r="AQ120" i="21"/>
  <c r="AQ121" i="21"/>
  <c r="AQ122" i="21"/>
  <c r="AQ125" i="21"/>
  <c r="AQ127" i="21"/>
  <c r="AQ128" i="21"/>
  <c r="AQ129" i="21"/>
  <c r="AQ130" i="21"/>
  <c r="AQ131" i="21"/>
  <c r="AQ132" i="21"/>
  <c r="AQ133" i="21"/>
  <c r="AQ134" i="21"/>
  <c r="AQ135" i="21"/>
  <c r="AQ136" i="21"/>
  <c r="AQ137" i="21"/>
  <c r="AQ138" i="21"/>
  <c r="AQ139" i="21"/>
  <c r="AQ140" i="21"/>
  <c r="AQ141" i="21"/>
  <c r="AQ142" i="21"/>
  <c r="AQ143" i="21"/>
  <c r="AQ144" i="21"/>
  <c r="AQ145" i="21"/>
  <c r="AQ146" i="21"/>
  <c r="AQ147" i="21"/>
  <c r="AQ148" i="21"/>
  <c r="AQ149" i="21"/>
  <c r="AQ150" i="21"/>
  <c r="AQ151" i="21"/>
  <c r="AQ152" i="21"/>
  <c r="AQ153" i="21"/>
  <c r="AQ154" i="21"/>
  <c r="AQ155" i="21"/>
  <c r="AQ156" i="21"/>
  <c r="AQ157" i="21"/>
  <c r="AQ158" i="21"/>
  <c r="AQ159" i="21"/>
  <c r="AQ160" i="21"/>
  <c r="AQ161" i="21"/>
  <c r="AQ162" i="21"/>
  <c r="AQ163" i="21"/>
  <c r="AQ164" i="21"/>
  <c r="AQ165" i="21"/>
  <c r="AQ166" i="21"/>
  <c r="AQ167" i="21"/>
  <c r="AQ168" i="21"/>
  <c r="AQ169" i="21"/>
  <c r="AQ170" i="21"/>
  <c r="AQ171" i="21"/>
  <c r="AQ172" i="21"/>
  <c r="AQ173" i="21"/>
  <c r="AQ174" i="21"/>
  <c r="AQ175" i="21"/>
  <c r="AQ176" i="21"/>
  <c r="AQ177" i="21"/>
  <c r="AQ178" i="21"/>
  <c r="AQ179" i="21"/>
  <c r="AQ180" i="21"/>
  <c r="AQ181" i="21"/>
  <c r="AQ182" i="21"/>
  <c r="AQ183" i="21"/>
  <c r="AQ184" i="21"/>
  <c r="AQ185" i="21"/>
  <c r="AQ186" i="21"/>
  <c r="AQ187" i="21"/>
  <c r="AQ188" i="21"/>
  <c r="AQ189" i="21"/>
  <c r="AQ190" i="21"/>
  <c r="AQ191" i="21"/>
  <c r="AQ192" i="21"/>
  <c r="AQ193" i="21"/>
  <c r="AQ194" i="21"/>
  <c r="AQ195" i="21"/>
  <c r="AQ196" i="21"/>
  <c r="AQ197" i="21"/>
  <c r="AQ198" i="21"/>
  <c r="AQ199" i="21"/>
  <c r="AQ200" i="21"/>
  <c r="AQ201" i="21"/>
  <c r="AQ202" i="21"/>
  <c r="AQ204" i="21"/>
  <c r="AQ205" i="21"/>
  <c r="AQ206" i="21"/>
  <c r="AQ207" i="21"/>
  <c r="AQ208" i="21"/>
  <c r="AQ209" i="21"/>
  <c r="AQ210" i="21"/>
  <c r="AQ211" i="21"/>
  <c r="AQ212" i="21"/>
  <c r="AQ213" i="21"/>
  <c r="AQ214" i="21"/>
  <c r="AQ215" i="21"/>
  <c r="AQ216" i="21"/>
  <c r="AQ217" i="21"/>
  <c r="AQ218" i="21"/>
  <c r="AQ219" i="21"/>
  <c r="AQ220" i="21"/>
  <c r="AQ221" i="21"/>
  <c r="AQ222" i="21"/>
  <c r="AQ223" i="21"/>
  <c r="AQ224" i="21"/>
  <c r="AQ225" i="21"/>
  <c r="AQ226" i="21"/>
  <c r="AQ227" i="21"/>
  <c r="AQ228" i="21"/>
  <c r="AQ229" i="21"/>
  <c r="AQ230" i="21"/>
  <c r="AQ231" i="21"/>
  <c r="AQ232" i="21"/>
  <c r="AQ233" i="21"/>
  <c r="AQ234" i="21"/>
  <c r="AQ235" i="21"/>
  <c r="AQ236" i="21"/>
  <c r="AQ237" i="21"/>
  <c r="AQ238" i="21"/>
  <c r="AQ239" i="21"/>
  <c r="AQ240" i="21"/>
  <c r="AQ241" i="21"/>
  <c r="AQ242" i="21"/>
  <c r="AQ243" i="21"/>
  <c r="AQ244" i="21"/>
  <c r="AQ2" i="21"/>
  <c r="S3" i="21"/>
  <c r="S4" i="21"/>
  <c r="S5" i="21"/>
  <c r="S6" i="21"/>
  <c r="S7" i="21"/>
  <c r="S8" i="21"/>
  <c r="S9" i="21"/>
  <c r="S10" i="21"/>
  <c r="S11" i="21"/>
  <c r="S12" i="21"/>
  <c r="S13" i="21"/>
  <c r="S14" i="21"/>
  <c r="S15" i="21"/>
  <c r="S16" i="21"/>
  <c r="S17" i="21"/>
  <c r="S18" i="21"/>
  <c r="S19" i="21"/>
  <c r="S20" i="21"/>
  <c r="S21" i="21"/>
  <c r="S22" i="21"/>
  <c r="S23" i="21"/>
  <c r="S24" i="21"/>
  <c r="S25" i="21"/>
  <c r="S26" i="21"/>
  <c r="S27" i="21"/>
  <c r="S28" i="21"/>
  <c r="S29" i="21"/>
  <c r="S30" i="21"/>
  <c r="S31" i="21"/>
  <c r="S32" i="21"/>
  <c r="S33" i="21"/>
  <c r="S34" i="21"/>
  <c r="S35" i="21"/>
  <c r="S36" i="21"/>
  <c r="S37" i="21"/>
  <c r="S38" i="21"/>
  <c r="S39" i="21"/>
  <c r="S40" i="21"/>
  <c r="S41" i="21"/>
  <c r="S42" i="21"/>
  <c r="S43" i="21"/>
  <c r="S45" i="21"/>
  <c r="S46" i="21"/>
  <c r="S47" i="21"/>
  <c r="S48" i="21"/>
  <c r="S49" i="21"/>
  <c r="S50" i="21"/>
  <c r="S51" i="21"/>
  <c r="S52" i="21"/>
  <c r="S53" i="21"/>
  <c r="S54" i="21"/>
  <c r="S55" i="21"/>
  <c r="S56" i="21"/>
  <c r="S57" i="21"/>
  <c r="S58" i="21"/>
  <c r="S59" i="21"/>
  <c r="S60" i="21"/>
  <c r="S61" i="21"/>
  <c r="S62" i="21"/>
  <c r="S63" i="21"/>
  <c r="S64" i="21"/>
  <c r="S65" i="21"/>
  <c r="S66" i="21"/>
  <c r="S67" i="21"/>
  <c r="S69" i="21"/>
  <c r="S71" i="21"/>
  <c r="S72" i="21"/>
  <c r="S78" i="21"/>
  <c r="S79" i="21"/>
  <c r="S80" i="21"/>
  <c r="S82" i="21"/>
  <c r="S83" i="21"/>
  <c r="S84" i="21"/>
  <c r="S85" i="21"/>
  <c r="S86" i="21"/>
  <c r="S87" i="21"/>
  <c r="S88" i="21"/>
  <c r="S89" i="21"/>
  <c r="S90" i="21"/>
  <c r="S91" i="21"/>
  <c r="S92" i="21"/>
  <c r="S93" i="21"/>
  <c r="S94" i="21"/>
  <c r="S95" i="21"/>
  <c r="S96" i="21"/>
  <c r="S97" i="21"/>
  <c r="S98" i="21"/>
  <c r="S99" i="21"/>
  <c r="S100" i="21"/>
  <c r="S101" i="21"/>
  <c r="S102" i="21"/>
  <c r="S103" i="21"/>
  <c r="S104" i="21"/>
  <c r="S105" i="21"/>
  <c r="S106" i="21"/>
  <c r="S107" i="21"/>
  <c r="S108" i="21"/>
  <c r="S109" i="21"/>
  <c r="S110" i="21"/>
  <c r="S111" i="21"/>
  <c r="S112" i="21"/>
  <c r="S113" i="21"/>
  <c r="S114" i="21"/>
  <c r="S115" i="21"/>
  <c r="S116" i="21"/>
  <c r="S117" i="21"/>
  <c r="S118" i="21"/>
  <c r="S119" i="21"/>
  <c r="S120" i="21"/>
  <c r="S121" i="21"/>
  <c r="S122" i="21"/>
  <c r="S125" i="21"/>
  <c r="S127" i="21"/>
  <c r="S128" i="21"/>
  <c r="S129" i="21"/>
  <c r="S130" i="21"/>
  <c r="S131" i="21"/>
  <c r="S132" i="21"/>
  <c r="S133" i="21"/>
  <c r="S134" i="21"/>
  <c r="S135" i="21"/>
  <c r="S136" i="21"/>
  <c r="S137" i="21"/>
  <c r="S138" i="21"/>
  <c r="S139" i="21"/>
  <c r="S140" i="21"/>
  <c r="S141" i="21"/>
  <c r="S142" i="21"/>
  <c r="S143" i="21"/>
  <c r="S144" i="21"/>
  <c r="S145" i="21"/>
  <c r="S146" i="21"/>
  <c r="S147" i="21"/>
  <c r="S148" i="21"/>
  <c r="S149" i="21"/>
  <c r="S150" i="21"/>
  <c r="S151" i="21"/>
  <c r="S153" i="21"/>
  <c r="S154" i="21"/>
  <c r="S170" i="21"/>
  <c r="S171" i="21"/>
  <c r="S172" i="21"/>
  <c r="S176" i="21"/>
  <c r="S177" i="21"/>
  <c r="S178" i="21"/>
  <c r="S179" i="21"/>
  <c r="S180" i="21"/>
  <c r="S181" i="21"/>
  <c r="S183" i="21"/>
  <c r="S184" i="21"/>
  <c r="S185" i="21"/>
  <c r="S186" i="21"/>
  <c r="S187" i="21"/>
  <c r="S188" i="21"/>
  <c r="S189" i="21"/>
  <c r="S190" i="21"/>
  <c r="S191" i="21"/>
  <c r="S192" i="21"/>
  <c r="S193" i="21"/>
  <c r="S194" i="21"/>
  <c r="S195" i="21"/>
  <c r="S196" i="21"/>
  <c r="S197" i="21"/>
  <c r="S198" i="21"/>
  <c r="S199" i="21"/>
  <c r="S200" i="21"/>
  <c r="S201" i="21"/>
  <c r="S202" i="21"/>
  <c r="S204" i="21"/>
  <c r="S205" i="21"/>
  <c r="S206" i="21"/>
  <c r="S207" i="21"/>
  <c r="S208" i="21"/>
  <c r="S209" i="21"/>
  <c r="S210" i="21"/>
  <c r="S211" i="21"/>
  <c r="S212" i="21"/>
  <c r="S213" i="21"/>
  <c r="S214" i="21"/>
  <c r="S215" i="21"/>
  <c r="S216" i="21"/>
  <c r="S217" i="21"/>
  <c r="S218" i="21"/>
  <c r="S219" i="21"/>
  <c r="S220" i="21"/>
  <c r="AT4" i="21"/>
  <c r="AR4" i="21"/>
  <c r="CF3" i="21"/>
  <c r="CF4" i="21"/>
  <c r="CF5" i="21"/>
  <c r="CF6" i="21"/>
  <c r="CF7" i="21"/>
  <c r="CF8" i="21"/>
  <c r="CF9" i="21"/>
  <c r="CF10" i="21"/>
  <c r="CF11" i="21"/>
  <c r="CF12" i="21"/>
  <c r="CF13" i="21"/>
  <c r="CF14" i="21"/>
  <c r="CF15" i="21"/>
  <c r="CF16" i="21"/>
  <c r="CF17" i="21"/>
  <c r="CF18" i="21"/>
  <c r="CF19" i="21"/>
  <c r="CF20" i="21"/>
  <c r="CF21" i="21"/>
  <c r="CF22" i="21"/>
  <c r="CF23" i="21"/>
  <c r="CF24" i="21"/>
  <c r="CF25" i="21"/>
  <c r="CF26" i="21"/>
  <c r="CF27" i="21"/>
  <c r="CF28" i="21"/>
  <c r="CF29" i="21"/>
  <c r="CF30" i="21"/>
  <c r="CF31" i="21"/>
  <c r="CF32" i="21"/>
  <c r="CF33" i="21"/>
  <c r="CF34" i="21"/>
  <c r="CF35" i="21"/>
  <c r="CF36" i="21"/>
  <c r="CF37" i="21"/>
  <c r="CF38" i="21"/>
  <c r="CF39" i="21"/>
  <c r="CF40" i="21"/>
  <c r="CF41" i="21"/>
  <c r="CF42" i="21"/>
  <c r="CF43" i="21"/>
  <c r="CF44" i="21"/>
  <c r="CF45" i="21"/>
  <c r="CF46" i="21"/>
  <c r="CF47" i="21"/>
  <c r="CF48" i="21"/>
  <c r="CF49" i="21"/>
  <c r="CF50" i="21"/>
  <c r="CF51" i="21"/>
  <c r="CF52" i="21"/>
  <c r="CF53" i="21"/>
  <c r="CF54" i="21"/>
  <c r="CF55" i="21"/>
  <c r="CF56" i="21"/>
  <c r="CF57" i="21"/>
  <c r="CF58" i="21"/>
  <c r="CF59" i="21"/>
  <c r="CF60" i="21"/>
  <c r="CF61" i="21"/>
  <c r="CF62" i="21"/>
  <c r="CF63" i="21"/>
  <c r="CF64" i="21"/>
  <c r="CF65" i="21"/>
  <c r="CF66" i="21"/>
  <c r="CF67" i="21"/>
  <c r="CF68" i="21"/>
  <c r="CF69" i="21"/>
  <c r="CF71" i="21"/>
  <c r="CF72" i="21"/>
  <c r="CF73" i="21"/>
  <c r="CF74" i="21"/>
  <c r="CF75" i="21"/>
  <c r="CF76" i="21"/>
  <c r="CF77" i="21"/>
  <c r="CF78" i="21"/>
  <c r="CF79" i="21"/>
  <c r="CF80" i="21"/>
  <c r="CF81" i="21"/>
  <c r="CF82" i="21"/>
  <c r="CF83" i="21"/>
  <c r="CF84" i="21"/>
  <c r="CF85" i="21"/>
  <c r="CF86" i="21"/>
  <c r="CF87" i="21"/>
  <c r="CF88" i="21"/>
  <c r="CF89" i="21"/>
  <c r="CF90" i="21"/>
  <c r="CF91" i="21"/>
  <c r="CF92" i="21"/>
  <c r="CF93" i="21"/>
  <c r="CF94" i="21"/>
  <c r="CF95" i="21"/>
  <c r="CF96" i="21"/>
  <c r="CF97" i="21"/>
  <c r="CF98" i="21"/>
  <c r="CF99" i="21"/>
  <c r="CF100" i="21"/>
  <c r="CF101" i="21"/>
  <c r="CF102" i="21"/>
  <c r="CF103" i="21"/>
  <c r="CF104" i="21"/>
  <c r="CF105" i="21"/>
  <c r="CF106" i="21"/>
  <c r="CF107" i="21"/>
  <c r="CF108" i="21"/>
  <c r="CF109" i="21"/>
  <c r="CF110" i="21"/>
  <c r="CF111" i="21"/>
  <c r="CF112" i="21"/>
  <c r="CF113" i="21"/>
  <c r="CF114" i="21"/>
  <c r="CF115" i="21"/>
  <c r="CF116" i="21"/>
  <c r="CF117" i="21"/>
  <c r="CF118" i="21"/>
  <c r="CF119" i="21"/>
  <c r="CF120" i="21"/>
  <c r="CF121" i="21"/>
  <c r="CF122" i="21"/>
  <c r="CF123" i="21"/>
  <c r="CF124" i="21"/>
  <c r="CF125" i="21"/>
  <c r="CF127" i="21"/>
  <c r="CF128" i="21"/>
  <c r="CF129" i="21"/>
  <c r="CF130" i="21"/>
  <c r="CF131" i="21"/>
  <c r="CF132" i="21"/>
  <c r="CF133" i="21"/>
  <c r="CF134" i="21"/>
  <c r="CF135" i="21"/>
  <c r="CF136" i="21"/>
  <c r="CF137" i="21"/>
  <c r="CF138" i="21"/>
  <c r="CF139" i="21"/>
  <c r="CF140" i="21"/>
  <c r="CF141" i="21"/>
  <c r="CF142" i="21"/>
  <c r="CF143" i="21"/>
  <c r="CF144" i="21"/>
  <c r="CF145" i="21"/>
  <c r="CF146" i="21"/>
  <c r="CF147" i="21"/>
  <c r="CF148" i="21"/>
  <c r="CF149" i="21"/>
  <c r="CF150" i="21"/>
  <c r="CF151" i="21"/>
  <c r="CF152" i="21"/>
  <c r="CF153" i="21"/>
  <c r="CF154" i="21"/>
  <c r="CF155" i="21"/>
  <c r="CF156" i="21"/>
  <c r="CF157" i="21"/>
  <c r="CF158" i="21"/>
  <c r="CF159" i="21"/>
  <c r="CF160" i="21"/>
  <c r="CF161" i="21"/>
  <c r="CF162" i="21"/>
  <c r="CF163" i="21"/>
  <c r="CF164" i="21"/>
  <c r="CF165" i="21"/>
  <c r="CF166" i="21"/>
  <c r="CF167" i="21"/>
  <c r="CF168" i="21"/>
  <c r="CF169" i="21"/>
  <c r="CF170" i="21"/>
  <c r="CF171" i="21"/>
  <c r="CF172" i="21"/>
  <c r="CF173" i="21"/>
  <c r="CF174" i="21"/>
  <c r="CF175" i="21"/>
  <c r="CF176" i="21"/>
  <c r="CF177" i="21"/>
  <c r="CF178" i="21"/>
  <c r="CF179" i="21"/>
  <c r="CF180" i="21"/>
  <c r="CF181" i="21"/>
  <c r="CF182" i="21"/>
  <c r="CF183" i="21"/>
  <c r="CF184" i="21"/>
  <c r="CF185" i="21"/>
  <c r="CF186" i="21"/>
  <c r="CF187" i="21"/>
  <c r="CF188" i="21"/>
  <c r="CF189" i="21"/>
  <c r="CF190" i="21"/>
  <c r="CF191" i="21"/>
  <c r="CF192" i="21"/>
  <c r="CF193" i="21"/>
  <c r="CF194" i="21"/>
  <c r="CF195" i="21"/>
  <c r="CF196" i="21"/>
  <c r="CF197" i="21"/>
  <c r="CF198" i="21"/>
  <c r="CF199" i="21"/>
  <c r="CF200" i="21"/>
  <c r="CF201" i="21"/>
  <c r="CF202" i="21"/>
  <c r="CF204" i="21"/>
  <c r="CF205" i="21"/>
  <c r="CF206" i="21"/>
  <c r="CF207" i="21"/>
  <c r="CF208" i="21"/>
  <c r="CF209" i="21"/>
  <c r="CF210" i="21"/>
  <c r="CF211" i="21"/>
  <c r="CF212" i="21"/>
  <c r="CF213" i="21"/>
  <c r="CF214" i="21"/>
  <c r="CF215" i="21"/>
  <c r="CF216" i="21"/>
  <c r="CF217" i="21"/>
  <c r="CF218" i="21"/>
  <c r="CF219" i="21"/>
  <c r="CF220" i="21"/>
  <c r="CF221" i="21"/>
  <c r="CF222" i="21"/>
  <c r="CF223" i="21"/>
  <c r="CF224" i="21"/>
  <c r="CF225" i="21"/>
  <c r="CF226" i="21"/>
  <c r="CF227" i="21"/>
  <c r="CF228" i="21"/>
  <c r="CF229" i="21"/>
  <c r="CF230" i="21"/>
  <c r="CF231" i="21"/>
  <c r="CF232" i="21"/>
  <c r="CF233" i="21"/>
  <c r="CF234" i="21"/>
  <c r="CF235" i="21"/>
  <c r="CF236" i="21"/>
  <c r="CF237" i="21"/>
  <c r="CF238" i="21"/>
  <c r="CF239" i="21"/>
  <c r="CF240" i="21"/>
  <c r="CF241" i="21"/>
  <c r="CF242" i="21"/>
  <c r="CF243" i="21"/>
  <c r="CF244" i="21"/>
  <c r="CF245" i="21"/>
  <c r="CF246" i="21"/>
  <c r="CF247" i="21"/>
  <c r="CF248" i="21"/>
  <c r="CF249" i="21"/>
  <c r="CF250" i="21"/>
  <c r="CF251" i="21"/>
  <c r="CF252" i="21"/>
  <c r="CF253" i="21"/>
  <c r="CF254" i="21"/>
  <c r="CF255" i="21"/>
  <c r="CF256" i="21"/>
  <c r="CF257" i="21"/>
  <c r="CF258" i="21"/>
  <c r="CF259" i="21"/>
  <c r="CF260" i="21"/>
  <c r="CF261" i="21"/>
  <c r="CF262" i="21"/>
  <c r="CF263" i="21"/>
  <c r="CF264" i="21"/>
  <c r="CF265" i="21"/>
  <c r="CF266" i="21"/>
  <c r="CF268" i="21"/>
  <c r="CF269" i="21"/>
  <c r="CF270" i="21"/>
  <c r="CF271" i="21"/>
  <c r="CF272" i="21"/>
  <c r="CF273" i="21"/>
  <c r="CF274" i="21"/>
  <c r="CF275" i="21"/>
  <c r="CF276" i="21"/>
  <c r="CF279" i="21"/>
  <c r="CF280" i="21"/>
  <c r="CF281" i="21"/>
  <c r="CF282" i="21"/>
  <c r="CF288" i="21"/>
  <c r="CF289" i="21"/>
  <c r="CF290" i="21"/>
  <c r="CF291" i="21"/>
  <c r="CF292" i="21"/>
  <c r="CF293" i="21"/>
  <c r="CF295" i="21"/>
  <c r="CF296" i="21"/>
  <c r="CF297" i="21"/>
  <c r="CF298" i="21"/>
  <c r="CF299" i="21"/>
  <c r="CF300" i="21"/>
  <c r="CF301" i="21"/>
  <c r="CF302" i="21"/>
  <c r="CF303" i="21"/>
  <c r="CF304" i="21"/>
  <c r="CF305" i="21"/>
  <c r="CF306" i="21"/>
  <c r="CF308" i="21"/>
  <c r="CF309" i="21"/>
  <c r="CF310" i="21"/>
  <c r="CF311" i="21"/>
  <c r="CF312" i="21"/>
  <c r="CF313" i="21"/>
  <c r="CF314" i="21"/>
  <c r="CF315" i="21"/>
  <c r="CF316" i="21"/>
  <c r="CF317" i="21"/>
  <c r="CF318" i="21"/>
  <c r="CF319" i="21"/>
  <c r="CF320" i="21"/>
  <c r="CF321" i="21"/>
  <c r="CF322" i="21"/>
  <c r="CF323" i="21"/>
  <c r="CF324" i="21"/>
  <c r="CF325" i="21"/>
  <c r="CF326" i="21"/>
  <c r="CF327" i="21"/>
  <c r="CF328" i="21"/>
  <c r="CF329" i="21"/>
  <c r="CF330" i="21"/>
  <c r="CF331" i="21"/>
  <c r="CF332" i="21"/>
  <c r="CF333" i="21"/>
  <c r="CF334" i="21"/>
  <c r="CF335" i="21"/>
  <c r="CF336" i="21"/>
  <c r="CF337" i="21"/>
  <c r="CF340" i="21"/>
  <c r="CF341" i="21"/>
  <c r="CF342" i="21"/>
  <c r="AG281" i="21"/>
  <c r="AG282" i="21"/>
  <c r="AG283" i="21"/>
  <c r="AG284" i="21"/>
  <c r="AG285" i="21"/>
  <c r="AG286" i="21"/>
  <c r="AG287" i="21"/>
  <c r="AG289" i="21"/>
  <c r="AG290" i="21"/>
  <c r="AG291" i="21"/>
  <c r="AG292" i="21"/>
  <c r="AG293" i="21"/>
  <c r="AG294" i="21"/>
  <c r="AG295" i="21"/>
  <c r="AG296" i="21"/>
  <c r="AG297" i="21"/>
  <c r="AG298" i="21"/>
  <c r="AG299" i="21"/>
  <c r="AG300" i="21"/>
  <c r="AG301" i="21"/>
  <c r="AG302" i="21"/>
  <c r="AG303" i="21"/>
  <c r="AG304" i="21"/>
  <c r="AG305" i="21"/>
  <c r="AG306" i="21"/>
  <c r="AG307" i="21"/>
  <c r="AG308" i="21"/>
  <c r="AG310" i="21"/>
  <c r="AG312" i="21"/>
  <c r="AG314" i="21"/>
  <c r="AG315" i="21"/>
  <c r="AG316" i="21"/>
  <c r="AG317" i="21"/>
  <c r="AG318" i="21"/>
  <c r="AG319" i="21"/>
  <c r="AG320" i="21"/>
  <c r="AG321" i="21"/>
  <c r="AG322" i="21"/>
  <c r="AG323" i="21"/>
  <c r="AG324" i="21"/>
  <c r="AG325" i="21"/>
  <c r="AG326" i="21"/>
  <c r="AG327" i="21"/>
  <c r="AT3" i="21"/>
  <c r="AR3" i="21"/>
  <c r="AT5" i="21"/>
  <c r="AR5" i="21"/>
  <c r="AT6" i="21"/>
  <c r="AR6" i="21"/>
  <c r="AT7" i="21"/>
  <c r="AR7" i="21"/>
  <c r="AT8" i="21"/>
  <c r="AR8" i="21"/>
  <c r="AT9" i="21"/>
  <c r="AR9" i="21"/>
  <c r="AT10" i="21"/>
  <c r="AR10" i="21"/>
  <c r="AT11" i="21"/>
  <c r="AR11" i="21"/>
  <c r="AT12" i="21"/>
  <c r="AR12" i="21"/>
  <c r="AT13" i="21"/>
  <c r="AR13" i="21"/>
  <c r="AT14" i="21"/>
  <c r="AR14" i="21"/>
  <c r="AT15" i="21"/>
  <c r="AR15" i="21"/>
  <c r="AT16" i="21"/>
  <c r="AR16" i="21"/>
  <c r="AT17" i="21"/>
  <c r="AR17" i="21"/>
  <c r="AT18" i="21"/>
  <c r="AR18" i="21"/>
  <c r="AT19" i="21"/>
  <c r="AR19" i="21"/>
  <c r="AT20" i="21"/>
  <c r="AR20" i="21"/>
  <c r="AT21" i="21"/>
  <c r="AR21" i="21"/>
  <c r="AT22" i="21"/>
  <c r="AR22" i="21"/>
  <c r="AT23" i="21"/>
  <c r="AR23" i="21"/>
  <c r="AT24" i="21"/>
  <c r="AR24" i="21"/>
  <c r="AT25" i="21"/>
  <c r="AR25" i="21"/>
  <c r="AT26" i="21"/>
  <c r="AR26" i="21"/>
  <c r="AT27" i="21"/>
  <c r="AR27" i="21"/>
  <c r="AT28" i="21"/>
  <c r="AR28" i="21"/>
  <c r="AT29" i="21"/>
  <c r="AR29" i="21"/>
  <c r="AT30" i="21"/>
  <c r="AR30" i="21"/>
  <c r="AT31" i="21"/>
  <c r="AR31" i="21"/>
  <c r="AT32" i="21"/>
  <c r="AR32" i="21"/>
  <c r="AT33" i="21"/>
  <c r="AR33" i="21"/>
  <c r="AT34" i="21"/>
  <c r="AR34" i="21"/>
  <c r="AT35" i="21"/>
  <c r="AR35" i="21"/>
  <c r="AT36" i="21"/>
  <c r="AR36" i="21"/>
  <c r="AR37" i="21"/>
  <c r="AT38" i="21"/>
  <c r="AR38" i="21"/>
  <c r="AT39" i="21"/>
  <c r="AR39" i="21"/>
  <c r="AT40" i="21"/>
  <c r="AR40" i="21"/>
  <c r="AT41" i="21"/>
  <c r="AR41" i="21"/>
  <c r="AT42" i="21"/>
  <c r="AR42" i="21"/>
  <c r="AT43" i="21"/>
  <c r="AR43" i="21"/>
  <c r="AT44" i="21"/>
  <c r="AR44" i="21"/>
  <c r="AT45" i="21"/>
  <c r="AR45" i="21"/>
  <c r="AT46" i="21"/>
  <c r="AR46" i="21"/>
  <c r="AT47" i="21"/>
  <c r="AR47" i="21"/>
  <c r="AT48" i="21"/>
  <c r="AR48" i="21"/>
  <c r="AT49" i="21"/>
  <c r="AR49" i="21"/>
  <c r="AT50" i="21"/>
  <c r="AR50" i="21"/>
  <c r="AT51" i="21"/>
  <c r="AR51" i="21"/>
  <c r="AT52" i="21"/>
  <c r="AR52" i="21"/>
  <c r="AT53" i="21"/>
  <c r="AR53" i="21"/>
  <c r="AT54" i="21"/>
  <c r="AR54" i="21"/>
  <c r="AT55" i="21"/>
  <c r="AR55" i="21"/>
  <c r="AT56" i="21"/>
  <c r="AR56" i="21"/>
  <c r="AT57" i="21"/>
  <c r="AR57" i="21"/>
  <c r="AT58" i="21"/>
  <c r="AR58" i="21"/>
  <c r="AT59" i="21"/>
  <c r="AR59" i="21"/>
  <c r="AR60" i="21"/>
  <c r="AR61" i="21"/>
  <c r="AT62" i="21"/>
  <c r="AR62" i="21"/>
  <c r="AT63" i="21"/>
  <c r="AR63" i="21"/>
  <c r="AT64" i="21"/>
  <c r="AR64" i="21"/>
  <c r="AT65" i="21"/>
  <c r="AR65" i="21"/>
  <c r="AT66" i="21"/>
  <c r="AR66" i="21"/>
  <c r="AT67" i="21"/>
  <c r="AR67" i="21"/>
  <c r="AR68" i="21"/>
  <c r="AT69" i="21"/>
  <c r="AR69" i="21"/>
  <c r="AT71" i="21"/>
  <c r="AR71" i="21"/>
  <c r="AT72" i="21"/>
  <c r="AR72" i="21"/>
  <c r="AT73" i="21"/>
  <c r="AR73" i="21"/>
  <c r="AT74" i="21"/>
  <c r="AR74" i="21"/>
  <c r="AT75" i="21"/>
  <c r="AR75" i="21"/>
  <c r="AT76" i="21"/>
  <c r="AR76" i="21"/>
  <c r="AT77" i="21"/>
  <c r="AR77" i="21"/>
  <c r="AT78" i="21"/>
  <c r="AR78" i="21"/>
  <c r="AT79" i="21"/>
  <c r="AR79" i="21"/>
  <c r="AT80" i="21"/>
  <c r="AR80" i="21"/>
  <c r="AT81" i="21"/>
  <c r="AR81" i="21"/>
  <c r="AT82" i="21"/>
  <c r="AR82" i="21"/>
  <c r="AT83" i="21"/>
  <c r="AR83" i="21"/>
  <c r="AT84" i="21"/>
  <c r="AR84" i="21"/>
  <c r="AT85" i="21"/>
  <c r="AR85" i="21"/>
  <c r="AT86" i="21"/>
  <c r="AR86" i="21"/>
  <c r="AT87" i="21"/>
  <c r="AR87" i="21"/>
  <c r="AT88" i="21"/>
  <c r="AR88" i="21"/>
  <c r="AT89" i="21"/>
  <c r="AR89" i="21"/>
  <c r="AT90" i="21"/>
  <c r="AR90" i="21"/>
  <c r="AT91" i="21"/>
  <c r="AR91" i="21"/>
  <c r="AT92" i="21"/>
  <c r="AR92" i="21"/>
  <c r="AT93" i="21"/>
  <c r="AR93" i="21"/>
  <c r="AT94" i="21"/>
  <c r="AR94" i="21"/>
  <c r="AT95" i="21"/>
  <c r="AR95" i="21"/>
  <c r="AR96" i="21"/>
  <c r="AR97" i="21"/>
  <c r="AT98" i="21"/>
  <c r="AR98" i="21"/>
  <c r="AT99" i="21"/>
  <c r="AR99" i="21"/>
  <c r="AT100" i="21"/>
  <c r="AR100" i="21"/>
  <c r="AT101" i="21"/>
  <c r="AR101" i="21"/>
  <c r="AT102" i="21"/>
  <c r="AR102" i="21"/>
  <c r="AT103" i="21"/>
  <c r="AR103" i="21"/>
  <c r="AT104" i="21"/>
  <c r="AR104" i="21"/>
  <c r="AT105" i="21"/>
  <c r="AR105" i="21"/>
  <c r="AT106" i="21"/>
  <c r="AR106" i="21"/>
  <c r="AT107" i="21"/>
  <c r="AR107" i="21"/>
  <c r="AT108" i="21"/>
  <c r="AR108" i="21"/>
  <c r="AT109" i="21"/>
  <c r="AR109" i="21"/>
  <c r="AT110" i="21"/>
  <c r="AR110" i="21"/>
  <c r="AT111" i="21"/>
  <c r="AR111" i="21"/>
  <c r="AT112" i="21"/>
  <c r="AR112" i="21"/>
  <c r="AT113" i="21"/>
  <c r="AR113" i="21"/>
  <c r="AT114" i="21"/>
  <c r="AR114" i="21"/>
  <c r="AT115" i="21"/>
  <c r="AR115" i="21"/>
  <c r="AT116" i="21"/>
  <c r="AR116" i="21"/>
  <c r="AT117" i="21"/>
  <c r="AR117" i="21"/>
  <c r="AT118" i="21"/>
  <c r="AR118" i="21"/>
  <c r="AT119" i="21"/>
  <c r="AR119" i="21"/>
  <c r="AT120" i="21"/>
  <c r="AR120" i="21"/>
  <c r="AT121" i="21"/>
  <c r="AR121" i="21"/>
  <c r="AT122" i="21"/>
  <c r="AR122" i="21"/>
  <c r="AT125" i="21"/>
  <c r="AR125" i="21"/>
  <c r="AT127" i="21"/>
  <c r="AR127" i="21"/>
  <c r="AT128" i="21"/>
  <c r="AR128" i="21"/>
  <c r="AT129" i="21"/>
  <c r="AR129" i="21"/>
  <c r="AT130" i="21"/>
  <c r="AR130" i="21"/>
  <c r="AT131" i="21"/>
  <c r="AR131" i="21"/>
  <c r="AT132" i="21"/>
  <c r="AR132" i="21"/>
  <c r="AT133" i="21"/>
  <c r="AR133" i="21"/>
  <c r="AT134" i="21"/>
  <c r="AR134" i="21"/>
  <c r="AT135" i="21"/>
  <c r="AR135" i="21"/>
  <c r="AT136" i="21"/>
  <c r="AR136" i="21"/>
  <c r="AT137" i="21"/>
  <c r="AR137" i="21"/>
  <c r="AT138" i="21"/>
  <c r="AR138" i="21"/>
  <c r="AT139" i="21"/>
  <c r="AR139" i="21"/>
  <c r="AT140" i="21"/>
  <c r="AR140" i="21"/>
  <c r="AT141" i="21"/>
  <c r="AR141" i="21"/>
  <c r="AT142" i="21"/>
  <c r="AR142" i="21"/>
  <c r="AT143" i="21"/>
  <c r="AR143" i="21"/>
  <c r="AT144" i="21"/>
  <c r="AR144" i="21"/>
  <c r="AT145" i="21"/>
  <c r="AR145" i="21"/>
  <c r="AT146" i="21"/>
  <c r="AR146" i="21"/>
  <c r="AT147" i="21"/>
  <c r="AR147" i="21"/>
  <c r="AT148" i="21"/>
  <c r="AR148" i="21"/>
  <c r="AT149" i="21"/>
  <c r="AR149" i="21"/>
  <c r="AT150" i="21"/>
  <c r="AR150" i="21"/>
  <c r="AT151" i="21"/>
  <c r="AR151" i="21"/>
  <c r="AR152" i="21"/>
  <c r="AT153" i="21"/>
  <c r="AR153" i="21"/>
  <c r="AT154" i="21"/>
  <c r="AR154" i="21"/>
  <c r="AT155" i="21"/>
  <c r="AR155" i="21"/>
  <c r="AT156" i="21"/>
  <c r="AR156" i="21"/>
  <c r="AT157" i="21"/>
  <c r="AR157" i="21"/>
  <c r="AT158" i="21"/>
  <c r="AR158" i="21"/>
  <c r="AT159" i="21"/>
  <c r="AR159" i="21"/>
  <c r="AT160" i="21"/>
  <c r="AR160" i="21"/>
  <c r="AT161" i="21"/>
  <c r="AR161" i="21"/>
  <c r="AT162" i="21"/>
  <c r="AR162" i="21"/>
  <c r="AT163" i="21"/>
  <c r="AR163" i="21"/>
  <c r="AT164" i="21"/>
  <c r="AR164" i="21"/>
  <c r="AT165" i="21"/>
  <c r="AR165" i="21"/>
  <c r="AT166" i="21"/>
  <c r="AR166" i="21"/>
  <c r="AT167" i="21"/>
  <c r="AR167" i="21"/>
  <c r="AT168" i="21"/>
  <c r="AR168" i="21"/>
  <c r="AT169" i="21"/>
  <c r="AR169" i="21"/>
  <c r="AT170" i="21"/>
  <c r="AR170" i="21"/>
  <c r="AT171" i="21"/>
  <c r="AR171" i="21"/>
  <c r="AT172" i="21"/>
  <c r="AT174" i="21"/>
  <c r="AR174" i="21"/>
  <c r="AT175" i="21"/>
  <c r="AR175" i="21"/>
  <c r="AT176" i="21"/>
  <c r="AR176" i="21"/>
  <c r="AT177" i="21"/>
  <c r="AR177" i="21"/>
  <c r="AT178" i="21"/>
  <c r="AR178" i="21"/>
  <c r="AT179" i="21"/>
  <c r="AR179" i="21"/>
  <c r="AT180" i="21"/>
  <c r="AR180" i="21"/>
  <c r="AT181" i="21"/>
  <c r="AR181" i="21"/>
  <c r="AT182" i="21"/>
  <c r="AR182" i="21"/>
  <c r="AT183" i="21"/>
  <c r="AR183" i="21"/>
  <c r="AT184" i="21"/>
  <c r="AR184" i="21"/>
  <c r="AT185" i="21"/>
  <c r="AR185" i="21"/>
  <c r="AT186" i="21"/>
  <c r="AR186" i="21"/>
  <c r="AT187" i="21"/>
  <c r="AR187" i="21"/>
  <c r="AT188" i="21"/>
  <c r="AR188" i="21"/>
  <c r="AT189" i="21"/>
  <c r="AR189" i="21"/>
  <c r="AT190" i="21"/>
  <c r="AR190" i="21"/>
  <c r="AT191" i="21"/>
  <c r="AR191" i="21"/>
  <c r="AT192" i="21"/>
  <c r="AR192" i="21"/>
  <c r="AT193" i="21"/>
  <c r="AR193" i="21"/>
  <c r="AT194" i="21"/>
  <c r="AR194" i="21"/>
  <c r="AT195" i="21"/>
  <c r="AR195" i="21"/>
  <c r="AT196" i="21"/>
  <c r="AR196" i="21"/>
  <c r="AT197" i="21"/>
  <c r="AR197" i="21"/>
  <c r="AT198" i="21"/>
  <c r="AR198" i="21"/>
  <c r="AT199" i="21"/>
  <c r="AR199" i="21"/>
  <c r="AT200" i="21"/>
  <c r="AR200" i="21"/>
  <c r="AT201" i="21"/>
  <c r="AR201" i="21"/>
  <c r="AT202" i="21"/>
  <c r="AR202" i="21"/>
  <c r="AT204" i="21"/>
  <c r="AR204" i="21"/>
  <c r="AT205" i="21"/>
  <c r="AR205" i="21"/>
  <c r="AT206" i="21"/>
  <c r="AR206" i="21"/>
  <c r="AT207" i="21"/>
  <c r="AR207" i="21"/>
  <c r="AT208" i="21"/>
  <c r="AR208" i="21"/>
  <c r="AT209" i="21"/>
  <c r="AR209" i="21"/>
  <c r="AT210" i="21"/>
  <c r="AR210" i="21"/>
  <c r="AT211" i="21"/>
  <c r="AR211" i="21"/>
  <c r="AT212" i="21"/>
  <c r="AR212" i="21"/>
  <c r="AT213" i="21"/>
  <c r="AR213" i="21"/>
  <c r="AT214" i="21"/>
  <c r="AR214" i="21"/>
  <c r="AT215" i="21"/>
  <c r="AR215" i="21"/>
  <c r="AT216" i="21"/>
  <c r="AR216" i="21"/>
  <c r="AT217" i="21"/>
  <c r="AR217" i="21"/>
  <c r="AT218" i="21"/>
  <c r="AR218" i="21"/>
  <c r="AT219" i="21"/>
  <c r="AR219" i="21"/>
  <c r="AT220" i="21"/>
  <c r="AR220" i="21"/>
  <c r="AT221" i="21"/>
  <c r="AR221" i="21"/>
  <c r="AT222" i="21"/>
  <c r="AR222" i="21"/>
  <c r="AT223" i="21"/>
  <c r="AR223" i="21"/>
  <c r="AT224" i="21"/>
  <c r="AR224" i="21"/>
  <c r="AT225" i="21"/>
  <c r="AR225" i="21"/>
  <c r="AT226" i="21"/>
  <c r="AR226" i="21"/>
  <c r="AT227" i="21"/>
  <c r="AR227" i="21"/>
  <c r="AT228" i="21"/>
  <c r="AR228" i="21"/>
  <c r="AT229" i="21"/>
  <c r="AR229" i="21"/>
  <c r="AT230" i="21"/>
  <c r="AR230" i="21"/>
  <c r="AT231" i="21"/>
  <c r="AR231" i="21"/>
  <c r="AT232" i="21"/>
  <c r="AR232" i="21"/>
  <c r="AT233" i="21"/>
  <c r="AR233" i="21"/>
  <c r="AT234" i="21"/>
  <c r="AR234" i="21"/>
  <c r="AT235" i="21"/>
  <c r="AR235" i="21"/>
  <c r="AT236" i="21"/>
  <c r="AR236" i="21"/>
  <c r="AT237" i="21"/>
  <c r="AR237" i="21"/>
  <c r="AT238" i="21"/>
  <c r="AR238" i="21"/>
  <c r="AR239" i="21"/>
  <c r="AT240" i="21"/>
  <c r="AR240" i="21"/>
  <c r="AT241" i="21"/>
  <c r="AR241" i="21"/>
  <c r="AT242" i="21"/>
  <c r="AR242" i="21"/>
  <c r="AT243" i="21"/>
  <c r="AR243" i="21"/>
  <c r="AT244" i="21"/>
  <c r="AR244" i="21"/>
  <c r="AT245" i="21"/>
  <c r="AR245" i="21"/>
  <c r="AT246" i="21"/>
  <c r="AR246" i="21"/>
  <c r="AT247" i="21"/>
  <c r="AR247" i="21"/>
  <c r="AT248" i="21"/>
  <c r="AR248" i="21"/>
  <c r="AT249" i="21"/>
  <c r="AR249" i="21"/>
  <c r="AT250" i="21"/>
  <c r="AR250" i="21"/>
  <c r="AT251" i="21"/>
  <c r="AR251" i="21" s="1"/>
  <c r="AT252" i="21"/>
  <c r="AR252" i="21" s="1"/>
  <c r="AT253" i="21"/>
  <c r="AR253" i="21" s="1"/>
  <c r="AT254" i="21"/>
  <c r="AR254" i="21" s="1"/>
  <c r="AT255" i="21"/>
  <c r="AR255" i="21" s="1"/>
  <c r="AT256" i="21"/>
  <c r="AR256" i="21" s="1"/>
  <c r="AT257" i="21"/>
  <c r="AR257" i="21"/>
  <c r="AT258" i="21"/>
  <c r="AR258" i="21"/>
  <c r="AT259" i="21"/>
  <c r="AR259" i="21"/>
  <c r="AT260" i="21"/>
  <c r="AR260" i="21"/>
  <c r="AT261" i="21"/>
  <c r="AR261" i="21"/>
  <c r="AT262" i="21"/>
  <c r="AR262" i="21"/>
  <c r="AT263" i="21"/>
  <c r="AR263" i="21"/>
  <c r="AT264" i="21"/>
  <c r="AR264" i="21"/>
  <c r="AT265" i="21"/>
  <c r="AR265" i="21"/>
  <c r="AT266" i="21"/>
  <c r="AR266" i="21"/>
  <c r="AT268" i="21"/>
  <c r="AR268" i="21"/>
  <c r="AT269" i="21"/>
  <c r="AR269" i="21"/>
  <c r="AT270" i="21"/>
  <c r="AR270" i="21"/>
  <c r="AT271" i="21"/>
  <c r="AR271" i="21"/>
  <c r="AT272" i="21"/>
  <c r="AR272" i="21"/>
  <c r="AT273" i="21"/>
  <c r="AR273" i="21"/>
  <c r="AT274" i="21"/>
  <c r="AR274" i="21"/>
  <c r="AT275" i="21"/>
  <c r="AR275" i="21"/>
  <c r="AT276" i="21"/>
  <c r="AR276" i="21"/>
  <c r="AT277" i="21"/>
  <c r="AR277" i="21"/>
  <c r="AT278" i="21"/>
  <c r="AR278" i="21"/>
  <c r="AT279" i="21"/>
  <c r="AR279" i="21"/>
  <c r="AT280" i="21"/>
  <c r="AR280" i="21"/>
  <c r="AT281" i="21"/>
  <c r="AR281" i="21"/>
  <c r="AT282" i="21"/>
  <c r="AR282" i="21"/>
  <c r="AT283" i="21"/>
  <c r="AR283" i="21"/>
  <c r="AT284" i="21"/>
  <c r="AR284" i="21"/>
  <c r="AT285" i="21"/>
  <c r="AR285" i="21"/>
  <c r="AT286" i="21"/>
  <c r="AR286" i="21"/>
  <c r="AT287" i="21"/>
  <c r="AR287" i="21"/>
  <c r="AT288" i="21"/>
  <c r="AR288" i="21"/>
  <c r="AT289" i="21"/>
  <c r="AR289" i="21"/>
  <c r="AT290" i="21"/>
  <c r="AR290" i="21"/>
  <c r="AT291" i="21"/>
  <c r="AR291" i="21"/>
  <c r="AT292" i="21"/>
  <c r="AR292" i="21"/>
  <c r="AT293" i="21"/>
  <c r="AR293" i="21"/>
  <c r="AT294" i="21"/>
  <c r="AR294" i="21"/>
  <c r="AT295" i="21"/>
  <c r="AR295" i="21"/>
  <c r="AT296" i="21"/>
  <c r="AR296" i="21"/>
  <c r="AR297" i="21"/>
  <c r="AT2" i="21"/>
  <c r="AR2" i="21"/>
  <c r="AB224" i="27"/>
  <c r="AB223" i="27"/>
  <c r="Y223" i="27"/>
  <c r="AB222" i="27"/>
  <c r="Y222" i="27"/>
  <c r="AE222" i="27" a="1"/>
  <c r="AB221" i="27"/>
  <c r="Y221" i="27"/>
  <c r="Y220" i="27"/>
  <c r="AB219" i="27"/>
  <c r="Y219" i="27"/>
  <c r="Y218" i="27"/>
  <c r="Y217" i="27"/>
  <c r="AB216" i="27"/>
  <c r="Y216" i="27"/>
  <c r="AD215" i="27"/>
  <c r="Y215" i="27"/>
  <c r="AB214" i="27"/>
  <c r="AD214" i="27"/>
  <c r="AJ214" i="27"/>
  <c r="Y214" i="27"/>
  <c r="AB213" i="27"/>
  <c r="Y213" i="27"/>
  <c r="AB212" i="27"/>
  <c r="Y212" i="27"/>
  <c r="AB211" i="27"/>
  <c r="Y211" i="27"/>
  <c r="AB210" i="27"/>
  <c r="Y210" i="27"/>
  <c r="AB209" i="27"/>
  <c r="AB208" i="27"/>
  <c r="Y208" i="27"/>
  <c r="AB207" i="27"/>
  <c r="AB206" i="27"/>
  <c r="AB205" i="27"/>
  <c r="Y205" i="27"/>
  <c r="AB204" i="27"/>
  <c r="Y204" i="27"/>
  <c r="AB203" i="27"/>
  <c r="AB202" i="27"/>
  <c r="AB201" i="27"/>
  <c r="AB200" i="27"/>
  <c r="AB199" i="27"/>
  <c r="AB198" i="27"/>
  <c r="AB197" i="27"/>
  <c r="AB196" i="27"/>
  <c r="AB195" i="27"/>
  <c r="AH194" i="27"/>
  <c r="AB194" i="27"/>
  <c r="AB193" i="27"/>
  <c r="AH192" i="27"/>
  <c r="AB192" i="27"/>
  <c r="AB191" i="27"/>
  <c r="AB190" i="27"/>
  <c r="AJ189" i="27"/>
  <c r="AB189" i="27"/>
  <c r="AB188" i="27"/>
  <c r="AB187" i="27"/>
  <c r="AD187" i="27"/>
  <c r="AH186" i="27"/>
  <c r="AB186" i="27"/>
  <c r="AB185" i="27"/>
  <c r="AB184" i="27"/>
  <c r="AB183" i="27"/>
  <c r="AB182" i="27"/>
  <c r="AB181" i="27"/>
  <c r="AD181" i="27"/>
  <c r="AJ181" i="27"/>
  <c r="AH180" i="27"/>
  <c r="AB180" i="27"/>
  <c r="AB179" i="27"/>
  <c r="AH178" i="27"/>
  <c r="AB178" i="27"/>
  <c r="AB177" i="27"/>
  <c r="AD177" i="27"/>
  <c r="AB176" i="27"/>
  <c r="AD176" i="27"/>
  <c r="AH175" i="27"/>
  <c r="AB175" i="27"/>
  <c r="AH174" i="27"/>
  <c r="AJ174" i="27"/>
  <c r="AB174" i="27"/>
  <c r="AH173" i="27"/>
  <c r="AB173" i="27"/>
  <c r="AB172" i="27"/>
  <c r="AB171" i="27"/>
  <c r="AD171" i="27"/>
  <c r="AB170" i="27"/>
  <c r="AB169" i="27"/>
  <c r="AD169" i="27"/>
  <c r="AB168" i="27"/>
  <c r="AH167" i="27"/>
  <c r="AB167" i="27"/>
  <c r="AB166" i="27"/>
  <c r="AD166" i="27"/>
  <c r="AB165" i="27"/>
  <c r="AH164" i="27"/>
  <c r="AB164" i="27"/>
  <c r="AB163" i="27"/>
  <c r="AD163" i="27"/>
  <c r="AB162" i="27"/>
  <c r="AD162" i="27"/>
  <c r="AB161" i="27"/>
  <c r="AH160" i="27"/>
  <c r="AB160" i="27"/>
  <c r="AH159" i="27"/>
  <c r="AB159" i="27"/>
  <c r="AH158" i="27"/>
  <c r="AB158" i="27"/>
  <c r="AH157" i="27"/>
  <c r="AB157" i="27"/>
  <c r="AH156" i="27"/>
  <c r="AB156" i="27"/>
  <c r="AH155" i="27"/>
  <c r="AA155" i="27"/>
  <c r="AB155" i="27"/>
  <c r="V155" i="27"/>
  <c r="AJ154" i="27"/>
  <c r="AB154" i="27"/>
  <c r="AH153" i="27"/>
  <c r="AJ153" i="27"/>
  <c r="AC153" i="27"/>
  <c r="AH152" i="27"/>
  <c r="AB152" i="27"/>
  <c r="AH151" i="27"/>
  <c r="AB151" i="27"/>
  <c r="AB150" i="27"/>
  <c r="AH149" i="27"/>
  <c r="AB149" i="27"/>
  <c r="AJ148" i="27"/>
  <c r="AB148" i="27"/>
  <c r="AB147" i="27"/>
  <c r="AD147" i="27"/>
  <c r="AJ147" i="27"/>
  <c r="AH146" i="27"/>
  <c r="AA146" i="27"/>
  <c r="AB146" i="27"/>
  <c r="AH145" i="27"/>
  <c r="AB145" i="27"/>
  <c r="AB144" i="27"/>
  <c r="AB143" i="27"/>
  <c r="AB142" i="27"/>
  <c r="AB141" i="27"/>
  <c r="AH140" i="27"/>
  <c r="AD140" i="27"/>
  <c r="AC140" i="27"/>
  <c r="AB139" i="27"/>
  <c r="AB138" i="27"/>
  <c r="AB137" i="27"/>
  <c r="AB136" i="27"/>
  <c r="AB135" i="27"/>
  <c r="AB134" i="27"/>
  <c r="AB133" i="27"/>
  <c r="AB132" i="27"/>
  <c r="AB131" i="27"/>
  <c r="AB130" i="27"/>
  <c r="AB129" i="27"/>
  <c r="AB128" i="27"/>
  <c r="AH127" i="27"/>
  <c r="AJ127" i="27"/>
  <c r="AB127" i="27"/>
  <c r="AH126" i="27"/>
  <c r="AB126" i="27"/>
  <c r="AB125" i="27"/>
  <c r="AD125" i="27"/>
  <c r="AB124" i="27"/>
  <c r="AB123" i="27"/>
  <c r="AB122" i="27"/>
  <c r="AB121" i="27"/>
  <c r="AB120" i="27"/>
  <c r="AB119" i="27"/>
  <c r="AB118" i="27"/>
  <c r="AB117" i="27"/>
  <c r="AB116" i="27"/>
  <c r="AB115" i="27"/>
  <c r="AB114" i="27"/>
  <c r="AB113" i="27"/>
  <c r="AB112" i="27"/>
  <c r="AB111" i="27"/>
  <c r="AB110" i="27"/>
  <c r="AB109" i="27"/>
  <c r="AD109" i="27"/>
  <c r="AB108" i="27"/>
  <c r="AD108" i="27"/>
  <c r="AB107" i="27"/>
  <c r="AB106" i="27"/>
  <c r="AB105" i="27"/>
  <c r="AB104" i="27"/>
  <c r="AD104" i="27"/>
  <c r="AB103" i="27"/>
  <c r="AB102" i="27"/>
  <c r="AB101" i="27"/>
  <c r="AB100" i="27"/>
  <c r="AB99" i="27"/>
  <c r="AB98" i="27"/>
  <c r="AB97" i="27"/>
  <c r="AB96" i="27"/>
  <c r="AB95" i="27"/>
  <c r="AB94" i="27"/>
  <c r="AB93" i="27"/>
  <c r="AB92" i="27"/>
  <c r="AB91" i="27"/>
  <c r="AB90" i="27"/>
  <c r="AD90" i="27"/>
  <c r="AB89" i="27"/>
  <c r="AB88" i="27"/>
  <c r="AD88" i="27"/>
  <c r="AB87" i="27"/>
  <c r="AB86" i="27"/>
  <c r="AD86" i="27"/>
  <c r="AB85" i="27"/>
  <c r="AB84" i="27"/>
  <c r="AB83" i="27"/>
  <c r="AB82" i="27"/>
  <c r="AH81" i="27"/>
  <c r="AD81" i="27"/>
  <c r="AC81" i="27"/>
  <c r="AB81" i="27"/>
  <c r="AB80" i="27"/>
  <c r="AB79" i="27"/>
  <c r="AB78" i="27"/>
  <c r="AB77" i="27"/>
  <c r="AB76" i="27"/>
  <c r="AB75" i="27"/>
  <c r="AB74" i="27"/>
  <c r="AB73" i="27"/>
  <c r="AB72" i="27"/>
  <c r="AB71" i="27"/>
  <c r="AB70" i="27"/>
  <c r="AB69" i="27"/>
  <c r="AB68" i="27"/>
  <c r="AB67" i="27"/>
  <c r="AB66" i="27"/>
  <c r="AB65" i="27"/>
  <c r="AB64" i="27"/>
  <c r="AB63" i="27"/>
  <c r="AB62" i="27"/>
  <c r="AB61" i="27"/>
  <c r="AB60" i="27"/>
  <c r="AB59" i="27"/>
  <c r="AB58" i="27"/>
  <c r="AB57" i="27"/>
  <c r="AB56" i="27"/>
  <c r="AB55" i="27"/>
  <c r="AB54" i="27"/>
  <c r="AB53" i="27"/>
  <c r="AB52" i="27"/>
  <c r="AB51" i="27"/>
  <c r="AB50" i="27"/>
  <c r="AJ49" i="27"/>
  <c r="AB48" i="27"/>
  <c r="AB47" i="27"/>
  <c r="AB46" i="27"/>
  <c r="AB45" i="27"/>
  <c r="AB44" i="27"/>
  <c r="AB43" i="27"/>
  <c r="AB42" i="27"/>
  <c r="AB41" i="27"/>
  <c r="AB40" i="27"/>
  <c r="AB39" i="27"/>
  <c r="AB38" i="27"/>
  <c r="AB37" i="27"/>
  <c r="AB36" i="27"/>
  <c r="AB35" i="27"/>
  <c r="AB34" i="27"/>
  <c r="AB33" i="27"/>
  <c r="AB32" i="27"/>
  <c r="AB31" i="27"/>
  <c r="AB30" i="27"/>
  <c r="AB29" i="27"/>
  <c r="AB28" i="27"/>
  <c r="AB27" i="27"/>
  <c r="AB26" i="27"/>
  <c r="AB25" i="27"/>
  <c r="AB24" i="27"/>
  <c r="AB23" i="27"/>
  <c r="AB22" i="27"/>
  <c r="AJ21" i="27"/>
  <c r="AB21" i="27"/>
  <c r="AH20" i="27"/>
  <c r="AJ20" i="27"/>
  <c r="AB20" i="27"/>
  <c r="AJ19" i="27"/>
  <c r="AC19" i="27"/>
  <c r="AB18" i="27"/>
  <c r="AD18" i="27"/>
  <c r="AB17" i="27"/>
  <c r="AD17" i="27"/>
  <c r="AB16" i="27"/>
  <c r="AD16" i="27"/>
  <c r="AB15" i="27"/>
  <c r="AD15" i="27"/>
  <c r="AB14" i="27"/>
  <c r="AD14" i="27"/>
  <c r="AB13" i="27"/>
  <c r="AB12" i="27"/>
  <c r="AD12" i="27"/>
  <c r="AB11" i="27"/>
  <c r="AC11" i="27"/>
  <c r="Y11" i="27"/>
  <c r="AB10" i="27"/>
  <c r="AC10" i="27"/>
  <c r="AH9" i="27"/>
  <c r="AC9" i="27"/>
  <c r="AD9" i="27"/>
  <c r="AJ8" i="27"/>
  <c r="AC8" i="27"/>
  <c r="AB8" i="27"/>
  <c r="AB7" i="27"/>
  <c r="AB6" i="27"/>
  <c r="AD6" i="27"/>
  <c r="AD5" i="27"/>
  <c r="AB4" i="27"/>
  <c r="AD4" i="27"/>
  <c r="AB3" i="27"/>
  <c r="AD3" i="27"/>
  <c r="AB2" i="27"/>
  <c r="AE217" i="27" a="1"/>
  <c r="AE213" i="27" a="1"/>
  <c r="AE205" i="27" a="1"/>
  <c r="AE193" i="27" a="1"/>
  <c r="AE179" i="27" a="1"/>
  <c r="AE173" i="27" a="1"/>
  <c r="AE169" i="27" a="1"/>
  <c r="AE162" i="27" a="1"/>
  <c r="AE159" i="27" a="1"/>
  <c r="AE154" i="27" a="1"/>
  <c r="AE127" i="27" a="1"/>
  <c r="AE77" i="27" a="1"/>
  <c r="AE73" i="27" a="1"/>
  <c r="AE69" i="27" a="1"/>
  <c r="AE65" i="27" a="1"/>
  <c r="AE61" i="27" a="1"/>
  <c r="AE57" i="27" a="1"/>
  <c r="AE53" i="27" a="1"/>
  <c r="AE45" i="27" a="1"/>
  <c r="AE41" i="27" a="1"/>
  <c r="AE37" i="27" a="1"/>
  <c r="AE33" i="27" a="1"/>
  <c r="AE29" i="27" a="1"/>
  <c r="AE25" i="27" a="1"/>
  <c r="AE11" i="27" a="1"/>
  <c r="AE8" i="27" a="1"/>
  <c r="AE74" i="27" a="1"/>
  <c r="AE200" i="27" a="1"/>
  <c r="AE196" i="27" a="1"/>
  <c r="AE186" i="27" a="1"/>
  <c r="AE182" i="27" a="1"/>
  <c r="AE165" i="27" a="1"/>
  <c r="AE156" i="27" a="1"/>
  <c r="AE151" i="27" a="1"/>
  <c r="AE148" i="27" a="1"/>
  <c r="AE145" i="27" a="1"/>
  <c r="AE141" i="27" a="1"/>
  <c r="AE138" i="27" a="1"/>
  <c r="AE134" i="27" a="1"/>
  <c r="AE130" i="27" a="1"/>
  <c r="AE123" i="27" a="1"/>
  <c r="AE119" i="27" a="1"/>
  <c r="AE115" i="27" a="1"/>
  <c r="AE111" i="27" a="1"/>
  <c r="AE107" i="27" a="1"/>
  <c r="AE103" i="27" a="1"/>
  <c r="AE99" i="27" a="1"/>
  <c r="AE95" i="27" a="1"/>
  <c r="AE91" i="27" a="1"/>
  <c r="AE87" i="27" a="1"/>
  <c r="AE83" i="27" a="1"/>
  <c r="AE49" i="27" a="1"/>
  <c r="AE21" i="27" a="1"/>
  <c r="AE18" i="27" a="1"/>
  <c r="AE14" i="27" a="1"/>
  <c r="AE10" i="27" a="1"/>
  <c r="AE4" i="27" a="1"/>
  <c r="AE214" i="27" a="1"/>
  <c r="AE163" i="27" a="1"/>
  <c r="AE146" i="27" a="1"/>
  <c r="AE216" i="27" a="1"/>
  <c r="AE212" i="27" a="1"/>
  <c r="AE208" i="27" a="1"/>
  <c r="AE204" i="27" a="1"/>
  <c r="AE189" i="27" a="1"/>
  <c r="AE175" i="27" a="1"/>
  <c r="AE172" i="27" a="1"/>
  <c r="AE168" i="27" a="1"/>
  <c r="AE161" i="27" a="1"/>
  <c r="AE80" i="27" a="1"/>
  <c r="AE76" i="27" a="1"/>
  <c r="AE72" i="27" a="1"/>
  <c r="AE68" i="27" a="1"/>
  <c r="AE64" i="27" a="1"/>
  <c r="AE60" i="27" a="1"/>
  <c r="AE56" i="27" a="1"/>
  <c r="AE52" i="27" a="1"/>
  <c r="AE48" i="27" a="1"/>
  <c r="AE44" i="27" a="1"/>
  <c r="AE40" i="27" a="1"/>
  <c r="AE36" i="27" a="1"/>
  <c r="AE32" i="27" a="1"/>
  <c r="AE28" i="27" a="1"/>
  <c r="AE24" i="27" a="1"/>
  <c r="AE187" i="27" a="1"/>
  <c r="AE81" i="27" a="1"/>
  <c r="AE221" i="27" a="1"/>
  <c r="AE207" i="27" a="1"/>
  <c r="AE203" i="27" a="1"/>
  <c r="AE199" i="27" a="1"/>
  <c r="AE195" i="27" a="1"/>
  <c r="AE192" i="27" a="1"/>
  <c r="AE185" i="27" a="1"/>
  <c r="AE181" i="27" a="1"/>
  <c r="AE178" i="27" a="1"/>
  <c r="AE158" i="27" a="1"/>
  <c r="AE153" i="27" a="1"/>
  <c r="AE150" i="27" a="1"/>
  <c r="AE147" i="27" a="1"/>
  <c r="AE144" i="27" a="1"/>
  <c r="AE137" i="27" a="1"/>
  <c r="AE133" i="27" a="1"/>
  <c r="AE129" i="27" a="1"/>
  <c r="AE126" i="27" a="1"/>
  <c r="AE122" i="27" a="1"/>
  <c r="AE118" i="27" a="1"/>
  <c r="AE114" i="27" a="1"/>
  <c r="AE110" i="27" a="1"/>
  <c r="AE106" i="27" a="1"/>
  <c r="AE102" i="27" a="1"/>
  <c r="AE98" i="27" a="1"/>
  <c r="AE94" i="27" a="1"/>
  <c r="AE90" i="27" a="1"/>
  <c r="AE86" i="27" a="1"/>
  <c r="AE82" i="27" a="1"/>
  <c r="AE17" i="27" a="1"/>
  <c r="AE13" i="27" a="1"/>
  <c r="AE7" i="27" a="1"/>
  <c r="AE3" i="27" a="1"/>
  <c r="AE210" i="27" a="1"/>
  <c r="AE180" i="27" a="1"/>
  <c r="AE152" i="27" a="1"/>
  <c r="AE224" i="27" a="1"/>
  <c r="AE220" i="27" a="1"/>
  <c r="AE215" i="27" a="1"/>
  <c r="AE211" i="27" a="1"/>
  <c r="AE188" i="27" a="1"/>
  <c r="AE171" i="27" a="1"/>
  <c r="AE164" i="27" a="1"/>
  <c r="AE155" i="27" a="1"/>
  <c r="AE140" i="27" a="1"/>
  <c r="AE79" i="27" a="1"/>
  <c r="AE75" i="27" a="1"/>
  <c r="AE71" i="27" a="1"/>
  <c r="AE67" i="27" a="1"/>
  <c r="AE63" i="27" a="1"/>
  <c r="AE59" i="27" a="1"/>
  <c r="AE55" i="27" a="1"/>
  <c r="AE51" i="27" a="1"/>
  <c r="AE47" i="27" a="1"/>
  <c r="AE43" i="27" a="1"/>
  <c r="AE39" i="27" a="1"/>
  <c r="AE35" i="27" a="1"/>
  <c r="AE31" i="27" a="1"/>
  <c r="AE27" i="27" a="1"/>
  <c r="AE23" i="27" a="1"/>
  <c r="AE20" i="27" a="1"/>
  <c r="AE9" i="27" a="1"/>
  <c r="AE194" i="27" a="1"/>
  <c r="AE157" i="27" a="1"/>
  <c r="AE78" i="27" a="1"/>
  <c r="AE206" i="27" a="1"/>
  <c r="AE202" i="27" a="1"/>
  <c r="AE198" i="27" a="1"/>
  <c r="AE191" i="27" a="1"/>
  <c r="AE184" i="27" a="1"/>
  <c r="AE177" i="27" a="1"/>
  <c r="AE174" i="27" a="1"/>
  <c r="AE167" i="27" a="1"/>
  <c r="AE160" i="27" a="1"/>
  <c r="AE143" i="27" a="1"/>
  <c r="AE136" i="27" a="1"/>
  <c r="AE132" i="27" a="1"/>
  <c r="AE128" i="27" a="1"/>
  <c r="AE125" i="27" a="1"/>
  <c r="AE121" i="27" a="1"/>
  <c r="AE117" i="27" a="1"/>
  <c r="AE113" i="27" a="1"/>
  <c r="AE109" i="27" a="1"/>
  <c r="AE105" i="27" a="1"/>
  <c r="AE101" i="27" a="1"/>
  <c r="AE97" i="27" a="1"/>
  <c r="AE93" i="27" a="1"/>
  <c r="AE89" i="27" a="1"/>
  <c r="AE85" i="27" a="1"/>
  <c r="AE16" i="27" a="1"/>
  <c r="AE12" i="27" a="1"/>
  <c r="AE6" i="27" a="1"/>
  <c r="AE2" i="27" a="1"/>
  <c r="AE219" i="27" a="1"/>
  <c r="AE170" i="27" a="1"/>
  <c r="AE149" i="27" a="1"/>
  <c r="AE201" i="27" a="1"/>
  <c r="AE96" i="27" a="1"/>
  <c r="AE58" i="27" a="1"/>
  <c r="AE26" i="27" a="1"/>
  <c r="AE223" i="27" a="1"/>
  <c r="AE112" i="27" a="1"/>
  <c r="AE190" i="27" a="1"/>
  <c r="AE46" i="27" a="1"/>
  <c r="AE183" i="27" a="1"/>
  <c r="AE139" i="27" a="1"/>
  <c r="AE108" i="27" a="1"/>
  <c r="AE70" i="27" a="1"/>
  <c r="AE38" i="27" a="1"/>
  <c r="AE15" i="27" a="1"/>
  <c r="AE5" i="27" a="1"/>
  <c r="AE166" i="27" a="1"/>
  <c r="AE120" i="27" a="1"/>
  <c r="AE88" i="27" a="1"/>
  <c r="AE50" i="27" a="1"/>
  <c r="AE218" i="27" a="1"/>
  <c r="AE42" i="27" a="1"/>
  <c r="AE176" i="27" a="1"/>
  <c r="AE142" i="27" a="1"/>
  <c r="AE131" i="27" a="1"/>
  <c r="AE100" i="27" a="1"/>
  <c r="AE62" i="27" a="1"/>
  <c r="AE30" i="27" a="1"/>
  <c r="AE209" i="27" a="1"/>
  <c r="AE19" i="27" a="1"/>
  <c r="AE116" i="27" a="1"/>
  <c r="AE197" i="27" a="1"/>
  <c r="AE124" i="27" a="1"/>
  <c r="AE92" i="27" a="1"/>
  <c r="AE54" i="27" a="1"/>
  <c r="AE22" i="27" a="1"/>
  <c r="AE135" i="27" a="1"/>
  <c r="AE104" i="27" a="1"/>
  <c r="AE104" i="27"/>
  <c r="AE66" i="27" a="1"/>
  <c r="AE66" i="27"/>
  <c r="AE34" i="27" a="1"/>
  <c r="AE34" i="27"/>
  <c r="AE84" i="27" a="1"/>
  <c r="AE84" i="27"/>
  <c r="AR172" i="21"/>
  <c r="AR173" i="21"/>
  <c r="AJ140" i="27"/>
  <c r="AE135" i="27"/>
  <c r="AE22" i="27"/>
  <c r="AE54" i="27"/>
  <c r="AE92" i="27"/>
  <c r="AE124" i="27"/>
  <c r="AE197" i="27"/>
  <c r="AE116" i="27"/>
  <c r="AE19" i="27"/>
  <c r="AE209" i="27"/>
  <c r="AE30" i="27"/>
  <c r="AE62" i="27"/>
  <c r="AE100" i="27"/>
  <c r="AE131" i="27"/>
  <c r="AE142" i="27"/>
  <c r="AE176" i="27"/>
  <c r="AE42" i="27"/>
  <c r="AE218" i="27"/>
  <c r="AE50" i="27"/>
  <c r="AE88" i="27"/>
  <c r="AE120" i="27"/>
  <c r="AE166" i="27"/>
  <c r="AE5" i="27"/>
  <c r="AE15" i="27"/>
  <c r="AE38" i="27"/>
  <c r="AE70" i="27"/>
  <c r="AE108" i="27"/>
  <c r="AE139" i="27"/>
  <c r="AE183" i="27"/>
  <c r="AE46" i="27"/>
  <c r="AE190" i="27"/>
  <c r="AE112" i="27"/>
  <c r="AE223" i="27"/>
  <c r="AE26" i="27"/>
  <c r="AE58" i="27"/>
  <c r="AE96" i="27"/>
  <c r="AE201" i="27"/>
  <c r="AE149" i="27"/>
  <c r="AE170" i="27"/>
  <c r="AE219" i="27"/>
  <c r="AE2" i="27"/>
  <c r="AE6" i="27"/>
  <c r="AE12" i="27"/>
  <c r="AE16" i="27"/>
  <c r="AE85" i="27"/>
  <c r="AE89" i="27"/>
  <c r="AE93" i="27"/>
  <c r="AE97" i="27"/>
  <c r="AE101" i="27"/>
  <c r="AE105" i="27"/>
  <c r="AE109" i="27"/>
  <c r="AE113" i="27"/>
  <c r="AE117" i="27"/>
  <c r="AE121" i="27"/>
  <c r="AE125" i="27"/>
  <c r="AE128" i="27"/>
  <c r="AE132" i="27"/>
  <c r="AE136" i="27"/>
  <c r="AE143" i="27"/>
  <c r="AE160" i="27"/>
  <c r="AE167" i="27"/>
  <c r="AE174" i="27"/>
  <c r="AE177" i="27"/>
  <c r="AE184" i="27"/>
  <c r="AE191" i="27"/>
  <c r="AE198" i="27"/>
  <c r="AE202" i="27"/>
  <c r="AE206" i="27"/>
  <c r="AE78" i="27"/>
  <c r="AE157" i="27"/>
  <c r="AE194" i="27"/>
  <c r="AE9" i="27"/>
  <c r="AE20" i="27"/>
  <c r="AE23" i="27"/>
  <c r="AE27" i="27"/>
  <c r="AE31" i="27"/>
  <c r="AE35" i="27"/>
  <c r="AE39" i="27"/>
  <c r="AE43" i="27"/>
  <c r="AE47" i="27"/>
  <c r="AE51" i="27"/>
  <c r="AE55" i="27"/>
  <c r="AE59" i="27"/>
  <c r="AE63" i="27"/>
  <c r="AE67" i="27"/>
  <c r="AE71" i="27"/>
  <c r="AE75" i="27"/>
  <c r="AE79" i="27"/>
  <c r="AE140" i="27"/>
  <c r="AE155" i="27"/>
  <c r="AE164" i="27"/>
  <c r="AE171" i="27"/>
  <c r="AE188" i="27"/>
  <c r="AE211" i="27"/>
  <c r="AE215" i="27"/>
  <c r="AE220" i="27"/>
  <c r="AE224" i="27"/>
  <c r="AE152" i="27"/>
  <c r="AE180" i="27"/>
  <c r="AE210" i="27"/>
  <c r="AE3" i="27"/>
  <c r="AE7" i="27"/>
  <c r="AE13" i="27"/>
  <c r="AE17" i="27"/>
  <c r="AE82" i="27"/>
  <c r="AE86" i="27"/>
  <c r="AE90" i="27"/>
  <c r="AE94" i="27"/>
  <c r="AE98" i="27"/>
  <c r="AE102" i="27"/>
  <c r="AE106" i="27"/>
  <c r="AE110" i="27"/>
  <c r="AE114" i="27"/>
  <c r="AE118" i="27"/>
  <c r="AE122" i="27"/>
  <c r="AE126" i="27"/>
  <c r="AE129" i="27"/>
  <c r="AE133" i="27"/>
  <c r="AE137" i="27"/>
  <c r="AE144" i="27"/>
  <c r="AE147" i="27"/>
  <c r="AE150" i="27"/>
  <c r="AE153" i="27"/>
  <c r="AE158" i="27"/>
  <c r="AE178" i="27"/>
  <c r="AE181" i="27"/>
  <c r="AE185" i="27"/>
  <c r="AE192" i="27"/>
  <c r="AE195" i="27"/>
  <c r="AE199" i="27"/>
  <c r="AE203" i="27"/>
  <c r="AE207" i="27"/>
  <c r="AE221" i="27"/>
  <c r="AE81" i="27"/>
  <c r="AE187" i="27"/>
  <c r="AE24" i="27"/>
  <c r="AE28" i="27"/>
  <c r="AE32" i="27"/>
  <c r="AE36" i="27"/>
  <c r="AE40" i="27"/>
  <c r="AE44" i="27"/>
  <c r="AE48" i="27"/>
  <c r="AE52" i="27"/>
  <c r="AE56" i="27"/>
  <c r="AE60" i="27"/>
  <c r="AE64" i="27"/>
  <c r="AE68" i="27"/>
  <c r="AE72" i="27"/>
  <c r="AE76" i="27"/>
  <c r="AE80" i="27"/>
  <c r="AE161" i="27"/>
  <c r="AE168" i="27"/>
  <c r="AE172" i="27"/>
  <c r="AE175" i="27"/>
  <c r="AE189" i="27"/>
  <c r="AE204" i="27"/>
  <c r="AE208" i="27"/>
  <c r="AE212" i="27"/>
  <c r="AE216" i="27"/>
  <c r="AE146" i="27"/>
  <c r="AE163" i="27"/>
  <c r="AE214" i="27"/>
  <c r="AE4" i="27"/>
  <c r="AE10" i="27"/>
  <c r="AE14" i="27"/>
  <c r="AE18" i="27"/>
  <c r="AE21" i="27"/>
  <c r="AE49" i="27"/>
  <c r="AE83" i="27"/>
  <c r="AE87" i="27"/>
  <c r="AE91" i="27"/>
  <c r="AE95" i="27"/>
  <c r="AE99" i="27"/>
  <c r="AE103" i="27"/>
  <c r="AE107" i="27"/>
  <c r="AE111" i="27"/>
  <c r="AE115" i="27"/>
  <c r="AE119" i="27"/>
  <c r="AE123" i="27"/>
  <c r="AE130" i="27"/>
  <c r="AE134" i="27"/>
  <c r="AE138" i="27"/>
  <c r="AE141" i="27"/>
  <c r="AE145" i="27"/>
  <c r="AE148" i="27"/>
  <c r="AE151" i="27"/>
  <c r="AE156" i="27"/>
  <c r="AE165" i="27"/>
  <c r="AE182" i="27"/>
  <c r="AE186" i="27"/>
  <c r="AE196" i="27"/>
  <c r="AE200" i="27"/>
  <c r="AE222" i="27"/>
  <c r="AE74" i="27"/>
  <c r="AE8" i="27"/>
  <c r="AE11" i="27"/>
  <c r="AE25" i="27"/>
  <c r="AE29" i="27"/>
  <c r="AE33" i="27"/>
  <c r="AE37" i="27"/>
  <c r="AE41" i="27"/>
  <c r="AE45" i="27"/>
  <c r="AE53" i="27"/>
  <c r="AE57" i="27"/>
  <c r="AE61" i="27"/>
  <c r="AE65" i="27"/>
  <c r="AE69" i="27"/>
  <c r="AE73" i="27"/>
  <c r="AE77" i="27"/>
  <c r="AE127" i="27"/>
  <c r="AE154" i="27"/>
  <c r="AE159" i="27"/>
  <c r="AE162" i="27"/>
  <c r="AE169" i="27"/>
  <c r="AE173" i="27"/>
  <c r="AE179" i="27"/>
  <c r="AE193" i="27"/>
  <c r="AE205" i="27"/>
  <c r="AE213" i="27"/>
  <c r="AE217" i="27"/>
  <c r="AJ2" i="27"/>
  <c r="AD2" i="27"/>
  <c r="AC7" i="27"/>
  <c r="AD7" i="27"/>
  <c r="AJ13" i="27"/>
  <c r="AD13" i="27"/>
  <c r="AJ22" i="27"/>
  <c r="AD22" i="27"/>
  <c r="AJ23" i="27"/>
  <c r="AD23" i="27"/>
  <c r="AJ24" i="27"/>
  <c r="AD24" i="27"/>
  <c r="AJ25" i="27"/>
  <c r="AD25" i="27"/>
  <c r="AJ26" i="27"/>
  <c r="AD26" i="27"/>
  <c r="AJ27" i="27"/>
  <c r="AD27" i="27"/>
  <c r="AJ28" i="27"/>
  <c r="AD28" i="27"/>
  <c r="AJ29" i="27"/>
  <c r="AD29" i="27"/>
  <c r="AJ30" i="27"/>
  <c r="AD30" i="27"/>
  <c r="AJ31" i="27"/>
  <c r="AD31" i="27"/>
  <c r="AJ32" i="27"/>
  <c r="AD32" i="27"/>
  <c r="AJ33" i="27"/>
  <c r="AD33" i="27"/>
  <c r="AJ34" i="27"/>
  <c r="AD34" i="27"/>
  <c r="AJ35" i="27"/>
  <c r="AD35" i="27"/>
  <c r="AJ36" i="27"/>
  <c r="AD36" i="27"/>
  <c r="AJ37" i="27"/>
  <c r="AD37" i="27"/>
  <c r="AJ38" i="27"/>
  <c r="AD38" i="27"/>
  <c r="AJ39" i="27"/>
  <c r="AD39" i="27"/>
  <c r="AJ40" i="27"/>
  <c r="AD40" i="27"/>
  <c r="AJ41" i="27"/>
  <c r="AD41" i="27"/>
  <c r="AJ42" i="27"/>
  <c r="AD42" i="27"/>
  <c r="AJ43" i="27"/>
  <c r="AD43" i="27"/>
  <c r="AJ44" i="27"/>
  <c r="AD44" i="27"/>
  <c r="AJ45" i="27"/>
  <c r="AD45" i="27"/>
  <c r="AJ46" i="27"/>
  <c r="AD46" i="27"/>
  <c r="AJ47" i="27"/>
  <c r="AD47" i="27"/>
  <c r="AJ48" i="27"/>
  <c r="AD48" i="27"/>
  <c r="AJ50" i="27"/>
  <c r="AD50" i="27"/>
  <c r="AJ51" i="27"/>
  <c r="AD51" i="27"/>
  <c r="AJ52" i="27"/>
  <c r="AD52" i="27"/>
  <c r="AJ53" i="27"/>
  <c r="AD53" i="27"/>
  <c r="AJ54" i="27"/>
  <c r="AD54" i="27"/>
  <c r="AJ55" i="27"/>
  <c r="AD55" i="27"/>
  <c r="AJ56" i="27"/>
  <c r="AD56" i="27"/>
  <c r="AJ57" i="27"/>
  <c r="AD57" i="27"/>
  <c r="AJ58" i="27"/>
  <c r="AD58" i="27"/>
  <c r="AJ59" i="27"/>
  <c r="AD59" i="27"/>
  <c r="AJ60" i="27"/>
  <c r="AD60" i="27"/>
  <c r="AJ61" i="27"/>
  <c r="AD61" i="27"/>
  <c r="AJ62" i="27"/>
  <c r="AD62" i="27"/>
  <c r="AJ63" i="27"/>
  <c r="AD63" i="27"/>
  <c r="AJ64" i="27"/>
  <c r="AD64" i="27"/>
  <c r="AJ65" i="27"/>
  <c r="AD65" i="27"/>
  <c r="AJ66" i="27"/>
  <c r="AD66" i="27"/>
  <c r="AJ67" i="27"/>
  <c r="AD67" i="27"/>
  <c r="AJ68" i="27"/>
  <c r="AD68" i="27"/>
  <c r="AJ69" i="27"/>
  <c r="AD69" i="27"/>
  <c r="AJ70" i="27"/>
  <c r="AD70" i="27"/>
  <c r="AJ71" i="27"/>
  <c r="AD71" i="27"/>
  <c r="AJ72" i="27"/>
  <c r="AD72" i="27"/>
  <c r="AJ73" i="27"/>
  <c r="AD73" i="27"/>
  <c r="AJ74" i="27"/>
  <c r="AD74" i="27"/>
  <c r="AJ75" i="27"/>
  <c r="AD75" i="27"/>
  <c r="AJ76" i="27"/>
  <c r="AD76" i="27"/>
  <c r="AJ77" i="27"/>
  <c r="AD77" i="27"/>
  <c r="AJ78" i="27"/>
  <c r="AD78" i="27"/>
  <c r="AJ79" i="27"/>
  <c r="AD79" i="27"/>
  <c r="AJ80" i="27"/>
  <c r="AD80" i="27"/>
  <c r="AJ82" i="27"/>
  <c r="AD82" i="27"/>
  <c r="AJ83" i="27"/>
  <c r="AD83" i="27"/>
  <c r="AJ84" i="27"/>
  <c r="AD84" i="27"/>
  <c r="AJ85" i="27"/>
  <c r="AD85" i="27"/>
  <c r="AJ87" i="27"/>
  <c r="AD87" i="27"/>
  <c r="AJ89" i="27"/>
  <c r="AD89" i="27"/>
  <c r="AJ91" i="27"/>
  <c r="AD91" i="27"/>
  <c r="AJ92" i="27"/>
  <c r="AD92" i="27"/>
  <c r="AJ93" i="27"/>
  <c r="AD93" i="27"/>
  <c r="AJ94" i="27"/>
  <c r="AD94" i="27"/>
  <c r="AJ95" i="27"/>
  <c r="AD95" i="27"/>
  <c r="AJ96" i="27"/>
  <c r="AD96" i="27"/>
  <c r="AJ97" i="27"/>
  <c r="AD97" i="27"/>
  <c r="AJ98" i="27"/>
  <c r="AD98" i="27"/>
  <c r="AJ99" i="27"/>
  <c r="AD99" i="27"/>
  <c r="AJ100" i="27"/>
  <c r="AD100" i="27"/>
  <c r="AJ101" i="27"/>
  <c r="AD101" i="27"/>
  <c r="AJ102" i="27"/>
  <c r="AD102" i="27"/>
  <c r="AJ103" i="27"/>
  <c r="AD103" i="27"/>
  <c r="AJ105" i="27"/>
  <c r="AD105" i="27"/>
  <c r="AJ106" i="27"/>
  <c r="AD106" i="27"/>
  <c r="AJ107" i="27"/>
  <c r="AD107" i="27"/>
  <c r="AJ110" i="27"/>
  <c r="AD110" i="27"/>
  <c r="AJ111" i="27"/>
  <c r="AD111" i="27"/>
  <c r="AJ112" i="27"/>
  <c r="AD112" i="27"/>
  <c r="AJ113" i="27"/>
  <c r="AD113" i="27"/>
  <c r="AJ114" i="27"/>
  <c r="AD114" i="27"/>
  <c r="AJ115" i="27"/>
  <c r="AD115" i="27"/>
  <c r="AJ116" i="27"/>
  <c r="AD116" i="27"/>
  <c r="AJ117" i="27"/>
  <c r="AD117" i="27"/>
  <c r="AJ118" i="27"/>
  <c r="AD118" i="27"/>
  <c r="AJ119" i="27"/>
  <c r="AD119" i="27"/>
  <c r="AJ120" i="27"/>
  <c r="AD120" i="27"/>
  <c r="AJ121" i="27"/>
  <c r="AD121" i="27"/>
  <c r="AJ122" i="27"/>
  <c r="AD122" i="27"/>
  <c r="AJ123" i="27"/>
  <c r="AD123" i="27"/>
  <c r="AJ124" i="27"/>
  <c r="AD124" i="27"/>
  <c r="AJ126" i="27"/>
  <c r="AD126" i="27"/>
  <c r="AJ128" i="27"/>
  <c r="AD128" i="27"/>
  <c r="AJ129" i="27"/>
  <c r="AD129" i="27"/>
  <c r="AJ130" i="27"/>
  <c r="AD130" i="27"/>
  <c r="AJ131" i="27"/>
  <c r="AD131" i="27"/>
  <c r="AJ132" i="27"/>
  <c r="AD132" i="27"/>
  <c r="AJ133" i="27"/>
  <c r="AD133" i="27"/>
  <c r="AJ134" i="27"/>
  <c r="AD134" i="27"/>
  <c r="AJ135" i="27"/>
  <c r="AD135" i="27"/>
  <c r="AJ136" i="27"/>
  <c r="AD136" i="27"/>
  <c r="AJ137" i="27"/>
  <c r="AD137" i="27"/>
  <c r="AJ138" i="27"/>
  <c r="AD138" i="27"/>
  <c r="AJ139" i="27"/>
  <c r="AD139" i="27"/>
  <c r="AJ141" i="27"/>
  <c r="AD141" i="27"/>
  <c r="AJ142" i="27"/>
  <c r="AD142" i="27"/>
  <c r="AJ143" i="27"/>
  <c r="AD143" i="27"/>
  <c r="AJ144" i="27"/>
  <c r="AD144" i="27"/>
  <c r="AJ145" i="27"/>
  <c r="AD145" i="27"/>
  <c r="AJ146" i="27"/>
  <c r="AD146" i="27"/>
  <c r="AJ149" i="27"/>
  <c r="AD149" i="27"/>
  <c r="AJ150" i="27"/>
  <c r="AD150" i="27"/>
  <c r="AJ151" i="27"/>
  <c r="AD151" i="27"/>
  <c r="AJ152" i="27"/>
  <c r="AD152" i="27"/>
  <c r="AJ155" i="27"/>
  <c r="AD155" i="27"/>
  <c r="AJ156" i="27"/>
  <c r="AD156" i="27"/>
  <c r="AJ157" i="27"/>
  <c r="AD157" i="27"/>
  <c r="AJ158" i="27"/>
  <c r="AD158" i="27"/>
  <c r="AJ159" i="27"/>
  <c r="AD159" i="27"/>
  <c r="AJ160" i="27"/>
  <c r="AD160" i="27"/>
  <c r="AJ161" i="27"/>
  <c r="AD161" i="27"/>
  <c r="AJ164" i="27"/>
  <c r="AD164" i="27"/>
  <c r="AJ165" i="27"/>
  <c r="AD165" i="27"/>
  <c r="AJ167" i="27"/>
  <c r="AD167" i="27"/>
  <c r="AJ168" i="27"/>
  <c r="AD168" i="27"/>
  <c r="AJ170" i="27"/>
  <c r="AD170" i="27"/>
  <c r="AJ172" i="27"/>
  <c r="AD172" i="27"/>
  <c r="AJ173" i="27"/>
  <c r="AD173" i="27"/>
  <c r="AJ175" i="27"/>
  <c r="AD175" i="27"/>
  <c r="AJ178" i="27"/>
  <c r="AD178" i="27"/>
  <c r="AJ179" i="27"/>
  <c r="AD179" i="27"/>
  <c r="AJ180" i="27"/>
  <c r="AD180" i="27"/>
  <c r="AJ182" i="27"/>
  <c r="AD182" i="27"/>
  <c r="AJ183" i="27"/>
  <c r="AD183" i="27"/>
  <c r="AJ184" i="27"/>
  <c r="AD184" i="27"/>
  <c r="AJ185" i="27"/>
  <c r="AD185" i="27"/>
  <c r="AJ186" i="27"/>
  <c r="AD186" i="27"/>
  <c r="AJ188" i="27"/>
  <c r="AD188" i="27"/>
  <c r="AJ190" i="27"/>
  <c r="AD190" i="27"/>
  <c r="AJ191" i="27"/>
  <c r="AD191" i="27"/>
  <c r="AJ192" i="27"/>
  <c r="AD192" i="27"/>
  <c r="AJ193" i="27"/>
  <c r="AD193" i="27"/>
  <c r="AJ194" i="27"/>
  <c r="AD194" i="27"/>
  <c r="AJ195" i="27"/>
  <c r="AD195" i="27"/>
  <c r="AJ196" i="27"/>
  <c r="AD196" i="27"/>
  <c r="AJ197" i="27"/>
  <c r="AD197" i="27"/>
  <c r="AJ198" i="27"/>
  <c r="AD198" i="27"/>
  <c r="AJ199" i="27"/>
  <c r="AD199" i="27"/>
  <c r="AJ200" i="27"/>
  <c r="AD200" i="27"/>
  <c r="AJ201" i="27"/>
  <c r="AD201" i="27"/>
  <c r="AJ202" i="27"/>
  <c r="AD202" i="27"/>
  <c r="AJ203" i="27"/>
  <c r="AD203" i="27"/>
  <c r="AJ204" i="27"/>
  <c r="AD204" i="27"/>
  <c r="AJ205" i="27"/>
  <c r="AD205" i="27"/>
  <c r="AJ206" i="27"/>
  <c r="AD206" i="27"/>
  <c r="AJ207" i="27"/>
  <c r="AD207" i="27"/>
  <c r="AJ208" i="27"/>
  <c r="AD208" i="27"/>
  <c r="AJ209" i="27"/>
  <c r="AD209" i="27"/>
  <c r="AJ210" i="27"/>
  <c r="AD210" i="27"/>
  <c r="AJ211" i="27"/>
  <c r="AD211" i="27"/>
  <c r="AJ212" i="27"/>
  <c r="AD212" i="27"/>
  <c r="AJ213" i="27"/>
  <c r="AD213" i="27"/>
  <c r="AJ216" i="27"/>
  <c r="AD216" i="27"/>
  <c r="B214" i="27" a="1"/>
  <c r="B214" i="2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Yuri Massiel Cristancho Morales</author>
  </authors>
  <commentList>
    <comment ref="AC5" authorId="0" shapeId="0" xr:uid="{00000000-0006-0000-0400-000001000000}">
      <text>
        <r>
          <rPr>
            <sz val="11"/>
            <color theme="1"/>
            <rFont val="Calibri"/>
            <family val="2"/>
            <scheme val="minor"/>
          </rPr>
          <t>Yuri Massiel Cristancho Morales:
126.640.000
APORTE EN INSTRUMENTOS MUSICALES POR PARTE DEL FONDO 
APORTE DE LA ORQUESTA FILARMONICA COMPONENTE ARTISTICO</t>
        </r>
      </text>
    </comment>
    <comment ref="AD5" authorId="0" shapeId="0" xr:uid="{00000000-0006-0000-0400-000002000000}">
      <text>
        <r>
          <rPr>
            <sz val="11"/>
            <color theme="1"/>
            <rFont val="Calibri"/>
            <family val="2"/>
            <scheme val="minor"/>
          </rPr>
          <t xml:space="preserve">Yuri Massiel Cristancho Morales:
</t>
        </r>
      </text>
    </comment>
    <comment ref="AD7" authorId="0" shapeId="0" xr:uid="{00000000-0006-0000-0400-000003000000}">
      <text>
        <r>
          <rPr>
            <sz val="11"/>
            <color theme="1"/>
            <rFont val="Calibri"/>
            <family val="2"/>
            <scheme val="minor"/>
          </rPr>
          <t xml:space="preserve">Yuri Massiel Cristancho Morales:
NO TIENE EROGACION PRESUPUESTAL
</t>
        </r>
      </text>
    </comment>
    <comment ref="AD11" authorId="0" shapeId="0" xr:uid="{00000000-0006-0000-0400-000004000000}">
      <text>
        <r>
          <rPr>
            <sz val="11"/>
            <color theme="1"/>
            <rFont val="Calibri"/>
            <family val="2"/>
            <scheme val="minor"/>
          </rPr>
          <t>Yuri Massiel Cristancho Morales:
APORTE IDU
FDLS: ESTUDIOS Y DISEÑOS</t>
        </r>
      </text>
    </comment>
    <comment ref="AG77" authorId="0" shapeId="0" xr:uid="{00000000-0006-0000-0400-000005000000}">
      <text>
        <r>
          <rPr>
            <sz val="11"/>
            <color theme="1"/>
            <rFont val="Calibri"/>
            <family val="2"/>
            <scheme val="minor"/>
          </rPr>
          <t xml:space="preserve">Yuri Massiel Cristancho Morales:
</t>
        </r>
      </text>
    </comment>
    <comment ref="AD86" authorId="0" shapeId="0" xr:uid="{00000000-0006-0000-0400-000006000000}">
      <text>
        <r>
          <rPr>
            <sz val="11"/>
            <color theme="1"/>
            <rFont val="Calibri"/>
            <family val="2"/>
            <scheme val="minor"/>
          </rPr>
          <t>Yuri Massiel Cristancho Morales:
El presente convenio, no compromete recursos económicos de
las partes</t>
        </r>
      </text>
    </comment>
    <comment ref="AD153" authorId="0" shapeId="0" xr:uid="{00000000-0006-0000-0400-000007000000}">
      <text>
        <r>
          <rPr>
            <sz val="11"/>
            <color theme="1"/>
            <rFont val="Calibri"/>
            <family val="2"/>
            <scheme val="minor"/>
          </rPr>
          <t>Yuri Massiel Cristancho Morales:
MIL SETECIENTOS CINCUENTA Y SEIS MILLONES CIENTO OCHENTA Y CUATRO MIL CIENTO OCHO
PESOS M/CTE ($1.756.184.108).
De los cuales LA SECRETARIA DISTRITAL DE AMBIENTE aportará la suma de. ($158.000.000) en especie.
Por su parte, el FONDO DE DESARROLLO LOCAL DE SAN CRISTÓBAL, aportará la suma de
($982.566.944), representados en aporte en dinero en la suma ($649.114.000) y en especie: ($333.452.944)
En cuanto al INSTITUTO DISTRITAL, PARA LA PROTECCIÓN DE LA NIÑEZ Y LA JUVENTUD – IDIPRON,
aportará a la ejecución del convenio la suma de ($615.617.164), de los cuales la suma de: ($29.353.338), en
dinero (ejecutados directamente por este Instituto) y el saldo de: ($586.263.826), serán aportados en especie.</t>
        </r>
      </text>
    </comment>
    <comment ref="AJ174" authorId="0" shapeId="0" xr:uid="{00000000-0006-0000-0400-000008000000}">
      <text>
        <r>
          <rPr>
            <sz val="11"/>
            <color theme="1"/>
            <rFont val="Calibri"/>
            <family val="2"/>
            <scheme val="minor"/>
          </rPr>
          <t xml:space="preserve">Yuri Massiel Cristancho Morales:
No coincide saldo con el libro de pagos.
1870 -  Mujeres empoderadas en San Cristóbal
1873 - San Cristóbal al servicio de la ciudadanía
1870 -  Mujeres empoderadas en San Cristóbal
92.807.834
250.350.756
280.063.539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<sst xmlns="http://schemas.openxmlformats.org/spreadsheetml/2006/main" count="27249" uniqueCount="10032">
  <si>
    <t>#</t>
  </si>
  <si>
    <t>NUMERO DE CONTRATO</t>
  </si>
  <si>
    <t>CEDENTE</t>
  </si>
  <si>
    <t>CESIONARIO</t>
  </si>
  <si>
    <t>ÁREA</t>
  </si>
  <si>
    <t>TRÁMITE</t>
  </si>
  <si>
    <t>ORFEO</t>
  </si>
  <si>
    <t>FECHA DE RADICACIÓN</t>
  </si>
  <si>
    <t>NOVEDAD</t>
  </si>
  <si>
    <t>ABOGADO</t>
  </si>
  <si>
    <t>FDLSC-CPS-380-2024</t>
  </si>
  <si>
    <t>GONZALO CRUZ RUEDA</t>
  </si>
  <si>
    <t>DIEGO FERNANDO SEPULVEDA CABALLERO 3012155943 -3143743299</t>
  </si>
  <si>
    <t>INFRAESTRUCTURA</t>
  </si>
  <si>
    <t>CESIÓN</t>
  </si>
  <si>
    <t> </t>
  </si>
  <si>
    <t>JOHAN CAMILO SUPELANO CRUZ</t>
  </si>
  <si>
    <t>FDLSC-CPS-348-2024</t>
  </si>
  <si>
    <t>ANDRES MAURICIO VALENCIA JIMENEZ</t>
  </si>
  <si>
    <t>DESISTIO</t>
  </si>
  <si>
    <t>IVC</t>
  </si>
  <si>
    <t>N/A</t>
  </si>
  <si>
    <t>FDLSC-CPS-062-2024</t>
  </si>
  <si>
    <t>LEYDI ALEJANDRA NARVAEZ BASTIDAS</t>
  </si>
  <si>
    <t>JUAN PABLO RUIZ ZULUAGA 3105557651</t>
  </si>
  <si>
    <t>OK</t>
  </si>
  <si>
    <t>ZENAIDA ANDREA BADILLO BUENDIA</t>
  </si>
  <si>
    <t>FDLSC-CPS-091-2024</t>
  </si>
  <si>
    <t>JAIRO VARGAS</t>
  </si>
  <si>
    <t>MARIA CONSUELO RODRIGUEZ TORRES 3108615432</t>
  </si>
  <si>
    <t>ACUERDOS CIUDADANOS</t>
  </si>
  <si>
    <t>FDLSC-CPS-290-2024</t>
  </si>
  <si>
    <t>WILLIAM INFANTE PIRAQUIVE</t>
  </si>
  <si>
    <t>RUTH MEDINA 3014756469</t>
  </si>
  <si>
    <t>AMBIENTE</t>
  </si>
  <si>
    <t>FDLSC-CPS-079-2024</t>
  </si>
  <si>
    <t>OMAR ALBERTO IBAÑEZ JIMENEZ</t>
  </si>
  <si>
    <t>GUSTAVO ESPINOSA MURILLO 3133720246</t>
  </si>
  <si>
    <t>FDLSC-CPS-349-2024</t>
  </si>
  <si>
    <t>ADRIANA PATRICIA RODRIGUEZ MUNZA</t>
  </si>
  <si>
    <t>RUBI ALEXANDER RODRIGUEZ 3223747884</t>
  </si>
  <si>
    <t> OSCAR ARBEY MARTINEZ RINCÓN</t>
  </si>
  <si>
    <t>FDLSC-CPS-071-2024</t>
  </si>
  <si>
    <t>YESSICA MILENA GARZON ORTEGA</t>
  </si>
  <si>
    <t>REACTIVACIÓN 13 - POSIBLE SUSPENSIÓN</t>
  </si>
  <si>
    <t>SUSPENSIÓN</t>
  </si>
  <si>
    <t>Reactivar 12 MAYO</t>
  </si>
  <si>
    <t>HECTOR JUNIOR MURILLO MOSQUERA</t>
  </si>
  <si>
    <t>FDLSC-CPS-247-2024</t>
  </si>
  <si>
    <t>DEISY ANGELICA CASTIBLANCO MURCIA</t>
  </si>
  <si>
    <t>SUSPENSIÓN 14 MAYO</t>
  </si>
  <si>
    <t>PREVENCIÓN DE VIOLENCIAS</t>
  </si>
  <si>
    <t>14 MAYO AL 15 JUNIO 2024</t>
  </si>
  <si>
    <t>FDLSC-CPS-339-2024</t>
  </si>
  <si>
    <t>HARRISON SEBASTIAN POVEDA PATIÑO</t>
  </si>
  <si>
    <t>SUSPENSIÓN 09 MAYO</t>
  </si>
  <si>
    <t>CULTURA</t>
  </si>
  <si>
    <t>09 MAYO AL 11 JUNIO 2024</t>
  </si>
  <si>
    <t>FDLSC-CPS-148-2024</t>
  </si>
  <si>
    <t>JOSE AUGUSTO GONZALEZ MARTINEZ</t>
  </si>
  <si>
    <t>JEISON MAYORGA 3115449696</t>
  </si>
  <si>
    <t> FROYLAN SNAIDER SANCHEZ PIZA</t>
  </si>
  <si>
    <t>FDLSC-CPS-307-2024</t>
  </si>
  <si>
    <t>ANDREA DEL PILAR NUÑEZ VERA</t>
  </si>
  <si>
    <t>PENDIENTE</t>
  </si>
  <si>
    <t>MUJER Y GÉNERO</t>
  </si>
  <si>
    <t>FDLSC-CPS-180-2024</t>
  </si>
  <si>
    <t>OMAR CONTRERAS CARIBELLO</t>
  </si>
  <si>
    <t>JORGE RAUL BERMUDEZ ROMERO 3213368139</t>
  </si>
  <si>
    <t>FDLSC-CPS-252-2024</t>
  </si>
  <si>
    <t>LUZ NELLY CARREÑO PEREZ</t>
  </si>
  <si>
    <t>CONTRATACIÓN</t>
  </si>
  <si>
    <t>FDLSC-CPS-436-2024</t>
  </si>
  <si>
    <t>ANLLY CAMILA CASALLAS RIAÑO</t>
  </si>
  <si>
    <t>PAULA SUAREZ  3204475739</t>
  </si>
  <si>
    <t>RIESGOS</t>
  </si>
  <si>
    <t>FDLSC-CPS-486-2024</t>
  </si>
  <si>
    <t>DERLY LORENA BARBOSA CENDALES</t>
  </si>
  <si>
    <t>MAURICIO SANCHEZ  3208397649</t>
  </si>
  <si>
    <t>FDLSC-CPS-056-2024</t>
  </si>
  <si>
    <t>LUIS JAVIER GOUZY AMORTEGUI</t>
  </si>
  <si>
    <t>ELEMIR EDUARDO PINTO DIAZ</t>
  </si>
  <si>
    <t>LIQUIDACIONES</t>
  </si>
  <si>
    <t>MARTHA NUBIA USAQUEN RODRIGUEZ - LEYDI ALEJANDRA NARVAEZ BASTIDAS</t>
  </si>
  <si>
    <t>JUAN PABLO RUIZ ZULUAGA</t>
  </si>
  <si>
    <t>FDLSC-CPS-080-2024</t>
  </si>
  <si>
    <t>SANDRA YENNY PUENTES MENDEZ</t>
  </si>
  <si>
    <t>DIANA CONSTANZA REINA MORENO</t>
  </si>
  <si>
    <t>ALMACÉN</t>
  </si>
  <si>
    <t>CHRISTIAN HERNAN MUÑOZ MAHECHA</t>
  </si>
  <si>
    <t>MARIA CONSUELO RODRIGUEZ TORRES</t>
  </si>
  <si>
    <t>FDLSC-CPS-098-2024</t>
  </si>
  <si>
    <t>RAFAEL ANTONIO PERDOMO MORENO</t>
  </si>
  <si>
    <t>GERALDINE MENDEZ MESA</t>
  </si>
  <si>
    <t>SEPARACIÓN EN LA FUENTE</t>
  </si>
  <si>
    <t>FDLSC-CPS-154-2024</t>
  </si>
  <si>
    <t>JHOAN SEBASTIAN SOLER ORTIZ</t>
  </si>
  <si>
    <t>CAMILO ANDRES SAAVEDRA GUZMAN</t>
  </si>
  <si>
    <t>DEPORTES</t>
  </si>
  <si>
    <t>FDLSC-CPS-166-2024</t>
  </si>
  <si>
    <t>KAREN TATIANA BARBOSA CENDALES</t>
  </si>
  <si>
    <t>HECTOR OLAYA JACOME</t>
  </si>
  <si>
    <t>ARCHIVO</t>
  </si>
  <si>
    <t>FDLSC-CPS-167-2024</t>
  </si>
  <si>
    <t>LADY JOHANNA FAJARDO USAQUEN</t>
  </si>
  <si>
    <t>JOSE DARIO GAVILANES</t>
  </si>
  <si>
    <t>FDLSC-CPS-231-2024</t>
  </si>
  <si>
    <t>EDGAR MAURICIO AVILA ROMERO</t>
  </si>
  <si>
    <t>YULMAN ALEXIS SEPÚLVEDA CALLEJAS</t>
  </si>
  <si>
    <t>ESTEFANIA CASALLAS RIAÑO</t>
  </si>
  <si>
    <t>FDLSC-CPS-245-2024</t>
  </si>
  <si>
    <t>DAVID ARTURO JAIMES MARTINEZ</t>
  </si>
  <si>
    <t>RUBIELA KATHERINE CUITIVA RUIZ</t>
  </si>
  <si>
    <t>PLANEACIÓN</t>
  </si>
  <si>
    <t>FDLSC-CPS-276-2024</t>
  </si>
  <si>
    <t>MONICA ALBARRACIN NUÑEZ</t>
  </si>
  <si>
    <t>GEARLY SONSOLES TRUJILLO SÁNCHEZ</t>
  </si>
  <si>
    <t>DESPACHO</t>
  </si>
  <si>
    <t>OSCAR ARBEY MARTÍNEZ RINCÓN</t>
  </si>
  <si>
    <t>FDLSC-CPS-305-2024</t>
  </si>
  <si>
    <t>ANNI ESTHER ZUÑIGA PEREA</t>
  </si>
  <si>
    <t>LEIDY MIREYA PACHÓN BAQUERO</t>
  </si>
  <si>
    <t>FDLSC-CPS-314-2024</t>
  </si>
  <si>
    <t>DIANA ANGELICA RODRÍGUEZ ACOSTA</t>
  </si>
  <si>
    <t>JULY ANDREA MARTINEZ BOGOTA</t>
  </si>
  <si>
    <t>INSPECCIONES</t>
  </si>
  <si>
    <t>FDLSC-CPS-343-2024</t>
  </si>
  <si>
    <t>CARLOS YESID MORENO CALDERON</t>
  </si>
  <si>
    <t>FDLSC-CPS-351-2024</t>
  </si>
  <si>
    <t>KAIRA JINETH CANGA RENTERIA</t>
  </si>
  <si>
    <t>NAZLY VALENTINA GONZALEZ CABRERA</t>
  </si>
  <si>
    <t>FDLSC-CPS-396-2024</t>
  </si>
  <si>
    <t>JOSE MIGUEL ALDANA AREVALO</t>
  </si>
  <si>
    <t>LEIDY LIZETH CHINGATE PARRADO</t>
  </si>
  <si>
    <t>Gabriel Cortes Pineda 3134845769</t>
  </si>
  <si>
    <t>LAURA ISABEL ACOSTA PARRA</t>
  </si>
  <si>
    <t>FDLSC-CPS-067-2024</t>
  </si>
  <si>
    <t>ROSA ANGELICA ROBAYO</t>
  </si>
  <si>
    <t>CARLOS MAURICIO MURILLO 312 8190902</t>
  </si>
  <si>
    <t>PARTICIPACIÒN</t>
  </si>
  <si>
    <t>FDLSC-CPS-093-2024</t>
  </si>
  <si>
    <t>ARIEL AUGUSTO MORA</t>
  </si>
  <si>
    <t>HECTOR DANIEL ANGEL HERNANDEZ 3222308969</t>
  </si>
  <si>
    <t>FDLSC-CPS-092-2024</t>
  </si>
  <si>
    <t>ANGIE YADIRA URRUTIA</t>
  </si>
  <si>
    <t>JENSIE RODRIGUEZ 3228501551</t>
  </si>
  <si>
    <t>FDLSC-CPS-039-2024</t>
  </si>
  <si>
    <t>ERIKA PAOLA ACOSTA GUTIERREZ</t>
  </si>
  <si>
    <t>MICHAEL DUVAN TOVAR IBAGUE 3186792505</t>
  </si>
  <si>
    <t>SEPARACIÒN EN AL FUENTE</t>
  </si>
  <si>
    <t>VIGENCIA</t>
  </si>
  <si>
    <t>ITEM</t>
  </si>
  <si>
    <t>TIPO CONTRATISTA</t>
  </si>
  <si>
    <t>RUBRO PRESUPUESTAL</t>
  </si>
  <si>
    <t>NOMBRE DEL PROYECTO DE INVERSIÓN</t>
  </si>
  <si>
    <t>TIPO DE CONTRATO</t>
  </si>
  <si>
    <t>ABREV TIPO CCTO</t>
  </si>
  <si>
    <t>MODALIDAD DE CONTRATACIÓN</t>
  </si>
  <si>
    <t>OBJETO</t>
  </si>
  <si>
    <t>PROCESO DE CONTRATACIÓN</t>
  </si>
  <si>
    <t>CONTRATISTA O RAZÓN SOCIAL</t>
  </si>
  <si>
    <t>IDENTIFICACIÓN</t>
  </si>
  <si>
    <t>ABOGADO RESPONSABLE DEL PROCESO</t>
  </si>
  <si>
    <t>FECHA SUSCRIPCIÓN CONTRATO</t>
  </si>
  <si>
    <t>PLAZO INICIAL</t>
  </si>
  <si>
    <t xml:space="preserve">FECHA DE INICIO </t>
  </si>
  <si>
    <t xml:space="preserve">FECHA DE TERMINACIÓN </t>
  </si>
  <si>
    <t>FECHA CESIÓN CTO</t>
  </si>
  <si>
    <t>NOMBRE DEL CEDENTE</t>
  </si>
  <si>
    <t>IDENTIFICACIÓN CEDENTE</t>
  </si>
  <si>
    <t>PRÓRROGA 1</t>
  </si>
  <si>
    <t>PLAZO FINAL</t>
  </si>
  <si>
    <t>SUSPENSIÓN 1 - FECHA INICIO</t>
  </si>
  <si>
    <t>SUSPENSIÓN 1 - FECHA FINAL</t>
  </si>
  <si>
    <t>FECHA TERMINACIÓN INCL PRORROGA-SUSPENSIÓN</t>
  </si>
  <si>
    <t xml:space="preserve"> VALOR INICIAL DEL CONTRATO </t>
  </si>
  <si>
    <t>ADICIÓN VALOR 1</t>
  </si>
  <si>
    <t xml:space="preserve"> VALOR FINAL DEL CONTRATO  INCL ADICIÓN</t>
  </si>
  <si>
    <t>ESTADO DEL CONTRATO</t>
  </si>
  <si>
    <t>ESTADO ACTUAL EN SECOP</t>
  </si>
  <si>
    <t>URL</t>
  </si>
  <si>
    <t>APOYO A LA SUPERVISIÓN</t>
  </si>
  <si>
    <t>MEMORANDO DESIGNACIÓN</t>
  </si>
  <si>
    <t>N° DE PÓLIZA</t>
  </si>
  <si>
    <t>COMPAÑIA ASEGURADORA</t>
  </si>
  <si>
    <t>FECHA INICIO COBERTURA PÓLIZA</t>
  </si>
  <si>
    <t>FECHA DE TERMINACIÓN COBERTURA PÓLIZA</t>
  </si>
  <si>
    <t>COMODATO</t>
  </si>
  <si>
    <t>SIN EROGACIÓN PRESUPUESTAL</t>
  </si>
  <si>
    <t>C</t>
  </si>
  <si>
    <t>CONTRATACION DIRECTA</t>
  </si>
  <si>
    <t>EL COMODATARIO RECIBE DEL COMODANTE EN PRÉSTAMO DE USO A TÍTULO GRATUITO Y CON DESTINO DE USO DE LA COMUNIDAD, LOS BIENES MUEBLES E INMUEBLES DE PROPIEDAD UNICA Y EXCLUSIVA DEL COMODANTE SOBRE LOS CUALES NO PESA NINGUN GRAVAMEN O LIMITACION ALGUNA, DE CONFORMIDAD CON EL INVENTARIO DE BIENES</t>
  </si>
  <si>
    <t>FDLSC-C-590-2022</t>
  </si>
  <si>
    <t>FDLSC-CD-318-2022</t>
  </si>
  <si>
    <t>JUNTA DE ACCIÓN COMUNAL SAN JOSE SUR ORIENTAL</t>
  </si>
  <si>
    <t>FROYLAN SNAIDER SANCHEZ PIZA</t>
  </si>
  <si>
    <t>No Aplica</t>
  </si>
  <si>
    <t>En ejecución</t>
  </si>
  <si>
    <t>https://community.secop.gov.co/Public/Tendering/OpportunityDetail/Index?noticeUID=CO1.NTC.3599293&amp;isFromPublicArea=True&amp;isModal=true&amp;asPopupView=true</t>
  </si>
  <si>
    <t>ALMACEN</t>
  </si>
  <si>
    <t>KAREN VIVIANA AREIZA PEREIRA
LISSETH CATALINA VARGAS MAYORGA</t>
  </si>
  <si>
    <t xml:space="preserve">42-44-101144480	</t>
  </si>
  <si>
    <t>SEGUROS DEL ESTADO S.A.</t>
  </si>
  <si>
    <t>FDLSC-C-591-2022</t>
  </si>
  <si>
    <t>FDLSC-CD-319-2022</t>
  </si>
  <si>
    <t>JUNTA DE ACCIÓN COMUNAL RODEO SUR ORIENTAL</t>
  </si>
  <si>
    <t>ANULADO</t>
  </si>
  <si>
    <t>No registra</t>
  </si>
  <si>
    <t>En revision del proveedor</t>
  </si>
  <si>
    <t>En revisión del Proveedor</t>
  </si>
  <si>
    <t>https://community.secop.gov.co/Public/Tendering/OpportunityDetail/Index?noticeUID=CO1.NTC.3598600&amp;isFromPublicArea=True&amp;isModal=true&amp;asPopupView=true</t>
  </si>
  <si>
    <t>FDLSC-C-592-2022</t>
  </si>
  <si>
    <t>FDLSC-CD-320-2022</t>
  </si>
  <si>
    <t>JUNTA DE ACCIÓN COMUNAL CALVO SUR</t>
  </si>
  <si>
    <t>https://community.secop.gov.co/Public/Tendering/OpportunityDetail/Index?noticeUID=CO1.NTC.3598742&amp;isFromPublicArea=True&amp;isModal=true&amp;asPopupView=true</t>
  </si>
  <si>
    <t>4244101144455</t>
  </si>
  <si>
    <t>SEGUROS DEL ESTADO</t>
  </si>
  <si>
    <t>FDLSC-C-593-2022</t>
  </si>
  <si>
    <t>FDLSC-CD-321-2022</t>
  </si>
  <si>
    <t>JUNTA DE ACCIÓN COMUNAL SANTA RITA TERCERA ETAPA</t>
  </si>
  <si>
    <t>https://community.secop.gov.co/Public/Tendering/OpportunityDetail/Index?noticeUID=CO1.NTC.3600119&amp;isFromPublicArea=True&amp;isModal=true&amp;asPopupView=true</t>
  </si>
  <si>
    <t xml:space="preserve">11-46-101033823	</t>
  </si>
  <si>
    <t>SEGURO DEL ESTADO S.A</t>
  </si>
  <si>
    <t>FDLSC-C-594-2022</t>
  </si>
  <si>
    <t>FDLSC-CD-322-2022</t>
  </si>
  <si>
    <t>JUNTA DE ACCIÓN COMUNAL PUENTE COLORADO</t>
  </si>
  <si>
    <t>https://community.secop.gov.co/Public/Tendering/OpportunityDetail/Index?noticeUID=CO1.NTC.3599999&amp;isFromPublicArea=True&amp;isModal=true&amp;asPopupView=true</t>
  </si>
  <si>
    <t xml:space="preserve">42-44-101144536	</t>
  </si>
  <si>
    <t>FDLSC-C-595-2022</t>
  </si>
  <si>
    <t>FDLSC-CD-323-2022</t>
  </si>
  <si>
    <t>JUNTA DE ACCIÓN COMUNAL LA CASTAÑA</t>
  </si>
  <si>
    <t>https://community.secop.gov.co/Public/Tendering/OpportunityDetail/Index?noticeUID=CO1.NTC.3600579&amp;isFromPublicArea=True&amp;isModal=true&amp;asPopupView=true</t>
  </si>
  <si>
    <t xml:space="preserve">42-44-101144496	</t>
  </si>
  <si>
    <t>FDLSC-C-596-2022</t>
  </si>
  <si>
    <t>FDLSC-CD-324-2022</t>
  </si>
  <si>
    <t>JUNTA DE ACCIÓN COMUNAL MONTEBELLO</t>
  </si>
  <si>
    <t>https://community.secop.gov.co/Public/Tendering/OpportunityDetail/Index?noticeUID=CO1.NTC.3599772&amp;isFromPublicArea=True&amp;isModal=true&amp;asPopupView=true</t>
  </si>
  <si>
    <t xml:space="preserve">42-44-101144475	</t>
  </si>
  <si>
    <t>FDLSC-C-597-2022</t>
  </si>
  <si>
    <t>FDLSC-CD-325-2022</t>
  </si>
  <si>
    <t>JUNTA DE ACCIÓN COMUNAL BELLAVISTA SAN JUANITO Y LUCERO</t>
  </si>
  <si>
    <t>FIRMADO</t>
  </si>
  <si>
    <t>Firmado</t>
  </si>
  <si>
    <t>https://community.secop.gov.co/Public/Tendering/OpportunityDetail/Index?noticeUID=CO1.NTC.3597553&amp;isFromPublicArea=True&amp;isModal=true&amp;asPopupView=true</t>
  </si>
  <si>
    <t>FDLSC-C-598-2022</t>
  </si>
  <si>
    <t>FDLSC-CD-330-2022</t>
  </si>
  <si>
    <t>JUNTA DE ACCIÓN COMUNAL SAN CRISTOBAL SUR</t>
  </si>
  <si>
    <t>https://community.secop.gov.co/Public/Tendering/OpportunityDetail/Index?noticeUID=CO1.NTC.3603045&amp;isFromPublicArea=True&amp;isModal=true&amp;asPopupView=true</t>
  </si>
  <si>
    <t xml:space="preserve">33-46-101045478	</t>
  </si>
  <si>
    <t>FDLSC-C-599-2022</t>
  </si>
  <si>
    <t>FDLSC-CD-327-2022</t>
  </si>
  <si>
    <t>JUNTA DE ACCIÓN COMUNAL URBANIZACIÓN VILLA DEL CERRO</t>
  </si>
  <si>
    <t>https://community.secop.gov.co/Public/Tendering/OpportunityDetail/Index?noticeUID=CO1.NTC.3599195&amp;isFromPublicArea=True&amp;isModal=true&amp;asPopupView=true</t>
  </si>
  <si>
    <t xml:space="preserve">42-44-101144450	</t>
  </si>
  <si>
    <t>FDLSC-C-600-2022</t>
  </si>
  <si>
    <t>FDLSC-CD-328-2022</t>
  </si>
  <si>
    <t>JUNTA DE ACCIÓN COMUNAL LA BELLEZA</t>
  </si>
  <si>
    <t>https://community.secop.gov.co/Public/Tendering/OpportunityDetail/Index?noticeUID=CO1.NTC.3596726&amp;isFromPublicArea=True&amp;isModal=true&amp;asPopupView=true</t>
  </si>
  <si>
    <t xml:space="preserve">33-46-101045479	</t>
  </si>
  <si>
    <t>FDLSC-C-601-2022</t>
  </si>
  <si>
    <t>FDLSC-CD-329-2022</t>
  </si>
  <si>
    <t>JUNTA DE ACCIÓN COMUNAL URBANIZACIÓN ANTIOQUÍA</t>
  </si>
  <si>
    <t>https://community.secop.gov.co/Public/Tendering/OpportunityDetail/Index?noticeUID=CO1.NTC.3599569&amp;isFromPublicArea=True&amp;isModal=true&amp;asPopupView=true</t>
  </si>
  <si>
    <t xml:space="preserve">42-44-101144621	</t>
  </si>
  <si>
    <t>SEGUROS DEL ESTADO SA</t>
  </si>
  <si>
    <t>SIN INFORMACIÓN</t>
  </si>
  <si>
    <t>CONTRATO COMODATO</t>
  </si>
  <si>
    <t>EL COMODATARIO RECIBE DEL COMODANTE EN PRÉSTAMO DE USO A TÍTULO GRATUITO Y CON DESTINO DE USO DE LA COMUNIDAD, LOS BIENES INMUEBLES DE PROPIEDAD UNICA Y EXCLUSIVA DEL COMODANTE SOBRE LOS CUALES NO PESA NINGUN GRAVAMEN O LIMITACION ALGUNA, DE CONFORMIDAD CON EL INVENTARIO DE BIENES</t>
  </si>
  <si>
    <t>FDLSC-C-001-2023</t>
  </si>
  <si>
    <t>FDLSC-CD-001-2023</t>
  </si>
  <si>
    <t>ASOCIACION CUIDADORES DE DERECHOS</t>
  </si>
  <si>
    <t>https://community.secop.gov.co/Public/Tendering/OpportunityDetail/Index?noticeUID=CO1.NTC.3734974&amp;isFromPublicArea=True&amp;isModal=true&amp;asPopupView=true</t>
  </si>
  <si>
    <t xml:space="preserve">LISSETH CATALINA VARGAS MAYORGA -  KAREN VIVIANA AREIZA PEREIRA	</t>
  </si>
  <si>
    <t>CSC-100028502</t>
  </si>
  <si>
    <t>MUNDIAL DE SEGUROS</t>
  </si>
  <si>
    <t>FDLSC-C-002-2023</t>
  </si>
  <si>
    <t>FDLSC-CD-002-2023</t>
  </si>
  <si>
    <t>ASOCIACION COLOMBIANA PRO BIENESTAR SOCIAL</t>
  </si>
  <si>
    <t>https://community.secop.gov.co/Public/Tendering/OpportunityDetail/Index?noticeUID=CO1.NTC.3734871&amp;isFromPublicArea=True&amp;isModal=true&amp;asPopupView=true</t>
  </si>
  <si>
    <t>CSC-100028497</t>
  </si>
  <si>
    <t>FDLSC-C-004-2023</t>
  </si>
  <si>
    <t>FDLSC-CD-004-2023</t>
  </si>
  <si>
    <t>CORPORACION DE EDUCACION POPULAR PARA EL ARTE Y EL AMBIENTE</t>
  </si>
  <si>
    <t>https://community.secop.gov.co/Public/Tendering/OpportunityDetail/Index?noticeUID=CO1.NTC.3735090&amp;isFromPublicArea=True&amp;isModal=true&amp;asPopupView=true</t>
  </si>
  <si>
    <t>CSC-100028494</t>
  </si>
  <si>
    <t>FDLSC-C-005-2023</t>
  </si>
  <si>
    <t>FDLSC-CD-005-2023</t>
  </si>
  <si>
    <t>CORPORACION SYNERGO ALBATROZ</t>
  </si>
  <si>
    <t>https://community.secop.gov.co/Public/Tendering/OpportunityDetail/Index?noticeUID=CO1.NTC.3735147&amp;isFromPublicArea=True&amp;isModal=true&amp;asPopupView=true</t>
  </si>
  <si>
    <t>CSC-100028493</t>
  </si>
  <si>
    <t>FDLSC-C-006-2023</t>
  </si>
  <si>
    <t>FDLSC-CD-006-2023</t>
  </si>
  <si>
    <t>FUNDACION PEPASO</t>
  </si>
  <si>
    <t>https://community.secop.gov.co/Public/Tendering/OpportunityDetail/Index?noticeUID=CO1.NTC.3734890&amp;isFromPublicArea=True&amp;isModal=true&amp;asPopupView=true</t>
  </si>
  <si>
    <t>CSC-100028512</t>
  </si>
  <si>
    <t>FDLSC-C-007-2023</t>
  </si>
  <si>
    <t>FDLSC-CD-007-2023</t>
  </si>
  <si>
    <t>AMOR Y SONRISA</t>
  </si>
  <si>
    <t>https://community.secop.gov.co/Public/Tendering/OpportunityDetail/Index?noticeUID=CO1.NTC.3734987&amp;isFromPublicArea=True&amp;isModal=true&amp;asPopupView=true</t>
  </si>
  <si>
    <t>CSC-100020500</t>
  </si>
  <si>
    <t>FDLSC-C-008-2023</t>
  </si>
  <si>
    <t>FDLSC-CD-008-2023</t>
  </si>
  <si>
    <t>FUNDACION VERDE OLIVO</t>
  </si>
  <si>
    <t>https://community.secop.gov.co/Public/Tendering/OpportunityDetail/Index?noticeUID=CO1.NTC.3735209&amp;isFromPublicArea=True&amp;isModal=true&amp;asPopupView=true</t>
  </si>
  <si>
    <t>FDLSC-C-172-2023</t>
  </si>
  <si>
    <t>FDLSC-CD-121-2023</t>
  </si>
  <si>
    <t>FUNDACIÓN PARA EL DESARROLLO DEL TALENTO ARTÍSTICO Y SOCIAL</t>
  </si>
  <si>
    <t xml:space="preserve">https://community.secop.gov.co/Public/Tendering/ContractNoticePhases/View?PPI=CO1.PPI.23260829&amp;isFromPublicArea=True&amp;isModal=False
</t>
  </si>
  <si>
    <t>FDLSC-C-190-2023</t>
  </si>
  <si>
    <t>FDLSC-CD-131-2023</t>
  </si>
  <si>
    <t>COOPERATIVA MULTIACTIVA EMPROCREER</t>
  </si>
  <si>
    <t xml:space="preserve">https://community.secop.gov.co/Public/Tendering/ContractNoticePhases/View?PPI=CO1.PPI.23262209&amp;isFromPublicArea=True&amp;isModal=False
</t>
  </si>
  <si>
    <t>CSC-100030639</t>
  </si>
  <si>
    <t>FDLSC-C-295-2023</t>
  </si>
  <si>
    <t>FDLSC-CD-173-2023</t>
  </si>
  <si>
    <t>JUNTA DE ACCIÓN COMUNAL SAN ISIDRO</t>
  </si>
  <si>
    <t>830058744-2</t>
  </si>
  <si>
    <t>https://community.secop.gov.co/Public/Tendering/ContractNoticePhases/View?PPI=CO1.PPI.23950696&amp;isFromPublicArea=True&amp;isModal=False</t>
  </si>
  <si>
    <t>CSC-100031176</t>
  </si>
  <si>
    <t>FDLSC-C-394-2023</t>
  </si>
  <si>
    <t>FDLSC-CD-422-2023</t>
  </si>
  <si>
    <t>JAC VEINTE DE JULIO</t>
  </si>
  <si>
    <t>https://community.secop.gov.co/Public/Tendering/OpportunityDetail/Index?noticeUID=CO1.NTC.4981968&amp;isFromPublicArea=True&amp;isModal=False</t>
  </si>
  <si>
    <t>SEGURIDAD</t>
  </si>
  <si>
    <t>PAULO CESAR CRUZ DELGADILLO - KAREN VIVIANA AREIZA PEREIRA</t>
  </si>
  <si>
    <t>11-46-101041583</t>
  </si>
  <si>
    <t>FDLSC-C-651-2023</t>
  </si>
  <si>
    <t>JAC BELLO HORIZONTE</t>
  </si>
  <si>
    <t>11-46-101041544</t>
  </si>
  <si>
    <t>FDLSC-C-659-2023</t>
  </si>
  <si>
    <t>JAC MANAGUA</t>
  </si>
  <si>
    <t>21-44-101435923</t>
  </si>
  <si>
    <t>FDLSC-C-704-2023</t>
  </si>
  <si>
    <t>JAC PRIMERO DE MAYO</t>
  </si>
  <si>
    <t>11-46-101041519</t>
  </si>
  <si>
    <t>FDLSC-C-719-2023</t>
  </si>
  <si>
    <t>FDLSC-CD-415-2023</t>
  </si>
  <si>
    <t>JAC BARCELONA SUR ORIENTAL</t>
  </si>
  <si>
    <t>https://community.secop.gov.co/Public/Tendering/OpportunityDetail/Index?noticeUID=CO1.NTC.4950846&amp;isFromPublicArea=True&amp;isModal=False</t>
  </si>
  <si>
    <t>KAREN VIVIANA AREIZA PEREIRA-  PAULO CESAR CRUZ DELGADILLO</t>
  </si>
  <si>
    <t>11-44- 101208983</t>
  </si>
  <si>
    <t>FDLSC-C-720-2023</t>
  </si>
  <si>
    <t>JAC CORDOBA SUR ORIENTAL</t>
  </si>
  <si>
    <t>11-44-101208744</t>
  </si>
  <si>
    <t>FDLSC-C-721-2023</t>
  </si>
  <si>
    <t>JAC LA JOYITA CENTRO</t>
  </si>
  <si>
    <t>11-44-101208749</t>
  </si>
  <si>
    <t>FDLSC-C-722-2023</t>
  </si>
  <si>
    <t>JAC SANTA RITA III ETAPA</t>
  </si>
  <si>
    <t>11-44-101208861</t>
  </si>
  <si>
    <t>FDLSC-C-723-2023</t>
  </si>
  <si>
    <t>JAC SURAMERICANA</t>
  </si>
  <si>
    <t>11-44-101208862</t>
  </si>
  <si>
    <t>FDLSC-C-724-2023</t>
  </si>
  <si>
    <t>JAC JUAN REY II SECTOR</t>
  </si>
  <si>
    <t>11-46-101040658</t>
  </si>
  <si>
    <t>FDLSC-C-725-2023</t>
  </si>
  <si>
    <t>JAC MANILA</t>
  </si>
  <si>
    <t>14-44-101194357</t>
  </si>
  <si>
    <t>FDLSC-C-726-2023</t>
  </si>
  <si>
    <t>FDLSC-CD-416-2023</t>
  </si>
  <si>
    <t>JAC ALTOS DEL POBLADO</t>
  </si>
  <si>
    <t>https://community.secop.gov.co/Public/Tendering/OpportunityDetail/Index?noticeUID=CO1.NTC.4957750&amp;isFromPublicArea=True&amp;isModal=False</t>
  </si>
  <si>
    <t>KAREN VIVIANA AREIZA PEREIRA- LISSETH CATALINA VARGAS MAYORGA</t>
  </si>
  <si>
    <t>14-44-101194274</t>
  </si>
  <si>
    <t>FDLSC-C-727-2023</t>
  </si>
  <si>
    <t>FDLSC-CD-417-2023</t>
  </si>
  <si>
    <t>JAC SAN CRISTOBAL PARTE ALTA</t>
  </si>
  <si>
    <t>https://community.secop.gov.co/Public/Tendering/OpportunityDetail/Index?noticeUID=CO1.NTC.4958420&amp;isFromPublicArea=True&amp;isModal=False</t>
  </si>
  <si>
    <t>14-44-101194127</t>
  </si>
  <si>
    <t>FDLSC-C-728-2023</t>
  </si>
  <si>
    <t>FDLSC-CD-418-2023</t>
  </si>
  <si>
    <t>JAC URBANIZACIÓN LAS GAVIOTAS</t>
  </si>
  <si>
    <t>https://community.secop.gov.co/Public/Tendering/OpportunityDetail/Index?noticeUID=CO1.NTC.4960397&amp;isFromPublicArea=True&amp;isModal=False</t>
  </si>
  <si>
    <t>14-44-101194073</t>
  </si>
  <si>
    <t>FDLSC-C-729-2023</t>
  </si>
  <si>
    <t>FDLSC-CD-419-2023</t>
  </si>
  <si>
    <t>https://community.secop.gov.co/Public/Tendering/OpportunityDetail/Index?noticeUID=CO1.NTC.4964601&amp;isFromPublicArea=True&amp;isModal=False</t>
  </si>
  <si>
    <t>14-44-101194359</t>
  </si>
  <si>
    <t>FDLSC-C-730-2023</t>
  </si>
  <si>
    <t>FDLSC-CD-420-2023</t>
  </si>
  <si>
    <t>JAC RODEO</t>
  </si>
  <si>
    <t>https://community.secop.gov.co/Public/Tendering/OpportunityDetail/Index?noticeUID=CO1.NTC.4955899&amp;isFromPublicArea=True&amp;isModal=False</t>
  </si>
  <si>
    <t>14-44-101194161</t>
  </si>
  <si>
    <t>FDLSC-C-732-2023</t>
  </si>
  <si>
    <t>FDLSC-CD-421-2023</t>
  </si>
  <si>
    <t>JAC SAN BLAS 1</t>
  </si>
  <si>
    <t>https://community.secop.gov.co/Public/Tendering/OpportunityDetail/Index?noticeUID=CO1.NTC.4969920&amp;isFromPublicArea=True&amp;isModal=False</t>
  </si>
  <si>
    <t>14-44-101194166</t>
  </si>
  <si>
    <t>FDLSC-C-733-2023</t>
  </si>
  <si>
    <t>JAC ATENAS SURESTE</t>
  </si>
  <si>
    <t>11-44-101211404</t>
  </si>
  <si>
    <t>FDLSC-C-734-2023</t>
  </si>
  <si>
    <t>JAC CIUDAD LONDRES</t>
  </si>
  <si>
    <t>11-44-101210897</t>
  </si>
  <si>
    <t>FDLSC-C-735-2023</t>
  </si>
  <si>
    <t>JAC EL VELODROMO</t>
  </si>
  <si>
    <t>11-46-10104159</t>
  </si>
  <si>
    <t>FDLSC-C-736-2023</t>
  </si>
  <si>
    <t>JAC MIRAFLORES SURORIENTAL</t>
  </si>
  <si>
    <t>Pendiente</t>
  </si>
  <si>
    <t xml:space="preserve">Pendiente </t>
  </si>
  <si>
    <t>FDLSC-C-737-2023</t>
  </si>
  <si>
    <t xml:space="preserve">JAC LA NUEVA GLORIA  </t>
  </si>
  <si>
    <t>11-48-101045529</t>
  </si>
  <si>
    <t>FDLSC-C-738-2023</t>
  </si>
  <si>
    <t xml:space="preserve">JAC VILLA DEL CERRO </t>
  </si>
  <si>
    <t>42-44-101150956</t>
  </si>
  <si>
    <t>FDLSC-C-739-2023</t>
  </si>
  <si>
    <t xml:space="preserve">JAC MORALBA SURORIENTAL  </t>
  </si>
  <si>
    <t>11-46-101041547</t>
  </si>
  <si>
    <t>FDLSC-C-746-2023</t>
  </si>
  <si>
    <t>JAC VILLA DE LOS ALPES</t>
  </si>
  <si>
    <t>11-46-101041838</t>
  </si>
  <si>
    <t>FDLSC-C-747-2023</t>
  </si>
  <si>
    <t>JAC VITELMA</t>
  </si>
  <si>
    <t>11-46-101041468</t>
  </si>
  <si>
    <t>FDLSC-C-748-2023</t>
  </si>
  <si>
    <t>JAC AYACUCHO SURORIENTAL</t>
  </si>
  <si>
    <t>11-46-101041526</t>
  </si>
  <si>
    <t>FDLSC-C-749-2023</t>
  </si>
  <si>
    <t>JAC BELLAVISTA SURORIENTAL</t>
  </si>
  <si>
    <t>11-46-101041493</t>
  </si>
  <si>
    <t>FDLSC-C-750-2023</t>
  </si>
  <si>
    <t>JAC CANADA GUIRA SURORIENTAL</t>
  </si>
  <si>
    <t>NB - 100300447</t>
  </si>
  <si>
    <t>FDLSC-C-751-2023</t>
  </si>
  <si>
    <t>JAC EL ENCANTO SUR</t>
  </si>
  <si>
    <t>11-46-101041835</t>
  </si>
  <si>
    <t>FDLSC-C-752-2023</t>
  </si>
  <si>
    <t>JAC LA SERAFINA</t>
  </si>
  <si>
    <t>11-46-101045127</t>
  </si>
  <si>
    <t>FDLSC-C-753-2023</t>
  </si>
  <si>
    <t>JAC MONTEBELLO</t>
  </si>
  <si>
    <t>FDLSC-C-754-2023</t>
  </si>
  <si>
    <t>JAC PUENTE COLORADO</t>
  </si>
  <si>
    <t>11-46-101043142</t>
  </si>
  <si>
    <t>FDLSC-C-755-2023</t>
  </si>
  <si>
    <t>JAC SAN BLAS I SECTOR</t>
  </si>
  <si>
    <t>FDLSC-C-756-2023</t>
  </si>
  <si>
    <t>14-44-101200110</t>
  </si>
  <si>
    <t>FDLSC-C-758-2023</t>
  </si>
  <si>
    <t>11-46-101041462</t>
  </si>
  <si>
    <t>FDLSC-C-760-2023</t>
  </si>
  <si>
    <t>JAC LA BELLEZA</t>
  </si>
  <si>
    <t>11-46-101041785</t>
  </si>
  <si>
    <t>FDLSC-C-761-2023</t>
  </si>
  <si>
    <t>JAC PANORAMA</t>
  </si>
  <si>
    <t>11-46-101042141</t>
  </si>
  <si>
    <t>FDLSC-C-762-2023</t>
  </si>
  <si>
    <t>JAC AGUAS CLARAS</t>
  </si>
  <si>
    <t>11-46-101041710</t>
  </si>
  <si>
    <t>FDLSC-C-763-2023</t>
  </si>
  <si>
    <t>JAC SAN PEDRO</t>
  </si>
  <si>
    <t>11-46-101041563</t>
  </si>
  <si>
    <t>FDLSC-C-765-2023</t>
  </si>
  <si>
    <t>JAC LA GROVANA</t>
  </si>
  <si>
    <t>11-46-101041522</t>
  </si>
  <si>
    <t>FDLSC-C-774-2023</t>
  </si>
  <si>
    <t>JAC ALTOS DEL VIRREY</t>
  </si>
  <si>
    <t>11-46-101041851</t>
  </si>
  <si>
    <t>FDLSC-C-776-2023</t>
  </si>
  <si>
    <t>JAC REPUBLICA DE CANADA</t>
  </si>
  <si>
    <t>11-46-101041778</t>
  </si>
  <si>
    <t>FDLSC-C-777-2023</t>
  </si>
  <si>
    <t>JAC SAN VICENTE SURORIENTAL</t>
  </si>
  <si>
    <t>11-46-101042471</t>
  </si>
  <si>
    <t>FDLSC-C-779-2023</t>
  </si>
  <si>
    <t>JAC SAN ISIDRO Y SAN LUIS</t>
  </si>
  <si>
    <t>11-46-101050582</t>
  </si>
  <si>
    <t>FDLSC-C-782-2023</t>
  </si>
  <si>
    <t>JAC NUEVA DELHI</t>
  </si>
  <si>
    <t>11-46-101041713</t>
  </si>
  <si>
    <t>FDLSC-C-783-2023</t>
  </si>
  <si>
    <t>JAC SANTA ANA SUR</t>
  </si>
  <si>
    <t>14-44-101201746</t>
  </si>
  <si>
    <t>FDLSC-C-784-2023</t>
  </si>
  <si>
    <t>JAC SAN ISIDRO II SECTOR</t>
  </si>
  <si>
    <t>11-46-101041787</t>
  </si>
  <si>
    <t>FDLSC-C-785-2023</t>
  </si>
  <si>
    <t>JAC URBANIZACION CIUDADELA PARQUE LA ROCA</t>
  </si>
  <si>
    <t>11-46-101041714</t>
  </si>
  <si>
    <t>FDLSC-C-790-2023</t>
  </si>
  <si>
    <t>JAC NUEVA GLORIA</t>
  </si>
  <si>
    <t>11-46-101043063</t>
  </si>
  <si>
    <t>FDLSC-C-793-2023</t>
  </si>
  <si>
    <t>11-46-101041786</t>
  </si>
  <si>
    <t>FDLSC-C-794-2023</t>
  </si>
  <si>
    <t>JAC URBANIZACION PRIMERO DE MAYO</t>
  </si>
  <si>
    <t>11-46-101041843</t>
  </si>
  <si>
    <t>FDLSC-C-795-2023</t>
  </si>
  <si>
    <t>JAC BARRIO PRIMERO DE MAYO</t>
  </si>
  <si>
    <t>11-46-101041698</t>
  </si>
  <si>
    <t>FDLSC-C-796-2023</t>
  </si>
  <si>
    <t>11-46-101041717</t>
  </si>
  <si>
    <t>FDLSC-C-797-2023</t>
  </si>
  <si>
    <t>21-44-101435066</t>
  </si>
  <si>
    <t>FDLSC-C-798-2023</t>
  </si>
  <si>
    <t>11-46-101041833</t>
  </si>
  <si>
    <t>FDLSC-C-799-2023</t>
  </si>
  <si>
    <t>11-64-101041712</t>
  </si>
  <si>
    <t>FDLSC-C-803-2023</t>
  </si>
  <si>
    <t>JAC ANTIOQUIA</t>
  </si>
  <si>
    <t>11-46-101042008</t>
  </si>
  <si>
    <t>FDLSC-C-804-2023</t>
  </si>
  <si>
    <t>11-46-101041842</t>
  </si>
  <si>
    <t>FDLSC-C-805-2023</t>
  </si>
  <si>
    <t>11-46-101041711</t>
  </si>
  <si>
    <t>FDLSC-C-809-2023</t>
  </si>
  <si>
    <t>11-46-101041715</t>
  </si>
  <si>
    <t>FDLSC-C-810-2023</t>
  </si>
  <si>
    <t>11-46-101043636</t>
  </si>
  <si>
    <t>FDLSC-C-811-2023</t>
  </si>
  <si>
    <t>11-46-101041840</t>
  </si>
  <si>
    <t>FDLSC-C-812-2023</t>
  </si>
  <si>
    <t>11-46-101041731</t>
  </si>
  <si>
    <t>FDLSC-C-814-2023</t>
  </si>
  <si>
    <t>11-46-101041848</t>
  </si>
  <si>
    <t>FDLSC-C-815-2023</t>
  </si>
  <si>
    <t>JAC MORALBA SURORIENTAL</t>
  </si>
  <si>
    <t>11-46-101050206</t>
  </si>
  <si>
    <t>FDLSC-C-817-2023</t>
  </si>
  <si>
    <t>11-46-101041845</t>
  </si>
  <si>
    <t>FDLSC-C-818-2023</t>
  </si>
  <si>
    <t>11-46-101043518</t>
  </si>
  <si>
    <t>CONTRATACIÓN DIRECTA</t>
  </si>
  <si>
    <t>FDLSC-C-001-2024</t>
  </si>
  <si>
    <t>JAC LOS LAURELES SUR</t>
  </si>
  <si>
    <t>PAULO CESAR CRUZ DELGADILLO -EDILSON VARGAS MORENO</t>
  </si>
  <si>
    <t>11-46-101043659</t>
  </si>
  <si>
    <t>FDLSC-C-002-2024</t>
  </si>
  <si>
    <t>JAC VILLA JAVIER Y LA MARIA</t>
  </si>
  <si>
    <t>FDLSC-C-003-2024</t>
  </si>
  <si>
    <t>JAC EL TRIUNFO</t>
  </si>
  <si>
    <t>11-46-101052568</t>
  </si>
  <si>
    <t>FDLSC-C-004-2024</t>
  </si>
  <si>
    <t>JAC LA VICTORIA SO</t>
  </si>
  <si>
    <t>14-44-101204936</t>
  </si>
  <si>
    <t>FDLSC-C-005-2024</t>
  </si>
  <si>
    <t>JAC SAN VICENTE PARTE ALTA</t>
  </si>
  <si>
    <t>11-46-101051308</t>
  </si>
  <si>
    <t>FDLSC-C-007-2024</t>
  </si>
  <si>
    <t>JAC MACARENA - LOS ALPES</t>
  </si>
  <si>
    <t xml:space="preserve">1146101042017	</t>
  </si>
  <si>
    <t>FDLSC-C-009-2024</t>
  </si>
  <si>
    <t>JAC LAS AMAPOLAS</t>
  </si>
  <si>
    <t>11-46-101041692</t>
  </si>
  <si>
    <t>FDLSC-C-010-2024</t>
  </si>
  <si>
    <t>JAC URBANIZACIÓN CONTINENTAL</t>
  </si>
  <si>
    <t>11-44-101220239</t>
  </si>
  <si>
    <t>FDLSC-C-011-2024</t>
  </si>
  <si>
    <t>JAC LAS MERCEDES SURORIENTAL</t>
  </si>
  <si>
    <t>11-46-101050511</t>
  </si>
  <si>
    <t>FDLSC-C-012-2024</t>
  </si>
  <si>
    <t>JAC LOS LIBERTADORES</t>
  </si>
  <si>
    <t>11-46-101043136</t>
  </si>
  <si>
    <t>FDLSC-C-013-2024</t>
  </si>
  <si>
    <t>JAC LAS GAVIOTAS</t>
  </si>
  <si>
    <t>11-46-101047345</t>
  </si>
  <si>
    <t>FDLSC-C-014-2024</t>
  </si>
  <si>
    <t>11-46-101043130</t>
  </si>
  <si>
    <t>FDLSC-C-016-2024</t>
  </si>
  <si>
    <t xml:space="preserve">JAC SANTA RITA III ETAPA </t>
  </si>
  <si>
    <t>FDLSC-C-017-2024</t>
  </si>
  <si>
    <t>JAC URBANIZACIÓN MOLINOS DE CAFAM</t>
  </si>
  <si>
    <t>FDLSC-C-018-2024</t>
  </si>
  <si>
    <t>JAC SANTA INES SURORIENTAL</t>
  </si>
  <si>
    <t>FDLSC-C-019-2024</t>
  </si>
  <si>
    <t>JAC GUACAMAYAS II SECTOR</t>
  </si>
  <si>
    <t>11-46-101042460</t>
  </si>
  <si>
    <t>FDLSC-C-020-2024</t>
  </si>
  <si>
    <t>FDLSC-C-021-2024</t>
  </si>
  <si>
    <t>11-46-101042452</t>
  </si>
  <si>
    <t>FDLSC-C-022-2024</t>
  </si>
  <si>
    <t>JAC BELLAVISTA SURORIENTAL SECTOR ALTO</t>
  </si>
  <si>
    <t>11-46-101050576</t>
  </si>
  <si>
    <t>FDLSC-C-023-2024</t>
  </si>
  <si>
    <t>11-46-101050601</t>
  </si>
  <si>
    <t>FDLSC-C-024-2024</t>
  </si>
  <si>
    <t>PAULO CESAR CRUZ DELGADILLO - EDILSON VARGAS MORENO</t>
  </si>
  <si>
    <t>14-44-101209224_x000D_</t>
  </si>
  <si>
    <t>FDLSC-C-025-2024</t>
  </si>
  <si>
    <t>11-46-101043153</t>
  </si>
  <si>
    <t>FDLSC-C-026-2024</t>
  </si>
  <si>
    <t>JAC VILLA DEL CERRO</t>
  </si>
  <si>
    <t>FDLSC-C-027-2024</t>
  </si>
  <si>
    <t>JAC LOS ALPES SECTOR EL FUTURO</t>
  </si>
  <si>
    <t>14-44-101202153</t>
  </si>
  <si>
    <t>FDLSC-C-419-2024</t>
  </si>
  <si>
    <t>14-44-101209223</t>
  </si>
  <si>
    <t>FDLSC-C-420-2024</t>
  </si>
  <si>
    <t>FDLSC-CD-003-2024</t>
  </si>
  <si>
    <t>ASOCIACIÓN JUVENIL CLUB SIGLO XXI</t>
  </si>
  <si>
    <t>https://community.secop.gov.co/Public/Tendering/OpportunityDetail/Index?noticeUID=CO1.NTC.5598488&amp;isFromPublicArea=True&amp;isModal=False</t>
  </si>
  <si>
    <t>MARISOL MUÑOZ PERALTA - EDILSON VARGAS MORENO</t>
  </si>
  <si>
    <t>NB-100319014</t>
  </si>
  <si>
    <t>FDLSC-C-487-2024</t>
  </si>
  <si>
    <t>14-44-101210154</t>
  </si>
  <si>
    <t>N° DE SOLICITUD</t>
  </si>
  <si>
    <t>RUBRO</t>
  </si>
  <si>
    <t>NOMBRE</t>
  </si>
  <si>
    <t>FORMULADOR</t>
  </si>
  <si>
    <t>FDLSC-SIP-01-2023</t>
  </si>
  <si>
    <t>INES GISSELL GUINEA LINARES</t>
  </si>
  <si>
    <t>CONTRATAR A MONTO AGOTABLE EL SUMINISTRO DE MATERIALES Y MEDICAMENTOS MÉDICOS VETERINARIOS PARA LA ATENCIÓN DE CANINOS Y FELINOS EN LAS BRIGADAS MEDICO VETERINARIAS DESARROLLADAS POR LA ALCALDÍA LOCAL DE SAN CRISTÓBAL</t>
  </si>
  <si>
    <t>FDLSC-SIP-02-2023</t>
  </si>
  <si>
    <t>Contratar el desarrollo de actividades de logística, servicio de catering, suministro de elementos y demás actividades necesarias en el marco de la conmemoración del “Día Internacional de la Mujer Trabajadora en la localidad de San Cristóbal, el día 24 de marzo de 2023”. - I Festival de la Mujer Trabajadora Cuidadora de San Cristóbal</t>
  </si>
  <si>
    <t>FDLSC-SIP-03-2023</t>
  </si>
  <si>
    <t>CONTRATAR EL SUMINISTRO DE ALIMENTACION – REFRIGERIOS PARA LOS BENEFICIARIOS DEL PROGRAMA “PARCEROS POR BOGOTÁ”</t>
  </si>
  <si>
    <t>FDLSC-SIP-04-2023</t>
  </si>
  <si>
    <t>SUMINISTRO DE INSUMOS Y MATERIALES REQUERIDOS PARA EL DESARROLLO DE LAS ACTIVIDADES DE CIUDAD Y COMPONENTE PRACTICO DEL PROGRAMA “PARCEROS POR BOGOTÁ”</t>
  </si>
  <si>
    <t>FDLSC-SIP-05-2023</t>
  </si>
  <si>
    <t>CONTRATAR LA ADQUISIÓN DE ELEMENTOS DE MERCHANDISING INSTITUCIONAL PARA LA IDENTIFICACION Y ESTRATEGIA DE MARCA DE LOS BENEFICIARIOS DEL PROGRAMA “PARCEROS POR BOGOTÁ”</t>
  </si>
  <si>
    <t>FDLSC-SIP-06-2023</t>
  </si>
  <si>
    <t>JULIETH ANDREA MARTINEZ TOVAR</t>
  </si>
  <si>
    <t>Cotización renovación de la garantía de la UPS incluido suministro y cambio de baterías.</t>
  </si>
  <si>
    <t>FDLSC-SIP-07-2023</t>
  </si>
  <si>
    <t xml:space="preserve">MARIA FERNANDA GOMEZ CARDONA </t>
  </si>
  <si>
    <t>Contratar a monto agotable la adquisición y distribución de elementos pedagógicos y didácticos, para fortalecer el proceso formativo de los estudiantes de las IED de San Cristóbal, en el marco del proyecto 1790 San Cristóbal fortalece la educación.</t>
  </si>
  <si>
    <t>FDLSC-SIP-08-2023</t>
  </si>
  <si>
    <t xml:space="preserve">ESTEFANIA CASALLAS RIAÑO </t>
  </si>
  <si>
    <t>Fortalecer la consolidación de espacios y procesos que adelanten las organizaciones y poblaciones negras y afrocolombianas de San Cristóbal a través de su reconocimiento, evitando todo acto de intimidación, segregación, discriminación o racismo en las 5 UPZs de la localidad</t>
  </si>
  <si>
    <t>FDLSC-SIP-09-2023</t>
  </si>
  <si>
    <t xml:space="preserve">FERRETERIA </t>
  </si>
  <si>
    <t>FDLSC-SIP-10-2023</t>
  </si>
  <si>
    <t>MEDIOS TECONOLOGICOS</t>
  </si>
  <si>
    <t>FDLSC-SIP-11-2023</t>
  </si>
  <si>
    <t>PRESTAR LOS SERVICIOS DE APOYO OPERATIVO A MONTO AGOTABLE, PARA LLEVAR A CABO EL PROCESO DE RENDICIÓN DE CUENTAS EN EL MARCO DEL PROYECTO 1873: SAN CRISTÓBAL AL SERVICIO DE LA CIUDADANÍA</t>
  </si>
  <si>
    <t>FDLSC-SIP-12-2023</t>
  </si>
  <si>
    <t xml:space="preserve">MONICA GOMEZ </t>
  </si>
  <si>
    <t>FDLSC-SIP-013-2023</t>
  </si>
  <si>
    <t>CONTRATAR A MONTO AGOTABLE ADQUISICIÓN Y DISTRIBUCIÓN DE ELEMENTOS PEDAGÓGICOS Y DIDÁCTICOS, PARA FORTALECER EL PROCESO FORMATIVO DE LOS JARDINES INFANTILES Y EL CENTRO AMAR DE LA SECRETARÍA DE INTEGRACIÓN SOCIAL DE LA LOCALIDAD DE SAN CRISTÓBAL, EN EL MARCO DEL PROYECTO 1811 "SAN CRISTÓBAL TE CUIDA</t>
  </si>
  <si>
    <t>FDLSC-SIP-014-2023</t>
  </si>
  <si>
    <t>INGENIERA JULIETH</t>
  </si>
  <si>
    <t>FDLSC-SIP-015-2023</t>
  </si>
  <si>
    <t>LAURA PINZÓN</t>
  </si>
  <si>
    <t>ADQUISICIÓN, INSTALACIÓN Y PUESTA EN FUNCIONAMIENTO DE EQUIPOS INFORMÁTICOS, ELÉCTRICOS, ELECTRÓNICOS, AUDIO, VISUALIZACIÓN, RESPALDO ELÉCTRICO, CABLEADO ESTRUCTURADO PARA EL FORTALECIMIENTO DE LA SALA CIEPS Y LA INCLUSIÓN DE UN PUNTO REMOTO DE VIDEOVIGILANCIA PARA LA ESTACIÓN DE POLICÍA SAN CRISTÓBAL</t>
  </si>
  <si>
    <t>FDLSC-SIP-016-2023</t>
  </si>
  <si>
    <t>CONTRATAR A MONTO AGOTABLE LA ADQUISICIÓN Y DISTRIBUCIÓN DE ELEMENTOS PEDAGÓGICOS Y DIDÁCTICOS, PARA FORTALECER EL PROCESO FORMATIVO DE LOS ESTUDIANTES DE LAS IED DE SAN CRISTÓBAL, EN EL MARCO DEL PROYECTO 1724 "POR UNA INFANCIA FELIZ EN SAN CRISTOBAL</t>
  </si>
  <si>
    <t>FDLSC-SIP-017-2023</t>
  </si>
  <si>
    <t>PRESTAR LOS SERVICIOS PARA REALIZAR ACCIONES VINCULANTES TENDIENTES A LA CONSTRUCCIÓN DE MEMORIA, PAZ Y RECONCILIACIÓN DE PRESUPUESTOS PARTICIPATIVOS PARA LA META DEL PROYECTO 1869 “SAN CRISTÓBAL TERRITORIO DE PAZ Y RECONCILIACIÓN</t>
  </si>
  <si>
    <t>FDLSC-SIP-018-2023</t>
  </si>
  <si>
    <t>ADQUISICIÓN A MONTO AGOTABLE DE ELEMENTOS TECNOLÓGICOS E INSUMOS DE CARÁCTER LOGÍSTICO, PARA EL FORTALECIMIENTO DE LAS JUNTAS DE ACCIÓN COMUNAL DE LA LOCALIDAD CUARTA DE SAN CRISTÓBAL</t>
  </si>
  <si>
    <t>FDLSC-SIP-019-2023</t>
  </si>
  <si>
    <t>PRESTAR LOS SERVICIOS PROFESIONALES EN EL DESARROLLO DE LAS INICIATIVAS DE PRESUPUESTOS PARTICIPATIVOS VIGENCIA 2022, PARA LA CONSTRUCCIÓN DE LA CIUDADANIA Y EL DESARROLLO DE CAPACIDADES EN EL EJERCICIO Y EXIGIBILIDAD DE LOS DERECHOS DE LAS MUJERES, LA PREVENCIÓN DE LAS VIOLENCIAS Y LA IDENTIFICACIÓN DE RIESGO DE FEMINICIDIO, TENIENDO EN CUENTA LA POLÍTICA PÚBLICA DE MUJERES Y EQUIDAD DE GÉNERO (PPMYEG).</t>
  </si>
  <si>
    <t>FDLSC-SIP-020-2023</t>
  </si>
  <si>
    <t>“1844 San Cristóbal Cuida San Cristóbal”</t>
  </si>
  <si>
    <t>PRESTAR LOS SERVICIOS DE FORTALECIMIENTO DE LOS MECANISMOS DE JUSTICIA COMUNITARIA, Y ACCIONES PEDAGÓGICAS DE SENSIBILIZACIÓN DEL CÓDIGO NACIONAL DE SEGURIDAD Y CONVIVENCIA (LEY 1801/2016), QUE POSIBILITEN LA TRANSFORMACIÓN DE LA CONFLICTIVIDAD EN LA LOCALIDAD DE SAN CRISTÓBAL SUR, CON ENFOQUE DE CULTURA CIUDADANA</t>
  </si>
  <si>
    <t>FDLSC-SIP-021-2023</t>
  </si>
  <si>
    <t>Prestar los servicios de fortalecimiento de mecanismos de justicia comunitaria, y acciones pedagógicas de sensibilización del Código Nacional de Seguridad y Convivencia con enfoque de cultura ciudadana</t>
  </si>
  <si>
    <t>FDLSC-SIP-022-2023</t>
  </si>
  <si>
    <t>CONTRATAR TALLERES TEORICOS PRACTICOS EN SEPARACIÓN EN LA FUENTE Y RECICLAJE, DIRIGIDOS A NIÑOS, NIÑAS, ADOLESCENTES Y JOVENES PERTENECIENTES A COLEGIOS PUBLICOS Y POBLACIÓN EN GENERAL DE LA LOCALIDAD DE SAN CRISTÓBAL, PARA EL FORTALECIMIENTO DE LOS PROCESOS PRODUCTIVOS Y LA TRANSFORMACIÓN DE LOS RESIDUOS.</t>
  </si>
  <si>
    <t>FDLSC-SIP-023-2023</t>
  </si>
  <si>
    <t>FDLSC-SIP-024-2023</t>
  </si>
  <si>
    <t>PRESTAR LOS SERVICIOS DE CAPACITACIÓN CIUDADANA Y DE ADQUISICIÓN, INSTALACIÓN Y PUESTA EN FUNCIONAMIENTO DE KITS COMPUESTOS PRINCIPALMENTE POR CÁMARAS DE VIGILANCIA Y SUS SISTEMAS INTEGRADOS; EN PRO DEL FORTALECIMIENTO DE HABILIDADES Y DESTREZAS PARA LA RESILIENCIA Y LA PREVENCIÓN DE HECHOS DELICTIVOS, EN LA LOCALIDAD DE SAN CRISTÓBAL.PROYECTO: 1824 – SAN CRISTÓBAL CONSTRUYE CONFIANZA Y CONVIVENCIA</t>
  </si>
  <si>
    <t>FDLSC-SIP-025-2023</t>
  </si>
  <si>
    <t>FDLSC-SIP-026-2023</t>
  </si>
  <si>
    <t>Contratar el suministro de chalecos y gorras para vendedores informales, en el marco de la implementación de los Acuerdos Ciudadanos de Acción Colectiva y Convivencia.
proyecto: 1835 "Espacio público más seguro y construido colectivamente"</t>
  </si>
  <si>
    <t>FDLSC-SIP-027-2023</t>
  </si>
  <si>
    <t>MANUEL ARTURO RODRIGUEZ VASQUEZ</t>
  </si>
  <si>
    <t>4 meses</t>
  </si>
  <si>
    <t>“PRESTAR LOS SERVICIOS DE TALLERES Y CAPACITACIÓN A POBLACIÓN VICTIMA DEL CONFLICTO ARMADO Y COMUNIDAD ÉTNICA DE LA LOCALIDAD DE SAN CRISTOBAL EN EL MARCO PROYECTO 1869 “SAN CRISTÓBAL TERRITORIO DE PAZ Y RECONCILIACIÓN</t>
  </si>
  <si>
    <t>FDLSC-SIP-028-2023</t>
  </si>
  <si>
    <t>ADQUISICIÓN DE ELEMENTOS DEPORTIVOS PARA LA DOTACIÓN DE LAS ESCUELAS Y CLUBES DEPORTIVOS, AVALADOS POR EL IDRD Y DEPORTISTAS DE ALTO RENDIMIENTO DE LA LOCALIDAD DE SAN CRISTÓBAL EN EL MARCO DEL PROYECTO 1801, SAN CRISTÓBAL ES DEPORTE</t>
  </si>
  <si>
    <t>FDLSC-SIP-029-2023</t>
  </si>
  <si>
    <t>CONTRATAR LOS SERVICIOS DE APOYO A LA GESTION PARA LA REALIZACIÓN DE LOS PROCESOS DE CAPACITACION Y ACTIVIDAD FISICA EN LA LOCALIDAD DE SAN CRISTOBAL</t>
  </si>
  <si>
    <t>FDLSC-SIP-030-2023</t>
  </si>
  <si>
    <t>DOTAR DE EQUIPOS ESPECIALES DE PROTECCIÓN AL PERSONAL DE LA POLICÍA DE LA ESTACIÓN CUARTA DE SAN CRISTÓBAL EN EL MARCO DEL PROYECTO 1844 “SAN CRISTÓBAL CUIDA SAN CRISTÓBAL 1844 “</t>
  </si>
  <si>
    <t>FDLSC-SIP-031-2023</t>
  </si>
  <si>
    <t>Contratar la prestación de servicios para realizar un Foro con el fin de socializar el Código de Convivencia y Seguridad Ciudadana y tener insumos para identificar las problemáticas más recurrentes en especial en los entornos recreacionales y deportivos de colegios priorizados, además de impulsar espacios deportivos de sana competencia.</t>
  </si>
  <si>
    <t>FDLSC-SIP-032-2023</t>
  </si>
  <si>
    <t>PRESTAR EL SERVICIO DE MONITOREO VEHICULAR INTEGRAL POR GPS SATELITAL PARA LOS VEHICULOS DE PROPIEDAD DEL FONDO DE DESARROLLO LOCAL DE SAN CRISTOBAL</t>
  </si>
  <si>
    <t>FDLSC-SIP-033-2023</t>
  </si>
  <si>
    <t>CONTRATAR LA RENOVACIÓN DE LAS LICENCIAS DE LA SUITE ADOBE CREATIVE CLOUD Y AUTOCAD LT PARA EL FONDO DE DESARROLLO LOCAL DE SAN CRISTOBAL</t>
  </si>
  <si>
    <t>FDLSC-SIP-034-2023</t>
  </si>
  <si>
    <t>Contratar la prestación de servicios logísticos para la realización de un Simposio - Violencias y Acoso dentro la comunidad escolar</t>
  </si>
  <si>
    <t>FDLSC-SIP-001-2024</t>
  </si>
  <si>
    <t>MONICA ALEXANDRA GOMEZ SARMIENTO</t>
  </si>
  <si>
    <t>ADQUISICION DE UNIDADES DE CONSERVACION PARA EL ACERVO DOCUMENTAL (CAJAS  Y  CARPETAS) PARA EL  ARCHIVO DE LA ALCALDIA  LOCAL DE  SAN CRISTOBAL .</t>
  </si>
  <si>
    <t>FDLSC-SIP-002-2024</t>
  </si>
  <si>
    <t>ADQUISICIÓN DE MATERIALES ELÉCTRICOS Y DE FERRETERÍA PARA EL MANTENIMIENTO LOCATIVO DE LAS INSTALACIONES Y/O LOS BIENES DE LA ALCALDÍA LOCAL DE SAN CRISTOBAL A PRECIOS UNITARIOS A MONTO AGOTABLE</t>
  </si>
  <si>
    <t>FDLSC-SIP-003-2024</t>
  </si>
  <si>
    <t>CONTRATAR EL SUMINISTRO DE BIENES, ELEMENTOS Y EQUIPOS PARA EL FORTALECIMIENTO DEL PLAN INSTITUCIONAL DE GESTIÓN AMBIENTAL Y EL PLAN ANUAL DE SEGURIDAD Y SALUD EN EL TRABAJO DE LA ALCALDÍA LOCAL DE SAN CRISTÓBAL VIGENCIA 2024</t>
  </si>
  <si>
    <t>FDLSC-SIP-004-2024</t>
  </si>
  <si>
    <t>CONTRATAR LOS SERVICIOS ESPECIALIZADOS PARA EL FORTALECIMIENTO DEL PLAN INSTITUCIONAL DE GESTIÓN AMBIENTAL Y EL PLAN ANUAL DE SEGURIDAD Y SALUD EN EL TRABAJO DE LA ALCALDÍA LOCAL DE SAN CRISTÓBAL VIGENCIA 2024</t>
  </si>
  <si>
    <t>FDLSC-SIP-005-2024</t>
  </si>
  <si>
    <t>SUMINISTRO DE ELEMENTOS DE CONSTRUCCION, HERRAMIENTAS Y FERRETERIA NECESARIOS PARA LA REHABILITACIÓN, MANTENIMIENTO DE LA MALLA VIAL, ESPACIO PÚBLICO Y CICLO-INFRAESTRUCTURA DE LA LOCALIDAD DE SAN CRISTOBAL, A MONTO AGOTABLE</t>
  </si>
  <si>
    <t>FDLSC-SIP-006-2024</t>
  </si>
  <si>
    <t>ADQUISICION DE PAPELERIA Y UTILES DE ESCRITORIO PARA EL FONDO DE DESARROLLO LOCAL DE SAN CRISTOBAL Y JUNTA ADMINISTRADORA LOCAL</t>
  </si>
  <si>
    <t>FDLSC-SIP-007-2024</t>
  </si>
  <si>
    <t>ADQUISICION DE PAPELERIA Y UTILES DE ESCRITORIO PARA EL FONDO DE DESARROLLO LOCAL DE SAN CRISTOBAL Y JUNTA ADMINISTRADORA LOCAL.</t>
  </si>
  <si>
    <t>FDLSC-SIP-008-2024</t>
  </si>
  <si>
    <t>SUMINISTRO DE CONSUMIBLES DE IMPRESIÓN PARA LAS IMPRESORAS DE LA ALCALDIA LOCAL DE SAN CRISTÓBAL Y JUNTA ADMINISTRADORA LOCAL</t>
  </si>
  <si>
    <t>FDLSC-SIP-009-2024</t>
  </si>
  <si>
    <t>PRESTAR EL SERVICIO DE VIGILANCIA, GUARDA, CUSTODIA, MONITOREO DE ALARMAS Y SEGURIDAD PRIVADA CON ARMAS, MEDIOS TECNOLOGICOS Y CONTROL DE ACCESO PARA LOS USUARIOS, FUNCIONARIOS Y PERSONAS EN GENERAL, LOS BIENES MUEBLES E INMUEBLES EN LOS CUALES SE DESARROLLE LA MISIONALIDAD DE LA ALCALDIA LOCAL DE SAN CRISTOBAL Y DE TODOS AQUELLOS POR LOS CUALES LLEGASE A SER LEGALMENTE RESPONSABLE</t>
  </si>
  <si>
    <t>FDLSC-SIP-010-2024</t>
  </si>
  <si>
    <t>ANA MILENA CRUZ BELTRAN</t>
  </si>
  <si>
    <t>Solicitud de cotizaciones para el suministro de consumibles de impresión para las impresoras de la alcaldía local de San cristobal y junta administradora local. ( TONER)</t>
  </si>
  <si>
    <t>FDLSC-SIP-011-2024</t>
  </si>
  <si>
    <t>PRESTAR SERVICIOS DE MANTENIMIENTO PREVENTIVO Y CORRECTIVO CON SUMINISTRO E INSTALACIÓN DE REPUESTOS Y ACCESORIOS NUEVOS Y ORIGINALES DE CADA UNA DE LAS MARCAS DE LOS VEHÍCULOS, LIVIANOS, PESADOS Y MAQUINARIA AMARILLA DEL FONDO DE DESARROLLO LOCAL DE SAN CRISTOBAL, A MONTO AGOTABLE</t>
  </si>
  <si>
    <t>FDLSC-SIP-012-2024</t>
  </si>
  <si>
    <t>PRESTAR EL SERVICIO DE MONITOREO,  CONTROL Y SEGUIMIENTO SATELITAL POR GPS PARA EL PARQUE AUTOMOTOR (VEHICULOS LIVIANOS, PESADOS Y MAQUINARIA AMARILLA) DEL FONDO DE DESARROLLO LOCAL DE SAN CRISTOBAL</t>
  </si>
  <si>
    <t>FDLSC-SIP-013-2024</t>
  </si>
  <si>
    <t>1811 "SAN CRISTÓBAL TE CUIDA"</t>
  </si>
  <si>
    <t>CONTRATAR A MONTO AGOTABLE LA ADQUISICIÓN Y DISTRIBUCIÓN DE ELEMENTOS PARA EL CENTRO DE DESARROLLO COMUNITARIO LA VICTORIA DE LA LOCALIDAD DE SAN CRISTÓBAL, EN EL MARCO DEL PROYECTO 1811 SAN CRISTÓBAL TE CUIDA</t>
  </si>
  <si>
    <t>FDLSC-SIP-014-2024</t>
  </si>
  <si>
    <t>DOTACION SALA AMIGA</t>
  </si>
  <si>
    <t>GLITZA JOHANNA VEGA</t>
  </si>
  <si>
    <t>CONTRATAR LA ADQUISICIÓN DE ELEMENTOS, INSUMOS, EQUIPOS Y  MOBILIARIO PARA LA DOTACIÓN DEL ESPACIO DESTINADO COMO SALA AMIGA  DE LA FAMILIA LACTANTE DE LA ALCALDÍA LOCAL DE SAN CRISTOBAL CONFORME A LOS LINEAMIENTOS TÉCNICOS ESTABLECIDOS EN LA  RESOLUCIÓN 2423 DE 2018</t>
  </si>
  <si>
    <t>PIGA</t>
  </si>
  <si>
    <t>FDLSC-SIP-015-2024</t>
  </si>
  <si>
    <t>1790 SAN CRISTÓBAL FORTALECE LA EDUCACIÓN.</t>
  </si>
  <si>
    <t>CONTRATAR A MONTO AGOTABLE LA ADQUISICIÓN Y DISTRIBUCIÓN DE ELEMENTOS PEDAGÓGICOS Y DIDÁCTICOS, PARA FORTALECER EL PROCESO FORMATIVO DE LOS ESTUDIANTES DE LAS IED DE SAN CRISTÒBAL, EN EL MARCO DEL PROYECTO 1790 "SAN CRISTÓBAL FORTALECE LA EDUCACIÓN</t>
  </si>
  <si>
    <t>FDLSC-SIP-016-2024</t>
  </si>
  <si>
    <t>1872 – Participación ciudadana para el desarrollo local</t>
  </si>
  <si>
    <t>CONTRATAR LA PRESTACIÓN DE SERVICIOS PARA EL DESARROLLO DE PROCESOS DE CAPACITACIÓN PARA LA PROMOCIÓN DE LA PARTICIPACIÓN CIUDADANA INCIDENTE EN EL TERRITORIO LOCAL</t>
  </si>
  <si>
    <t>FDLSC-SIP-017-2024</t>
  </si>
  <si>
    <t>O23011605570000001873 “SAN CRISTÓBAL AL SERVICIO DE LA CIUDADANÍA”</t>
  </si>
  <si>
    <t>AVALUOS INVENTARIOS</t>
  </si>
  <si>
    <t>PRESTAR LOS SERVICIOS PARA REALIZAR LA TOMA FÍSICA Y MEDICIÓN POSTERIOR (AVALÚOS TÉCNICOS, DETERIORO, MODIFICACIÓN DE VIDAS ÚTILES, VALORIZACIONES,) DE INVENTARIOS DE BIENES MUEBLES E INMUEBLES DE PROPIEDAD DEL FONDO DE DESARROLLO LOCAL SAN CRISTÓBAL Y DE CONTROL ADMINISTRATIVO, CONFORME LO ESTABLECIDO EN LA RESOLUCION 533 DEL 2015 CON SUS ANEXOS</t>
  </si>
  <si>
    <t>FDLSC-SIP-018-2024</t>
  </si>
  <si>
    <t>MARIA FERNANDA GOMEZ CARDONA</t>
  </si>
  <si>
    <t>1803 “SAN CRISTÓBAL PROMOTORA DEL ARTE, LA CULTURA Y EL PATRIMONIO”</t>
  </si>
  <si>
    <t>LIBRO PATRIMONIO CULTURAL</t>
  </si>
  <si>
    <t>LAURA FERNANDA GARCIA RODRIGUEZ</t>
  </si>
  <si>
    <r>
      <t>CONTRATAR LA PRESTACIÓN DE SERVICIOS DE DISEÑO, PRODUCCIÓN, E IMPRESIÓN DEL LIBRO DE BIENES MUEBLES Y MONUMENTOS PATRIMONIALES DE SAN CRISTÓBAL JUNTO CON LA CARTILLA DE ARTE URBANO, Y SISTEMATIZACIÓN DIGITAL Y FÍSICA DEL MATERIAL IDENTIFICADO COMO INSUMO POSTULABLE A SER BIEN DE INTERÉS CULTURAL SUMINISTRADO POR EL ÁREA DE CULTURA Y PATRIMONIO EN EL MARCO DE LA ESTRATEGIA SAN CRISTÓBAL TIENE MEMORIA"</t>
    </r>
    <r>
      <rPr>
        <sz val="11"/>
        <color theme="1"/>
        <rFont val="Calibri"/>
        <family val="2"/>
        <charset val="1"/>
      </rPr>
      <t>.</t>
    </r>
  </si>
  <si>
    <t>FDLSC-SIP-019-2024</t>
  </si>
  <si>
    <t>1873 "San Cristóbal al Servicio de la Ciudadanía"</t>
  </si>
  <si>
    <t>MOBILIARIO</t>
  </si>
  <si>
    <t>MONICA ALEXANDRA GOMEZ CARDONA</t>
  </si>
  <si>
    <t>CONTRATAR LA COMPRAVENTA, TRANSPORTE E INSTALACIÓN DE MOBILIARIO PARA LAS DEPENDENCIAS DE LA ALCALDÍA LOCAL DE SAN CRISTÓBAL Y SU JUNTA ADMINISTRADORA LOCAL</t>
  </si>
  <si>
    <t>FDLSC-SIP-020-2024</t>
  </si>
  <si>
    <t>1724 "POR UNA INFANCIA FELIZ EN SAN CRISTOBAL</t>
  </si>
  <si>
    <t>DOTACION INSTITUCIONES EDUCATIVAS</t>
  </si>
  <si>
    <t>LINDA VANESSA ACUÑA RAMÍREZ</t>
  </si>
  <si>
    <t>CONTRATAR A MONTO AGOTABLE LA ADQUISICIÓN Y DISTRIBUCIÓN DE ELEMENTOS TECNOLÓGICOS, PEDAGÓGICOS Y DIDÁCTICOS, PARA FORTALECER EL PROCESO FORMATIVO DE LOS ESTUDIANTES DE LAS IED DE SAN CRISTÒBAL, EN EL MARCO DEL PROYECTO 1724 "POR UNA INFANCIA FELIZ EN SAN CRISTOBAL"</t>
  </si>
  <si>
    <t>FDLSC-SIP-021-2024</t>
  </si>
  <si>
    <t>1843 "San Cristóbal Saludable"</t>
  </si>
  <si>
    <t>AYUDAS TÉCNICAS</t>
  </si>
  <si>
    <t>ELISA ARACELY VARGAS</t>
  </si>
  <si>
    <t>PRESTAR LOS SERVICIOS, ADMINISTRATIVOS, JURÍDICOS, TÉCNICOS Y FINANCIEROS, PARA PROMOVER EL EJERCICIO Y LA RESTITUCIÓN DE LA AUTONOMÍA E INCLUSIÓN SOCIAL DE LAS PERSONAS CON DISCAPACIDAD POR MEDIO DEL OTORGAMIENTO DE DISPOSITIVOS DE ASISTENCIA PERSONAL -AYUDAS TÉCNICAS NO INCLUIDAS EN EL PLAN DE BENEFICIOS EN SALUD (POS) EN LA LOCALIDAD DE SAN CRISTÓBAL, EN EL MARCO DEL PROYECTO</t>
  </si>
  <si>
    <t>FDLSC-SIP-022-2024</t>
  </si>
  <si>
    <t>1873 "San Cristóbal al servicio de la ciudadanía"</t>
  </si>
  <si>
    <t>MANTENIMIENTO UPS</t>
  </si>
  <si>
    <t>SANDRA MILENA GONZALEZ COY</t>
  </si>
  <si>
    <t>RENOVACIÓN DE LA GARANTÍA DE LA UPS DE MARCA APC MODELO SMART-UPS VT DE 30 KVA CON SUS RESPECTIVOS MANTENIMIENTOS PREVENTIVOS Y CORRECTIVOS DE PROPIEDAD DEL FONDO DE DESARROLLO LOCAL DE SAN CRISTOBAL</t>
  </si>
  <si>
    <t>FDLSC-SIP-023-2024</t>
  </si>
  <si>
    <t>CHAQUETAS</t>
  </si>
  <si>
    <t xml:space="preserve"> LA ADQUISICIÓN DE CHAQUETAS, BANDERAS Y OTROS ELEMENTOS AFINES PARA PROMOVER Y FORTALECER LA IMAGEN INSTITUCIONAL EN EL DESARROLLO DE DIFERENTES ACTIVIDADES EN EL MARCO DEL PLAN DE DESARROLLO 2021-2024, DE CONFORMIDAD CON LAS CONDICIONES, CANTIDADES Y ESPECIFICACIONES TECNICAS ESTABLECIDAS</t>
  </si>
  <si>
    <t>FDLSC-SIP-024-2024</t>
  </si>
  <si>
    <t>1803 "San Cristóbal promotora del arte, la cultura y el patrimonio"
1835 "San Cristóbal le apuesta a la reactivación económica apoyando lo nuestro"
1865 "San Cristóbal le apuesta a la reactivación económica apoyando lo nuestro"
1866 "San Cristóbal preparada ante emergencias"
1873 "San Cristóbal al servicio de la ciudadanía"</t>
  </si>
  <si>
    <t>CONTRATAR A MONTO AGOTABLE LA PRESTACION DE SERVICIOS LOGISTICOS PARA LA ORGANIZACION Y REALIZACION DE EVENTOS, ACTIVIDADES Y/O ESTRATEGIAS DESARROLLADAS POR LA ALCALDIA LOCAL DE SAN CRISTOBAL</t>
  </si>
  <si>
    <t>FDLSC-SIP-025-2024</t>
  </si>
  <si>
    <t xml:space="preserve"> “Servicios de telefonía fija” No. O21202020080484120/“Servicios de acceso a Internet de banda ancha” No. O21202020080484222</t>
  </si>
  <si>
    <t>TELEFONIA IP - CONECTIVADA</t>
  </si>
  <si>
    <t>PRESTAR EL SERVICIO DE TELEFEFONIA IP, CONECTIVIDAD MEDIANTE ENLACES DEDICADOS DE INTERNET Y LA CONEXIÓN INALAMBRICA AL SERVICIO DE LA CIUDADANIA EN LAS INSTALACIONES DEL FONDO DE DESARROLLO LOCAL DE SAN CRISTOBAL FOMENTANDO EL GOBIERNO ABIERTO</t>
  </si>
  <si>
    <t>FDLSC-SIP-026-2024</t>
  </si>
  <si>
    <t xml:space="preserve"> 1873 “San Cristóbal al Servicio de la Ciudadanía 
1868 “San Cristóbal fomenta la separación, transformación y aprovechamiento de residuos”, </t>
  </si>
  <si>
    <t>ELEMENTOS DE PROTECCION PIGA</t>
  </si>
  <si>
    <t>CONTRATAR EL SUMINISTRO DE ELEMENTOS DE PROTECCIÓN PERSONAL PARA FUNCIONARIOS Y CONTRATISTAS DE LA ALCALDÍA LOCAL DE SAN CRISTÓBAL Y PARA LOS RECICLADORES DE OFICIO DE LA LOCALIDAD.</t>
  </si>
  <si>
    <t>Cuenta de ESTADO DEL CONTRATO</t>
  </si>
  <si>
    <t>Cerrado</t>
  </si>
  <si>
    <t>En Ejecución</t>
  </si>
  <si>
    <t>Liquidado</t>
  </si>
  <si>
    <t>Pendiente de aprobación</t>
  </si>
  <si>
    <t>Suspendido</t>
  </si>
  <si>
    <t>Terminación Anticipada</t>
  </si>
  <si>
    <t>Terminado</t>
  </si>
  <si>
    <t>Total general</t>
  </si>
  <si>
    <t xml:space="preserve"> ADICIÓN VALOR 1 </t>
  </si>
  <si>
    <t>VALOR TOTAL DEL CONTRATO Y O CONVENIO</t>
  </si>
  <si>
    <t>APORTES OTRAS ENTIDADES Y FDL</t>
  </si>
  <si>
    <t>VALOR APROPIACION PRESUPUESTAL FDLSC</t>
  </si>
  <si>
    <t>DIAS PARA VENCER</t>
  </si>
  <si>
    <t xml:space="preserve"> PAGOS </t>
  </si>
  <si>
    <t xml:space="preserve"> LIBERACIONES </t>
  </si>
  <si>
    <t xml:space="preserve"> SALDO </t>
  </si>
  <si>
    <t>LIQUIDACION</t>
  </si>
  <si>
    <t>FECHA DE LIQUIDACION</t>
  </si>
  <si>
    <t>INGRESO AL ARCHIVO</t>
  </si>
  <si>
    <t>DIGITALIZADO</t>
  </si>
  <si>
    <t>OBSERVACIONES</t>
  </si>
  <si>
    <t>Sharepoint</t>
  </si>
  <si>
    <t>ESTADO GARANTIA</t>
  </si>
  <si>
    <t>FDLSC-CSU-244-2021</t>
  </si>
  <si>
    <t>FDLSC-SASI-001-2021</t>
  </si>
  <si>
    <t>COMERCIALIZADORA ELECTROMERO S.A.S.</t>
  </si>
  <si>
    <t>13-30-11-604-490000001871</t>
  </si>
  <si>
    <t>OBRAS PARA LA MOVILIDAD EN SAN CRISTÓBAL</t>
  </si>
  <si>
    <t>CONTRATO DE SUMINISTRO</t>
  </si>
  <si>
    <t>CSU</t>
  </si>
  <si>
    <t>SELECCIÓN ABREVIADA POR SUBASTA INVERSA</t>
  </si>
  <si>
    <t>CONTRATAR EL SUMINISTRO DE MATERIALES Y ELEMENTOS DE FERRETERIA PARA EL EMBELLECIMIENTO DEL ESPACIO PUBLICO DEL FONDO DE DESARROLLO LOCAL DE SAN CRISTÓBAL</t>
  </si>
  <si>
    <t>JEIMY ROCIO TORRES HERNANDEZ</t>
  </si>
  <si>
    <t>6 MESES</t>
  </si>
  <si>
    <t>3 MESES</t>
  </si>
  <si>
    <t>9 MESES</t>
  </si>
  <si>
    <t>SI</t>
  </si>
  <si>
    <t>Liquidacion Cargada en el ultimo pago.
Acta de Liquidación en el Folio 688 al 690
pendiente marcar pagado
Diferencia de 1 peso, en el valor de la liberación. acta vs liberacion</t>
  </si>
  <si>
    <t>https://community.secop.gov.co/Public/Tendering/OpportunityDetail/Index?noticeUID=CO1.NTC.1866844&amp;isFromPublicArea=True&amp;isModal=False</t>
  </si>
  <si>
    <t>https://gobiernobogota.sharepoint.com/sites/ExpedientesDigitalesSDG/120alcaldialocaldesancristobal/Documentos%20compartidos/Forms/AllItems.aspx?id=%2Fsites%2FExpedientesDigitalesSDG%2F120alcaldialocaldesancristobal%2FDocumentos%20compartidos%2F120%2E75%20CONTRATOS%2F2021%2F244%2D2021&amp;viewid=48a8c6a0%2D2532%2D4a73%2Da119%2Dd82bf7f8ddbb</t>
  </si>
  <si>
    <t>JULIAN DAVID HERRERA SANDOVAL</t>
  </si>
  <si>
    <t>20215420003103</t>
  </si>
  <si>
    <t>2970760-8</t>
  </si>
  <si>
    <t>SURAMERICANA DE SEGUROS</t>
  </si>
  <si>
    <t>VIGENTE</t>
  </si>
  <si>
    <t>FDLSC-CPS-288-2021</t>
  </si>
  <si>
    <t>FDLSC-LP-001-2021</t>
  </si>
  <si>
    <t>UNIÓN TEMPORAL CYT 1 - 2021</t>
  </si>
  <si>
    <t>901479490-0</t>
  </si>
  <si>
    <t>13-10-20-202-030501</t>
  </si>
  <si>
    <t>SERVICIOS DE PROTECCIÓN (GUARDAS DE SEGURIDAD)</t>
  </si>
  <si>
    <t>CONTRATO DE PRESTACIÓN DE SERVICIOS - JURIDICO</t>
  </si>
  <si>
    <t>CPS</t>
  </si>
  <si>
    <t>LICITACIÓN PÚBLICA</t>
  </si>
  <si>
    <t>PRESTACIÓN DEL SERVICIO DE VIGILANCIA, GUARDA, CUSTODIA, MONITOREO DE ALARMAS Y SEGURIDAD PRIVADA CON ARMAS, MEDIOS TECNOLÓGICOS Y CONTROL DE ACCESO PARA LOS USUARIOS, FUNCIONARIOS Y PERSONAS EN GENERAL, MEDIANTE EL ESTABLECIMIENTO DE CONTROL DE INGRESO Y SALIDA DE LAS INSTALACIONES DE LA ENTIDAD, Y PARA LOS BIENES MUEBLES E INMUEBLES EN LOS CUALES SE DESARROLLE LA MISIONALIDAD DE LA ALCALDÍA LOCAL DE SAN CRISTÓBAL Y DE TODOS AQUELLOS POR LOS CUALES LLEGASE A SER LEGALMENTE RESPONSABLE.</t>
  </si>
  <si>
    <t>OTTO GABRIEL FORERO VANEGAS</t>
  </si>
  <si>
    <t>8 MESES</t>
  </si>
  <si>
    <t>97 DÍAS</t>
  </si>
  <si>
    <t>11 MESES Y 7 DÍAS</t>
  </si>
  <si>
    <t>Liquidacion Cargada en el ultimo pago
Acta de liquidacion en los folios 667 al 669</t>
  </si>
  <si>
    <t>https://community.secop.gov.co/Public/Tendering/OpportunityDetail/Index?noticeUID=CO1.NTC.1832929&amp;isFromPublicArea=True&amp;isModal=False</t>
  </si>
  <si>
    <t>https://gobiernobogota.sharepoint.com/sites/ExpedientesDigitalesSDG/120alcaldialocaldesancristobal/Documentos%20compartidos/Forms/AllItems.aspx?id=%2Fsites%2FExpedientesDigitalesSDG%2F120alcaldialocaldesancristobal%2FDocumentos%20compartidos%2F120%2E75%20CONTRATOS%2F2021%2F288%2D2021&amp;viewid=48a8c6a0%2D2532%2D4a73%2Da119%2Dd82bf7f8ddbb</t>
  </si>
  <si>
    <t>ADMINISTRATIVA</t>
  </si>
  <si>
    <t>20225420002993</t>
  </si>
  <si>
    <t>RC-CSC–100002835 
CUMP-CSC–100011388</t>
  </si>
  <si>
    <t>RC-30/04/2021 CUM-30/04/2021</t>
  </si>
  <si>
    <t>RC-30/12/2022 CUM-30/06/2022</t>
  </si>
  <si>
    <t>FDLSC-CI-298-2021</t>
  </si>
  <si>
    <t xml:space="preserve">EMPRESA DE TELECOMUNICACIONES ESP SA </t>
  </si>
  <si>
    <t>131020202030404</t>
  </si>
  <si>
    <t>SERVICIOS DE TELECOMUNICACIONES A TRAVÉS DE INTERNET</t>
  </si>
  <si>
    <t>CONTRATO INTERADMINISTRATIVO</t>
  </si>
  <si>
    <t>CI</t>
  </si>
  <si>
    <t>CONTRATAR LA RENOVACIÓN DEL SERVICIO DE COMUNICACIONES UNIFICADAS Y SOPORTE TÉCNICO PARA EL ADECUADO FUNCIONAMIENTO DEL SERVICIO DE TELEFONIA VOZ IP PARA LA ALCALDIA LOCAL DE SAN CRISTÓBAL Y SUS SEDES</t>
  </si>
  <si>
    <t>YULIS PAOLA BRITO GUERRA</t>
  </si>
  <si>
    <t>12 MESES</t>
  </si>
  <si>
    <t>2 MESES</t>
  </si>
  <si>
    <t>14 MESES</t>
  </si>
  <si>
    <t>Liquidacion Cargada en documentos de ejecucion. 
Fotocopia del Acta de liquidacion en los folios 551 al 552</t>
  </si>
  <si>
    <t>https://community.secop.gov.co/Public/Tendering/OpportunityDetail/Index?noticeUID=CO1.NTC.1948854&amp;isFromPublicArea=True&amp;isModal=False</t>
  </si>
  <si>
    <t>https://gobiernobogota.sharepoint.com/sites/ExpedientesDigitalesSDG/120alcaldialocaldesancristobal/Documentos%20compartidos/Forms/AllItems.aspx?id=%2Fsites%2FExpedientesDigitalesSDG%2F120alcaldialocaldesancristobal%2FDocumentos%20compartidos%2F120%2E75%20CONTRATOS%2F2021%2F298%2D2021&amp;viewid=48a8c6a0%2D2532%2D4a73%2Da119%2Dd82bf7f8ddbb</t>
  </si>
  <si>
    <t>SISTEMAS</t>
  </si>
  <si>
    <t>20235410000103</t>
  </si>
  <si>
    <t>FDLSC-CI-302-2021</t>
  </si>
  <si>
    <t>ORQUESTA FILARMONICA DE BOGOTA</t>
  </si>
  <si>
    <t>CONVENIO INTERADMINISTRATIVO</t>
  </si>
  <si>
    <t>AUNAR ESFUERZOS TÉCNICOS, ADMINISTRATIVOS, LOGÍSTICOS Y FINANCIEROS ENTRE EL FONDO DE DESARROLLO LOCAL SAN CRISTÓBAL Y LA ORQUESTA FILARMÓNICA DE BOGOTÁ PARA EL DESARROLLO Y CONTINUIDAD DEL CENTRO FILARMÓNICO, COMO UN ESPACIO PARA EL PROCESO DE FORMACIÓN MUSICAL IMPLEMENTADO POR LA OFB DIRIGIDO A LA LOCALIDAD</t>
  </si>
  <si>
    <t>221 DÍAS</t>
  </si>
  <si>
    <t>10 MESES 1 DIA+
12 MESES
8 MESES</t>
  </si>
  <si>
    <t>30 MESES MAS 222 DÍAS</t>
  </si>
  <si>
    <t>https://community.secop.gov.co/Public/Tendering/OpportunityDetail/Index?noticeUID=CO1.NTC.1985693&amp;isFromPublicArea=True&amp;isModal=False</t>
  </si>
  <si>
    <t>https://gobiernobogota.sharepoint.com/sites/ExpedientesDigitalesSDG/120alcaldialocaldesancristobal/Documentos%20compartidos/Forms/AllItems.aspx?id=%2Fsites%2FExpedientesDigitalesSDG%2F120alcaldialocaldesancristobal%2FDocumentos%20compartidos%2F120%2E75%20CONTRATOS%2F2021%2F302%2D2021&amp;viewid=48a8c6a0%2D2532%2D4a73%2Da119%2Dd82bf7f8ddbb</t>
  </si>
  <si>
    <t>FABIAN ANDRES MIRANDA JACINTO</t>
  </si>
  <si>
    <t>20225420015493</t>
  </si>
  <si>
    <t>FDLSC-CPS-319-2021</t>
  </si>
  <si>
    <t>FDLSC-MIC-001-2021</t>
  </si>
  <si>
    <t>MIGUEL ANGEL VALLEJO BURGOS</t>
  </si>
  <si>
    <t>PARTICIPACION CIUDADANA PARA EL DESARROLLO LOCAL</t>
  </si>
  <si>
    <t>MINIMA CUANTIA</t>
  </si>
  <si>
    <t>PRESTACIÓN DE SERVICIOS DE APOYO METODOLÓGICO Y LOGÍSTICO PARA APOYAR LAS DIFERENTES ACTIVIDADES QUE SE REALICEN EN EL MARCO DE LOS PROCESOS DE ELECCIÓN Y FUNCIONAMIENTO DE LAS DISTINTAS INSTANCIAS DE PARTICIPACION DE LA LOCALIDAD CUARTA DE SAN CRISTÓBAL</t>
  </si>
  <si>
    <t>JOHANA ANDREA ROCHA BELTRAN</t>
  </si>
  <si>
    <t>Liquidacion Cargada en documentos de ejecucion.
Acta de liquidacion en folios 127 al 128</t>
  </si>
  <si>
    <t>https://community.secop.gov.co/Public/Tendering/OpportunityDetail/Index?noticeUID=CO1.NTC.2002221&amp;isFromPublicArea=True&amp;isModal=False</t>
  </si>
  <si>
    <t>https://gobiernobogota.sharepoint.com/sites/ExpedientesDigitalesSDG/120alcaldialocaldesancristobal/Documentos%20compartidos/Forms/AllItems.aspx?id=%2Fsites%2FExpedientesDigitalesSDG%2F120alcaldialocaldesancristobal%2FDocumentos%20compartidos%2F120%2E75%20CONTRATOS%2F2021%2F319%2D2021&amp;viewid=48a8c6a0%2D2532%2D4a73%2Da119%2Dd82bf7f8ddbb</t>
  </si>
  <si>
    <t>PARTICIPACIÓN</t>
  </si>
  <si>
    <t>ANDRES MAURICIO SARMIENTO MASMELA</t>
  </si>
  <si>
    <t>20215420005323</t>
  </si>
  <si>
    <t>15-44-101244016</t>
  </si>
  <si>
    <t>VENCIDA</t>
  </si>
  <si>
    <t>FDLSC-CI-320-2021(008336)</t>
  </si>
  <si>
    <t>FDLSC-CI-320-2021</t>
  </si>
  <si>
    <t>SECRETARIA DISTRITAL DE INTEGRACIÓN SOCIAL SDIS</t>
  </si>
  <si>
    <t>AUNAR ESFUERZOS TECNICOS, ADMINISTRATIVOS, LOGISTICOS Y FINANCIEROS ENTRE LA SECRETARIA DISTRITAL INTEGRACION SOCIAL-SDIS Y EL FONDO DE DESARROLLO LOCAL DE USAQUEN; EL FONDO DE DESARROLLO LOCAL DE SAN CRISTOBAL; EL FONDO DE DESARROLLO LOCAL DE USME; EL FONDO DE DESARROLLO LOCAL DE BOSA; EL FONDO DE DESARROLLO LOCAL DE KENNEDY; EL FONDO DE DESARROLLO LOCAL DE SUBA; EL FONDO DE DESARROLLO LOCAL DE RAFAEL URIBE URIBE Y EL FONDO DE DESARROLLO LOCAL DE CIUDAD BOLIVAR, PARA LA OPERACION Y PUESTA EN MARCHA DEL PROGRAMA "RETO LOCAL JOVENES Y ENTORNOS SEGUROS</t>
  </si>
  <si>
    <t>Celebrado</t>
  </si>
  <si>
    <t>NO</t>
  </si>
  <si>
    <t>https://www.contratos.gov.co/consultas/detalleProceso.do?numConstancia=21-22-26744&amp;g-recaptcha-response=03AGdBq25BmSX7BYRuqR4Y2t2nnmuINTm6YtzsYkUr-6UBdDAaFE62v8s4QVHydc2uHrg_GPaHh4_OIwvg3mFSIcn3hpYFiyi2TCj0bvEfI0VNwo61Sdtq1cOLfd2d8evjt8IIkPUiSO4OCc9QOf47y-IqeQwlAvLKjYzCAubqwPwqTjQ9LHeF3WTVFnrwpqIKjz_Mr68Ttt3yERSWL3JIDc1HuWaHwmrX48S2BbWqDDppiRfaCkzAimSSPNzVA49b014uYKPO964Fxjt9s5rinAThMOCjj-BM_7nubfdUVx2lMUJPWd5hHxGbdHYaEt0wyzVx46SKeG-FWFn-kzw8-gRdyZgUCmzD-2dTRR02fRQG3AsNHOG7LPj-uZDDCZx3tyanCOPzn5Hfpw4MuP3YNGv8wnMTyQ5em4AH9QJr0TtxgCKWPPSryCEd3_Yy9M4jpvoumCz0Y3uKm6BmudLyUnuwVpcrrEAebA</t>
  </si>
  <si>
    <t>20215420005363</t>
  </si>
  <si>
    <t>FDLSC-CI-324-2021</t>
  </si>
  <si>
    <t>SECRETARIA DE EDUCACION DEL DISTRITO</t>
  </si>
  <si>
    <t>133011601170000000000</t>
  </si>
  <si>
    <t>SAN CRISTÓBAL LE APUESTA A UNA EDUCACIÓN SIN LIMITES</t>
  </si>
  <si>
    <t>AUNAR ESFUERZOS TÉCNICOS, ADMINISTRATIVOS, JURÍDICOS Y FINANCIEROS ENTRE LA SECRETARIA DE EDUCACIÓN DEL DISTRITO Y LOS FONDOS DE DESARROLLO LOCAL QUE HACEN PARTE DEL DISTRITO CAPITAL, PARA LA IMPLEMENTACIÓN DE UN NUEVO MODELO INCLUSIVO, EFICIENTE Y FLEXIBLE PARA EL ACCESO Y LA PERMANENCIA DE LAS Y LOS JÓVENES EGRESADOS DE INSTITUCIONES DE EDUCACIÓN MEDIA A PROGRAMAS DE EDUCACIÓN SUPERIOR.</t>
  </si>
  <si>
    <t>72 MESES</t>
  </si>
  <si>
    <t>https://www.contratos.gov.co/consultas/detalleProceso.do?numConstancia=21-22-27443&amp;g-recaptcha-response=03AGdBq26NcRxdWbArbbsEUg5amZQSKdtATJ4ovvof6kZx9RB4w7EZsANgkxLIUKOg12auq1Fzf_fhOSV1a51EI5VK2HYMaSOVst0sJGdT3yLlrdB4JIiy_7zl-VzRDk9uoMVknR892oMqiOa4B_VB06sybE8aCYot51vNNkY2fxXC_OFGJCej4R-rjRXdvkgQ_42ZDTh_EosvMGpPhxV36D7Frc-TwDD2qG6jZCQFs32zU2w1EiDz3Gc-ikuRzqVOEfkrPZ8cEO-VChQfvri7IHnlsLx0EBsrg2pH4uEc7WA1UGzGszenhpnSJe9ad4MVcuFAlQ-el8vcY45S_1KraiWLlLkpsR9nueWOzM2ZdAacs0DzbtTDHSEK-3t_E7nh-Tl8SN4p6SFy6U6k6TCK0rc7rkt0KrxVnMdNN9oRCITzJ69O-XrDa-t_Exeshwn7Xm8Dj2hCDm7sGYsrTejvH7pMpByxV9jCLA</t>
  </si>
  <si>
    <t>https://gobiernobogota.sharepoint.com/sites/ExpedientesDigitalesSDG/120alcaldialocaldesancristobal/Documentos%20compartidos/Forms/AllItems.aspx?id=%2Fsites%2FExpedientesDigitalesSDG%2F120alcaldialocaldesancristobal%2FDocumentos%20compartidos%2F120%2E75%20CONTRATOS%2F2021%2F324%2D2021&amp;viewid=48a8c6a0%2D2532%2D4a73%2Da119%2Dd82bf7f8ddbb</t>
  </si>
  <si>
    <t>EDUCACION SUPERIOR</t>
  </si>
  <si>
    <t>WILSON MAURICIO YANGUMA LOZANO</t>
  </si>
  <si>
    <r>
      <rPr>
        <sz val="9"/>
        <color rgb="FF000000"/>
        <rFont val="Century Gothic"/>
        <family val="2"/>
      </rPr>
      <t xml:space="preserve">20245420019983
</t>
    </r>
    <r>
      <rPr>
        <strike/>
        <sz val="9"/>
        <color rgb="FF000000"/>
        <rFont val="Century Gothic"/>
        <family val="2"/>
      </rPr>
      <t>20225420008003</t>
    </r>
  </si>
  <si>
    <t>FDLSC-CI-325-2021 (359-2021) (Convenio Marco 331-2021)</t>
  </si>
  <si>
    <t>FDLSC-CI-325-2021</t>
  </si>
  <si>
    <t>SECRETARIA DISTRITAL DE CULTURA, RECREACION Y DEPORTE - IDARTES</t>
  </si>
  <si>
    <t>133011601060000001865
133011601210000001803
133011601240000001858</t>
  </si>
  <si>
    <t>SAN CRISTÓBAL LE APUESTA A LA REACTIVACIÓN ECONÓMICA APOYANDO LO NUESTRO
SAN CRISTÓBAL PROMOTORA DEL ARTE, LA CULTURA Y EL PATRIMONIO
SAN CRISTÓBAL CREATIVA</t>
  </si>
  <si>
    <t>AUNAR ESFUERZOS TÉCNICOS, ADMINISTRATIVOS Y FINANCIEROS CON EL FIN DE DESARROLLAR ACCIONES ARTICULADAS ENTRE LAS PARTES ORIENTADAS A FOMENTAR LA GENERACIÓN Y CIRCULACIÓN DE BIENES Y SERVICIOS CULTURALES, ARTÍSTICOS Y PATRIMONIALES, ASÍ COMO AL FORTALECIMIENTO DE LOS AGENTES DE ESTOS SECTORES EN LAS LOCALIDADES DEL DISTRITO CAPITAL DE ACUERDO CON LOS PROYECTOS PRESENTADOS A LOS FONDOS DE DESARROLLO LOCAL QUE FORMAN PARTE DEL CONVENIO EN EL MARCO DEL PROGRAMA “ES CULTURA LOCAL 2021”</t>
  </si>
  <si>
    <t>175 DÍAS</t>
  </si>
  <si>
    <t>https://www.contratos.gov.co/consultas/detalleProceso.do?numConstancia=21-22-27270&amp;g-recaptcha-response=03AGdBq26Lw1VKx0iOeuK5ixL_yq7qewBzP-zDS9dt9-URj8oeSLUYUNgbl9lwCURK3RAQRgYfB7q18_wMcJJJfxvdx0DQdRUgp2m7u686l6P0cSrRP4z6kMcIofe6FNO9H4rTgizzRwvtCfIchdpifLHee1tvk8NYPgYN5pOoRkBoi-AcmKI1QGNLhwEJJnSHI0nupuB-MT3Io7rPFRih9tec342OMzgycx82QlmLlshdANnmgEeJArGcWtEwywO8JhX30Zehy-qO-anoaWclUAVAlFJKOuW1VyhN6CLQTn2o6UVnNMtVDWgtiibDTJV7jNxPWMqvCb4qdWq3Dqx1ob_9Sug4OiA3tiX057djpwJnnMDdcM7csQjs5TZMStESNAX2JNxX9uDhyLJcNMEqYJ8rOXeKJjA4JB3wEaOqHIIow57miMwy9aAKKepUG_uhyxGA5CY5lWWJHWFSzdMdvfEJI1LEvZoBSg</t>
  </si>
  <si>
    <t>https://gobiernobogota.sharepoint.com/sites/ExpedientesDigitalesSDG/120alcaldialocaldesancristobal/Documentos%20compartidos/Forms/AllItems.aspx?id=%2Fsites%2FExpedientesDigitalesSDG%2F120alcaldialocaldesancristobal%2FDocumentos%20compartidos%2F120%2E75%20CONTRATOS%2F2021%2F325%2D2021&amp;viewid=48a8c6a0%2D2532%2D4a73%2Da119%2Dd82bf7f8ddbb</t>
  </si>
  <si>
    <r>
      <rPr>
        <sz val="9"/>
        <color rgb="FF000000"/>
        <rFont val="Century Gothic"/>
        <family val="2"/>
      </rPr>
      <t xml:space="preserve">FABIAN ANDRES MIRANDA JACINTO
</t>
    </r>
    <r>
      <rPr>
        <strike/>
        <sz val="9"/>
        <color rgb="FF000000"/>
        <rFont val="Century Gothic"/>
        <family val="2"/>
      </rPr>
      <t xml:space="preserve">CARLOS ALBERTO GARZON </t>
    </r>
  </si>
  <si>
    <r>
      <rPr>
        <sz val="9"/>
        <color rgb="FF000000"/>
        <rFont val="Century Gothic"/>
        <family val="2"/>
      </rPr>
      <t xml:space="preserve">20245420006993
</t>
    </r>
    <r>
      <rPr>
        <strike/>
        <sz val="9"/>
        <color rgb="FF000000"/>
        <rFont val="Century Gothic"/>
        <family val="2"/>
      </rPr>
      <t>20245420000503
20225420002563</t>
    </r>
  </si>
  <si>
    <t>FDLSC-CI-334-2021</t>
  </si>
  <si>
    <t>PROGRAMA DE LAS NACIONES UNIDAS PARA EL DESARROLLO (PNUD)</t>
  </si>
  <si>
    <t>800091076-0</t>
  </si>
  <si>
    <t>1865</t>
  </si>
  <si>
    <t>SAN CRISTÓBAL LE APUESTA A LA REACTIVACIÓN
ECONÓMICA APOYANDO LO NUESTRO</t>
  </si>
  <si>
    <t>CONVENIO DE COOPERACION INTERNACIONAL</t>
  </si>
  <si>
    <t>AUNAR ESFUERZOS PARA LA COOPERACIÓN ADMINISTRATIVA, TÉCNICA Y ECONÓMICA, ENTRE EL PROGRAMA PARA LAS NACIONES UNIDAS PARA EL DESARROLLO (PNUD) Y EL FONDO DE DESARROLLO LOCAL, CON EL FIN DE IMPLEMENTAR ESTRATEGIAS QUE PROMUEVAN EL FORTALECIMIENTO A LOS EMPRENDIMIENTOS DE LA ECONOMÍA POPULAR DE LA LOCALIDAD DE SAN CRISTÓBAL Y LAS UNIDADES PRODUCTIVAS FAMILIARES Y/O POBLACIONES DEDICADAS A ACTIVIDADES TRADICIONALES QUE PERMITEN GENERAR INGRESOS (AUTOEMPLEO), Y EL FORTALECIMIENTO DE MIPYMES LOCALES</t>
  </si>
  <si>
    <t>LINA MARCELA FLOREZ CARDENAS</t>
  </si>
  <si>
    <t>1 MES 2 DÍAS</t>
  </si>
  <si>
    <t>13 MESES Y 2 DÍAS</t>
  </si>
  <si>
    <t>No Se Visualiza</t>
  </si>
  <si>
    <t>En proceso de tramite Excedentes por temas de Dolar a favor del fondo, pendiente de recibir acta final, que sobrepasan los usd5.000</t>
  </si>
  <si>
    <t>https://community.secop.gov.co/Public/Tendering/OpportunityDetail/Index?noticeUID=CO1.NTC.2150305&amp;isFromPublicArea=True&amp;isModal=False</t>
  </si>
  <si>
    <t>https://gobiernobogota.sharepoint.com/sites/ExpedientesDigitalesSDG/120alcaldialocaldesancristobal/Documentos%20compartidos/Forms/AllItems.aspx?id=%2Fsites%2FExpedientesDigitalesSDG%2F120alcaldialocaldesancristobal%2FDocumentos%20compartidos%2F120%2E75%20CONTRATOS%2F2021%2F334%2D2021&amp;viewid=48a8c6a0%2D2532%2D4a73%2Da119%2Dd82bf7f8ddbb</t>
  </si>
  <si>
    <t>REACTIVACIÓN ECONÓMICA</t>
  </si>
  <si>
    <r>
      <rPr>
        <sz val="9"/>
        <color rgb="FF000000"/>
        <rFont val="Century Gothic"/>
        <family val="2"/>
      </rPr>
      <t xml:space="preserve">YORX NICOLAS FEDERICO GORDILLO LEON
</t>
    </r>
    <r>
      <rPr>
        <strike/>
        <sz val="9"/>
        <color rgb="FF000000"/>
        <rFont val="Century Gothic"/>
        <family val="2"/>
      </rPr>
      <t>JEIMY JULIETH TORRES FORERO</t>
    </r>
  </si>
  <si>
    <r>
      <rPr>
        <sz val="9"/>
        <color rgb="FF000000"/>
        <rFont val="Century Gothic"/>
        <family val="2"/>
      </rPr>
      <t xml:space="preserve">20245420021823
</t>
    </r>
    <r>
      <rPr>
        <strike/>
        <sz val="9"/>
        <color rgb="FF000000"/>
        <rFont val="Century Gothic"/>
        <family val="2"/>
      </rPr>
      <t>20235420003623</t>
    </r>
  </si>
  <si>
    <t>FDLSC-CI-335-2021 (IDU-1407-2021)</t>
  </si>
  <si>
    <t>IDU-CD-DTM-323-2021</t>
  </si>
  <si>
    <t>INSTITUTO DE DESARROLLO URBANO (IDU)</t>
  </si>
  <si>
    <t>899999081-6</t>
  </si>
  <si>
    <t>AUNAR ESFUERZOS TÉCNICOS, ADMINISTRATIVOS Y FINANCIEROS PARA LA ESTRUCTURACIÓN DE LA CONTRATACIÓN DE LAS INTERVENCIONES DE CONSERVACIÓN DEL ESPACIO PÚBLICO PRIORIZADO DE LA LOCALIDAD DE SAN CRISTÓBAL EN LA CIUDAD DE BOGOTÁ D.C.</t>
  </si>
  <si>
    <t>5 MESES</t>
  </si>
  <si>
    <t>Acta cargada en secop</t>
  </si>
  <si>
    <t>https://community.secop.gov.co/Public/Tendering/OpportunityDetail/Index?noticeUID=CO1.NTC.2063421&amp;isFromPublicArea=True&amp;isModal=true&amp;asPopupView=true</t>
  </si>
  <si>
    <t>https://gobiernobogota.sharepoint.com/sites/ExpedientesDigitalesSDG/120alcaldialocaldesancristobal/Documentos%20compartidos/Forms/AllItems.aspx?id=%2Fsites%2FExpedientesDigitalesSDG%2F120alcaldialocaldesancristobal%2FDocumentos%20compartidos%2F120%2E75%20CONTRATOS%2F2021%2F335%2D2021%20interno%20%2D%201407%2D2021%20idu&amp;viewid=48a8c6a0%2D2532%2D4a73%2Da119%2Dd82bf7f8ddbb</t>
  </si>
  <si>
    <t>FRANK JAMIR CUADROS GUATAQUIRA</t>
  </si>
  <si>
    <t>20215420005433</t>
  </si>
  <si>
    <t>FDLSC-CSU-353-2021</t>
  </si>
  <si>
    <t>FDLSC-SASI-002-2021</t>
  </si>
  <si>
    <t xml:space="preserve">INVERSIONES AYL SAS </t>
  </si>
  <si>
    <t>13-30-11-60-10-10-00-00-00-1852</t>
  </si>
  <si>
    <t>INGRESO VITAL PARA SAN CRISTÓBAL</t>
  </si>
  <si>
    <t>CONTRATAR A MONTO AGOTABLE EL SUMINISTRO DE INSUMOS, REFRIGERIOS Y ELEMENTOS DE MERCHANDISING REQUERIDOS PARA EL DESARROLLO LOGISTICO Y OPERATIVO DEL PROGRAMA “RETO LOCAL JOVENES Y ENTORNOS SEGUROS” EN LA LOCALIDAD DE SAN CRISTÓBAL POR EL LOTE 2</t>
  </si>
  <si>
    <t>WILMER FERNANDO PINZON BAEZ</t>
  </si>
  <si>
    <t>Liquidacion Cargada en el ultimo pago
Acta de liquidacion en los folios 2684 al 2686</t>
  </si>
  <si>
    <t>https://community.secop.gov.co/Public/Tendering/OpportunityDetail/Index?noticeUID=CO1.NTC.2139275&amp;isFromPublicArea=True&amp;isModal=False</t>
  </si>
  <si>
    <t>https://gobiernobogota.sharepoint.com/sites/ExpedientesDigitalesSDG/120alcaldialocaldesancristobal/Documentos%20compartidos/Forms/AllItems.aspx?id=%2Fsites%2FExpedientesDigitalesSDG%2F120alcaldialocaldesancristobal%2FDocumentos%20compartidos%2F120%2E75%20CONTRATOS%2F2021%2F353%2D2021&amp;viewid=48a8c6a0%2D2532%2D4a73%2Da119%2Dd82bf7f8ddbb</t>
  </si>
  <si>
    <t>ANGIE LORENA PARRA GALINDO</t>
  </si>
  <si>
    <t>20235420001623</t>
  </si>
  <si>
    <t>NB-100175424</t>
  </si>
  <si>
    <t>SEGUROS MUNDIAL</t>
  </si>
  <si>
    <t>FDLSC-CSU-355-2021</t>
  </si>
  <si>
    <t>AMERICANA CORP SAS</t>
  </si>
  <si>
    <t>CONTRATAR A MONTO AGOTABLE EL SUMINISTRO DE INSUMOS, REFRIGERIOS Y ELEMENTOS DE MERCHANDISING REQUERIDOS PARA EL DESARROLLO LOGISTICO Y OPERATIVO DEL PROGRAMA “RETO LOCAL JOVENES Y ENTORNOS SEGUROS” EN LA LOCALIDAD DE SAN CRISTÓBAL POR EL LOTE 4</t>
  </si>
  <si>
    <t xml:space="preserve">No registra acta
Corregir Estado de cuenta
Copia Acta de liquidacion en los folios 433 al 434 </t>
  </si>
  <si>
    <t>https://gobiernobogota.sharepoint.com/sites/ExpedientesDigitalesSDG/120alcaldialocaldesancristobal/Documentos%20compartidos/Forms/AllItems.aspx?id=%2Fsites%2FExpedientesDigitalesSDG%2F120alcaldialocaldesancristobal%2FDocumentos%20compartidos%2F120%2E75%20CONTRATOS%2F2021%2F355%2D2021&amp;viewid=48a8c6a0%2D2532%2D4a73%2Da119%2Dd82bf7f8ddbb</t>
  </si>
  <si>
    <t>37-46-101003325</t>
  </si>
  <si>
    <t>FDLSC-CSU-356-2021</t>
  </si>
  <si>
    <t>MARKETGROUP SAS</t>
  </si>
  <si>
    <t>CONTRATAR A MONTO AGOTABLE EL SUMINISTRO DE INSUMOS, REFRIGERIOS Y ELEMENTOS DE MERCHANDISING REQUERIDOS PARA EL DESARROLLO LOGISTICO Y OPERATIVO DEL PROGRAMA “RETO LOCAL JOVENES Y ENTORNOS SEGUROS” EN LA LOCALIDAD DE SAN CRISTÓBAL POR EL LOTE 3</t>
  </si>
  <si>
    <t>Acta de liquidacion cargada
Ok para cierre
Acta de liquidacion en los folios 359 al 361</t>
  </si>
  <si>
    <t>https://gobiernobogota.sharepoint.com/sites/ExpedientesDigitalesSDG/120alcaldialocaldesancristobal/Documentos%20compartidos/Forms/AllItems.aspx?id=%2Fsites%2FExpedientesDigitalesSDG%2F120alcaldialocaldesancristobal%2FDocumentos%20compartidos%2F120%2E75%20CONTRATOS%2F2021%2F356%2D2021&amp;viewid=48a8c6a0%2D2532%2D4a73%2Da119%2Dd82bf7f8ddbb</t>
  </si>
  <si>
    <t>20225420006183</t>
  </si>
  <si>
    <t xml:space="preserve">21-46-101029250 </t>
  </si>
  <si>
    <t>FDLSC-CCV-359-2021</t>
  </si>
  <si>
    <t>FDLSC-MIC-002-2021</t>
  </si>
  <si>
    <t>LAS ELECTROMEDICINA S.A.S.</t>
  </si>
  <si>
    <t>13-30-11-60-55-70-00000-1873</t>
  </si>
  <si>
    <t>SAN CRISTÓBAL AL SERVICIO DE LA CIUDADANÍA</t>
  </si>
  <si>
    <t>CONTRATO DE COMPRAVENTA</t>
  </si>
  <si>
    <t>CCV</t>
  </si>
  <si>
    <t>ADQUISICIÓN DE UN DESFIBRILADOR EXTERNO AUTOMÁTICO (DEA) PARA LA ALCALDÍA LOCAL DE SAN CRISTÓBAL</t>
  </si>
  <si>
    <t>No se liquida unico pago</t>
  </si>
  <si>
    <t>https://community.secop.gov.co/Public/Tendering/OpportunityDetail/Index?noticeUID=CO1.NTC.2183615&amp;isFromPublicArea=True&amp;isModal=False</t>
  </si>
  <si>
    <t>https://gobiernobogota.sharepoint.com/sites/ExpedientesDigitalesSDG/120alcaldialocaldesancristobal/Documentos%20compartidos/Forms/AllItems.aspx?id=%2Fsites%2FExpedientesDigitalesSDG%2F120alcaldialocaldesancristobal%2FDocumentos%20compartidos%2F120%2E75%20CONTRATOS%2F2021%2F359%2D2021&amp;viewid=48a8c6a0%2D2532%2D4a73%2Da119%2Dd82bf7f8ddbb</t>
  </si>
  <si>
    <t>LYNDA BLAIR ESCAMILLA RAMIREZ</t>
  </si>
  <si>
    <t>20215420007923</t>
  </si>
  <si>
    <t>1003002438301</t>
  </si>
  <si>
    <t>SEGUROS BOLIVAR</t>
  </si>
  <si>
    <t>08/11/2022
08/05/2022</t>
  </si>
  <si>
    <t>FDLSC-CPS-361-2021</t>
  </si>
  <si>
    <t>FDLSC-MIC-003-2021</t>
  </si>
  <si>
    <t>CORPORACION CULTURAL MUSICA EN ACCION  - (BUEN TRATO)</t>
  </si>
  <si>
    <t>SAN CRISTÓBAL TE CUIDA</t>
  </si>
  <si>
    <t>PRESTAR LOS SERVICIOS ARTÍSTICOS, PUBLICITARIOS Y LOGÍSTICOS PARA EL POSICIONAMIENTO Y PROMOCIÓN DEL BUEN TRATO EN LA LOCALIDAD DE SAN CRISTÓBAL</t>
  </si>
  <si>
    <t>Liquidacion Cargada en documentos de ejecucion.
pendiente por marcar el estado final de todas las cuentas cargadas.
Acta de liquidacion en los folios 513 al 515</t>
  </si>
  <si>
    <t>https://community.secop.gov.co/Public/Tendering/OpportunityDetail/Index?noticeUID=CO1.NTC.2203149&amp;isFromPublicArea=True&amp;isModal=False</t>
  </si>
  <si>
    <t>https://gobiernobogota.sharepoint.com/sites/ExpedientesDigitalesSDG/120alcaldialocaldesancristobal/Documentos%20compartidos/Forms/AllItems.aspx?id=%2Fsites%2FExpedientesDigitalesSDG%2F120alcaldialocaldesancristobal%2FDocumentos%20compartidos%2F120%2E75%20CONTRATOS%2F2021%2F361%2D2021&amp;viewid=48a8c6a0%2D2532%2D4a73%2Da119%2Dd82bf7f8ddbb</t>
  </si>
  <si>
    <t>GINNA ANDREA REY AMADOR</t>
  </si>
  <si>
    <t>20215420008123</t>
  </si>
  <si>
    <t>14-44-101134098, Calidad del servicio, pago de salarios y cumplimiento</t>
  </si>
  <si>
    <t>FDLSC-CSU-391-2021</t>
  </si>
  <si>
    <t>UNION TEMPORAL C2 FERNANDO</t>
  </si>
  <si>
    <t>901522431-1</t>
  </si>
  <si>
    <t>CONTRATAR A MONTO AGOTABLE EL SUMINISTRO DE INSUMOS, REFRIGERIOS Y ELEMENTOS DE MERCHANDISING REQUERIDOS PARA EL DESARROLLO LOGISTICO Y OPERATIVO DEL PROGRAMA RETO LOCAL JOVENES Y ENTORNOS SEGUROS EN LA LOCALIDAD DE SAN CRISTÓBAL" POR EL LOTE 1</t>
  </si>
  <si>
    <t>Corregir estado de cuenta
Acta cargada en documentos de ejecución
Acta de liquidacion en los fotlios 354 al 356</t>
  </si>
  <si>
    <t>https://gobiernobogota.sharepoint.com/sites/ExpedientesDigitalesSDG/120alcaldialocaldesancristobal/Documentos%20compartidos/Forms/AllItems.aspx?id=%2Fsites%2FExpedientesDigitalesSDG%2F120alcaldialocaldesancristobal%2FDocumentos%20compartidos%2F120%2E75%20CONTRATOS%2F2021%2F391%2D2021&amp;viewid=48a8c6a0%2D2532%2D4a73%2Da119%2Dd82bf7f8ddbb</t>
  </si>
  <si>
    <t>21-44-101361564</t>
  </si>
  <si>
    <t xml:space="preserve">SEGUROS DEL ESTADO </t>
  </si>
  <si>
    <t xml:space="preserve">FDLSC-CPS-394-2021 </t>
  </si>
  <si>
    <t>FDLSC - SA MC - 001-2021</t>
  </si>
  <si>
    <t>INVERSIONES EL NORTE SAS</t>
  </si>
  <si>
    <t>13-10-20-202-030604</t>
  </si>
  <si>
    <t xml:space="preserve">CPS </t>
  </si>
  <si>
    <t>SELECCIÓN ABREVIADA DE MENOR CUANTIA</t>
  </si>
  <si>
    <t>PRESTAR SERVICIOS DE MANTENIMIENTO PREVENTIVO Y CORRECTIVO CON SUMINISTRO E INSTALACIÓN DE REPUESTOS Y ACCESORIOS NUEVOS Y ORIGINALES DE CADA UNA DE LAS MARCAS DE LOS VEHÍCULOS, LIVIANOS, PESADOS Y MAQUINARIA AMARILLA DEL FONDO DE DESARROLLO LOCAL DE SAN CRISTÓBAL, A MONTO AGOTABLE</t>
  </si>
  <si>
    <t>11 MESES</t>
  </si>
  <si>
    <t>terminado</t>
  </si>
  <si>
    <t>Liquidacion Cargada en el ultimo pago. y pendiente por marcar el estado final de todas las cuentas cargadas
Acta de liquidacion en folios 949 al 950</t>
  </si>
  <si>
    <t>https://community.secop.gov.co/Public/Tendering/OpportunityDetail/Index?noticeUID=CO1.NTC.2149218&amp;isFromPublicArea=True&amp;isModal=False</t>
  </si>
  <si>
    <t>https://gobiernobogota.sharepoint.com/sites/ExpedientesDigitalesSDG/120alcaldialocaldesancristobal/Documentos%20compartidos/Forms/AllItems.aspx?id=%2Fsites%2FExpedientesDigitalesSDG%2F120alcaldialocaldesancristobal%2FDocumentos%20compartidos%2F120%2E75%20CONTRATOS%2F2021%2F394%2D2021&amp;viewid=48a8c6a0%2D2532%2D4a73%2Da119%2Dd82bf7f8ddbb</t>
  </si>
  <si>
    <t>LINA MARCELA CASADIEGO MERCHAN</t>
  </si>
  <si>
    <t>20235420003053</t>
  </si>
  <si>
    <t>316641-0</t>
  </si>
  <si>
    <t>07/03/2023
04/09/2023
04/09/2025</t>
  </si>
  <si>
    <t>VENCIDA
VENCIDA
VIGENTE</t>
  </si>
  <si>
    <t>CI-452-2021 (20211699)</t>
  </si>
  <si>
    <t>CI-452-2021</t>
  </si>
  <si>
    <t>INSTITUTO DISTRITAL PARA LA PROTECCION D E LA NIÑEZ Y DE LA JUVENTUD</t>
  </si>
  <si>
    <t>133011602280000000000</t>
  </si>
  <si>
    <t>San Cristóbal protectora de sus recursos naturales</t>
  </si>
  <si>
    <t>AUNAR ESFUERZOS TECNICOS, ADMINISTRATIVOS Y FINANCIEROS PARA LA REALIZACIÒN DEL MANEJO Y MANTENIMIENTO DE LAS ÁREAS OBJETO DE PROCESOS DE RESTAURACIÒN ECOLÒGICA Y OTRAS ACCIONES DE CONSERVACIÒN EN LA ESTRUCTURA ECOLÒGICA PRINCIAL Y OTRAS ÁREAS DEL DISTRITO CAPITAL</t>
  </si>
  <si>
    <t>ANA LUCIA OSORIO SEPULVEDA</t>
  </si>
  <si>
    <t>dos (2) meses y quince (15) días</t>
  </si>
  <si>
    <t>Ocho (8) meses y quince (15) días</t>
  </si>
  <si>
    <t>Pendiente en presupuesto el saldo se remite correo
Pendiente cargue acta en secop I
Copia Acta de liquidacion en los folios 383 al 385
Aportes en especie ALSC 1.072.047.797</t>
  </si>
  <si>
    <t>https://www.contratos.gov.co/consultas/detalleProceso.do?numConstancia=22-22-35237&amp;g-</t>
  </si>
  <si>
    <t>https://gobiernobogota.sharepoint.com/sites/ExpedientesDigitalesSDG/120alcaldialocaldesancristobal/Documentos%20compartidos/Forms/AllItems.aspx?id=%2Fsites%2FExpedientesDigitalesSDG%2F120alcaldialocaldesancristobal%2FDocumentos%20compartidos%2F120%2E75%20CONTRATOS%2F2021%2F452%2D2021&amp;viewid=48a8c6a0%2D2532%2D4a73%2Da119%2Dd82bf7f8ddbb</t>
  </si>
  <si>
    <t>DIEGO MAURICIO ROJAS CACHOPE / DIANA MARCELA RUBIO BERIGUES</t>
  </si>
  <si>
    <t>20235420002903</t>
  </si>
  <si>
    <t>FDLSC-CI-454-2021</t>
  </si>
  <si>
    <t>SUBRED INTEGRADA DE SALUD CENTRO ORIENTE E.S.E</t>
  </si>
  <si>
    <t>O23061601060000001843
O23061601080000001861</t>
  </si>
  <si>
    <t>San Cristóbal saludable 1.272.719.060
Adolescencia plena en San Cristóbal 402.728.000</t>
  </si>
  <si>
    <t>AUNAR ESFUERZOS ENTRE EL FONDO DE DESARROLLO LOCAL DE SAN CRISTÓBAL Y LA SUBRED INTEGRADA DE SERVICIOS DE SALUD CENTRO ORIENTE, PARA APORTAR A LA CALIDAD DE VIDA DE GRUPOS POBLACIONALES DE ADOLESCENTES, JOVENES, POBLACIÓN ETNICA, Y CUIDADORES, HABITANTES EN LA LOCALIDAD DE SAN CRISTÓBAL, A TRAVÉS LA IMPLEMENTACIÓN DE ACCIONES COMPLEMENTARIAS EN SALUD"</t>
  </si>
  <si>
    <t>DIEGO FERNANDO VASQUEZ RODRIGUEZ</t>
  </si>
  <si>
    <t>3 MESES xx DIAS</t>
  </si>
  <si>
    <t>11 MESES xx DIAS</t>
  </si>
  <si>
    <t>SIn liberar</t>
  </si>
  <si>
    <t>https://community.secop.gov.co/Public/Tendering/OpportunityDetail/Index?noticeUID=CO1.NTC.2397453&amp;isFromPublicArea=True&amp;isModal=true&amp;asPopupView=true</t>
  </si>
  <si>
    <t>https://gobiernobogota.sharepoint.com/:f:/s/ExpedientesDigitalesSDG/120alcaldialocaldesancristobal/EmI5fjnVKjxChnznWQLG5VcBaTVABXm0LDc8cr2HXNQNKA?e=5CtyKF</t>
  </si>
  <si>
    <t>SALUD</t>
  </si>
  <si>
    <t>ELISA ARACELY VARGAS
ALEJANDRO MARULANDA QUINCHE
VICTOR JOVANI MORENO YEPES</t>
  </si>
  <si>
    <t>20245420000133</t>
  </si>
  <si>
    <t>FDLSC-CI-455-2021</t>
  </si>
  <si>
    <t>O23061601060000001843</t>
  </si>
  <si>
    <t>San Cristóbal saludable</t>
  </si>
  <si>
    <t>CONTRIBUIR AL BIENESTAR Y A LA DIGNIFICACIÓN DE LAS PERSONAS CON DISCAPACIDAD, CUIDADORES, Y CUIDADORAS DE LAS 5 UPZ DE LA LOCALIDAD DE SAN CRISTÓBAL, EN ARTICULACIÓN CON EL CONSEJO LOCAL DE DISCAPACIDAD CON UN ENFOQUE DIFERENCIAL, DESDE LO ETARIO, DIVERSO, ÉTNICO E INDÍGENA Y CON UN ENFOQUE DE DERECHOS QUE FAVOREZCAN SU DESARROLLO FÍSICO, PSICOLÓGICO, EMOCIONAL Y A SU AUTONOMÍA CON LA ENTREGA DE DISPOSITIVOS DE ASISTENCIA PERSONAL- AYUDAS TÉCNICAS</t>
  </si>
  <si>
    <t>3 MESES 21 DIAS</t>
  </si>
  <si>
    <t>11 MESES Y 21 DÍAS</t>
  </si>
  <si>
    <t>Acta cargada en documentos de ejecución</t>
  </si>
  <si>
    <t>https://community.secop.gov.co/Public/Tendering/OpportunityDetail/Index?noticeUID=CO1.NTC.2397457&amp;isFromPublicArea=True&amp;isModal=true&amp;asPopupView=true</t>
  </si>
  <si>
    <t>https://gobiernobogota.sharepoint.com/sites/ExpedientesDigitalesSDG/120alcaldialocaldesancristobal/Documentos%20compartidos/Forms/AllItems.aspx?id=%2Fsites%2FExpedientesDigitalesSDG%2F120alcaldialocaldesancristobal%2FDocumentos%20compartidos%2F120%2E75%20CONTRATOS%2F2021%2F455%2D2021&amp;viewid=48a8c6a0%2D2532%2D4a73%2Da119%2Dd82bf7f8ddbb</t>
  </si>
  <si>
    <t>FDLSC-CPS-462-2021</t>
  </si>
  <si>
    <t>FDLSC-MIC-004-2021</t>
  </si>
  <si>
    <t>FUNDACIÓN JUSTICIA SOCIAL</t>
  </si>
  <si>
    <t>MUJERES EMPODERADAS EN SAN CRISTÓBAL</t>
  </si>
  <si>
    <t>DESARROLLAR ACTIVIDADES EN EL MARCO DE LA CONMEMORACION DE LAS FECHAS EMBLEMATICAS, COMO LO SON EL 27 DE NOVIEMBRE DIA INTERNACIONAL DE LA ELIMINACION DE LA VIOLENCIA CONTRA LA MUJER Y EL 4 DICIEMBRE DIA DISTRITAL CONTRA EL FEMINICIDIO</t>
  </si>
  <si>
    <t>12 DIAS</t>
  </si>
  <si>
    <t>Acta cargada en el ultimo pago</t>
  </si>
  <si>
    <t>https://community.secop.gov.co/Public/Tendering/OpportunityDetail/Index?noticeUID=CO1.NTC.2384828&amp;isFromPublicArea=True&amp;isModal=true&amp;asPopupView=true</t>
  </si>
  <si>
    <t>https://gobiernobogota.sharepoint.com/:f:/s/ExpedientesDigitalesSDG/120alcaldialocaldesancristobal/Eoxz24j6woNCnl7EVOgPVmABAafQzACneIHSpLj-W00Enw?e=uoN5n7</t>
  </si>
  <si>
    <t>DINALUZ DIAZ PALACIO</t>
  </si>
  <si>
    <t>20215420011423</t>
  </si>
  <si>
    <t>380-47-994000119113- Cumplimiento del contrato, pago se salarios, calidad del servicio y calidad y correcto funcionamiento de los bienes</t>
  </si>
  <si>
    <t>ASEGURADORA SOLIDARIA DE COLOMBIA</t>
  </si>
  <si>
    <t>07/06/2022
07/12/2024</t>
  </si>
  <si>
    <t>VENCIDA
VIGENTE</t>
  </si>
  <si>
    <t>FDLSC-CO-507-2021</t>
  </si>
  <si>
    <t>FDLSC-LP-002-2021</t>
  </si>
  <si>
    <t>CONSORCIO VIA D.J</t>
  </si>
  <si>
    <t>CONTRATO DE OBRA PUBLICA</t>
  </si>
  <si>
    <t>CO</t>
  </si>
  <si>
    <t>EJECUTAR A PRECIOS UNITARIOS SIN FORMULA DE REAJUSTE Y A MONTO AGOTABLE, LAS ACTIVIDADES NECESARIAS PARA LA CONSTRUCCIÓN DE LA MALLA VIAL DE LA LOCALIDAD DE SAN CRISTÓBAL EN BOGOTÁ D.C.</t>
  </si>
  <si>
    <t>JOSE LUIS SUAREZ PARRA</t>
  </si>
  <si>
    <t>136 DIAS</t>
  </si>
  <si>
    <t>CONSORCIO VIAL SAN CRISTÓBAL 2021</t>
  </si>
  <si>
    <t>3 Meses
24 Dias</t>
  </si>
  <si>
    <t>7 MESES Y 40 DÍAS</t>
  </si>
  <si>
    <t>SUSPENSION 1: del 09 de junio de 2022 hasta 01 de julio del 2022 (15 dias habiles) , SUSPENSION 2: del 02 de julio hasta el 26 de julio de 2022 (15 dias habiles), SUSPENSION 3: 15 dias habiles a partir del 08 de septiembre</t>
  </si>
  <si>
    <t>https://community.secop.gov.co/Public/Tendering/OpportunityDetail/Index?noticeUID=CO1.NTC.2397616&amp;isFromPublicArea=True&amp;isModal=true&amp;asPopupView=true</t>
  </si>
  <si>
    <t>https://gobiernobogota.sharepoint.com/sites/ExpedientesDigitalesSDG/120alcaldialocaldesancristobal/Documentos%20compartidos/Forms/AllItems.aspx?id=%2Fsites%2FExpedientesDigitalesSDG%2F120alcaldialocaldesancristobal%2FDocumentos%20compartidos%2F120%2E75%20CONTRATOS%2F2021%2F507%2D2021&amp;viewid=48a8c6a0%2D2532%2D4a73%2Da119%2Dd82bf7f8ddbb</t>
  </si>
  <si>
    <t>Gavinco Ingenieros Consultores S.A.S.</t>
  </si>
  <si>
    <t>20225420002853</t>
  </si>
  <si>
    <t>15-44-101265444</t>
  </si>
  <si>
    <t>Seguros del Estado S.A.</t>
  </si>
  <si>
    <t>06/06/2022
06/06/2022
13/05/2023</t>
  </si>
  <si>
    <t>31/12/2023
20/12/2025
13/05/2028</t>
  </si>
  <si>
    <t>VENCIDA
VIGENTE
VIGENTE</t>
  </si>
  <si>
    <t>FDLSC-CO-508-2021</t>
  </si>
  <si>
    <t>FDLSC-LP-003-2021</t>
  </si>
  <si>
    <t xml:space="preserve">CONSTRUCTORA VMJ SAS </t>
  </si>
  <si>
    <t>830136984-8</t>
  </si>
  <si>
    <t>13-30-11-60-23-00-00-00-18-66</t>
  </si>
  <si>
    <t>SAN CRISTÓBAL PREPARADA ANTE EMERGENCIAS</t>
  </si>
  <si>
    <t>CONTRATAR POR EL SISTEMA DE PRECIOS FIJOS SIN FORMULA DE REAJUSTE, LA ACTUALIZACIÓN Y AJUSTE DE ESTUDIOS Y DISEÑOS, Y LA CONSTRUCCIÓN DE OBRAS DE MITIGACIÓN DE RIESGOS POR PROCESOS DE REMOCIÓN EN MASA, PARA EL SECTEOR DE GUACAMAYAS, DE ACUERDO CON LOS POLÍGONOS SNALIZADOS EN LOS ESTUDIIOS Y DISEÑOS DERIVADOS DEL CONTRATO FDLSC -275-218, OBRAS A DESARROLLAR EN LA LOCALIDAD DE SAN CRISTOBAL BOGOTÁ D.C.</t>
  </si>
  <si>
    <t>115 DIAS</t>
  </si>
  <si>
    <t>15 DIAS</t>
  </si>
  <si>
    <t>4 MESES Y 10 DÍAS</t>
  </si>
  <si>
    <t>Acta cargada en el ultimo pago
Acta de liquidacion en los folios 4054 al 4057</t>
  </si>
  <si>
    <t>https://community.secop.gov.co/Public/Tendering/OpportunityDetail/Index?noticeUID=CO1.NTC.2397727&amp;isFromPublicArea=True&amp;isModal=true&amp;asPopupView=true</t>
  </si>
  <si>
    <t>https://gobiernobogota.sharepoint.com/sites/ExpedientesDigitalesSDG/120alcaldialocaldesancristobal/Documentos%20compartidos/Forms/AllItems.aspx?id=%2Fsites%2FExpedientesDigitalesSDG%2F120alcaldialocaldesancristobal%2FDocumentos%20compartidos%2F120%2E75%20CONTRATOS%2F2021%2F508%2D2021&amp;viewid=48a8c6a0%2D2532%2D4a73%2Da119%2Dd82bf7f8ddbb</t>
  </si>
  <si>
    <t>20225420002873</t>
  </si>
  <si>
    <t>21-44-101372096</t>
  </si>
  <si>
    <t>1/02/2022
1/02/2022
07/10/2022</t>
  </si>
  <si>
    <t>02/12/2022
02/06/2025
07/10/2027</t>
  </si>
  <si>
    <t>VENCIDO
VIGENTE
VIGENTE</t>
  </si>
  <si>
    <t>FDLSC-CO-509-2021</t>
  </si>
  <si>
    <t>FDLSC-LP-004-2021</t>
  </si>
  <si>
    <t>INCITECO SAS</t>
  </si>
  <si>
    <t>CONTRATAR PRECIOS UNITARIOS SIN FORMULA DE REAJUSTE POR MONTO AGOTABLE LAS OBRAS DE MANTEIMIENTO DE PARQUES VECINALES Y DE BOLSILLO DE LA LOCALIDAD DE SAN CRISTÓBAL EN LA CIUDAD DE BOGOTÁ. D.C.</t>
  </si>
  <si>
    <t>4 MESES</t>
  </si>
  <si>
    <t>Acta cargada en el ultimo pago
Acta de liquidacion en los folio 5.830 al 5.832</t>
  </si>
  <si>
    <t>https://community.secop.gov.co/Public/Tendering/OpportunityDetail/Index?noticeUID=CO1.NTC.2401548&amp;isFromPublicArea=True&amp;isModal=true&amp;asPopupView=true</t>
  </si>
  <si>
    <t>https://gobiernobogota.sharepoint.com/sites/ExpedientesDigitalesSDG/120alcaldialocaldesancristobal/Documentos%20compartidos/Forms/AllItems.aspx?id=%2Fsites%2FExpedientesDigitalesSDG%2F120alcaldialocaldesancristobal%2FDocumentos%20compartidos%2F120%2E75%20CONTRATOS%2F2021%2F509%2D2021&amp;viewid=48a8c6a0%2D2532%2D4a73%2Da119%2Dd82bf7f8ddbb</t>
  </si>
  <si>
    <t>Segurexpo de Colombia S.A.</t>
  </si>
  <si>
    <t>04/02/2022
04/02/2022
04/06/2022
04/02/2022
04/02/2022</t>
  </si>
  <si>
    <t>04/12/2022
04/06/2025
04/06/2027
04/12/2022
04/12/2022</t>
  </si>
  <si>
    <t>VENCIDO
VIGENTE
VIGENTE
VENCIDO
VENCIDO</t>
  </si>
  <si>
    <t>FDLSC-CPS-515-2021</t>
  </si>
  <si>
    <t>FDLSC-LP-005-2021</t>
  </si>
  <si>
    <t>B2 NETWORKS SAS / CONSORCIO SAN CRISTOBAL JUSTICIA COMUNITARIA 2021 B2-TJS</t>
  </si>
  <si>
    <t>13-30-11-60-34-80-00-00-18-44</t>
  </si>
  <si>
    <t>San Cristóbal cuida a San Cristóbal</t>
  </si>
  <si>
    <t>PRESTAR LOS SERVICIOS PARA EL FORTALECIMIENTO DE LOS MECANISMOS DE JUSTICIA COMUNITARIA PARA LA TRANSFORMACIÓN DE LA CONFLICTIVIDAD EN LA LOCALIDAD DE SAN CRISTÓBAL.</t>
  </si>
  <si>
    <t>ALIDA ANDREA CALDERON OSPINA</t>
  </si>
  <si>
    <t>3 Meses</t>
  </si>
  <si>
    <t>Acta cargada en el ultimo pago
Copia acta de liquidacion en los folios 717al 718</t>
  </si>
  <si>
    <t>https://community.secop.gov.co/Public/Tendering/OpportunityDetail/Index?noticeUID=CO1.NTC.2420248&amp;isFromPublicArea=True&amp;isModal=true&amp;asPopupView=true</t>
  </si>
  <si>
    <t>https://gobiernobogota.sharepoint.com/sites/ExpedientesDigitalesSDG/120alcaldialocaldesancristobal/Documentos%20compartidos/Forms/AllItems.aspx?id=%2Fsites%2FExpedientesDigitalesSDG%2F120alcaldialocaldesancristobal%2FDocumentos%20compartidos%2F120%2E75%20CONTRATOS%2F2021%2F515%2D2021&amp;viewid=48a8c6a0%2D2532%2D4a73%2Da119%2Dd82bf7f8ddbb</t>
  </si>
  <si>
    <t>SEGURIDAD Y CONVIVENCIA</t>
  </si>
  <si>
    <t xml:space="preserve"> PAULO CESAR CRUZ DELGADILLO</t>
  </si>
  <si>
    <t>20235420003143</t>
  </si>
  <si>
    <t>100009986 PRC CCS-100002428</t>
  </si>
  <si>
    <t xml:space="preserve">SEGUROS MUNDIAL </t>
  </si>
  <si>
    <t>06/12/2021 
RC 22-12-2021</t>
  </si>
  <si>
    <t>21/03/2022 
RC 23-06-22</t>
  </si>
  <si>
    <t>FDLSC-CPS-516-2021</t>
  </si>
  <si>
    <t>FDLSC-LP-006-2021</t>
  </si>
  <si>
    <t>CORPORACION PARA EL DESARROLLO HUMANO SOCIAL Y COMUNITARIO</t>
  </si>
  <si>
    <t>13-30-11-60-34-30-00-00-18-24</t>
  </si>
  <si>
    <t>SAN CRISTÓBAL CONSTRUYE CONFIANZA Y
 CONVIVENCIA</t>
  </si>
  <si>
    <t>PRESTAR LOS SERVICIOS PARA LA FORMACIÓN DE LA ESCUELA DE SEGURIDAD CIUDADANA Y LA IMPLEMENTACIÓN DE ACCIONES PEDAGÓGICAS DEL CÓDIGO NACIONAL DE SEGURIDAD Y CONVIVENCIA CIUDADANA EN LA LOCALIDAD DE SAN CRISTÓBAL</t>
  </si>
  <si>
    <t>Acta cargada en el ultimo pago
No reposa en el archivo</t>
  </si>
  <si>
    <t>https://community.secop.gov.co/Public/Tendering/OpportunityDetail/Index?noticeUID=CO1.NTC.2420246&amp;isFromPublicArea=True&amp;isModal=true&amp;asPopupView=true</t>
  </si>
  <si>
    <t>https://gobiernobogota.sharepoint.com/:f:/s/ExpedientesDigitalesSDG/120alcaldialocaldesancristobal/Esw6ZKxAfCVMsyK5NbQMwB8BG7GOiRbgDoveX1eF-av4Tg?e=5cQ11r</t>
  </si>
  <si>
    <t>30-40-101015960</t>
  </si>
  <si>
    <t xml:space="preserve">SEGUROS DEL ESTADO S.A </t>
  </si>
  <si>
    <t>FDLSC-CPS-517-2021</t>
  </si>
  <si>
    <t>FDLSC-LP-008-2021</t>
  </si>
  <si>
    <t>830069703-8</t>
  </si>
  <si>
    <t>REALIZAR ACCIONES DE CAPACITACIÓN, INTERCAMBIO DE SABERES Y CLASES DE RUMBA, ENFOCADAS A LAS ESTRATEGIAS DE CUIDADO QUE VINCULE A MUJERES CUIDADORAS EN ACTIVIDADES PARA SU BIENESTAR FÍSICO, EMOCIONAL Y AUTONOMÍA A TRAVÉS DE ENCUENTROS, REDISCUENTROS, REDISCUENTROS HOGAR EN LA LOCALIDAD DE SAN CRISTÓBAL</t>
  </si>
  <si>
    <t>7MESES</t>
  </si>
  <si>
    <t>https://community.secop.gov.co/Public/Tendering/OpportunityDetail/Index?noticeUID=CO1.NTC.2430691&amp;isFromPublicArea=True&amp;isModal=true&amp;asPopupView=true</t>
  </si>
  <si>
    <t>https://gobiernobogota.sharepoint.com/sites/ExpedientesDigitalesSDG/120alcaldialocaldesancristobal/Documentos%20compartidos/Forms/AllItems.aspx?id=%2Fsites%2FExpedientesDigitalesSDG%2F120alcaldialocaldesancristobal%2FDocumentos%20compartidos%2F120%2E75%20CONTRATOS%2F2021%2F517%2D2021&amp;viewid=48a8c6a0%2D2532%2D4a73%2Da119%2Dd82bf7f8ddbb</t>
  </si>
  <si>
    <t>MONICA ALEJANDRA BERNAL FORIGUA</t>
  </si>
  <si>
    <t>20235410000153</t>
  </si>
  <si>
    <t>380-47-994000119536</t>
  </si>
  <si>
    <t xml:space="preserve">ASEGURADORA SOLIDARIA DE COLOMBIA </t>
  </si>
  <si>
    <t>FDLSC-CPS-518-2021</t>
  </si>
  <si>
    <t>FDLSC-SAMC-005-2021</t>
  </si>
  <si>
    <t>L&amp;Q REVISORES FISCALES AUDITORES EXTERNOS S.A.S</t>
  </si>
  <si>
    <t>13-30-11-60-55-70-00-00-18-73</t>
  </si>
  <si>
    <t xml:space="preserve">SAN CRISTOBAL AL SERVICIO DE LA CIUDADANÍA </t>
  </si>
  <si>
    <t>PRESTAR EL SERVICIO PARA REALIZAR LA TOMA FÍSICA, AVALÚOS, MEDICIÓN POSTERIOR, VERIFICACIÓN DE VIDA ÚTIL Y CÁLCULO DE DETERIORO DE BIENES MUEBLES E INMUEBLES, DE PROPIEDAD PLANTA Y EQUIPO Y DE CONTROL ADMINISTRATIVO PERTENECIENTES Y A CARGO DEL FONDO DE DESARROLLO LOCAL DE SAN CRISTÓBAL</t>
  </si>
  <si>
    <t>105 DÍAS</t>
  </si>
  <si>
    <t>Liquidacion Cargada en el ultimo pago
Copia Acta de liquidacion en los folios 1.263 al 1.264</t>
  </si>
  <si>
    <t>https://community.secop.gov.co/Public/Tendering/OpportunityDetail/Index?noticeUID=CO1.NTC.2451183&amp;isFromPublicArea=True&amp;isModal=true&amp;asPopupView=true</t>
  </si>
  <si>
    <t>https://gobiernobogota.sharepoint.com/sites/ExpedientesDigitalesSDG/120alcaldialocaldesancristobal/Documentos%20compartidos/Forms/AllItems.aspx?id=%2Fsites%2FExpedientesDigitalesSDG%2F120alcaldialocaldesancristobal%2FDocumentos%20compartidos%2F120%2E75%20CONTRATOS%2F2021%2F518%2D2021&amp;viewid=48a8c6a0%2D2532%2D4a73%2Da119%2Dd82bf7f8ddbb</t>
  </si>
  <si>
    <t>LINA MARCELA CASADIEGO MERCHA
KAREN VIVIANA AREIZA PEREIRA</t>
  </si>
  <si>
    <t>20235400001633</t>
  </si>
  <si>
    <t>15-46-101023071</t>
  </si>
  <si>
    <t>FDLSC-CPS-520-2021</t>
  </si>
  <si>
    <t>FDLSC-MIC-007-2021</t>
  </si>
  <si>
    <t>INGEAL S.A</t>
  </si>
  <si>
    <t>131020202030610</t>
  </si>
  <si>
    <t>Servicios de mantenimiento y reparación de equipos electrónicos de consumo</t>
  </si>
  <si>
    <t>CONTRATAR LA RENOVACIÓN DE LA GARANTÍA DE LA UPS DE MARCA APC MODELO SMART-UPS VT DE 30 KVA CON SUS RESPECTIVOS MANTENIMIENTOS PREVENTIVOS Y CORRECTIVOS LA CUAL ESTÁ UBICADA EN LA ALCALDÍA LOCAL DE SAN CRISTÓBAL</t>
  </si>
  <si>
    <r>
      <rPr>
        <sz val="9"/>
        <color rgb="FFFF0000"/>
        <rFont val="Century Gothic"/>
        <family val="2"/>
      </rPr>
      <t xml:space="preserve">Acta mal digitalizada,
</t>
    </r>
    <r>
      <rPr>
        <sz val="9"/>
        <color rgb="FF000000"/>
        <rFont val="Century Gothic"/>
        <family val="2"/>
      </rPr>
      <t>La carpeta esta en poder de Juliet la deolvera a contratacion. para ingreso al archivo</t>
    </r>
  </si>
  <si>
    <t>https://community.secop.gov.co/Public/Tendering/OpportunityDetail/Index?noticeUID=CO1.NTC.2467684&amp;isFromPublicArea=True&amp;isModal=true&amp;asPopupView=true</t>
  </si>
  <si>
    <t>https://gobiernobogota.sharepoint.com/:f:/s/ExpedientesDigitalesSDG/120alcaldialocaldesancristobal/EqnVlyCkOBdMiqN2EC5ZA7cB5h5UTSia_XsY6ekmWvGsiA?e=1jJILX</t>
  </si>
  <si>
    <t>20225420002623</t>
  </si>
  <si>
    <t>11-44-101179711</t>
  </si>
  <si>
    <t>FDLSC-INTV-521-2021</t>
  </si>
  <si>
    <t>FDLSC-CMA-001-2021</t>
  </si>
  <si>
    <t>GAVINCO INGENIEROS CONSULTORES SAS</t>
  </si>
  <si>
    <t>CONTRATO DE INTERVENTORIA</t>
  </si>
  <si>
    <t>INTV</t>
  </si>
  <si>
    <t>CONCURSO MERITO ABIERTO</t>
  </si>
  <si>
    <t>REALIZAR LA INTERVENTORÍA TÉCNICA ADMINISTRATIVA,JURÍDICA FINANCIERA SOCIAL AMBIENTAL Y DE SEGURIDAD Y SALUD EN EL TRABAJO AL CONTRATO cuyo objeto es EJECUTAR A PRECIOS UNITARIOS SIN FÓRMULA DE REAJUSTE Y A MONTO AGOTABLE, LAS ACTIVIDADES NECESARIAS PARA LA CONSTRUCCIÓN DE LA MALLA VIAL DE LA LOCALIDAD DE SAN CRISTÓBAL, EN BOGOTA D.C.</t>
  </si>
  <si>
    <t>135 días</t>
  </si>
  <si>
    <t>4 MESES Y 15 DÍAS</t>
  </si>
  <si>
    <t>Acta cargada en el ultimo pago
Acta de liquidacion en los folios 4.933 al 4.936</t>
  </si>
  <si>
    <t>https://community.secop.gov.co/Public/Tendering/OpportunityDetail/Index?noticeUID=CO1.NTC.2434222&amp;isFromPublicArea=True&amp;isModal=true&amp;asPopupView=true</t>
  </si>
  <si>
    <t>https://gobiernobogota.sharepoint.com/sites/ExpedientesDigitalesSDG/120alcaldialocaldesancristobal/Documentos%20compartidos/Forms/AllItems.aspx?id=%2Fsites%2FExpedientesDigitalesSDG%2F120alcaldialocaldesancristobal%2FDocumentos%20compartidos%2F120%2E75%20CONTRATOS%2F2021%2F521%2D2021&amp;viewid=48a8c6a0%2D2532%2D4a73%2Da119%2Dd82bf7f8ddbb</t>
  </si>
  <si>
    <t xml:space="preserve"> SANDRA YINETH FAJARDO USAQUEN / ERWIN JOHAN TORRES </t>
  </si>
  <si>
    <t xml:space="preserve"> 20235420001673</t>
  </si>
  <si>
    <t>3236943-5</t>
  </si>
  <si>
    <t>Suramericana</t>
  </si>
  <si>
    <t>04/02/2022
04/02/2022
04/02/2022</t>
  </si>
  <si>
    <t xml:space="preserve">13/05/2028
31/12/2023
19/12/2025
 </t>
  </si>
  <si>
    <t>FDLSC-INTV-522-2021</t>
  </si>
  <si>
    <t>FDLSC-CMA-002-2021</t>
  </si>
  <si>
    <t>SOLIUN SAS</t>
  </si>
  <si>
    <t>13-30-11-602-330000001863</t>
  </si>
  <si>
    <t>San Cristóbal construye espacios para la recreación</t>
  </si>
  <si>
    <t>REALIZAR LA INTERVENTORIA TECNICA ADMINISTRATIVA FINANCIERA JURIDICA SOCIAL AMBIENTAL Y SST SGA AL CONTRATO QUE TIENE COMO OBJETO CONTRATAR A PRECIOS UNITARIOS SIN FORMULA DE REAJUSTE POR MONTO AGOTABLE LAS OBRAS DE MANTENIMIENTO DE PARQUES VECINALES Y DE BOLSILLO DE LA LOCALIDAD DE SAN CRISTOBAL EN LA CIUDAD DE BOGOTA</t>
  </si>
  <si>
    <t>Liquidacion Cargada en el ultimo pago. y pendiente por marcar el estado final de todas las cuentas cargadas
Acta de liquidacion en folios 4.049 al 4.052</t>
  </si>
  <si>
    <t>https://community.secop.gov.co/Public/Tendering/OpportunityDetail/Index?noticeUID=CO1.NTC.2433872&amp;isFromPublicArea=True&amp;isModal=False</t>
  </si>
  <si>
    <t>https://gobiernobogota.sharepoint.com/sites/ExpedientesDigitalesSDG/120alcaldialocaldesancristobal/Documentos%20compartidos/Forms/AllItems.aspx?id=%2Fsites%2FExpedientesDigitalesSDG%2F120alcaldialocaldesancristobal%2FDocumentos%20compartidos%2F120%2E75%20CONTRATOS%2F2021%2F522%2D2021&amp;viewid=48a8c6a0%2D2532%2D4a73%2Da119%2Dd82bf7f8ddbb</t>
  </si>
  <si>
    <t xml:space="preserve"> SANDRA YINETH FAJARDO USAQUEN</t>
  </si>
  <si>
    <t>20235420001683</t>
  </si>
  <si>
    <t>04/02/2022
04/02/2022
4/06/2022</t>
  </si>
  <si>
    <t>05/12/2022
04/06/2025
04/06/2027</t>
  </si>
  <si>
    <t>FDLSC-CPS-523-2021</t>
  </si>
  <si>
    <t>FDLSC-SAMC-016-2021</t>
  </si>
  <si>
    <t>SYSTEM NET INGENIERIA SAS</t>
  </si>
  <si>
    <t>131020202030603</t>
  </si>
  <si>
    <t>Servicios de mantenimiento y reparación de computadores y equipo periférico</t>
  </si>
  <si>
    <t>ADQUISICIÓN Y DISTRIBUCIÓN DE ELEMENTOS PEDAGÓGICOS Y DIDÁCTICOS A MONTO AGOTABLE, PARA APOYAR LA IMPLEMENTACIÓN DE 34 PROYECTOS PARA EL DESARROLLO INTEGRAL DE LA PRIMERA INFANCIA Y LA RELACIÓN ESCUELA, FAMILIA Y COMUNIDAD EN LAS IED LOCALIDAD DE SAN CRISTÓBAL, PARA EL FORTALECIMIENTO DE LA EDUCACIÓN INICIAL, EN EL MARCO DEL PROYECTO 1724.</t>
  </si>
  <si>
    <t>Liquidacion Cargada en el ultimo pago. y pendiente por marcar el estado final de todas las cuentas cargadas
Acta de liquidacion en los folios 226 al 227</t>
  </si>
  <si>
    <t>https://community.secop.gov.co/Public/Tendering/OpportunityDetail/Index?noticeUID=CO1.NTC.2460990&amp;isFromPublicArea=True&amp;isModal=true&amp;asPopupView=true</t>
  </si>
  <si>
    <t>https://gobiernobogota.sharepoint.com/sites/ExpedientesDigitalesSDG/120alcaldialocaldesancristobal/Documentos%20compartidos/Forms/AllItems.aspx?id=%2Fsites%2FExpedientesDigitalesSDG%2F120alcaldialocaldesancristobal%2FDocumentos%20compartidos%2F120%2E75%20CONTRATOS%2F2021%2F523%2D2021&amp;viewid=48a8c6a0%2D2532%2D4a73%2Da119%2Dd82bf7f8ddbb</t>
  </si>
  <si>
    <t>15-44-101254940- ASC 390-47-994000066142</t>
  </si>
  <si>
    <t xml:space="preserve">SEGUROS DEL ESTADO S.A Y  ASEGURADORA SOLIDARIA DE COLOMBIA </t>
  </si>
  <si>
    <t>21/12/2021- ASC  29-12-21</t>
  </si>
  <si>
    <t>21/04/2022-ASC  29-12-23</t>
  </si>
  <si>
    <t>FDLSC-CV-524-2021</t>
  </si>
  <si>
    <t>FDLSC-SASI-004-2021</t>
  </si>
  <si>
    <t>SECURITY VIDEO EQUIPMENT SAS</t>
  </si>
  <si>
    <t>13-30-11-601-120000001724</t>
  </si>
  <si>
    <t>Por una infancia feliz en San Cristóbal</t>
  </si>
  <si>
    <t>CV</t>
  </si>
  <si>
    <t>4 Meses</t>
  </si>
  <si>
    <t>16 MESES</t>
  </si>
  <si>
    <t>Corregiir Estado de Cuenta
Liquidacion Cargada en el ultimo pago.
Acta de liquidacion en folios 440 al 441</t>
  </si>
  <si>
    <t>https://community.secop.gov.co/Public/Tendering/OpportunityDetail/Index?noticeUID=CO1.NTC.2436185&amp;isFromPublicArea=True&amp;isModal=true&amp;asPopupView=true</t>
  </si>
  <si>
    <t>https://gobiernobogota.sharepoint.com/sites/ExpedientesDigitalesSDG/120alcaldialocaldesancristobal/Documentos%20compartidos/Forms/AllItems.aspx?id=%2Fsites%2FExpedientesDigitalesSDG%2F120alcaldialocaldesancristobal%2FDocumentos%20compartidos%2F120%2E75%20CONTRATOS%2F2021%2F524%2D2021&amp;viewid=48a8c6a0%2D2532%2D4a73%2Da119%2Dd82bf7f8ddbb</t>
  </si>
  <si>
    <t>EDUCACION - DOTACIONES</t>
  </si>
  <si>
    <t>CARLOS AVENDAÑO / LINDA ACUÑA</t>
  </si>
  <si>
    <t>20235410000133</t>
  </si>
  <si>
    <t>CBO-100011824</t>
  </si>
  <si>
    <t>FDLSC-CV-525-2021</t>
  </si>
  <si>
    <t>FDLSC-SASI-005-2021</t>
  </si>
  <si>
    <t>REDCOMPUTO LIMITADA</t>
  </si>
  <si>
    <t>13-30-11-601-140000001790</t>
  </si>
  <si>
    <t>San Cristóbal fortalece la educación</t>
  </si>
  <si>
    <t>CONTRATAR A MONTO AGOTABLE LA ADQUISICIÓN Y DISTRIBUCIÓN DE ELEMENTOS PEDAGÓGICOS Y DIDÁCTICOS, PARA FORTALECER EL PROCESO FORMATIVO DE LOS ESTUDIANTES DE LAS IED DE SAN CRISTÓBAL, EN EL MARCO DEL PROYECTO 1790 "SAN CRISTÓBAL FORTALECE LA EDUCACIÓN.</t>
  </si>
  <si>
    <t>Dos MESES</t>
  </si>
  <si>
    <t>17 de mayo de 2022
18 de julio de 2022</t>
  </si>
  <si>
    <t>18 de julio de 2022
16 de septiembre de 2022</t>
  </si>
  <si>
    <t>Liquidacion Cargada en el ultimo pago. y pendiente por marcar el estado final de todas las cuentas cargadas
Acta de liquidacion en los folios 392 al 393</t>
  </si>
  <si>
    <t>https://community.secop.gov.co/Public/Tendering/OpportunityDetail/Index?noticeUID=CO1.NTC.2438947&amp;isFromPublicArea=True&amp;isModal=true&amp;asPopupView=true</t>
  </si>
  <si>
    <t>LINDA VANESSA ACUÑA</t>
  </si>
  <si>
    <t>21-44-101370095</t>
  </si>
  <si>
    <t>FDLSC-CV-526-2021</t>
  </si>
  <si>
    <t>FDLSC-SASI-006-2021</t>
  </si>
  <si>
    <t>ANDRES FERNANDO MUÑOZ LOPEZ</t>
  </si>
  <si>
    <t>ADQUISICIÓN A MONTO AGOTABLE DE ELEMENTOS TECNOLÓGICOS E INSUMOS DE CARÁCTER LOGÍSTICO, PARA EL FORTALECIMIENTO DE LAS JUNTAS DE ACCIÓN COMUNAL.</t>
  </si>
  <si>
    <t>15 DIAS+
2 MESES 5 DIAS +
 4 MESES</t>
  </si>
  <si>
    <t>12 MESES Y 25 DÍAS</t>
  </si>
  <si>
    <t>Liquidacion Cargada en el ultimo pago. y pendiente por marcar el estado final de todas las cuentas cargadas</t>
  </si>
  <si>
    <t>https://community.secop.gov.co/Public/Tendering/OpportunityDetail/Index?noticeUID=CO1.NTC.2449282&amp;isFromPublicArea=True&amp;isModal=true&amp;asPopupView=true</t>
  </si>
  <si>
    <t>ANGIE LORENA PARRA GALINDO
JACQUELINE ADRIANA MEJIA MENDEZ
MARTHA ESPERANZA ROMERO NIÑO</t>
  </si>
  <si>
    <t>20235420001623
20225420013113
20225420016273</t>
  </si>
  <si>
    <t>45-44-101132994</t>
  </si>
  <si>
    <t>FDLSC-CV-527-2021</t>
  </si>
  <si>
    <t>FDLSC-SASI-007-2021</t>
  </si>
  <si>
    <t>SECURITY VIDEO EQUIPMENT S.A.S.</t>
  </si>
  <si>
    <t>ADQUISICIÓN Y DISTRIBUCIÓN DE ELEMENTOS PEDAGÓGICOS Y DIDÁCTICOS A MONTO AGOTABLE, PARA FORTALECER EL PROCESO FORMATIVO DE LOS JARDINES INFANTILES Y EL CENTRO AMAR DE LA SECRETARÍA DE INTEGRACIÓN SOCIAL DE LA LOCALIDAD DE SAN CRISTÓBAL, EN EL MARCO DEL PROYECTO 1811 "SAN CRISTÓBAL TE CUIDA. ADQUISICIÓN Y DISTRIBUCIÓN DE ELEMENTOS PEDAGÓGICOS Y DIDÁCTICOS A MONTO AGOTABLE, PARA FORTALECER EL PROCESO FORMATIVO DE LOS JARDINES INFANTILES Y EL CENTRO AMAR DE LA SECRETARÍA DE INTEGRACIÓN SOCIAL</t>
  </si>
  <si>
    <t>2MESES</t>
  </si>
  <si>
    <t>ABOVE SAS</t>
  </si>
  <si>
    <t>13 de mayo de 2022
13 de julio de 2022
 13 de agosto de 2022
 23 de septiembre de 2022
25 de
diciembre</t>
  </si>
  <si>
    <t>12 de julio de 2022
 12 de agosto de 2022
12 de septiembre de
2022
22 de octubre de 2022
24 de febrero de 2023</t>
  </si>
  <si>
    <t>Liquidacion Cargada en el ultimo pago. y pendiente por marcar el estado final de todas las cuentas cargadas
Acta de liquidacion en los folios 499 al 502</t>
  </si>
  <si>
    <t>https://community.secop.gov.co/Public/Tendering/OpportunityDetail/Index?noticeUID=CO1.NTC.2455241&amp;isFromPublicArea=True&amp;isModal=true&amp;asPopupView=true</t>
  </si>
  <si>
    <t>https://gobiernobogota.sharepoint.com/sites/ExpedientesDigitalesSDG/120alcaldialocaldesancristobal/Documentos%20compartidos/Forms/AllItems.aspx?id=%2Fsites%2FExpedientesDigitalesSDG%2F120alcaldialocaldesancristobal%2FDocumentos%20compartidos%2F120%2E75%20CONTRATOS%2F2021%2F527%2D2021&amp;viewid=48a8c6a0%2D2532%2D4a73%2Da119%2Dd82bf7f8ddbb</t>
  </si>
  <si>
    <t>JMALUCELLI TRAVELERES</t>
  </si>
  <si>
    <t>FDLSC-CV-528-2021</t>
  </si>
  <si>
    <t>FDLSC-MIC-008-2021</t>
  </si>
  <si>
    <t>FEC SUMINISTROS Y SERVICIOS SAS</t>
  </si>
  <si>
    <t>13-30-11-60345000000-1835</t>
  </si>
  <si>
    <t>POR UN BUEN USO EN EL ESPACIO PÚBLICO EN SAN CRISTÓBAL</t>
  </si>
  <si>
    <t>CONTRATAR EL SUMINISTRO DE BIENES REQUERIDOS PARA EL DESARROLLO OPERATIVO DEL PROYECTO 1835 "POR UN BUEN USO EN EL ESPACIO PÚBLICO EN SAN CRISTÓBAL" EN LA META 3: REALIZAR ACUERDOS PARA LA VINCULACIÓN DE LA CIUDADANÍA EN LOS PROGRAMAS ADELANTADOS POR EL IDRD Y ACUERDOS CON VENDEDORES INFORMALES O ESTACIONARIOS EN LA LOCALIDAD DE SAN CRISTÓBAL.</t>
  </si>
  <si>
    <t>1 MES</t>
  </si>
  <si>
    <t>30/2/2022</t>
  </si>
  <si>
    <t>Unico pago, no registra liquidacion</t>
  </si>
  <si>
    <t>https://community.secop.gov.co/Public/Tendering/OpportunityDetail/Index?noticeUID=CO1.NTC.2473273&amp;isFromPublicArea=True&amp;isModal=true&amp;asPopupView=true</t>
  </si>
  <si>
    <t>https://gobiernobogota.sharepoint.com/sites/ExpedientesDigitalesSDG/120alcaldialocaldesancristobal/Documentos%20compartidos/Forms/AllItems.aspx?id=%2Fsites%2FExpedientesDigitalesSDG%2F120alcaldialocaldesancristobal%2FDocumentos%20compartidos%2F120%2E75%20CONTRATOS%2F2021%2F528%2D2021%2FCONTRATO%20CV%20528%2D2021%20CARPETA%201%2Epdf&amp;viewid=48a8c6a0%2D2532%2D4a73%2Da119%2Dd82bf7f8ddbb&amp;parent=%2Fsites%2FExpedientesDigitalesSDG%2F120alcaldialocaldesancristobal%2FDocumentos%20compartidos%2F120%2E75%20CONTRATOS%2F2021%2F528%2D2021</t>
  </si>
  <si>
    <t>ACUERDOS PARTICIPATIVOS</t>
  </si>
  <si>
    <t>SARA DEL PILAR PEREZ GOMEZ</t>
  </si>
  <si>
    <t>20225420003503</t>
  </si>
  <si>
    <t>11-46-101023478</t>
  </si>
  <si>
    <t>FDLSC-INTV-529-2021</t>
  </si>
  <si>
    <t>FDLSC-CMA-003-2021</t>
  </si>
  <si>
    <t>HR INGENIERIA SAS</t>
  </si>
  <si>
    <t>13-30-11-60-23-40-00000-1866</t>
  </si>
  <si>
    <t>REALIZAR LA INTERVENTORÍA, TÉCNICA, ADMINISTRATIVA, JURÍDICA, FINANCIERA, SOCIAL, AMBIENTAL Y DE SEGURIDAD Y SALUD EN EL TRABAJO AL CONTRATO cuyo objeto es: ACTUALIZACIÓN Y AJUSTE DE ESTUDIOS Y DISEÑOS, Y LA CONSTRUCCIÓN DE OBRAS DE MITIGACIÓN DE RIESGOS POR PROCESOS DE REMOCIÓN EN MASA, PARA EL SECTOR GUACAMAYAS, DE ACUERDO CON LOS POLÍGONOS ANALIZADOS EN LOS ESTUDIOS Y DISEÑOS DERIVADOS DEL CONTRATO FDLSC-275-2018, OBRAS A DESARROLLAR EN LA LOCALIDAD DE SAN CRISTÓBAL, BOGOTÁ D.C.</t>
  </si>
  <si>
    <t>DIEGO RODRIGUEZ</t>
  </si>
  <si>
    <t>3 MESES Y MEDIO</t>
  </si>
  <si>
    <t>Liquidacion Cargada en el ultimo pago. y pendiente por marcar el estado final de todas las cuentas cargadas
Acta de liquidacion en el folio 1390 al 1393</t>
  </si>
  <si>
    <t>https://community.secop.gov.co/Public/Tendering/OpportunityDetail/Index?noticeUID=CO1.NTC.2443744&amp;isFromPublicArea=True&amp;isModal=true&amp;asPopupView=true</t>
  </si>
  <si>
    <t>https://gobiernobogota.sharepoint.com/sites/ExpedientesDigitalesSDG/120alcaldialocaldesancristobal/Documentos%20compartidos/Forms/AllItems.aspx?id=%2Fsites%2FExpedientesDigitalesSDG%2F120alcaldialocaldesancristobal%2FDocumentos%20compartidos%2F120%2E75%20CONTRATOS%2F2021%2F529%2D2021&amp;viewid=48a8c6a0%2D2532%2D4a73%2Da119%2Dd82bf7f8ddbb</t>
  </si>
  <si>
    <t>21-44-101372277</t>
  </si>
  <si>
    <t>01/02/2022
01/02/2022
7/10/2022</t>
  </si>
  <si>
    <t>30/11/2022
30/05/2025
7/10/2027</t>
  </si>
  <si>
    <t>VENCIDO
VIGENTE
VIGENTE</t>
  </si>
  <si>
    <t>FDLSC-CV-530-2021</t>
  </si>
  <si>
    <t>FDLSC-MIC-006-2021</t>
  </si>
  <si>
    <t>GOLD SYS LTDA</t>
  </si>
  <si>
    <t>CONTRATAR LA RENOVACIÓN DE LAS LICENCIAS DE LA SUITE ADOBE CREATIVE CLOUD Y AUTOCAD LT PARA EL FONDO DE DESARROLLO LOCAL DE SAN CRISTÓBAL.</t>
  </si>
  <si>
    <t>Pendiente Cargar acta en secop</t>
  </si>
  <si>
    <t>https://community.secop.gov.co/Public/Tendering/OpportunityDetail/Index?noticeUID=CO1.NTC.2468404&amp;isFromPublicArea=True&amp;isModal=true&amp;asPopupView=true</t>
  </si>
  <si>
    <t>https://gobiernobogota.sharepoint.com/:f:/s/ExpedientesDigitalesSDG/120alcaldialocaldesancristobal/Es51nPH1ooVCvZxL0pXO8EEBKUIWrzRETq5drUxD5TYTwg?e=k9Kr9n</t>
  </si>
  <si>
    <t>11-44-101179656</t>
  </si>
  <si>
    <t>FDLSC-CPS-531-2021</t>
  </si>
  <si>
    <t>FDLSC-SAMC-002-2021</t>
  </si>
  <si>
    <t>FUNDACION PARA EL DESARROLLO INFANTIL SOCIAL Y CULTURAL IWOKE</t>
  </si>
  <si>
    <t>DISEÑAR E IMPLEMENTAR ESTRATEGIAS PARA LA TRANSFERENCIA DE CONOCIMIENTO, A TRAVÉS DE PROCESOS DE FORMACIÓN Y CAPACITACIÓN DE LOS (LAS) CIUDADANOS (AS) Y MIEMBROS DE LAS DIFERENTES ORGANIZACIONES COMUNALES, COMUNITARIAS, SOCIALES, INSTANCIAS Y EXPRESIONES DE PARTICIPACIÓN CIUDADANA DE LA LOCALIDAD DE SAN CRISTÓBAL, EN TEMAS RELACIONADOS CON LA PARTICIPACIÓN CIUDADANA, GARANTÍA DE DERECHOS, EL FUNCIONAMIENTO DEL ESTADO Y LAS POLÍTICAS PÚBLICAS, A PARTIR DE LA IMPLEMENTACIÓN DE ESCUELAS</t>
  </si>
  <si>
    <t>OMAR LEONARDO ABRIL RINCÒN</t>
  </si>
  <si>
    <t>7 MESES</t>
  </si>
  <si>
    <t>Liquidacion Cargada en el ultimo pago. 
Acta de liquidacion en los folios 1252 al 1253</t>
  </si>
  <si>
    <t>https://community.secop.gov.co/Public/Tendering/OpportunityDetail/Index?noticeUID=CO1.NTC.2459167&amp;isFromPublicArea=True&amp;isModal=true&amp;asPopupView=true</t>
  </si>
  <si>
    <t>https://gobiernobogota.sharepoint.com/sites/ExpedientesDigitalesSDG/120alcaldialocaldesancristobal/Documentos%20compartidos/Forms/AllItems.aspx?id=%2Fsites%2FExpedientesDigitalesSDG%2F120alcaldialocaldesancristobal%2FDocumentos%20compartidos%2F120%2E75%20CONTRATOS%2F2021%2F531%2D2021&amp;viewid=48a8c6a0%2D2532%2D4a73%2Da119%2Dd82bf7f8ddbb</t>
  </si>
  <si>
    <t>11-44-101179117</t>
  </si>
  <si>
    <t>FDLSC-CPS-532-2021</t>
  </si>
  <si>
    <t>FDLSC-SAMC-003-2021</t>
  </si>
  <si>
    <t>FUNDACION CONSTRUCCION LOCAL</t>
  </si>
  <si>
    <t>13-30-11-60-33-90-00-000-1869</t>
  </si>
  <si>
    <t>SAN CRISTÓBAL TERRITORIO DE PAZ Y RECONCILIACIÓN.</t>
  </si>
  <si>
    <t>PRESTAR SERVICIOS PARA REALIZAR ACCIONES VINCULANTES TENDIENTES A LA CONSTRUCCIÓN DE MEMORIA, PAZ Y RECCONCILIACIÓN, EN EL MARCO PROYECTO 1869 SAN CRISTÓBAL TERRITORIO DE PAZ Y RECONCILIACIÓN</t>
  </si>
  <si>
    <t>Liquidacion Cargada en el ultimo pago.</t>
  </si>
  <si>
    <t>https://community.secop.gov.co/Public/Tendering/OpportunityDetail/Index?noticeUID=CO1.NTC.2459512&amp;isFromPublicArea=True&amp;isModal=true&amp;asPopupView=true</t>
  </si>
  <si>
    <t>https://gobiernobogota.sharepoint.com/:f:/s/ExpedientesDigitalesSDG/120alcaldialocaldesancristobal/EiuQH7cT_GRIrJDC7t-YuNUBypcwy-MRehW3yobVDqM9aQ?e=ZbJc5u</t>
  </si>
  <si>
    <t>VÍCTIMAS</t>
  </si>
  <si>
    <t>ZAFIRO CIFUENTES AGAMEZ</t>
  </si>
  <si>
    <t>20225420003003</t>
  </si>
  <si>
    <t>533-2021</t>
  </si>
  <si>
    <t>FDLSC-SAMC-004-2021</t>
  </si>
  <si>
    <t>ASOCIACIÓN AMBIENTALISTA Y ECOLÓGICA DESARROLLO AMBIENTAL</t>
  </si>
  <si>
    <t>ESPACIOS MAS VERDES EN SAN CRISTOBAL</t>
  </si>
  <si>
    <t>CONTRATAR LOS SERVICIOS TÉCNICOS Y OPERATIVOS ENTRE EL FONDO DE DESARROLLO LOCAL DE SAN CRISTÓBAL Y EL PROPONENTE, PARA EJECUTAR ACTIVIDADES DE AVANCE, FORTALECIMIENTO Y MANEJO DE ARICULTURA URBANA EN LA LOCALIDAD DE SAN CRISTÓBAL</t>
  </si>
  <si>
    <t>OK Acta en el drive para cargue
Acta de liquidacion en los folios 548 al 549</t>
  </si>
  <si>
    <t>https://community.secop.gov.co/Public/Tendering/OpportunityDetail/Index?noticeUID=CO1.NTC.2459258&amp;isFromPublicArea=True&amp;isModal=true&amp;asPopupView=true</t>
  </si>
  <si>
    <t>https://gobiernobogota.sharepoint.com/sites/ExpedientesDigitalesSDG/120alcaldialocaldesancristobal/Documentos%20compartidos/Forms/AllItems.aspx?id=%2Fsites%2FExpedientesDigitalesSDG%2F120alcaldialocaldesancristobal%2FDocumentos%20compartidos%2F120%2E75%20CONTRATOS%2F2021%2F533%2D2021&amp;viewid=48a8c6a0%2D2532%2D4a73%2Da119%2Dd82bf7f8ddbb</t>
  </si>
  <si>
    <t>21-44-101372478</t>
  </si>
  <si>
    <t>FDLSC-CPS-534-2021</t>
  </si>
  <si>
    <t>FDLSC-SAMC-006-2021</t>
  </si>
  <si>
    <t>UNION TEMPORAL FUNDOPEZA</t>
  </si>
  <si>
    <t xml:space="preserve"> 899.999.061-9</t>
  </si>
  <si>
    <t>13-30-11-60-23-30-00000-1867</t>
  </si>
  <si>
    <t>REVERDECER A SAN CRISTÓBAL, ADAPTARNOS Y MITIGAR LA CRISIS
CLIMÁTICA</t>
  </si>
  <si>
    <t>CONTRATAR LOS SERVICIOS TÉCNICOS Y OPERATIVOS ENTRE EL FONDO DE DESARROLLO LOCAL DE SAN CRISTÓBAL Y EL PROPONENTE, PARA EJECUTAR ACTIVIDADES DE AVANCE, FORTALECIMIENTO Y MANEJO DE ARBOLADO URBANO Y RURAL EN LA LOCALIDAD DE SAN CRISTÓBAL</t>
  </si>
  <si>
    <t>Acta en Drive lista para cargue
Acta de liquidacion en folios 434 al 437</t>
  </si>
  <si>
    <t>https://community.secop.gov.co/Public/Tendering/OpportunityDetail/Index?noticeUID=CO1.NTC.2459420&amp;isFromPublicArea=True&amp;isModal=true&amp;asPopupView=true</t>
  </si>
  <si>
    <t>https://gobiernobogota.sharepoint.com/sites/ExpedientesDigitalesSDG/120alcaldialocaldesancristobal/Documentos%20compartidos/Forms/AllItems.aspx?id=%2Fsites%2FExpedientesDigitalesSDG%2F120alcaldialocaldesancristobal%2FDocumentos%20compartidos%2F120%2E75%20CONTRATOS%2F2021%2F534%2D2021&amp;viewid=48a8c6a0%2D2532%2D4a73%2Da119%2Dd82bf7f8ddbb</t>
  </si>
  <si>
    <t>45-44-101133264</t>
  </si>
  <si>
    <t>FDLSC-CPS-535-2021</t>
  </si>
  <si>
    <t>FDLSC-SAMC-008-2021</t>
  </si>
  <si>
    <t>830109957-4</t>
  </si>
  <si>
    <t>13-30-11-60-22-70-00-00-00-1859</t>
  </si>
  <si>
    <t>SAN CRISTÓBAL AMBIENTALMENTE SOSTENIBLE</t>
  </si>
  <si>
    <t>Liquidacion Cargada en el ultimo pago. y pendiente por marcar el estado final de todas las cuentas cargadas
Acta de liquidacion en los folios pendientes foliar</t>
  </si>
  <si>
    <t>https://community.secop.gov.co/Public/Tendering/OpportunityDetail/Index?noticeUID=CO1.NTC.2460008&amp;isFromPublicArea=True&amp;isModal=true&amp;asPopupView=true</t>
  </si>
  <si>
    <t>https://gobiernobogota.sharepoint.com/sites/ExpedientesDigitalesSDG/120alcaldialocaldesancristobal/Documentos%20compartidos/Forms/AllItems.aspx?id=%2Fsites%2FExpedientesDigitalesSDG%2F120alcaldialocaldesancristobal%2FDocumentos%20compartidos%2F120%2E75%20CONTRATOS%2F2021%2F535%2D2021&amp;viewid=48a8c6a0%2D2532%2D4a73%2Da119%2Dd82bf7f8ddbb</t>
  </si>
  <si>
    <t>DIEGO MAURICIO ROJAS CACHOPE</t>
  </si>
  <si>
    <t>20225420002573</t>
  </si>
  <si>
    <t>FDLSC-CPS-536-2021</t>
  </si>
  <si>
    <t>FDLSC-SAMC-010-2021</t>
  </si>
  <si>
    <t>CIDOR CONSULTING ALLIANCE SAS</t>
  </si>
  <si>
    <t>13-30-11-60-23-80-00000-1868</t>
  </si>
  <si>
    <t>SAN CRISTÓBAL FOMENTA LA SEPARACIÓN,
TRANSFORMACIÓN Y APROVECHAMIENTO DE SUS RESIDUOS</t>
  </si>
  <si>
    <t>CONTRATAR TALLERES DE CAPACITACIÓN EN SEPARACIÓN EN LA FUENTE DIRIGIDOS A LOS HABITANTES DE LA LOCALIDAD DE SAN CRISTÓBAL, FUNCIONARIOS DEL FONDO DE DESARROLLO LOCAL Y RECICLADORES DE OFICIO DE LA LOCALIDAD.</t>
  </si>
  <si>
    <t>https://community.secop.gov.co/Public/Tendering/OpportunityDetail/Index?noticeUID=CO1.NTC.2459837&amp;isFromPublicArea=True&amp;isModal=true&amp;asPopupView=true</t>
  </si>
  <si>
    <t>https://gobiernobogota.sharepoint.com/sites/ExpedientesDigitalesSDG/120alcaldialocaldesancristobal/Documentos%20compartidos/Forms/AllItems.aspx?id=%2Fsites%2FExpedientesDigitalesSDG%2F120alcaldialocaldesancristobal%2FDocumentos%20compartidos%2F120%2E75%20CONTRATOS%2F2021%2F536%2D2021&amp;viewid=48a8c6a0%2D2532%2D4a73%2Da119%2Dd82bf7f8ddbb</t>
  </si>
  <si>
    <t>SEPARACION EN LA FUENTE</t>
  </si>
  <si>
    <t>ANGELICA JOHANA PATARROLLO LONDOÑO</t>
  </si>
  <si>
    <t>20225420005743</t>
  </si>
  <si>
    <t>42-44-101137272</t>
  </si>
  <si>
    <t>FDLSC-SAMC-011-2021</t>
  </si>
  <si>
    <t>13-30-11-60-12-00-00-00-1801</t>
  </si>
  <si>
    <t>SAN CRISTOBAL ES DEPORTE</t>
  </si>
  <si>
    <t>PRESTACIÓN DE SERVICIOS PARA LA CONSECUCIÓN DE LAS ESCUELAS DE FORMACIÓN DEPORTIVAS DE LA LOCALIDAD DE SAN CRISTÓBALEN DIFERENTES DISCIPLINAS DEPORTIVAS PARA LOS NIÑOS, NIÑAS Y ADOLESCENTES, HACIENDO PRESENCIA EN TODAS LAS UPZ</t>
  </si>
  <si>
    <t>ActaLiquidacion Cargada en el ultimo pago.
pendiente por marcar el estado final de todas las cuentas cargadas. 
Sin liberar
Presupuesto se compromete a liberar en Junio</t>
  </si>
  <si>
    <t>https://community.secop.gov.co/Public/Tendering/OpportunityDetail/Index?noticeUID=CO1.NTC.2459514&amp;isFromPublicArea=True&amp;isModal=true&amp;asPopupView=true</t>
  </si>
  <si>
    <t>https://gobiernobogota.sharepoint.com/sites/ExpedientesDigitalesSDG/120alcaldialocaldesancristobal/Documentos%20compartidos/Forms/AllItems.aspx?id=%2Fsites%2FExpedientesDigitalesSDG%2F120alcaldialocaldesancristobal%2FDocumentos%20compartidos%2F120%2E75%20CONTRATOS%2F2021%2F537%2D2021&amp;viewid=48a8c6a0%2D2532%2D4a73%2Da119%2Dd82bf7f8ddbb</t>
  </si>
  <si>
    <t>FREDY ALBERTO HERNANDEZ PAEZ</t>
  </si>
  <si>
    <r>
      <t>20245420006153</t>
    </r>
    <r>
      <rPr>
        <strike/>
        <sz val="9"/>
        <color rgb="FF000000"/>
        <rFont val="Century Gothic"/>
        <family val="2"/>
      </rPr>
      <t xml:space="preserve">
20235420003153</t>
    </r>
  </si>
  <si>
    <t>11-44-10-1183525</t>
  </si>
  <si>
    <t>FDLSC-SAMC-015-2021</t>
  </si>
  <si>
    <t>FUNDACIÓN PAÍS HUMANO</t>
  </si>
  <si>
    <t>PRESTACIÓN DE SERVICIOS DE APOYO A LA GESTIÓN PARA LA REALIZACIÓN DE LAS INICIATIVAS DEPORTIVAS EN DIFERENTES ACTIVIDADES RECREO-DEPORTIVAS EN LA LOCALIDAD DE SAN CRISTÓBAL</t>
  </si>
  <si>
    <t>Revisar Acta</t>
  </si>
  <si>
    <t>https://community.secop.gov.co/Public/Tendering/OpportunityDetail/Index?noticeUID=CO1.NTC.2459561&amp;isFromPublicArea=True&amp;isModal=true&amp;asPopupView=true</t>
  </si>
  <si>
    <t>https://gobiernobogota.sharepoint.com/sites/ExpedientesDigitalesSDG/120alcaldialocaldesancristobal/Documentos%20compartidos/Forms/AllItems.aspx?id=%2Fsites%2FExpedientesDigitalesSDG%2F120alcaldialocaldesancristobal%2FDocumentos%20compartidos%2F120%2E75%20CONTRATOS%2F2021%2F538%2D2021&amp;viewid=48a8c6a0%2D2532%2D4a73%2Da119%2Dd82bf7f8ddbb</t>
  </si>
  <si>
    <t>20235420003153</t>
  </si>
  <si>
    <t>14-44-101143305</t>
  </si>
  <si>
    <t>FDLSC-CCI-539-2021</t>
  </si>
  <si>
    <t>FDLSC-CCI-539--2021</t>
  </si>
  <si>
    <t>ORGANIZACION DE ESTADOS IBEROAMERICANOS OEI</t>
  </si>
  <si>
    <t>1811
1801
1826
1870
1835
1872
1873</t>
  </si>
  <si>
    <t>San Cristóbal te cuida
San Cristóbal es deporte
San Cristóbal protege todas las formas de vida
Mujeres empoderadas en San Cristóbal
Por un buen uso en el espacio publico en San Cristóbal
Participación ciudadana para el desarrollo local
San Cristóbal al servicio de la ciudadanía</t>
  </si>
  <si>
    <t>CCI</t>
  </si>
  <si>
    <t>AUNAR ESFUERZOS TÉCNICOS, ADMINISTRATIVOS, FINANCIEROS ENTRE EL FONDO DE DESARROLLO LOCAL DE SAN CRISTÓBAL Y LA ORGANIZACIÓN DE ESTADOS BEROAMERICANOS PARA LA EDUCACIÓN Y LA CULTURA OEI TENDIENTES AL DESARROLLO DE LAS ACTIVIDADES DESCRITAS EN LOS ANEXOS TECNICOS EN EL MARCO DEL PLAN DE DESARROLLO DISTRITAL 2020-2024 "UN NUEVO CONTRATO SOCIAL Y AMBIENTAL PARA LA BOGOTÁ DEL SIGLO XXI</t>
  </si>
  <si>
    <t>10 MESES</t>
  </si>
  <si>
    <t>Veinticinco (25) días
Dos (2) meses y cuatro (4) días
Veintiocho (28) días</t>
  </si>
  <si>
    <t>13 MESES Y 29 DÍAS</t>
  </si>
  <si>
    <t xml:space="preserve"> 7 de octubre de 2022
Quince (15) Días del 28 de marzo de 2023
Seis (06) Días del 13 de abril de 2023</t>
  </si>
  <si>
    <t>al 31 de octubre de 2021
 12 de abril de 2023
18 de abril de 2023</t>
  </si>
  <si>
    <t>Organizar evidencias, para realizar la respectiva liquidacion
El componente de catalina, se hizo requerimiento al contratista, por falta de aportes documentales.
Sin fecha de liquidacion.</t>
  </si>
  <si>
    <t>https://community.secop.gov.co/Public/Tendering/OpportunityDetail/Index?noticeUID=CO1.NTC.2483641&amp;isFromPublicArea=True&amp;isModal=true&amp;asPopupView=true</t>
  </si>
  <si>
    <t>https://gobiernobogota.sharepoint.com/:f:/s/ExpedientesDigitalesSDG/120alcaldialocaldesancristobal/Etbmgtg-5adEpccxdSUB2VMBpmc828hIDfh8MCUR1PxVXg?e=oxEiwV</t>
  </si>
  <si>
    <t>INTERADMINISTRATIVOS</t>
  </si>
  <si>
    <r>
      <rPr>
        <sz val="9"/>
        <color rgb="FF000000"/>
        <rFont val="Century Gothic"/>
        <family val="2"/>
      </rPr>
      <t xml:space="preserve">LISSETH CATALINA VARGAS MAYORGA
FREDY ALBERTO HERNANDEZ PAEZ
ELIANA YURIED BENITO LADINO
JUAN PABLO OLMOS CASTRO
JACKELINE ROMERO ROMERO
ANNI ESTHER ZUÑIGA PEREA
MARISOL MUÑOZ PERALTA
MARIA FERNANDA GOMEZ CARDONA
</t>
    </r>
    <r>
      <rPr>
        <strike/>
        <sz val="9"/>
        <color rgb="FF000000"/>
        <rFont val="Century Gothic"/>
        <family val="2"/>
      </rPr>
      <t>KARINA ROCIRIS LEON RIAÑO
DEISY ANGELICA CASTIBLANCO MURCIA
MYRIAM YOLANDA CARRILLO MONCADA
MARIA ALEJANDRA ZULUAGA
CLAUDIA YANETH ROMERO BOCANEGRA
CARLOS ALBERTO AVENDANO ANGEL
LISSETH CATALINA VARGAS MAYORGA
MONICA ALEJANDRA BERNAL FORIGUA
FREDY ALBERTO HERNANDEZ PAEZ
JUAN CARLOS MORENO
JUAN PABLO OLMOS CASTRO
DEISY ANGELICA CASTIBLANCO MURCIA
CARLOS ALBERTO AVENDANO ANGEL</t>
    </r>
  </si>
  <si>
    <r>
      <rPr>
        <sz val="9"/>
        <color rgb="FF000000"/>
        <rFont val="Century Gothic"/>
        <family val="2"/>
      </rPr>
      <t xml:space="preserve">20245420018233
</t>
    </r>
    <r>
      <rPr>
        <strike/>
        <sz val="9"/>
        <color rgb="FF000000"/>
        <rFont val="Century Gothic"/>
        <family val="2"/>
      </rPr>
      <t>20245420010163
20245420005373
20245420003033
20245420000113
20235400002473</t>
    </r>
  </si>
  <si>
    <t>FDLSC-CPS-540-2021</t>
  </si>
  <si>
    <t>FDLSC-LP-007-2021</t>
  </si>
  <si>
    <t>FUNDACIÓN PARA LA DEFENSA DE LOS ANIMALES PAZANIMAL</t>
  </si>
  <si>
    <t>13-30-11-60-23-40-00000-1826</t>
  </si>
  <si>
    <t>SAN CRISTÓBAL PROTEGE TODAS LAS FORMAS DE VIDA</t>
  </si>
  <si>
    <t>PROMOVER ACCIONES DE PROTECCIÓN Y BIENESTAR ANIMAL EN LA LOCALIDAD DE SAN CRISTÓBAL, BRINDANDO UNA ATENCIÓN INTEGRAL MEDIANTE LA ATENCIÓN DE URGENCIAS, BRIGADAS MÉDICOVETERINARIAS, ACCIONES DE ESTERILIZACIÓN</t>
  </si>
  <si>
    <t>4 meses+30 DIAS</t>
  </si>
  <si>
    <t>Acta Liquidacion Cargada en el ultimo pago.</t>
  </si>
  <si>
    <t>https://community.secop.gov.co/Public/Tendering/OpportunityDetail/Index?noticeUID=CO1.NTC.2427277&amp;isFromPublicArea=True&amp;isModal=true&amp;asPopupView=true</t>
  </si>
  <si>
    <t>https://gobiernobogota.sharepoint.com/sites/ExpedientesDigitalesSDG/120alcaldialocaldesancristobal/Documentos%20compartidos/Forms/AllItems.aspx?id=%2Fsites%2FExpedientesDigitalesSDG%2F120alcaldialocaldesancristobal%2FDocumentos%20compartidos%2F120%2E75%20CONTRATOS%2F2021%2F540%2D2021&amp;viewid=48a8c6a0%2D2532%2D4a73%2Da119%2Dd82bf7f8ddbb</t>
  </si>
  <si>
    <t>PROTECCION ANIMAL</t>
  </si>
  <si>
    <t>JUAN PABLO OLMOS CASTRO</t>
  </si>
  <si>
    <t>20235420003883</t>
  </si>
  <si>
    <t>45-44-101133705</t>
  </si>
  <si>
    <t>FDLSC-CV-541-2021</t>
  </si>
  <si>
    <t>FDLSC-SASI-008-2021</t>
  </si>
  <si>
    <t>COLDEGRAP SAS</t>
  </si>
  <si>
    <t>CONTRATAR EL SUMINISTRO DE PUNTOS ECOLOGICOS Y KIT DE SEPARACIÓN EN LA FUENTE PARA LOS TALLERES DE CAPACITACIÓN EN SEPARACIÓN EN LA FUENTE DIRIGIDOS A LOS HABITANTES DE LA LOCALIDAD SAN CRISTÓBAL, FUNCIONARIOS DEL FONDO DE DESARROLLO LOCAL Y RECICLADORES DE OFICIO DE LA LOCALIDAD .</t>
  </si>
  <si>
    <t>https://community.secop.gov.co/Public/Tendering/OpportunityDetail/Index?noticeUID=CO1.NTC.2455322&amp;isFromPublicArea=True&amp;isModal=true&amp;asPopupView=true</t>
  </si>
  <si>
    <t>https://gobiernobogota.sharepoint.com/sites/ExpedientesDigitalesSDG/120alcaldialocaldesancristobal/Documentos%20compartidos/Forms/AllItems.aspx?id=%2Fsites%2FExpedientesDigitalesSDG%2F120alcaldialocaldesancristobal%2FDocumentos%20compartidos%2F120%2E75%20CONTRATOS%2F2021%2F541%2D2021&amp;viewid=48a8c6a0%2D2532%2D4a73%2Da119%2Dd82bf7f8ddbb</t>
  </si>
  <si>
    <t>20225420004343</t>
  </si>
  <si>
    <t>21-46-101033633</t>
  </si>
  <si>
    <t>FDLSC-CPS-542-2021</t>
  </si>
  <si>
    <t>FDLSC-MIC-005-2021</t>
  </si>
  <si>
    <t>COMERCIALIZADORA CAFE BOTERO SAS</t>
  </si>
  <si>
    <t>131020202030310</t>
  </si>
  <si>
    <t>Servicios de publicidad y el suministro de espacio o tiempo publicitarios</t>
  </si>
  <si>
    <t>PRESTAR LOS SERVICIOS DE PRODUCCIÓN, IMPRESIÓN, INSTALACIÓN, DESINSTALACIÓN Y GARANTÍA DE CALIDAD DE PIEZAS GRÁFICAS, IMPRESOS, GRAN FORMATO, ARTÍCULOS PROMOCIONALES Y DEMÁS PRODUCTOS PARA LA DIVULGACIÓN DE CAMPAÑAS Y ESTRATEGIAS INSTITUCIONALES DE LA ALCALDÍA LOCAL DE SAN CRISTÓBAL</t>
  </si>
  <si>
    <t>90 DIAS</t>
  </si>
  <si>
    <t xml:space="preserve">ActaLiquidacion Cargada en el ultimo pago. </t>
  </si>
  <si>
    <t>https://community.secop.gov.co/Public/Tendering/OpportunityDetail/Index?noticeUID=CO1.NTC.2468210&amp;isFromPublicArea=True&amp;isModal=true&amp;asPopupView=true</t>
  </si>
  <si>
    <t>https://gobiernobogota.sharepoint.com/:f:/s/ExpedientesDigitalesSDG/120alcaldialocaldesancristobal/Eoy66wu3hgtEhMYnnC4958QB7EAdljgzqSM12P6Qu2FwGQ?e=IqNGQz</t>
  </si>
  <si>
    <t>PRENSA</t>
  </si>
  <si>
    <t xml:space="preserve"> FABIAN LEONARDO YAÑEZ RAMOS</t>
  </si>
  <si>
    <t>20235420003063</t>
  </si>
  <si>
    <t>NB-100196669</t>
  </si>
  <si>
    <t>FDLSC CPS-545-2021</t>
  </si>
  <si>
    <t>FDLSC-SAMC-007-2021</t>
  </si>
  <si>
    <t>CORPORACION NACIONAL PARA EL DESARROLLO SOSTENIBLE CONADES</t>
  </si>
  <si>
    <t>CONTRATAR LOS SERVICIOS TÉCNICOS Y OPERATIVOS ENTRE EL FONDO DE DESARROLLO LOCAL DE SAN CIRSTÓBAL Y EL PROPONENTE, PARA EJECUTAR ACTIVIDADES DE AVANCE, PLANTACIONES ORNAMENTALES EN LA LOCALIDAD DE SAN CRISTÓBAL</t>
  </si>
  <si>
    <t>Acta de liquidacion cargada en el ultimo pago
Acta de liquidacion en los folios 567 al 568</t>
  </si>
  <si>
    <t>https://community.secop.gov.co/Public/Tendering/OpportunityDetail/Index?noticeUID=CO1.NTC.2469213&amp;isFromPublicArea=True&amp;isModal=true&amp;asPopupView=true</t>
  </si>
  <si>
    <t>https://gobiernobogota.sharepoint.com/sites/ExpedientesDigitalesSDG/120alcaldialocaldesancristobal/Documentos%20compartidos/Forms/AllItems.aspx?id=%2Fsites%2FExpedientesDigitalesSDG%2F120alcaldialocaldesancristobal%2FDocumentos%20compartidos%2F120%2E75%20CONTRATOS%2F2021%2F545%2D2021&amp;viewid=48a8c6a0%2D2532%2D4a73%2Da119%2Dd82bf7f8ddbb</t>
  </si>
  <si>
    <t>33-44-101221138</t>
  </si>
  <si>
    <t>FDLSC CPS-546-2021</t>
  </si>
  <si>
    <t>FDLSC-SAMC-013-2021</t>
  </si>
  <si>
    <t>ASOCIACION PARA EL DESARROLLO INTEGRAL DE LA FAMILIA COLOMBIANA</t>
  </si>
  <si>
    <t>PRESTACIÓN DE SERVICIOS Y DE APOYO A LA GESTIÓN PARA LA REALIZACIÓN DE EVENTOS DEPORTIVOS ESPECIALES EN LA LOCALIDAD DE SAN CRISTÓBAL</t>
  </si>
  <si>
    <t>PTE</t>
  </si>
  <si>
    <t>ActaLiquidacion Cargada en el ultimo pago</t>
  </si>
  <si>
    <t>https://community.secop.gov.co/Public/Tendering/OpportunityDetail/Index?noticeUID=CO1.NTC.2460007&amp;isFromPublicArea=True&amp;isModal=False</t>
  </si>
  <si>
    <t>https://gobiernobogota.sharepoint.com/:f:/s/ExpedientesDigitalesSDG/120alcaldialocaldesancristobal/EmLYevrmWchBrHhLYo3vxrABmP0IH6uYW_ijXvwkjpMXDw?e=j2uI5d</t>
  </si>
  <si>
    <t>33-44-101221009</t>
  </si>
  <si>
    <t>HARDWARE ASESORIAS SOFTWARE LTDA</t>
  </si>
  <si>
    <t xml:space="preserve">
804000673</t>
  </si>
  <si>
    <t>1310202010202</t>
  </si>
  <si>
    <t>PASTA O PULPA, PAPEL Y PRODUCTOS DEL PAPEL; IMPRESOS Y ARTICULOS RELACIONADOS</t>
  </si>
  <si>
    <t>ORDEN DE COMPRA</t>
  </si>
  <si>
    <t>OC</t>
  </si>
  <si>
    <t>SELECCION ABREVIADA, ACUERDO MARCO DE PRECIOS</t>
  </si>
  <si>
    <t>SUMINISTRO DE COMBUSTIBLES DE IMPRESIÓN PARA LAS IMPRESORAS DE LA ALCALDIA LOCAL DE SAN CRISTOBAL Y JUNTA ADMINISTRADORA LOCAL DE ACUERDO AL ACUERDO MARCO CCE282- AMP-2020</t>
  </si>
  <si>
    <t>Emitida</t>
  </si>
  <si>
    <t>Cargado ultimo pago
Sin Acta de Liquidacion</t>
  </si>
  <si>
    <t>https://colombiacompra.gov.co/tienda-virtual-del-estado-colombiano/ordenes-compra/65441</t>
  </si>
  <si>
    <t>https://gobiernobogota.sharepoint.com/sites/ExpedientesDigitalesSDG/120alcaldialocaldesancristobal/Documentos%20compartidos/Forms/AllItems.aspx?id=%2Fsites%2FExpedientesDigitalesSDG%2F120alcaldialocaldesancristobal%2FDocumentos%20compartidos%2F120%2E75%20CONTRATOS%2F2021%2FORDEN%20DE%20COMPRA%2065441%2D2021&amp;viewid=48a8c6a0%2D2532%2D4a73%2Da119%2Dd82bf7f8ddbb</t>
  </si>
  <si>
    <t>20215420004693</t>
  </si>
  <si>
    <t xml:space="preserve">CSC-100010454 </t>
  </si>
  <si>
    <t xml:space="preserve"> 1) 18/03/2021
2) 18/03/2021</t>
  </si>
  <si>
    <t xml:space="preserve"> 1) 10/11/2021
2) 10/11/2021</t>
  </si>
  <si>
    <t>PROSUTEC S.A.S</t>
  </si>
  <si>
    <t xml:space="preserve">
1310202010202</t>
  </si>
  <si>
    <t>SELECCIÓN ABREVIADA POR ACUERDO MARCO</t>
  </si>
  <si>
    <t>https://colombiacompra.gov.co/tienda-virtual-del-estado-colombiano/ordenes-compra/65473</t>
  </si>
  <si>
    <t>https://gobiernobogota.sharepoint.com/sites/ExpedientesDigitalesSDG/120alcaldialocaldesancristobal/Documentos%20compartidos/Forms/AllItems.aspx?id=%2Fsites%2FExpedientesDigitalesSDG%2F120alcaldialocaldesancristobal%2FDocumentos%20compartidos%2F120%2E75%20CONTRATOS%2F2021%2FORDEN%20DE%20COMPRA%2065473%2D2021&amp;viewid=48a8c6a0%2D2532%2D4a73%2Da119%2Dd82bf7f8ddbb</t>
  </si>
  <si>
    <t xml:space="preserve">M-100136656 </t>
  </si>
  <si>
    <t xml:space="preserve"> 1) 15/03/2021
2) 15/03/2021</t>
  </si>
  <si>
    <t>UNIÓN TEMPORAL DELL EMC</t>
  </si>
  <si>
    <t>901399373-3</t>
  </si>
  <si>
    <t>131020202030603.</t>
  </si>
  <si>
    <t>SERVICIOS DE MANTENIMIENTO Y REPARACIÓN DE COMPUTADORES Y EQUIPO PERIFÉRICO</t>
  </si>
  <si>
    <t>ADQUISICIÓN DE LICENCIAS MICROSOFT OFFICE 365 – E1 PARA EL FONDO DE DESARROLLO LOCAL DE SAN CRISTOBAL MEDIANTE EL IAD CCE-139-2020</t>
  </si>
  <si>
    <t>Expediente Reposa en Archivo
Pendiente cierre en Plataforma tienda virtual</t>
  </si>
  <si>
    <t>https://colombiacompra.gov.co/tienda-virtual-del-estado-colombiano/ordenes-compra/66388</t>
  </si>
  <si>
    <t>https://gobiernobogota.sharepoint.com/sites/ExpedientesDigitalesSDG/120alcaldialocaldesancristobal/Documentos%20compartidos/Forms/AllItems.aspx?id=%2Fsites%2FExpedientesDigitalesSDG%2F120alcaldialocaldesancristobal%2FDocumentos%20compartidos%2F120%2E75%20CONTRATOS%2F2021%2FORDEN%20DE%20COMPRA%2066388%2D2021&amp;viewid=48a8c6a0%2D2532%2D4a73%2Da119%2Dd82bf7f8ddbb</t>
  </si>
  <si>
    <t>LEIDY JOHANNA TAMARA RODRIGUEZ</t>
  </si>
  <si>
    <t>20215420004703</t>
  </si>
  <si>
    <t>980 47 994000016618</t>
  </si>
  <si>
    <t xml:space="preserve"> 1) 29/03/2021
2) 29/03/2021
3) 29/03/2021</t>
  </si>
  <si>
    <t xml:space="preserve"> 1) 29/10/2021
2) 29/04/2024
3) 29/04/2022</t>
  </si>
  <si>
    <t>VENCIDA
VIGENTE
VENCIDA</t>
  </si>
  <si>
    <t>PANAMERICANA LIBRERÍA Y PAPELERÍA S.A.</t>
  </si>
  <si>
    <t>133011602380000000000.</t>
  </si>
  <si>
    <t>SAN CRISTÓBAL FOMENTA LA SEPARACIÓN, TRANSFORMACIÓN Y APROVECHAMIENTO DESUS RESIDUOS</t>
  </si>
  <si>
    <t>ADQUISICION DE PUNTOS ECOLÓGICOS PARA EL FONDO DE DESARROLLO LOCAL DE SAN CRISTOBAL Y JUNTA ADMINISTRADORA LOCAL</t>
  </si>
  <si>
    <t>Cargado ultimo pago</t>
  </si>
  <si>
    <t>https://colombiacompra.gov.co/tienda-virtual-del-estado-colombiano/ordenes-compra/69503</t>
  </si>
  <si>
    <t>LYNDA BLAYR RAMIREZ ESCAMILLA</t>
  </si>
  <si>
    <t>20215420006063</t>
  </si>
  <si>
    <t>CENTRO ASEO MANTENIMIENTO PROFESIONAL S.A.S</t>
  </si>
  <si>
    <t>900.073.254-1</t>
  </si>
  <si>
    <t>131020202030502</t>
  </si>
  <si>
    <t>SERVICIOS DE LIMPIEZA GENERAL</t>
  </si>
  <si>
    <t>CONTRATAR LA PRESTACIÓN DE SERVICIOS Y SUMINISTRO DE ASEO Y CAFETERÍA PARA LAS INSTALACIONES DE LA ALCALDÍA LOCAL DE SAN CRISTOBAL SUS SEDES Y LA JUNTA ADMINISTRADORA LOCAL, DE CONFORMIDAD CON LAS DISPOSICIONES TÉCNICAS ESTABLECIDAS EN EL ACUERDO MARCO DE PRECIOS No CCE-972-AMP-2019</t>
  </si>
  <si>
    <t>51 dias</t>
  </si>
  <si>
    <t>6 MESES Y 51 DIAS</t>
  </si>
  <si>
    <t>Cerrada</t>
  </si>
  <si>
    <t>Acta de liauidacion cargada en el sharepoint
https://gobiernobogota.sharepoint.com/Despacho_SDG/ALSC/OC702172021CENTRO%20ASEO%20SA/Forms/AllItems.aspx?id=%2FDespacho%5FSDG%2FALSC%2FOC702172021CENTRO%20ASEO%20SA%2FULTIMO%20PAGO%20%20OC%2070217&amp;viewid=2b157e51%2D85c3%2D4932%2D89db%2D64662d7a6d44</t>
  </si>
  <si>
    <t>https://colombiacompra.gov.co/tienda-virtual-del-estado-colombiano/ordenes-compra/70217</t>
  </si>
  <si>
    <t>https://gobiernobogota.sharepoint.com/:f:/s/ExpedientesDigitalesSDG/120alcaldialocaldesancristobal/EuAr93PCWPRPmQkHvEM0tVYBzxrePFKBF2oCqxQckw8-gw?e=0JT2WY</t>
  </si>
  <si>
    <t>20215420004713</t>
  </si>
  <si>
    <t>PC COM SAS</t>
  </si>
  <si>
    <t>830044858-2</t>
  </si>
  <si>
    <t>131020202030503</t>
  </si>
  <si>
    <t>SERVICIO DE COPIA Y REPRODUCCIÓN</t>
  </si>
  <si>
    <t>SELECCIÓN ABREVIADA ACUERDO MARCO DE PRECIOS</t>
  </si>
  <si>
    <t>CONTRATAR EL ALQUILER DE DOS (02) MAQUINAS MULTIFUNCIONALES CUYO SERVICIO INCLUYA EL SERVICIO INTEGRAL DE INSTALACION, MANTENIMIENTO Y CONFIGURACION DE CONFORMIDAD CON EL ACUERDO MARCO PARA LA COMPRA O ALQUILER DE EQUIPOS TECNOLÓGICOS Y PERIFÉRICOS CCE- 925-AMP-2019</t>
  </si>
  <si>
    <t>3 meses
4 meses</t>
  </si>
  <si>
    <t>13 MESES</t>
  </si>
  <si>
    <t>Acta Cargada en el sharepoint
https://gobiernobogota.sharepoint.com/Despacho_SDG/ALSC/OC709322021PC%20COM%20SAS/Forms/AllItems.aspx?id=%2FDespacho%5FSDG%2FALSC%2FOC709322021PC%20COM%20SAS%2FPC%20COM%20OC%2070932%2FPAGO%2012%20JUNIO%20JULIO%20Y%20LIQUIDACI%C3%93N%2F10%2E3%20ACTA%20DE%20LIQUIDACION%20%20OC%20PCCOM%20SA%2070932%20OCTUBRE%207%202022%2Epdf&amp;viewid=dc6a876d%2Dc611%2D40fe%2D8d9a%2Db3d98cfbdf06&amp;parent=%2FDespacho%5FSDG%2FALSC%2FOC709322021PC%20COM%20SAS%2FPC%20COM%20OC%2070932%2FPAGO%2012%20JUNIO%20JULIO%20Y%20LIQUIDACI%C3%93N</t>
  </si>
  <si>
    <t>https://colombiacompra.gov.co/tienda-virtual-del-estado-colombiano/ordenes-compra/70932</t>
  </si>
  <si>
    <t>https://gobiernobogota.sharepoint.com/:f:/s/ExpedientesDigitalesSDG/120alcaldialocaldesancristobal/EuYhpCPtHBxJqj2r_Z5UqFcB5GYfelY2Da4ovk-tZ13GeQ?e=ZgMuLa</t>
  </si>
  <si>
    <t>PLANEACION</t>
  </si>
  <si>
    <t>JULIO CESAR BARRERA ROMERO</t>
  </si>
  <si>
    <t>20235410000123
20215420005663
20215420005663 (ok)</t>
  </si>
  <si>
    <t>NB100166949</t>
  </si>
  <si>
    <t xml:space="preserve"> 1) 18/06/2021
2) 18/06/2021</t>
  </si>
  <si>
    <t xml:space="preserve"> 1) 20/06/2022
2) 20/06/2022</t>
  </si>
  <si>
    <t>FERRICENTROS S.A.S</t>
  </si>
  <si>
    <t>800237412-1</t>
  </si>
  <si>
    <t>1310201010103 - 1310201010104 - 1310201010106 - 1310202010205 - 1310202010206 - 1310202010302</t>
  </si>
  <si>
    <t>MAQUINARIA PARA USO GENERAL - MAQUINARIA PARA USOS ESPECIALES - MAQUINARIA Y APARATOS ELÉCTRICOS - OTROS PRODUCTOS QUÍMICOS; FIBRAS
ARTIFICIALES (O FIBRAS INDUSTRIALES
HECHAS POR EL HOMBRE) - PRODUCTOS DE CAUCHO Y PLÁSTICO -  PRODUCTOS METÁLICOS ELABORADOS
(EXCEPTO MAQUINARIA Y EQUIPO)</t>
  </si>
  <si>
    <t>ADQUISICIÓN DE MATERIALES ELÉCTRICOS Y DE FERRETERÍA PARA EL MANTENIMIENTO LOCATIVO DE LAS INSTALACIONES Y/O LOS BIENES DE LA ALCALDÍA LOCAL DE SAN CRISTÓBAL</t>
  </si>
  <si>
    <t>No registra acta</t>
  </si>
  <si>
    <t>https://colombiacompra.gov.co/tienda-virtual-del-estado-colombiano/ordenes-compra/72999</t>
  </si>
  <si>
    <t>https://gobiernobogota.sharepoint.com/sites/ExpedientesDigitalesSDG/120alcaldialocaldesancristobal/Documentos%20compartidos/Forms/AllItems.aspx?id=%2Fsites%2FExpedientesDigitalesSDG%2F120alcaldialocaldesancristobal%2FDocumentos%20compartidos%2F120%2E75%20CONTRATOS%2F2021%2FORDEN%20DE%20COMPRA%2072999%2D2021&amp;viewid=48a8c6a0%2D2532%2D4a73%2Da119%2Dd82bf7f8ddbb</t>
  </si>
  <si>
    <t>COMPAÑIA MUNDIAL DE SEGUROS S.A.</t>
  </si>
  <si>
    <t>860037013-6</t>
  </si>
  <si>
    <t>131020202020112</t>
  </si>
  <si>
    <t>OTROS SERVICIOS DE SEGUROS DISTINTOS, DE LOS SEGUROS DE VIDA N.C.P</t>
  </si>
  <si>
    <t>ADQUIRIR LOS SEGUROS OBLIGATORIOS DE ACCIDENTE DE TRÁNSITO (SOAT) PARA EL PARQUE AUTOMOTOR DE PROPIEDAD Y/O COMODATO DEL FONDO DE DESARROLLO LOCAL SAN CRISTÓBAL</t>
  </si>
  <si>
    <t>https://colombiacompra.gov.co/tienda-virtual-del-estado-colombiano/ordenes-compra/73562</t>
  </si>
  <si>
    <t>https://gobiernobogota.sharepoint.com/sites/ExpedientesDigitalesSDG/120alcaldialocaldesancristobal/Documentos%20compartidos/Forms/AllItems.aspx?id=%2Fsites%2FExpedientesDigitalesSDG%2F120alcaldialocaldesancristobal%2FDocumentos%20compartidos%2F120%2E75%20CONTRATOS%2F2021%2FORDEN%20DE%20COMPRA%2073562%2D2021&amp;viewid=48a8c6a0%2D2532%2D4a73%2Da119%2Dd82bf7f8ddbb</t>
  </si>
  <si>
    <t>GRUPO EDS AUTOGAS S.A.S.</t>
  </si>
  <si>
    <t xml:space="preserve">
900459737-5</t>
  </si>
  <si>
    <t>1310202010203</t>
  </si>
  <si>
    <t>PRODUCTOS DE HORNOS DE COQUE, DE REFINACIÓN DE PETRÓLEO Y COMBUSTIBLE</t>
  </si>
  <si>
    <t xml:space="preserve">
SELECCIÓN ABREVIADA ACUERDO MARCO DE PRECIOS</t>
  </si>
  <si>
    <t>SUMINISTRO DE COMBUSTIBLE PARA VEHÍCULOS LIVIANOS, PESADOS Y MAQUINARIA AMARILLA DEL FONDO DE DESARROLLO LOCAL DE SAN CRISTOBAL A MONTO AGOTABLE</t>
  </si>
  <si>
    <t>prorroga 1 - 7 mes
prorroga 2 - 1 meses
prorroga 3 - 5 meses</t>
  </si>
  <si>
    <t>25 MESES</t>
  </si>
  <si>
    <t>Corregir estado de Cuenta
Acta cargada en el sharepoint
https://gobiernobogota.sharepoint.com/Despacho_SDG/ALSC/OC742282021GRUPO%20EDS%20AUTOGAS%20SAS/Forms/AllItems.aspx?id=%2FDespacho%5FSDG%2FALSC%2FOC742282021GRUPO%20EDS%20AUTOGAS%20SAS%2F28%2E%20vig%C3%A9simo%20octavo%20pago%20del%2001%20de%20septiembre%20al%2030%20de%20septiembre%20de%202023%20final%2FORDC%2071228%2D2021%20%20ULTIMO%20PAGO%2Epdf&amp;viewid=4d8ca5b8%2D5867%2D4420%2Dbede%2D0d1f4f8652fe&amp;parent=%2FDespacho%5FSDG%2FALSC%2FOC742282021GRUPO%20EDS%20AUTOGAS%20SAS%2F28%2E%20vig%C3%A9simo%20octavo%20pago%20del%2001%20de%20septiembre%20al%2030%20de%20septiembre%20de%202023%20final</t>
  </si>
  <si>
    <t>https://colombiacompra.gov.co/tienda-virtual-del-estado-colombiano/ordenes-compra/74228</t>
  </si>
  <si>
    <t>https://gobiernobogota.sharepoint.com/sites/ExpedientesDigitalesSDG/120alcaldialocaldesancristobal/Documentos%20compartidos/Forms/AllItems.aspx?id=%2Fsites%2FExpedientesDigitalesSDG%2F120alcaldialocaldesancristobal%2FDocumentos%20compartidos%2F120%2E75%20CONTRATOS%2F2021%2FORDEN%20DE%20COMPRA%2074228%2D2021&amp;viewid=48a8c6a0%2D2532%2D4a73%2Da119%2Dd82bf7f8ddbb</t>
  </si>
  <si>
    <t>LINA MARCELA CASADIEGO MERCHAN
LEIDY JULIETH LEON MORENO</t>
  </si>
  <si>
    <t>20235420003053
*20235420003683*
20215420006653</t>
  </si>
  <si>
    <t>ESRI COLOMBIA</t>
  </si>
  <si>
    <t>ADQUIRIR LA ACTUALIZACIÓN Y SOPORTE PARA LAS LICENCIAS DE PROPIEDAD DEL FONDO DE DESARROLLO LOCAL DE SAN CRISTÓBAL, ARCGIS BASIC SINGLE, ARCGIS STANDARD CONCURRENT Y ARCGIS ONLINE SERVICE CREDITS</t>
  </si>
  <si>
    <t>https://colombiacompra.gov.co/tienda-virtual-del-estado-colombiano/ordenes-compra/74962</t>
  </si>
  <si>
    <t>https://gobiernobogota.sharepoint.com/sites/ExpedientesDigitalesSDG/120alcaldialocaldesancristobal/Documentos%20compartidos/Forms/AllItems.aspx?id=%2Fsites%2FExpedientesDigitalesSDG%2F120alcaldialocaldesancristobal%2FDocumentos%20compartidos%2F120%2E75%20CONTRATOS%2F2021%2FORDEN%20DE%20COMPRA%2074962%2D2021&amp;viewid=48a8c6a0%2D2532%2D4a73%2Da119%2Dd82bf7f8ddbb</t>
  </si>
  <si>
    <t>18-44-101077612 con fecha de expedicicon 30/08/2021 con fecha de aprobación 30/08/2021 de SEGUROS DEL ESTADO</t>
  </si>
  <si>
    <t xml:space="preserve"> 1) 30/08/2021
2) 30/08/2021
3) 30/08/2021</t>
  </si>
  <si>
    <t xml:space="preserve"> 1) 29/03/2022
2) 29/09/2022
3) 29/09/2024</t>
  </si>
  <si>
    <t>133011605570000000000</t>
  </si>
  <si>
    <t>ADQUISICION DE ESTANTES METALICOS Y ESCALERAS PARA EL AREA DE GESTION DOCUMENTAL DEL FONDO DE DESARROLLO LOCAL DE SAN CRISTOBAL</t>
  </si>
  <si>
    <t>https://colombiacompra.gov.co/tienda-virtual-del-estado-colombiano/ordenes-compra/83661</t>
  </si>
  <si>
    <t>https://gobiernobogota.sharepoint.com/sites/ExpedientesDigitalesSDG/120alcaldialocaldesancristobal/Documentos%20compartidos/Forms/AllItems.aspx?id=%2Fsites%2FExpedientesDigitalesSDG%2F120alcaldialocaldesancristobal%2FDocumentos%20compartidos%2F120%2E75%20CONTRATOS%2F2021%2FORDEN%20DE%20COMPRA%2083661%2D2021&amp;viewid=48a8c6a0%2D2532%2D4a73%2Da119%2Dd82bf7f8ddbb</t>
  </si>
  <si>
    <t>1310202010202
1310202010208
1310201010105
1310202010302
1310202010206</t>
  </si>
  <si>
    <t>PASTA O PULPA, PAPEL Y PRODUCTOS DE PAPEL; IMPRESOS Y ARTÍCULOS RELACIONADOS
MUEBLES; OTROS BIENES TRANSPORTABLES N.C.P.
MAQUINARIA DE OFICINA, CONTABILIDAD E INFORMÁTICA
PRODUCTOS METÁLICOS ELABORADOS (EXCEPTO MAQUINARIA Y EQUIPO)
PRODUCTOS DE CAUCHO Y PLÁSTICO</t>
  </si>
  <si>
    <t>“ADQUISICION DE PAPELERIA Y UTILES DE ESCRITORIO PARA EL FONDO DE DESARROLLO LOCAL DE SAN CRISTOBAL Y JUNTA ADMINISTRADORA LOCAL”.</t>
  </si>
  <si>
    <t>https://colombiacompra.gov.co/tienda-virtual-del-estado-colombiano/ordenes-compra/84039</t>
  </si>
  <si>
    <t>https://gobiernobogota.sharepoint.com/sites/ExpedientesDigitalesSDG/120alcaldialocaldesancristobal/Documentos%20compartidos/Forms/AllItems.aspx?id=%2Fsites%2FExpedientesDigitalesSDG%2F120alcaldialocaldesancristobal%2FDocumentos%20compartidos%2F120%2E75%20CONTRATOS%2F2021%2FORDEN%20DE%20COMPRA%2084039%2D2021&amp;viewid=48a8c6a0%2D2532%2D4a73%2Da119%2Dd82bf7f8ddbb</t>
  </si>
  <si>
    <t>FDLSC-CTOI-112-2022</t>
  </si>
  <si>
    <t>FDLSC-CD-175-2022</t>
  </si>
  <si>
    <t>EMPRESA DE TELECOMUNICACIONES DE BOGOTÁ.   S.A.E.S.P.</t>
  </si>
  <si>
    <t>O21202020080484190</t>
  </si>
  <si>
    <t>OTROS SERVICIOS DE TELECOMUNICACIONES</t>
  </si>
  <si>
    <t>CTOI</t>
  </si>
  <si>
    <t>LUISA FERNANDA ROJAS CAÑON</t>
  </si>
  <si>
    <t>Acta cargada en documentos de ejecución
Revisar acta de liquidacion fisica</t>
  </si>
  <si>
    <t>https://community.secop.gov.co/Public/Tendering/OpportunityDetail/Index?noticeUID=CO1.NTC.3004185&amp;isFromPublicArea=True&amp;isModal=False</t>
  </si>
  <si>
    <t>https://gobiernobogota.sharepoint.com/sites/ExpedientesDigitalesSDG/120alcaldialocaldesancristobal/Documentos%20compartidos/Forms/AllItems.aspx?id=%2Fsites%2FExpedientesDigitalesSDG%2F120alcaldialocaldesancristobal%2FDocumentos%20compartidos%2F120%2E75%20CONTRATOS%2F2022%2F0112%2D2022&amp;viewid=48a8c6a0%2D2532%2D4a73%2Da119%2Dd82bf7f8ddbb</t>
  </si>
  <si>
    <t>FDLSC-CPS-361-2022</t>
  </si>
  <si>
    <t>FDLSC-MIC-001-2022</t>
  </si>
  <si>
    <t>DIANA MARCELA RUIZ MARTIN</t>
  </si>
  <si>
    <t>CONTRATAR EL DESARROLLO DE ACTIVIDADES DE LOGÍSTICA Y PUBLICIDAD Y DEMÁS ACTIVIDADES NECESARIAS EN EL MARCO DE LA CONMEMORACIÓN DEL "DÍA INTERNACIONAL DE LA MUJER TRABAJADORA EN LA LOCALIDAD DE SAN CRISTÓBAL, EL DÍA 26 DE MARZO DE 2022</t>
  </si>
  <si>
    <t>LAURA ESTEFANIA  PINZÓN QUIROGA</t>
  </si>
  <si>
    <t>1 SEM</t>
  </si>
  <si>
    <t>https://community.secop.gov.co/Public/Tendering/OpportunityDetail/Index?noticeUID=CO1.NTC.2873530&amp;isFromPublicArea=True&amp;isModal=False</t>
  </si>
  <si>
    <t>20225420008843</t>
  </si>
  <si>
    <t>CV-100021790</t>
  </si>
  <si>
    <t>COMPAÑIA MUNDIAL DE SEGUROS SA</t>
  </si>
  <si>
    <t>FDLSC-CS-362-2022</t>
  </si>
  <si>
    <t>FDLSC-MIC-002-2022</t>
  </si>
  <si>
    <t>ASEGURADORA SOLIDARIA DE COLOMBIA ENTIDAD COOPERATIVA</t>
  </si>
  <si>
    <t>O212020200701030471347</t>
  </si>
  <si>
    <t>SERVICIO DE SEGURO OBLIGATORIO DE ACCIDENTES DE TRÁNSITO (SOAT)</t>
  </si>
  <si>
    <t>SEGUROS</t>
  </si>
  <si>
    <t>CS</t>
  </si>
  <si>
    <t>ADQUIRIR LOS SEGUROS OBLIGATORIOS DE ACCIDENTE DE TRÁNSITO (SOAT) PARA EL PARQUE AUTOMOTOR DE PROPIEDAD Y/O COMODATO DEL FONDO DE DESARROLLO LOCAL DE SAN CRISTÓBAL</t>
  </si>
  <si>
    <t>MARIA FERNANDA  GOMEZ CARDONA</t>
  </si>
  <si>
    <t>Cargar Acta independiente OK</t>
  </si>
  <si>
    <t>https://community.secop.gov.co/Public/Tendering/OpportunityDetail/Index?noticeUID=CO1.NTC.2879685&amp;isFromPublicArea=True&amp;isModal=true&amp;asPopupView=true</t>
  </si>
  <si>
    <t>https://gobiernobogota.sharepoint.com/sites/ExpedientesDigitalesSDG/120alcaldialocaldesancristobal/Documentos%20compartidos/Forms/AllItems.aspx?id=%2Fsites%2FExpedientesDigitalesSDG%2F120alcaldialocaldesancristobal%2FDocumentos%20compartidos%2F120%2E75%20CONTRATOS%2F2022%2F0362%2D2022&amp;viewid=48a8c6a0%2D2532%2D4a73%2Da119%2Dd82bf7f8ddbb</t>
  </si>
  <si>
    <t xml:space="preserve"> 20235420003053.
*20235420003683*
20225420013163</t>
  </si>
  <si>
    <t>FDLSC-CIS-363-2022</t>
  </si>
  <si>
    <t>FDLSC-CMA-001-2022</t>
  </si>
  <si>
    <t>PIZANO ECHEVERRI Y ASOCIADOS LTDA ASESORES DE SEGUROS</t>
  </si>
  <si>
    <t>INTERMEDIARIO DE SEGUROS</t>
  </si>
  <si>
    <t>CIS</t>
  </si>
  <si>
    <t>CONCURSO MERITOS ABIERTOS</t>
  </si>
  <si>
    <t>CONTRATAR LOS SERVICIOS ESPECIALIZADOS DE INTERMEDIACIÓN DE SEGUROS Y ASESORÍA PARA LA FORMULACIÓN Y EL MANEJO DEL PROGRAMA DE SEGUROS, DESTINADOS A PROTEGER LAS PERSONAS, BIENES E INTERESES PATRIMONIALES DEL FONDO DE DESARROLLO LOCAL DE SAN CRISTÓBAL O AQUELLOS POR LOS QUE SEA RESPONSABLE EN VIRTUD DE LA DISPOSICIÓN LEGAL VIGENTE</t>
  </si>
  <si>
    <t>Un (1) Año
Un (1) Año</t>
  </si>
  <si>
    <t>24 MESES</t>
  </si>
  <si>
    <t>https://community.secop.gov.co/Public/Tendering/OpportunityDetail/Index?noticeUID=CO1.NTC.2867209&amp;isFromPublicArea=True&amp;isModal=true&amp;asPopupView=true</t>
  </si>
  <si>
    <t>https://gobiernobogota.sharepoint.com/sites/ExpedientesDigitalesSDG/120alcaldialocaldesancristobal/Documentos%20compartidos/Forms/AllItems.aspx?id=%2Fsites%2FExpedientesDigitalesSDG%2F120alcaldialocaldesancristobal%2FDocumentos%20compartidos%2F120%2E75%20CONTRATOS%2F2022%2F0363%2D2022&amp;viewid=48a8c6a0%2D2532%2D4a73%2Da119%2Dd82bf7f8ddbb</t>
  </si>
  <si>
    <r>
      <rPr>
        <sz val="9"/>
        <color rgb="FF000000"/>
        <rFont val="Century Gothic"/>
        <family val="2"/>
      </rPr>
      <t xml:space="preserve">20245420004333
</t>
    </r>
    <r>
      <rPr>
        <strike/>
        <sz val="9"/>
        <color rgb="FF000000"/>
        <rFont val="Century Gothic"/>
        <family val="2"/>
      </rPr>
      <t>20225420013163</t>
    </r>
  </si>
  <si>
    <t>33-44-101225073</t>
  </si>
  <si>
    <t>SEGUROS DEL ESTADO S.A</t>
  </si>
  <si>
    <t>FDLSC-CPS-364-2022</t>
  </si>
  <si>
    <t>FDLSC-LP-002-2022</t>
  </si>
  <si>
    <t>SQUADRA SEGURIDAD LTDA</t>
  </si>
  <si>
    <t>O21202020080585250</t>
  </si>
  <si>
    <t>LICITACION PÚBLICA</t>
  </si>
  <si>
    <t>PRESTACION DEL SERVICIO DE VIGILANCIA, GUARDA, CUSTODIA, MONITOREO DE ALARMAS Y SEGURIDAD PRIVADA CON ARMAS, MEDIOS TECNOLOGICOS Y CONTROL DE ACCESO PARA LOS USUARIOS, FUNCIONARIOS Y PERSONAS EN GENERAL, MEDIANTE EL ESTABLECIMIENTO DE CONTROL DE INGRESO Y SALIDA DE LAS INSTALACIONES DE LA ENTIDAD, Y PARA LOS BIENES MUEBLES E INMUEBLES EN LOS CUALES SE DESARROLLE LA MISIONALIDAD DE LA ALCALDIA LOCAL DE SAN CRISTOBAL Y DE TODOS AQUELLOS POR LOS CUALES LLEGASE A SER LEGALMENTE RESPONSABLE</t>
  </si>
  <si>
    <t>IVAN EDUARDO GOMEZ</t>
  </si>
  <si>
    <t>Un (1) meses y veinte (20) días / 1 MES 8 DIAS/ 45 días/ 40 dias</t>
  </si>
  <si>
    <t>13 MESES 23 DIAS</t>
  </si>
  <si>
    <t>Solicitar Actualización de estado de cuenta
Cargar Acta independiente. reposa en el pdf del pago 15</t>
  </si>
  <si>
    <t>https://community.secop.gov.co/Public/Tendering/OpportunityDetail/Index?noticeUID=CO1.NTC.2875121&amp;isFromPublicArea=True&amp;isModal=true&amp;asPopupView=true</t>
  </si>
  <si>
    <t>https://gobiernobogota.sharepoint.com/sites/ExpedientesDigitalesSDG/120alcaldialocaldesancristobal/Documentos%20compartidos/Forms/AllItems.aspx?id=%2Fsites%2FExpedientesDigitalesSDG%2F120alcaldialocaldesancristobal%2FDocumentos%20compartidos%2F120%2E75%20CONTRATOS%2F2022%2F0364%2D2022&amp;viewid=48a8c6a0%2D2532%2D4a73%2Da119%2Dd82bf7f8ddbb</t>
  </si>
  <si>
    <t>55-44-101071303</t>
  </si>
  <si>
    <t>FDLSC-CPS-365-2022</t>
  </si>
  <si>
    <t>FDLSC-MIC-003-2022</t>
  </si>
  <si>
    <t>B2 NETWORKS S A S</t>
  </si>
  <si>
    <t>O23011605570000001873</t>
  </si>
  <si>
    <t>PRESTAR LOS SERVICIOS DE APOYO LOGISTICO PARA LLEVAR A CABO EL PROCESO DE RENDICIÓN DE CUENTAS EN EL MARCO DEL PROYECTO 1873: SAN CRISTÓBAL AL SERVICIO DE LA CIUDADANIA.</t>
  </si>
  <si>
    <t>Listo para cierre
Liquidacion Cargada en el ultimo pago</t>
  </si>
  <si>
    <t>https://community.secop.gov.co/Public/Tendering/OpportunityDetail/Index?noticeUID=CO1.NTC.2900325&amp;isFromPublicArea=True&amp;isModal=true&amp;asPopupView=true</t>
  </si>
  <si>
    <t>https://gobiernobogota.sharepoint.com/sites/ExpedientesDigitalesSDG/120alcaldialocaldesancristobal/Documentos%20compartidos/Forms/AllItems.aspx?id=%2Fsites%2FExpedientesDigitalesSDG%2F120alcaldialocaldesancristobal%2FDocumentos%20compartidos%2F120%2E75%20CONTRATOS%2F2022%2F0365%2D2022&amp;viewid=48a8c6a0%2D2532%2D4a73%2Da119%2Dd82bf7f8ddbb</t>
  </si>
  <si>
    <t>AURA LIZETH MELO ÁVILA</t>
  </si>
  <si>
    <t>CON ACTA DE INICIO</t>
  </si>
  <si>
    <t>CCS-100013031</t>
  </si>
  <si>
    <t>FDLSC-CS-366-2022</t>
  </si>
  <si>
    <t>FDLSC-SAMC-001-2022</t>
  </si>
  <si>
    <t>ASEGURADORA SOLIDARIA DE COLOMBIA-ENTIDAD COOPERATIVA</t>
  </si>
  <si>
    <t>O21202020070103010271311
/O212020200701030571359</t>
  </si>
  <si>
    <t>SERVICIOS DE SEGUROS DE VIDA INDIVIDUAL/OTROS SERVICIOS DE SEGUROS DISTINTOS DE LOS SEGUROS DE VIDA N.C.P.</t>
  </si>
  <si>
    <t>SELECCION ABREVIADA DE MENOR CUANTIA</t>
  </si>
  <si>
    <t>CONTRATAR UNA COMPAÑIA ASEGURADORA, AVALADA POR LA SUPERINTENDENCIA FINANCIERA, LOS SEGUROS QUE AMPAREN LOS BIENES MUEBLES E INMUEBLES, Y EN GENERAL, EL PATRIMONIO DEL FONDO DE DESARROLLO LOCAL DE SAN CRISTOBAL DE CONFORMIDAD CON LAS ESPECIFICACIONES TÉCNICAS DESCRITAS EN LOS PLIEGOS DE CONDICIONES.</t>
  </si>
  <si>
    <t>294 DIAS</t>
  </si>
  <si>
    <t>49 DÍAS / 60 DÍAS</t>
  </si>
  <si>
    <t>403 DIAS</t>
  </si>
  <si>
    <t>Acta cargada en documentos de ejecución sin liberar</t>
  </si>
  <si>
    <t>https://community.secop.gov.co/Public/Tendering/OpportunityDetail/Index?noticeUID=CO1.NTC.2905509&amp;isFromPublicArea=True&amp;isModal=true&amp;asPopupView=true</t>
  </si>
  <si>
    <t>https://gobiernobogota.sharepoint.com/sites/ExpedientesDigitalesSDG/120alcaldialocaldesancristobal/Documentos%20compartidos/Forms/AllItems.aspx?id=%2Fsites%2FExpedientesDigitalesSDG%2F120alcaldialocaldesancristobal%2FDocumentos%20compartidos%2F120%2E75%20CONTRATOS%2F2022%2F0366%2D2022&amp;viewid=48a8c6a0%2D2532%2D4a73%2Da119%2Dd82bf7f8ddbb</t>
  </si>
  <si>
    <t>3319837–1</t>
  </si>
  <si>
    <t>SEGUROS GENERALES SURAMERICANA S.A</t>
  </si>
  <si>
    <t>FDLSC-INTV-367-2022</t>
  </si>
  <si>
    <t>FDLSC-CMA-002-2022</t>
  </si>
  <si>
    <t>CONSORCIO PARQUES SC</t>
  </si>
  <si>
    <t>O23011602330000001863</t>
  </si>
  <si>
    <t>SAN CRISTÓBAL CONSTRUYE ESPACIOS PARA LA RECREACIÓN</t>
  </si>
  <si>
    <t>INTERVENTORIA</t>
  </si>
  <si>
    <t>REALIZAR LA INTERVENTORIA TECNICA, ADMINISTRATIVA, FINANCIERA, JURIDICA, SOCIAL, AMBIENTAL Y SST AL CONTRATO QUE TIENE COMO OBJETO CONTRATAR A PRECIOS UNITARIOS, LAS OBRAS DE CONSTRUCCIÓN DE PARQUES VECINALES Y/O BOLSILLO DE LA LOCALIDAD DE SAN CRISTOBAL EN LA CIUDAD DE BOGOTÁ D.C, DE CONFORMIDAD CON LOS ESTUDIOS Y DISEÑOS ARQUITECTONICOS</t>
  </si>
  <si>
    <t> Estan en proceso de liquidacion y tramite de paz y salvos y acabar remates 
Se realizo un oficio requiriendo al proveedor</t>
  </si>
  <si>
    <t>https://community.secop.gov.co/Public/Tendering/OpportunityDetail/Index?noticeUID=CO1.NTC.2923330&amp;isFromPublicArea=True&amp;isModal=False</t>
  </si>
  <si>
    <t>https://gobiernobogota.sharepoint.com/sites/ExpedientesDigitalesSDG/120alcaldialocaldesancristobal/Documentos%20compartidos/Forms/AllItems.aspx?id=%2Fsites%2FExpedientesDigitalesSDG%2F120alcaldialocaldesancristobal%2FDocumentos%20compartidos%2F120%2E75%20CONTRATOS%2F2022%2F0367%2D2022&amp;viewid=48a8c6a0%2D2532%2D4a73%2Da119%2Dd82bf7f8ddbb</t>
  </si>
  <si>
    <r>
      <rPr>
        <sz val="9"/>
        <color rgb="FF000000"/>
        <rFont val="Century Gothic"/>
        <family val="2"/>
      </rPr>
      <t xml:space="preserve">ISOLIER ANDRES EGUIS BENITEZ
FAULER GILBERTO PINILLA RODRIGUEZ
</t>
    </r>
    <r>
      <rPr>
        <strike/>
        <sz val="9"/>
        <color rgb="FF000000"/>
        <rFont val="Century Gothic"/>
        <family val="2"/>
      </rPr>
      <t>DIEGO CABALLERO ROJAS
VICTOR ALFONSO LOPEZ DIAZ</t>
    </r>
  </si>
  <si>
    <r>
      <rPr>
        <sz val="9"/>
        <color rgb="FF000000"/>
        <rFont val="Century Gothic"/>
        <family val="2"/>
      </rPr>
      <t xml:space="preserve">20245420018263
</t>
    </r>
    <r>
      <rPr>
        <strike/>
        <sz val="9"/>
        <color rgb="FF000000"/>
        <rFont val="Century Gothic"/>
        <family val="2"/>
      </rPr>
      <t>20245420015323
20245420006863
20235420001653</t>
    </r>
  </si>
  <si>
    <t>21-44-101384693</t>
  </si>
  <si>
    <t>23/06/2022
23/06/2022
23/08/2023</t>
  </si>
  <si>
    <t>23/02/2024
23/08/2026
23/08/2028</t>
  </si>
  <si>
    <t>FDLSC-CO-368-2022</t>
  </si>
  <si>
    <t>FDLSC-LP-001-2022</t>
  </si>
  <si>
    <t>ESTUDIOS E INGENIERIA SAS</t>
  </si>
  <si>
    <t>SAN CRISTÓBAL CONSTRUYE ESPACIOS
PARA LA RECREACIÓN</t>
  </si>
  <si>
    <t>CONTRATAR A PRECIOS UNITARIOS, LAS OBRAS DE CONSTRUCCIÓN DE PARQUES VECINALES Y/O BOLSILLO DE LA LOCALIDAD DE SAN CRISTOBAL EN LA CIUDAD DE BOGOTÁ D.C, DE CONFORMIDAD CON LOS ESTUDIOS Y DISEÑOS ARQUITECTONICOS Y DE INGENERIA PRODUCTO DEL CONTRATO 278 DE 201</t>
  </si>
  <si>
    <t> Estan en proceso de liquidacion y tramite de paz y salvos 
Se realizo un oficio requiriendo al proveedor</t>
  </si>
  <si>
    <t>https://community.secop.gov.co/Public/Tendering/OpportunityDetail/Index?noticeUID=CO1.NTC.2892957&amp;isFromPublicArea=True&amp;isModal=False</t>
  </si>
  <si>
    <t>https://gobiernobogota.sharepoint.com/sites/ExpedientesDigitalesSDG/120alcaldialocaldesancristobal/Documentos%20compartidos/Forms/AllItems.aspx?id=%2Fsites%2FExpedientesDigitalesSDG%2F120alcaldialocaldesancristobal%2FDocumentos%20compartidos%2F120%2E75%20CONTRATOS%2F2022%2F0368%2D2022&amp;viewid=48a8c6a0%2D2532%2D4a73%2Da119%2Dd82bf7f8ddbb</t>
  </si>
  <si>
    <t>SGPL-40224564-1</t>
  </si>
  <si>
    <t>ZURICH - COLOMBIA SEGUROS S.A.S</t>
  </si>
  <si>
    <t>23/06/2022
23/06/2022
23/06/2022
22/12/2023
23/06/2022</t>
  </si>
  <si>
    <t>22/06/2024
22/12/2023
22/12/2026
22/12/2028
22/12/2023</t>
  </si>
  <si>
    <t>VIGENTE
VENCIDA
VIGENTE
VIGENTE
VENCIDA</t>
  </si>
  <si>
    <t>FDLSC-CTOI-369-2022</t>
  </si>
  <si>
    <t>FDLSC-CD-174-2022</t>
  </si>
  <si>
    <t>O21202020080484222</t>
  </si>
  <si>
    <t>SERVICIOS DE ACCESO A INTERNET DE BANDA ANCHA</t>
  </si>
  <si>
    <t>PRESTAR EL SERVICIO DE UN (1) CANAL DEDICADO DE INTERNET DE 80 MBPS AL FONDO DE DESARROLLO LOCAL DE SAN CRISTOBAL PARA LA INTERCONEXIÓN CON SECRETARIA DE GOBIERNO</t>
  </si>
  <si>
    <t>LUISA FERNANDA ROJAS CAÑÓN</t>
  </si>
  <si>
    <t>Acta cargada 
Revisar acta fisica en archivo</t>
  </si>
  <si>
    <t>https://community.secop.gov.co/Public/Tendering/OpportunityDetail/Index?noticeUID=CO1.NTC.2987709&amp;isFromPublicArea=True&amp;isModal=False</t>
  </si>
  <si>
    <t>https://gobiernobogota.sharepoint.com/sites/ExpedientesDigitalesSDG/120alcaldialocaldesancristobal/Documentos%20compartidos/Forms/AllItems.aspx?id=%2Fsites%2FExpedientesDigitalesSDG%2F120alcaldialocaldesancristobal%2FDocumentos%20compartidos%2F120%2E75%20CONTRATOS%2F2022%2F0369%2D2022&amp;viewid=48a8c6a0%2D2532%2D4a73%2Da119%2Dd82bf7f8ddbb</t>
  </si>
  <si>
    <t>FDLSC-CSU-370-2022</t>
  </si>
  <si>
    <t>FDLSC-MIC-004-2022</t>
  </si>
  <si>
    <t>INVERSIONES RODRÍGUEZ RINCON &amp; CIA</t>
  </si>
  <si>
    <t>O2120201004024299991</t>
  </si>
  <si>
    <t>ARTÍCULOS N.C.P. DE FERRETERÍA Y CERRAJERÍA</t>
  </si>
  <si>
    <t>independizar Acta cargada en el ultimo
Actualizar Estado de cuenta ya que evidencia saldo</t>
  </si>
  <si>
    <t>https://community.secop.gov.co/Public/Tendering/OpportunityDetail/Index?noticeUID=CO1.NTC.2959755&amp;isFromPublicArea=True&amp;isModal=False</t>
  </si>
  <si>
    <t>20235410000163</t>
  </si>
  <si>
    <t>66-46-101000822</t>
  </si>
  <si>
    <t>FDLSC-CSU-371-2022</t>
  </si>
  <si>
    <t>FDLSC-SASI-001-2022</t>
  </si>
  <si>
    <t xml:space="preserve">COMERCIALIZADORA ELECTROMERO SAS </t>
  </si>
  <si>
    <t>O23011604490000001871</t>
  </si>
  <si>
    <t>SELECCION ABREVIADA SUBASTA INVERSA</t>
  </si>
  <si>
    <t>SUMINISTRO DE ELEMENTOS DE CONSTRUCCIÓN, HERRAMIENTAS Y FERRETERÍA NECESARIOS PARA LA REHABILITACIÓN, MANTENIMIENTO DE LA MALLA VIAL, ESPACIO PÚBLICO Y CICLO-INFRAESTRUCTURA DE LA LOCALIDAD DE SAN CRISTOBAL, A MONTO AGOTABLE</t>
  </si>
  <si>
    <t>https://community.secop.gov.co/Public/Tendering/OpportunityDetail/Index?noticeUID=CO1.NTC.2942362&amp;isFromPublicArea=True&amp;isModal=False</t>
  </si>
  <si>
    <t>https://gobiernobogota.sharepoint.com/sites/ExpedientesDigitalesSDG/120alcaldialocaldesancristobal/Documentos%20compartidos/Forms/AllItems.aspx?id=%2Fsites%2FExpedientesDigitalesSDG%2F120alcaldialocaldesancristobal%2FDocumentos%20compartidos%2F120%2E75%20CONTRATOS%2F2022%2F0371%2D2022&amp;viewid=48a8c6a0%2D2532%2D4a73%2Da119%2Dd82bf7f8ddbb</t>
  </si>
  <si>
    <t xml:space="preserve">SANDRA YINETH FAJARDO USAQUEN - AHYDA ROCIO QUIROGA PIRAQUIVE </t>
  </si>
  <si>
    <r>
      <rPr>
        <strike/>
        <sz val="9"/>
        <color rgb="FF000000"/>
        <rFont val="Century Gothic"/>
        <family val="2"/>
      </rPr>
      <t xml:space="preserve">20225420013203
</t>
    </r>
    <r>
      <rPr>
        <sz val="9"/>
        <color rgb="FF000000"/>
        <rFont val="Century Gothic"/>
        <family val="2"/>
      </rPr>
      <t>20235420001683</t>
    </r>
  </si>
  <si>
    <t>33-40-101069463</t>
  </si>
  <si>
    <t>23/06/2022
23/06/2022
23/06/2022</t>
  </si>
  <si>
    <t>01/01/2024
20/03/2026
01/01/2024</t>
  </si>
  <si>
    <t>VENCIDA
VIGENTE
VENCIDA</t>
  </si>
  <si>
    <t>FDLSC-CPS-372-2022</t>
  </si>
  <si>
    <t>FDLSC-MIC-006-2022</t>
  </si>
  <si>
    <t>SALAMYM LTDA</t>
  </si>
  <si>
    <t>CONTRATAR LOS SERVICIOS NECESARIOS PARA EL DESARROLLO DE ACTIVIDADES DE COORDINACIÓN PEDAGÓGICA, LOGÍSTICA, ARTÍSTICA Y PUBLICIDAD EN EL MARCO DE LA CONMEMORACIÓN DE LA CIUDADANÍA PLENA DE MUJERES LESBIANAS, BISEXUALES Y TRANS EN SAN CRISTÓBAL.</t>
  </si>
  <si>
    <t>Acta cargada en el pago, SIN firma del alcalde</t>
  </si>
  <si>
    <t>https://community.secop.gov.co/Public/Tendering/OpportunityDetail/Index?noticeUID=CO1.NTC.2979119&amp;isFromPublicArea=True&amp;isModal=False</t>
  </si>
  <si>
    <t>https://gobiernobogota.sharepoint.com/sites/ExpedientesDigitalesSDG/120alcaldialocaldesancristobal/Documentos%20compartidos/Forms/AllItems.aspx?id=%2Fsites%2FExpedientesDigitalesSDG%2F120alcaldialocaldesancristobal%2FDocumentos%20compartidos%2F120%2E75%20CONTRATOS%2F2022%2F0372%2D2022&amp;viewid=48a8c6a0%2D2532%2D4a73%2Da119%2Dd82bf7f8ddbb</t>
  </si>
  <si>
    <t>FDLSC-CSU-373-2022</t>
  </si>
  <si>
    <t>FDLSC-SASI-002-2022</t>
  </si>
  <si>
    <t>PAVIOBRAS SAS</t>
  </si>
  <si>
    <t>CONTRATA EL SUMINISTRO DE MATERIALES ASFALTICOS, DE BASE Y SUB-BASE GRANULAR, DISPOSICIÓN FINAL DE ESCOMBROS Y DEMÁS ELEMENTOS REQUERIDOS PARA LA REHABILITACIÓN, MANTENIMIENTO DE LA MALLA VIAL, ESPACIO PÚBLICO Y CICLO-INFRAESTRUCTURA DE LA LOCALIDAD DE SAN CRISTOBAL, A MONTO AGOTABLE</t>
  </si>
  <si>
    <t>1 MES/ 2 MESES</t>
  </si>
  <si>
    <t>1 mes a partir del 28 de Junio</t>
  </si>
  <si>
    <t>Ok, independizar Acta cargada en el ultimo</t>
  </si>
  <si>
    <t>https://community.secop.gov.co/Public/Tendering/OpportunityDetail/Index?noticeUID=CO1.NTC.2935631&amp;isFromPublicArea=True&amp;isModal=False</t>
  </si>
  <si>
    <t>https://gobiernobogota.sharepoint.com/sites/ExpedientesDigitalesSDG/120alcaldialocaldesancristobal/Documentos%20compartidos/Forms/AllItems.aspx?id=%2Fsites%2FExpedientesDigitalesSDG%2F120alcaldialocaldesancristobal%2FDocumentos%20compartidos%2F120%2E75%20CONTRATOS%2F2022%2F0373%2D2022&amp;viewid=48a8c6a0%2D2532%2D4a73%2Da119%2Dd82bf7f8ddbb</t>
  </si>
  <si>
    <r>
      <t>20225420013203</t>
    </r>
    <r>
      <rPr>
        <sz val="9"/>
        <color rgb="FF000000"/>
        <rFont val="Century Gothic"/>
        <family val="2"/>
      </rPr>
      <t xml:space="preserve">
20235420001663</t>
    </r>
  </si>
  <si>
    <t>3375325-9</t>
  </si>
  <si>
    <t>8/04/2023
08/07/2022
8/7/2022</t>
  </si>
  <si>
    <t>8/10/2023
08/10/2023
08/04/2026</t>
  </si>
  <si>
    <t>FDLSC-CVNI-374-2022 (447-2022)</t>
  </si>
  <si>
    <t>FDLSC-CD-176-2022</t>
  </si>
  <si>
    <t>FLDSC-IDARTES-SECRETARIA DE CULTURA</t>
  </si>
  <si>
    <t>899999061-9/900413030-9/8999999061-9</t>
  </si>
  <si>
    <t>O23011601210000001803
O23011601240000001858
O23011601210000001803
O23011601240000001858
O23011601240000001858</t>
  </si>
  <si>
    <t>SAN CRISTÓBAL PROMOTORA DEL ARTE, LA CULTURA Y EL PATRIMONIO 1.072.061.036
SAN CRISTÓBAL CREATIVA 225.000.000
SAN CRISTÓBAL PROMOTORA DEL ARTE, LA CULTURA Y EL PATRIMONIO 45.000.000
SAN CRISTÓBAL CREATIVA 415.000.000
SAN CRISTÓBAL CREATIVA 60.000.000</t>
  </si>
  <si>
    <t>CVNI</t>
  </si>
  <si>
    <t>Aunar esfuerzos técnicos, administrativos y financieros con el fin de desarrollar acciones articuladas entre la SCRD, el IDARTES y los Fondos de Desarrollo Local, orientadas a fomentar procesos de formación, cualificación, fortalecimiento de los agentes culturales territoriales del Distrito Capital, en el marco de la generación y circulación de bienes y servicios culturales, artisticos y patrimoniales de conformidad con las iniciativas priorizadas y concertadas en la estrategia Distrital "Presupuestos Participativos" y/o de las concertaciones con los grupos de interés de las localidades y a las acciones adelantadas en el "Proceso Misional de Fomento", de acuerdo con los proyectos a ejecutar asociados a las metas de cada localidad en el programa "Es Cultura Local 2022".</t>
  </si>
  <si>
    <t>Validar Liquidacion</t>
  </si>
  <si>
    <t>https://www.contratos.gov.co/consultas/detalleProceso.do?numConstancia=22-22-36865&amp;g-recaptcha-response=03ANYolqsJE-6O_vQJOChod67mHaono8UeqgyLP06RRKI7UWEmia8gTw1SkaVLKV1FyGEgNd1WGDZQnZiF6IBBsI0-95z7Pug6CJSJTkQzZV1h5A2r60_zH5LhM0lEOopHSmdSEgiuLhpXYIh3VJWYM2S8rWC1mgXNC59KAByJqiOpr0vlAj1Uhc1RNHLZVp9u_WtKnj9F_nwqbwF9pOA9--EXJoZbXZ4wRg6WWWlvnyupHcqupx5oiB0YSdAnm64DGZ6p84ssrqxJ0ezoBQ3mNwOI44Pg5Tv4zl_q_IwkF7VkGCkjYF63-oWUwxvD14VabG_Wx6MbF24SDDN1koecTtQGHbp9axeGEc5YQRbUop5SQCzEIms1wiUiN8jccflKD2bssezzosviXac9_yhYWBC4NdpWsJNl7oueK-AVepNPvMJSGLbkmAtvhc8sx-mhy4Y9ffpH0FejhkPh9-l0jR9O9wJJC55e0A</t>
  </si>
  <si>
    <t>https://gobiernobogota.sharepoint.com/sites/ExpedientesDigitalesSDG/120alcaldialocaldesancristobal/Documentos%20compartidos/Forms/AllItems.aspx?id=%2Fsites%2FExpedientesDigitalesSDG%2F120alcaldialocaldesancristobal%2FDocumentos%20compartidos%2F120%2E75%20CONTRATOS%2F2022%2F0374%2D2022&amp;viewid=48a8c6a0%2D2532%2D4a73%2Da119%2Dd82bf7f8ddbb</t>
  </si>
  <si>
    <r>
      <t>20245420000503</t>
    </r>
    <r>
      <rPr>
        <strike/>
        <sz val="9"/>
        <color rgb="FF000000"/>
        <rFont val="Century Gothic"/>
        <family val="2"/>
      </rPr>
      <t xml:space="preserve">
20235410000063</t>
    </r>
  </si>
  <si>
    <t>FDLSC-CV-376-2022</t>
  </si>
  <si>
    <t>FDLSC-MIC-005-2022</t>
  </si>
  <si>
    <t>COMERCIALIZADORA VIMEL LTDA</t>
  </si>
  <si>
    <t>O2120201003023215304</t>
  </si>
  <si>
    <t>CAJAS PLEGADIZAS Y ESTUCHES DE CARTÓN</t>
  </si>
  <si>
    <t>ADQUISICIÓN DE UNIDADES DE CONSERVACIÓN PARA EL ACERVO DOCUMENTAL (CAJAS Y CARPETAS) PARA EL ARCHIVO DE LA ALCALDÍA LOCAL DE SAN CRISTÓBAL</t>
  </si>
  <si>
    <r>
      <rPr>
        <sz val="9"/>
        <color rgb="FF000000"/>
        <rFont val="Century Gothic"/>
        <family val="2"/>
      </rPr>
      <t xml:space="preserve">Ok, independizar Acta cargada en el ultimo
</t>
    </r>
    <r>
      <rPr>
        <sz val="9"/>
        <color rgb="FFFF0000"/>
        <rFont val="Century Gothic"/>
        <family val="2"/>
      </rPr>
      <t>Eliminar documento acta en documentos de ejecucion, el documento esta incompleto</t>
    </r>
  </si>
  <si>
    <t>https://community.secop.gov.co/Public/Tendering/OpportunityDetail/Index?noticeUID=CO1.NTC.3011123&amp;isFromPublicArea=True&amp;isModal=False</t>
  </si>
  <si>
    <t>https://gobiernobogota.sharepoint.com/:f:/s/ExpedientesDigitalesSDG/120alcaldialocaldesancristobal/ErenSyrv2oZHtr4dCEdq6V8BwsHMjuAOQRJiEjFFOtC5lA?e=bDiADA</t>
  </si>
  <si>
    <t>ELIANA GIZETH TRIANA TORRES
MÓNICA ALEXANDRA GÓMEZ</t>
  </si>
  <si>
    <r>
      <t>20225420011093</t>
    </r>
    <r>
      <rPr>
        <sz val="9"/>
        <color rgb="FF000000"/>
        <rFont val="Century Gothic"/>
        <family val="2"/>
      </rPr>
      <t>-
20225420001363</t>
    </r>
  </si>
  <si>
    <t>21-44-101388668</t>
  </si>
  <si>
    <t>FDLSC-COP-378-2022</t>
  </si>
  <si>
    <t>FDLSC-LP-003-2022</t>
  </si>
  <si>
    <t>INGENIERIA Y DESARROLLO URBANISTICO SAS</t>
  </si>
  <si>
    <t>COP</t>
  </si>
  <si>
    <t>EJECUTAR A MONTO AGOTABLE POR EL SISTEMA DE PRECIOS UNITARIOS FIJOS SIN FÓRMULA DE REAJUSTE LAS OBRAS Y ACTIVIDADES PARA LA CONSERVACIÓN DE PUENTES VEHICULARES Y/O PEATONALES DE LA LOCALIDAD DE SAN CRISTÓBAL.”</t>
  </si>
  <si>
    <t>1,5 MESES</t>
  </si>
  <si>
    <t>7 MESES 15 DIAS</t>
  </si>
  <si>
    <t>https://community.secop.gov.co/Public/Tendering/OpportunityDetail/Index?noticeUID=CO1.NTC.2980638&amp;isFromPublicArea=True&amp;isModal=False</t>
  </si>
  <si>
    <t>https://gobiernobogota.sharepoint.com/sites/ExpedientesDigitalesSDG/120alcaldialocaldesancristobal/Documentos%20compartidos/Forms/AllItems.aspx?id=%2Fsites%2FExpedientesDigitalesSDG%2F120alcaldialocaldesancristobal%2FDocumentos%20compartidos%2F120%2E75%20CONTRATOS%2F2022%2F0378%2D2022&amp;viewid=48a8c6a0%2D2532%2D4a73%2Da119%2Dd82bf7f8ddbb</t>
  </si>
  <si>
    <t>ICOD CONSTRUCCIONES Y PROYECTOS SAS</t>
  </si>
  <si>
    <t>FDLSC-INTV-379-2022</t>
  </si>
  <si>
    <t>CSC-100023283</t>
  </si>
  <si>
    <t>Seguros Mundial</t>
  </si>
  <si>
    <t>31/03/2023
31/03/2023
31/03/2023</t>
  </si>
  <si>
    <t>31/08/2023
31/01/2026
31/03/2028</t>
  </si>
  <si>
    <t>FDLSC-CMA-003-2022</t>
  </si>
  <si>
    <t>REALIZAR LA INTERVENTORÍA TÉCNICA, ADMINISTRATIVA, FINANCIERA, JURÍDICA, SOCIAL, AMBIENTAL Y SST AL CONTRATO DE OBRA CUYO OBJETO ES EJECUTAR A MONTO AGOTABLE POR EL SISTEMA DE PRECIOS UNITARIOS FIJOS SIN FÓRMULA DE REAJUSTE LAS OBRAS Y ACTIVIDADES PARA LA CONSERVACIÓN DE PUENTES VEHICULARES Y/O PEATONALES DE LA LOCALIDAD DE SAN CRISTÓBAL</t>
  </si>
  <si>
    <t>Acta cargada en el ultimo pago, sin firma del alcalde error en el nombre del apoyo a la supervision</t>
  </si>
  <si>
    <t>https://community.secop.gov.co/Public/Tendering/OpportunityDetail/Index?noticeUID=CO1.NTC.2979231&amp;isFromPublicArea=True&amp;isModal=False</t>
  </si>
  <si>
    <t>https://gobiernobogota.sharepoint.com/sites/ExpedientesDigitalesSDG/120alcaldialocaldesancristobal/Documentos%20compartidos/Forms/AllItems.aspx?id=%2Fsites%2FExpedientesDigitalesSDG%2F120alcaldialocaldesancristobal%2FDocumentos%20compartidos%2F120%2E75%20CONTRATOS%2F2022%2F0379%2D2022&amp;viewid=48a8c6a0%2D2532%2D4a73%2Da119%2Dd82bf7f8ddbb</t>
  </si>
  <si>
    <t>NICOLAS CUEVAS RAMIREZ - SANDRA YINETH FAJARDO USAQUEN</t>
  </si>
  <si>
    <r>
      <t>20225420011743</t>
    </r>
    <r>
      <rPr>
        <sz val="9"/>
        <color rgb="FF000000"/>
        <rFont val="Century Gothic"/>
        <family val="2"/>
      </rPr>
      <t xml:space="preserve">
20235420001683</t>
    </r>
  </si>
  <si>
    <t>980-47-994000022006</t>
  </si>
  <si>
    <t>Aseguradora Solidaria de Colomabia</t>
  </si>
  <si>
    <t>26/07/2022
26/07/2022
26/11/2022</t>
  </si>
  <si>
    <t>30/09/2023
31/03/2026
30/03/2028</t>
  </si>
  <si>
    <t>FDLSC-CVNI-407-2022</t>
  </si>
  <si>
    <t>FDLSC-CD-246-2022</t>
  </si>
  <si>
    <t>AGENCIA DISTRITAL PARA LA EDUCACIÓN SUPERIOR, LA CIENCIA Y LA TECNOLOGÍA -ATENEA</t>
  </si>
  <si>
    <t>O23011601170000001792</t>
  </si>
  <si>
    <t xml:space="preserve"> AUNAR ESFUERZOS TÉCNICOS, ADMINISTRATIVOS, JURÍDICOS Y FINANCIEROS ENTRE LA AGENCIA DISTRITAL PARA LA EDUCACIÓN SUPERIOR, LA CIENCIA Y LA TECNOLOGÍA - ATENEA Y EL FONDO DE DESARROLLO LOCAL DE SAN CRISTÓBAL PARA LA IMPLEMENTACIÓN DE UN NUEVO MODELO INCLUSIVO, EFICIENTE Y FLEXIBLE PARA EL ACCESO Y LA PERMANENCIA DE LAS Y LOS JÓVENES EGRESADOS DE INSTITUCIONES DE EDUCACIÓN MEDIA A PROGRAMAS DE EDUCACIÓN SUPERIOR Y POSMEDIA. EL APORTE POR PARTE DE LA AGENCIA ATENEA SE VERÁ REFLEJADO EN BRINDAR TODA LA CAPACIDAD TÉCNICA, ADMINISTRATIVA, JURÍDICA, TALENTO HUMANO Y DE LAS ACTIVIDADES OPERATIVAS Y DE EJECUCIÓN PROPIAS DEL PROGRAMA PARA EL BUEN DESARROLLO DEL OBJETO DEL CONVENIO, CON EL FIN DE LLEVAR A CABO LA IMPLEMENTACIÓN DE UN NUEVO MODELO INCLUSIVO, EFICIENTE Y FLEXIBLE PARA EL ACCESO Y LA PERMANENCIA, TENIENDO EN CUENTA, LA NATURALEZA DESDE SU CREACIÓN, REALIZANDO EL EFECTIVO CONTROL Y SEGUIMIENTO. </t>
  </si>
  <si>
    <t>https://community.secop.gov.co/Public/Tendering/OpportunityDetail/Index?noticeUID=CO1.NTC.3195701&amp;isFromPublicArea=True&amp;isModal=true&amp;asPopupView=true</t>
  </si>
  <si>
    <t>https://gobiernobogota.sharepoint.com/sites/ExpedientesDigitalesSDG/120alcaldialocaldesancristobal/Documentos%20compartidos/Forms/AllItems.aspx?id=%2Fsites%2FExpedientesDigitalesSDG%2F120alcaldialocaldesancristobal%2FDocumentos%20compartidos%2F120%2E75%20CONTRATOS%2F2022%2F0407%2D2022&amp;viewid=48a8c6a0%2D2532%2D4a73%2Da119%2Dd82bf7f8ddbb</t>
  </si>
  <si>
    <t>FDLSC-CVNI-412-2022</t>
  </si>
  <si>
    <t>FDLSC-CD-197-2022</t>
  </si>
  <si>
    <t>SECRETARIA DISTRITAL DE DESARROLLO ECONOMICO</t>
  </si>
  <si>
    <t>AUNAR ESFUERZOS ADMINISTRATIVOS,TÉCNICOS Y LOGÍSTICOS PARA EL CUMPLIMIENTO DE LAS METAS RELACIONADAS CON EL DESARROLLO, CONSOLIDACIÓN Y FORTALECIMIENTO DE LA ECONOMÍA DISTRITAL EN LAS LOCALIDADES PARTICIPANTES.</t>
  </si>
  <si>
    <t>https://www.contratos.gov.co/consultas/detalleProceso.do?numConstancia=22-22-41448&amp;g-recaptcha-response=03ANYolqvPuTGwYq9fW4CR5gbA1WcVV_zoqCiCYBN-6knpww4YWnZ6ARKtRjwiwzgNo7vYeuZRNPoNX2sKL17k4jostDJ9Nty3rsedM5n--jk9kQqoIFdJg37KP9zYNMNk0h3gR9YfPAuWLY4IU3j4cbzLTWwIRsfWib234wi7y1NMtiy11HILI3p_RFXKsTEsZblSngJcR40yw1fBAg4QcaQ4aDTlKYJ7w7OWfU50strnViJm3t4U4pUa_CBQfJ_qY6FJ5Sn3BpHduTCxLjQ7RfOl4Np1eWjhaEW1RqfeDPU48ogNDhT0UbKhfMszMm4nMIhR6vgQod8TH24hWFs_I8-buLkzRFxvjVcNlTo1-tHSV6ZvTgdCipqD947ZRnL8G0IWcggcwBjHWCv3qI91v65wKb1FeejdAboJeHSoUdCmqON2KyUYSjLT26a8wA9rEJK_XqAiKXhGFZh8lhpp9G1VbaIlv5H93ACTgNG2tZjKuTqV3oxZkQCcBFXiVBqcs-yVldbhpRLGKEyHvEyP_Fy6kjXa1auDEQ</t>
  </si>
  <si>
    <t>https://gobiernobogota.sharepoint.com/sites/ExpedientesDigitalesSDG/120alcaldialocaldesancristobal/Documentos%20compartidos/Forms/AllItems.aspx?id=%2Fsites%2FExpedientesDigitalesSDG%2F120alcaldialocaldesancristobal%2FDocumentos%20compartidos%2F120%2E75%20CONTRATOS%2F2022%2F0412%2D2022&amp;viewid=48a8c6a0%2D2532%2D4a73%2Da119%2Dd82bf7f8ddbb</t>
  </si>
  <si>
    <r>
      <rPr>
        <sz val="9"/>
        <color rgb="FF000000"/>
        <rFont val="Century Gothic"/>
        <family val="2"/>
      </rPr>
      <t xml:space="preserve">20245420021823
</t>
    </r>
    <r>
      <rPr>
        <strike/>
        <u val="double"/>
        <sz val="9"/>
        <color rgb="FF000000"/>
        <rFont val="Century Gothic"/>
        <family val="2"/>
      </rPr>
      <t>20225420012503</t>
    </r>
  </si>
  <si>
    <t>FDLSC-CTOI-441-2022</t>
  </si>
  <si>
    <t>FDLSC-CD-219-2022</t>
  </si>
  <si>
    <t>SERVICIOS POSTALES NACIONALES S.A.</t>
  </si>
  <si>
    <t>PRESTAR EL SERVICIO DE CENTRO DE ADMINISTRACION DE CORRESPONDENCIA Y CORREO CERTIFICADO QUE REQUIERA LA ALCALDIA LOCAL DE SAN CRISTOBAL EN LAS MODALIDADES DE CORREO CERTIFICADO NACIONAL, SMS Y CORREO ELECTRONICO CERTIFICADO A NIVEL URBANO Y NACIONAL</t>
  </si>
  <si>
    <t>En tramite TEMAS LEGALES JAVIER CASTILLO</t>
  </si>
  <si>
    <t>https://community.secop.gov.co/Public/Tendering/OpportunityDetail/Index?noticeUID=CO1.NTC.3148561&amp;isFromPublicArea=True&amp;isModal=true&amp;asPopupView=true</t>
  </si>
  <si>
    <t>https://gobiernobogota.sharepoint.com/sites/ExpedientesDigitalesSDG/120alcaldialocaldesancristobal/Documentos%20compartidos/Forms/AllItems.aspx?id=%2Fsites%2FExpedientesDigitalesSDG%2F120alcaldialocaldesancristobal%2FDocumentos%20compartidos%2F120%2E75%20CONTRATOS%2F2022%2F0441%2D2022&amp;viewid=48a8c6a0%2D2532%2D4a73%2Da119%2Dd82bf7f8ddbb</t>
  </si>
  <si>
    <t>CDI</t>
  </si>
  <si>
    <r>
      <t>MONICA ALEXANDRA GOMEZ SARMIENTO</t>
    </r>
    <r>
      <rPr>
        <strike/>
        <sz val="9"/>
        <color rgb="FF000000"/>
        <rFont val="Century Gothic"/>
        <family val="2"/>
      </rPr>
      <t xml:space="preserve">
ELIANA GIZETH TRIANA TORRES
ESTEPHANÍA VALLENTINA CUAICUAN</t>
    </r>
  </si>
  <si>
    <t>20245420004583</t>
  </si>
  <si>
    <t>AXA COLPATRIA</t>
  </si>
  <si>
    <t>FDLSC-CVNI-450-2022</t>
  </si>
  <si>
    <t>FDLSC-CD-224-2022</t>
  </si>
  <si>
    <t>CORPORACIÓN PARA EL DESARROLLO DE LAS MICROEMPRESAS</t>
  </si>
  <si>
    <t>O23011601060000001865</t>
  </si>
  <si>
    <t>SAN CRISTÓBAL LE APUESTA A LA REACTIVACIÓN ECONÓMICA APOYANDO LO NUESTRO</t>
  </si>
  <si>
    <t>AUNAR ESFUERZOS ADMINISTRATIVOS, TÉCNICOS, LOGISTICOS Y FINANCIEROS ENTRE PROPAÍS Y EL FONDO DE DESARROLLO LOCAL DE SAN CRISTOBAL PARA LA CONSOLIDACIÓN Y FORTALECIMIENTO ECONÓMICO DE LAS MICROEMPRESAS A TRAVÉS DEL PROGRAMA MICROEMPRESA LOCAL 3.0 Y DE LOS EMPRENDIMIENTOS A TRAVES DEL PROGRAMA BOGOTA PRODUCTIVA LOCAL</t>
  </si>
  <si>
    <t>1 MES Y 19 DIAS
Un (01) mes y veinte (20) días
Un (01) mes y veintiún (21) día
Veinte (20) días
Veinte nueve (29) días
Veinte nueve (29) días</t>
  </si>
  <si>
    <t>15 y 19 dias</t>
  </si>
  <si>
    <t>Pendiente liquidacion, tramites para liquidar por propais</t>
  </si>
  <si>
    <t>https://community.secop.gov.co/Public/Tendering/OpportunityDetail/Index?noticeUID=CO1.NTC.3144275&amp;isFromPublicArea=True&amp;isModal=true&amp;asPopupView=true</t>
  </si>
  <si>
    <t>https://gobiernobogota.sharepoint.com/sites/ExpedientesDigitalesSDG/120alcaldialocaldesancristobal/Documentos%20compartidos/Forms/AllItems.aspx?id=%2Fsites%2FExpedientesDigitalesSDG%2F120alcaldialocaldesancristobal%2FDocumentos%20compartidos%2F120%2E75%20CONTRATOS%2F2022%2F0450%2D2022&amp;viewid=48a8c6a0%2D2532%2D4a73%2Da119%2Dd82bf7f8ddbb</t>
  </si>
  <si>
    <r>
      <rPr>
        <sz val="9"/>
        <color rgb="FF000000"/>
        <rFont val="Century Gothic"/>
        <family val="2"/>
      </rPr>
      <t xml:space="preserve">20245420021823
</t>
    </r>
    <r>
      <rPr>
        <strike/>
        <sz val="9"/>
        <color rgb="FF000000"/>
        <rFont val="Century Gothic"/>
        <family val="2"/>
      </rPr>
      <t>20235420003373</t>
    </r>
  </si>
  <si>
    <t>1144101190217.</t>
  </si>
  <si>
    <t>FDLSC-CTOI-471-2022</t>
  </si>
  <si>
    <t>FDLSC-CD-263-2022</t>
  </si>
  <si>
    <t>CANAL CAPITAL</t>
  </si>
  <si>
    <t>O23011601210000001803</t>
  </si>
  <si>
    <t>SAN CRISTÓBAL PROMOTORA DEL ARTE, LA
CULTURA Y EL PATRIMONIO</t>
  </si>
  <si>
    <t>PRESTAR LOS SERVICIOS DE PLANEACIÓN, EJECUCIÓN Y DIVULGACIÓN DE LAS ACTIVIDADES A DESARROLLARSE EN EL MARCO DE LA ACCIÓN DE CIUDAD NAVIDAD 2022 RELACIONADAS CON LA GENERACIÓN DE LOS ENTORNOS LUMÍNICOS Y DIFUSIÓN DE LOS ACTOS PRINCIPALES QUE HARÁN PARTE DE LA ESTRATEGIA COMUNICACIONAL A CARGO DE LA OFICINA CONSEJERÍA DE COMUNICACIONES DE LA SECRETARÍA GENERAL DE LA ALCALDÍA MAYOR DE BOGOTÁ.</t>
  </si>
  <si>
    <t>https://www.contratos.gov.co/consultas/detalleProceso.do?numConstancia=22-22-51098&amp;g-recaptcha-response=03AD1IbLADh_s_f-oK-3MMME9Uw0LGujH7xdwzURsS1ENKbxoOYq2f9kpOwALUvr97tFabEGVhnBmbx1KHJBY2GVGXGm-RmpfOp4NdKjQMJhrZIHoOPTBXKmJ-yLDA58QTH2fd51TUbycut0kZu-9LUO1GzvqtcWT_cTFRUJFLVCzreNcbt1YmboEFgWXJPfC_5hyWlW0p8q0Z3H4CJgpjProS-vrzUcWprL6kh4J1SZah3mrmDllIXrDvSnlGzR6LHqnea7tYxkdtqVoonI0BAlxH1XxF7Xu7ROgOoDGI9i8H5nqV0Mh83EBC7hYzHB0pl3Vq-LLy7nbXYHgEDEG-gMpgqCPuBnTmtigKjg4WyCvdDyuTHDeztWMe43ONUac0jdqJVJgGvMZPdBOLvVxLCg6u7Kj9bazw2XuyEXHYgo5Mj2lkEFpI-wCLjIezir-fmJAivl2U6fRD2dfv7Y2pYQJuwFbsTkjNOAPW5NA5MIDE9gceyjFi239EP8ORYhPZhLb3EE1mLxmfEYUhdG-pFzSif2eGdo3Wr1KLPB93BS2DTR7awEkvX9u-FB0_1OBD6zmqrYyJ2Jd_-LWAjJ5K1XO-c2Hw3mKX0pVR_4Dkn9QcsCu-JHHi46A</t>
  </si>
  <si>
    <t>https://gobiernobogota.sharepoint.com/sites/ExpedientesDigitalesSDG/120alcaldialocaldesancristobal/Documentos%20compartidos/Forms/AllItems.aspx?id=%2Fsites%2FExpedientesDigitalesSDG%2F120alcaldialocaldesancristobal%2FDocumentos%20compartidos%2F120%2E75%20CONTRATOS%2F2022%2F0471%2D2022&amp;viewid=48a8c6a0%2D2532%2D4a73%2Da119%2Dd82bf7f8ddbb</t>
  </si>
  <si>
    <t>20235410000063</t>
  </si>
  <si>
    <t>33-44-101231990</t>
  </si>
  <si>
    <t>FDLSC-CSU-481-2022</t>
  </si>
  <si>
    <t>FDLSC-MIC-007-2022</t>
  </si>
  <si>
    <t>GRUPO LAGOS S.A.S</t>
  </si>
  <si>
    <t>O2120201003063699060</t>
  </si>
  <si>
    <t>CARTUCHOS PLÁSTICOS PARA IMPRESORA DE COMPUTADOR</t>
  </si>
  <si>
    <t>SUMINISTRO DE CONSUMIBLES DE IMPRESIÓN PARA LAS IMPRESORAS DE LA ALCALDÍA LOCAL DE SAN CRISTOBAL Y JUNTA ADMINISTRADORA LOCAL</t>
  </si>
  <si>
    <t>Cedido</t>
  </si>
  <si>
    <t>Independizar Acta cargada en el ultimo</t>
  </si>
  <si>
    <t>https://community.secop.gov.co/Public/Tendering/OpportunityDetail/Index?noticeUID=CO1.NTC.3080002&amp;isFromPublicArea=True&amp;isModal=true&amp;asPopupView=true</t>
  </si>
  <si>
    <t>https://gobiernobogota.sharepoint.com/sites/ExpedientesDigitalesSDG/120alcaldialocaldesancristobal/Documentos%20compartidos/Forms/AllItems.aspx?id=%2Fsites%2FExpedientesDigitalesSDG%2F120alcaldialocaldesancristobal%2FDocumentos%20compartidos%2F120%2E75%20CONTRATOS%2F2022%2F0481%2D2022&amp;viewid=48a8c6a0%2D2532%2D4a73%2Da119%2Dd82bf7f8ddbb</t>
  </si>
  <si>
    <t xml:space="preserve"> 20235420003053.</t>
  </si>
  <si>
    <t>33-46-101043675</t>
  </si>
  <si>
    <t>25/08/2022
25/08/2022
25/08/2022</t>
  </si>
  <si>
    <t>25/07/2023
26/07/2023
25/07/2023</t>
  </si>
  <si>
    <t>FDLSC-CSU-497-2022</t>
  </si>
  <si>
    <t>FDLSC-MIC-008-2022</t>
  </si>
  <si>
    <t>SUNSET EVENTS SAS</t>
  </si>
  <si>
    <t>O23011601010000001852</t>
  </si>
  <si>
    <t>CONTRATAR A MONTO AGOTABLE EL SUMINISTRO DE INSUMOS, REFRIGERIOS Y SERVICIO DE TRANSPORTE REQUERIDOS PARA EL DESARROLLO LOGISTICO Y OPERATIVO DEL PROGRAMA RETO LOCAL JÓVENES Y ENTORNOS SEGUROS EN LA LOCALIDAD DE SAN CRISTÓBAL</t>
  </si>
  <si>
    <t>INES GISSEL GUINEA LINARES</t>
  </si>
  <si>
    <t>Solicitar corrección estado de cuenta no es el valor del contrato</t>
  </si>
  <si>
    <t>https://community.secop.gov.co/Public/Tendering/OpportunityDetail/Index?noticeUID=CO1.NTC.3168458&amp;isFromPublicArea=True&amp;isModal=true&amp;asPopupView=true</t>
  </si>
  <si>
    <t>https://gobiernobogota.sharepoint.com/sites/ExpedientesDigitalesSDG/120alcaldialocaldesancristobal/Documentos%20compartidos/Forms/AllItems.aspx?id=%2Fsites%2FExpedientesDigitalesSDG%2F120alcaldialocaldesancristobal%2FDocumentos%20compartidos%2F120%2E75%20CONTRATOS%2F2022%2F0497%2D2022&amp;viewid=48a8c6a0%2D2532%2D4a73%2Da119%2Dd82bf7f8ddbb</t>
  </si>
  <si>
    <t xml:space="preserve">ANGIE LORENA PARRA GALINDO </t>
  </si>
  <si>
    <t>FDLSC-CVNI-511-2022 (SDA 20221918)</t>
  </si>
  <si>
    <t>FDLSC-CD-312-2022</t>
  </si>
  <si>
    <t>SECRETARIA DISTRITAL DE AMBIENTE - INSTITUTO DISTRITAL PARA LA PROTECCIÓN DE LA NIÑEZ Y LA JUVENTUD - IDIPRON</t>
  </si>
  <si>
    <t>O23011602280000001819</t>
  </si>
  <si>
    <t>SAN CRISTOBAL PROTECTORA DE SUS RECURSOS NATURALES</t>
  </si>
  <si>
    <t>AUNAR ESFUERZOS TÉCNICOS, ADMINISTRATIVOS Y FINANCIEROS PARA LA RESTAURACIÓN, REHABILITACIÓN O RECUPERACIÓN ECOLÓGICA Y MANTENIMIENTO DE LAS ÁREAS DEFINIDAS EN LA ESTRUCTURA ECOLÓGICA PRINCIPAL Y OTRAS ÁREAS DEL DISTRITO CAPITAL, CON LA PARTICIPACIÓN DE LOS JÓVENES BENEFICIARIOS DEL IDIPRON.</t>
  </si>
  <si>
    <t>DIEGO FERNANDO RODRIGUEZ VASQUEZ</t>
  </si>
  <si>
    <t>Pendiente Liquidacion - Pendiente informe final de secretaria de ambiente ambiente</t>
  </si>
  <si>
    <t>https://www.contratos.gov.co/consultas/detalleProceso.do?numConstancia=23-22-54113</t>
  </si>
  <si>
    <t>https://gobiernobogota.sharepoint.com/sites/ExpedientesDigitalesSDG/120alcaldialocaldesancristobal/Documentos%20compartidos/Forms/AllItems.aspx?id=%2Fsites%2FExpedientesDigitalesSDG%2F120alcaldialocaldesancristobal%2FDocumentos%20compartidos%2F120%2E75%20CONTRATOS%2F2022%2F0511%2D2022&amp;viewid=48a8c6a0%2D2532%2D4a73%2Da119%2Dd82bf7f8ddbb</t>
  </si>
  <si>
    <r>
      <rPr>
        <sz val="9"/>
        <color rgb="FF000000"/>
        <rFont val="Century Gothic"/>
        <family val="2"/>
      </rPr>
      <t xml:space="preserve">PENDIENTE
</t>
    </r>
    <r>
      <rPr>
        <strike/>
        <sz val="9"/>
        <color rgb="FF000000"/>
        <rFont val="Century Gothic"/>
        <family val="2"/>
      </rPr>
      <t>20235420002903</t>
    </r>
  </si>
  <si>
    <t>FDLSC-CV-524-2022</t>
  </si>
  <si>
    <t>FDLSC-SASI-005-2022</t>
  </si>
  <si>
    <t>DIDACTICOS SIMBOLOS Y SIGNOS S EN C</t>
  </si>
  <si>
    <t xml:space="preserve">ADQUISICIÓN Y DISTRIBUCIÓN DE ELEMENTOS PEDAGÓGICOS, TECNOLÓGICOS, TERAPEUTICOS Y DIDÁCTICOS A MONTO AGOTABLE, PARA FORTALECER EL PROCESO FORMATIVO DE LOS DOS (2) CENTRO CRECER DE LA LOCALIDAD DE SAN CRISTÓBAL, EN EL MARCO DEL PROYECTO 1811 "SAN CRISTÓBAL TE CUIDA  </t>
  </si>
  <si>
    <t>20 DÍAS</t>
  </si>
  <si>
    <t>4 MESES 20 DIAS</t>
  </si>
  <si>
    <t>https://community.secop.gov.co/Public/Tendering/OpportunityDetail/Index?noticeUID=CO1.NTC.3201382&amp;isFromPublicArea=True&amp;isModal=true&amp;asPopupView=true</t>
  </si>
  <si>
    <t>https://gobiernobogota.sharepoint.com/sites/ExpedientesDigitalesSDG/120alcaldialocaldesancristobal/Documentos%20compartidos/Forms/AllItems.aspx?id=%2Fsites%2FExpedientesDigitalesSDG%2F120alcaldialocaldesancristobal%2FDocumentos%20compartidos%2F120%2E75%20CONTRATOS%2F2022%2F0524%2D2022&amp;viewid=48a8c6a0%2D2532%2D4a73%2Da119%2Dd82bf7f8ddbb</t>
  </si>
  <si>
    <t>LINDA  VANESSA  ACUÑA RAMIREZ</t>
  </si>
  <si>
    <t xml:space="preserve">NB-100225876 </t>
  </si>
  <si>
    <t>1) 30/09/2022
2) 30/09/2022
3) 30/09/2022</t>
  </si>
  <si>
    <t>1) 30/06/2023
2) 30/01/2026
3) 30/07/2023</t>
  </si>
  <si>
    <t>FDLSC-CPS-551-2022</t>
  </si>
  <si>
    <t>FDLSC-LP-004-2022</t>
  </si>
  <si>
    <t>TU SALUD H&amp;G SAS</t>
  </si>
  <si>
    <t>SAN CRISTÓBAL SALUDABLE</t>
  </si>
  <si>
    <t>PRESTAR LOS SERVICIOS PARA BRINDAR ATENCIÓN A PERSONAS CON DISCAPACIDAD Y/O CUIDADORES CON EL OTORGAMIENTO DE DISPOSITIVOS DE ASISTENCIA PERSONAL-AYUDAS TÉCNICAS NO INCLUIDAS EN EL PLAN DE BENEFICIOS EN SALUD, EN LA LOCALIDAD DE SAN CRISTÓBAL.</t>
  </si>
  <si>
    <t>https://community.secop.gov.co/Public/Tendering/OpportunityDetail/Index?noticeUID=CO1.NTC.3274245&amp;isFromPublicArea=True&amp;isModal=true&amp;asPopupView=true</t>
  </si>
  <si>
    <t>https://gobiernobogota.sharepoint.com/sites/ExpedientesDigitalesSDG/120alcaldialocaldesancristobal/Documentos%20compartidos/Forms/AllItems.aspx?id=%2Fsites%2FExpedientesDigitalesSDG%2F120alcaldialocaldesancristobal%2FDocumentos%20compartidos%2F120%2E75%20CONTRATOS%2F2022%2F0551%2D2022&amp;viewid=48a8c6a0%2D2532%2D4a73%2Da119%2Dd82bf7f8ddbb</t>
  </si>
  <si>
    <t xml:space="preserve">33-44-101231912 </t>
  </si>
  <si>
    <t>1) 31/10/2022
2) 31/10/2022
3) 31/10/2022
4) 31/10/2022
5) 31/10/2022</t>
  </si>
  <si>
    <t>1) 10/02/2024
2) 10/02/2024
3) 10/03/2024
4) 10/08/2026
5) 10/08/2023</t>
  </si>
  <si>
    <t>FDLSC-CV-563-2022</t>
  </si>
  <si>
    <t>FDLSC-SASI-007-2022</t>
  </si>
  <si>
    <t>DISTRIBUIDORA Y COMERCIALIZADORA E W EL TRIANGULO SAS</t>
  </si>
  <si>
    <t>O23011603480000001844</t>
  </si>
  <si>
    <t>San Cristóbal Cuida a San Cristóbal</t>
  </si>
  <si>
    <t>CONTRATAR LA ADQUISICIÓN Y DISTRIBUCIÓN DE LOS ELEMENTOS PEDAGÓGICOS PARA DAR DESARROLLO AL PROGRAMA DE RESOLUCIÓN DE CONFLICTOS EN LA COMUNIDAD ESCOLAR ORIENTADO AL MEJORAMIENTO DE LA CONVIVENCIA ENTRE LOS ACTORES PRESENTES EN LA ESCUELA Y COLEGIOS DE LA LOCALIDAD DE SAN CRISTÓBAL</t>
  </si>
  <si>
    <t>Independizar Acta cargada en el ultimo
Marcar pagado</t>
  </si>
  <si>
    <t>https://community.secop.gov.co/Public/Tendering/OpportunityDetail/Index?noticeUID=CO1.NTC.3309046&amp;isFromPublicArea=True&amp;isModal=true&amp;asPopupView=true</t>
  </si>
  <si>
    <t>PAULO CESAR CRUZ DELGADILLO</t>
  </si>
  <si>
    <t xml:space="preserve">66-46-101000954 </t>
  </si>
  <si>
    <t>1) 08/11/2022
2) 08/11/2022
3) 08/11/2022</t>
  </si>
  <si>
    <t>1) 02/08/2023
2) 02/08/2023
3) 02/02/2026</t>
  </si>
  <si>
    <t>FDLSC-CV-568-2022</t>
  </si>
  <si>
    <t xml:space="preserve">FDLSC-SASI-006-2022 LOTE 1 MAQUINARIA DE CONFECCIÓN
FDLSC-SASI-006-2022 LOTE 3 MAQUINARIA DE BELLEZA Y ESTÉTICA
FDLSC-SASI-006-2022 LOTE 4 MAQUINARIA Y ELEMENTOS PARA COCINA Y PANADERÍA. </t>
  </si>
  <si>
    <t>WORKING PROJECTS SAS</t>
  </si>
  <si>
    <t>CONTRATAR A MONTO AGOTABLE LA ADQUISICIÓN Y DISTRIBUCIÓN DE ELEMENTOS PARA EL CENTRO DE DESARROLLO COMUNITARIO SAN BLAS DE LA LOCALIDAD DE SAN CRISTÓBAL, EN EL MARCO DEL PROYECTO 1811 SAN CRISTÓBAL TE CUIDA.”</t>
  </si>
  <si>
    <t>15/03/2023
26/03/2023</t>
  </si>
  <si>
    <t>25/03/2023
4/04/2023</t>
  </si>
  <si>
    <t>Acta de liquidación sin firmas del area de liquidaciones,
Independizar acta del ultimo pago
Actualizar Estado de cuenta.</t>
  </si>
  <si>
    <t>https://community.secop.gov.co/Public/Tendering/OpportunityDetail/Index?noticeUID=CO1.NTC.3304278&amp;isFromPublicArea=True&amp;isModal=true&amp;asPopupView=true</t>
  </si>
  <si>
    <t>https://gobiernobogota.sharepoint.com/sites/ExpedientesDigitalesSDG/120alcaldialocaldesancristobal/Documentos%20compartidos/Forms/AllItems.aspx?id=%2Fsites%2FExpedientesDigitalesSDG%2F120alcaldialocaldesancristobal%2FDocumentos%20compartidos%2F120%2E75%20CONTRATOS%2F2022%2F0568%2D2022&amp;viewid=48a8c6a0%2D2532%2D4a73%2Da119%2Dd82bf7f8ddbb</t>
  </si>
  <si>
    <t>21-44-101398908</t>
  </si>
  <si>
    <t xml:space="preserve">9/09/2023
9/03/2026
9/03/2026 </t>
  </si>
  <si>
    <t>FDLSC-CV-569-2022</t>
  </si>
  <si>
    <t>FDLSC-SASI-006-2022 LOTE 2 MATERIAL TECNOLÓGICO</t>
  </si>
  <si>
    <t xml:space="preserve">SECURITY VIDEO EQUIPMENT SAS </t>
  </si>
  <si>
    <t>CONTRATAR A MONTO AGOTABLE LA ADQUISICIÓN Y DISTRIBUCIÓN DE ELEMENTOS PARA EL CENTRO DE DESARROLLO COMUNITARIO SAN BLAS DE LA LOCALIDAD DE SAN CRISTÓBAL, EN EL MARCO DEL PROYECTO 1811 SAN CRISTÓBAL TE CUIDA.</t>
  </si>
  <si>
    <t>https://gobiernobogota.sharepoint.com/sites/ExpedientesDigitalesSDG/120alcaldialocaldesancristobal/Documentos%20compartidos/Forms/AllItems.aspx?id=%2Fsites%2FExpedientesDigitalesSDG%2F120alcaldialocaldesancristobal%2FDocumentos%20compartidos%2F120%2E75%20CONTRATOS%2F2022%2F0569%2D2022&amp;viewid=48a8c6a0%2D2532%2D4a73%2Da119%2Dd82bf7f8ddbb</t>
  </si>
  <si>
    <t>33-44-101232285</t>
  </si>
  <si>
    <t>18/09/2023
18/03/2026
18/09/2023</t>
  </si>
  <si>
    <t>FDLSC-CV-572-2022</t>
  </si>
  <si>
    <t>FDLSC-SASI-006-2022 LOTE 5 ELEMENTOS MUSICALES</t>
  </si>
  <si>
    <t>COMERCIALIZADORA SERLECOM SAS</t>
  </si>
  <si>
    <t>https://gobiernobogota.sharepoint.com/sites/ExpedientesDigitalesSDG/120alcaldialocaldesancristobal/Documentos%20compartidos/Forms/AllItems.aspx?id=%2Fsites%2FExpedientesDigitalesSDG%2F120alcaldialocaldesancristobal%2FDocumentos%20compartidos%2F120%2E75%20CONTRATOS%2F2022%2F0572%2D2022&amp;viewid=48a8c6a0%2D2532%2D4a73%2Da119%2Dd82bf7f8ddbb</t>
  </si>
  <si>
    <t>14-44-101166620</t>
  </si>
  <si>
    <t>8/09/2023
8/03/2026
8/09/2023</t>
  </si>
  <si>
    <t>FDLSC-CV-573-2022</t>
  </si>
  <si>
    <t>FDLSC-SASI-006-2022 LOTE 6 ELEMENTOS DE ACTIVIDAD FÍSICA Y DEPORTIVA</t>
  </si>
  <si>
    <t>COMERCIALIZADORA E &amp; T SAS</t>
  </si>
  <si>
    <t>Ok,Acta cargada Ok</t>
  </si>
  <si>
    <t>https://gobiernobogota.sharepoint.com/sites/ExpedientesDigitalesSDG/120alcaldialocaldesancristobal/Documentos%20compartidos/Forms/AllItems.aspx?id=%2Fsites%2FExpedientesDigitalesSDG%2F120alcaldialocaldesancristobal%2FDocumentos%20compartidos%2F120%2E75%20CONTRATOS%2F2022%2F0573%2D2022&amp;viewid=48a8c6a0%2D2532%2D4a73%2Da119%2Dd82bf7f8ddbb</t>
  </si>
  <si>
    <t>44-101143970</t>
  </si>
  <si>
    <t>20/09/2023
20/03/2026
20/09/2023</t>
  </si>
  <si>
    <t>FDLSC-CV-608-2022</t>
  </si>
  <si>
    <t>FDLSC-SASI-008-2022</t>
  </si>
  <si>
    <t>Espacios mas verdes en San Cristóbal</t>
  </si>
  <si>
    <t xml:space="preserve">Selección abreviada Subasta inversa </t>
  </si>
  <si>
    <t>CONTRATAR LA ADQUISICIÓN, DISTRIBUCIÓN E INSTALACIÓN DE ELEMENTOS DE MOBILIARIO, PEDAGÓGICOS, ARTÍSTICOS, DE OFICIO Y DEPORTIVOS, PARA FORTALECER EL PROCESO FORMATIVO DE LA CASA DE LA JUVENTUD DAMAWHA DE LA SECRETARÍA DE INTEGRACIÓN SOCIAL DE LA LOCALIDAD DE SAN CRISTÓBAL, EN EL MARCO DEL PROYECTO 1792 "SAN CRISTÓBAL LE APUESTA A UNA EDUCACIÓN SIN LÍMITES</t>
  </si>
  <si>
    <t>60 DIAS</t>
  </si>
  <si>
    <t>https://community.secop.gov.co/Public/Tendering/OpportunityDetail/Index?noticeUID=CO1.NTC.3415961&amp;isFromPublicArea=True&amp;isModal=true&amp;asPopupView=true</t>
  </si>
  <si>
    <t>https://gobiernobogota.sharepoint.com/sites/ExpedientesDigitalesSDG/120alcaldialocaldesancristobal/Documentos%20compartidos/Forms/AllItems.aspx?id=%2Fsites%2FExpedientesDigitalesSDG%2F120alcaldialocaldesancristobal%2FDocumentos%20compartidos%2F120%2E75%20CONTRATOS%2F2022%2F0608%2D2022&amp;viewid=48a8c6a0%2D2532%2D4a73%2Da119%2Dd82bf7f8ddbb</t>
  </si>
  <si>
    <t xml:space="preserve"> JULIO ALEXANDER RIVERA CACHOPE</t>
  </si>
  <si>
    <t>20235410000113</t>
  </si>
  <si>
    <t>33-44-101233733</t>
  </si>
  <si>
    <t>22/12/2023
22/06/2026
22/12/2023</t>
  </si>
  <si>
    <t>FDLSC-CPS-620-2022</t>
  </si>
  <si>
    <t>FDLSC-SAMC-002-2022</t>
  </si>
  <si>
    <t>UNION TEMPORAL FIESTAS SAN CRISTOBAL 2022</t>
  </si>
  <si>
    <t>San Cristóbal promotora del arte, la cultura y el patrimonio</t>
  </si>
  <si>
    <t>CONTRATAR LA PRESTACIÓN DE SERVICIOS DE OPERADOR LOGÍSTICO, PARA LA ORGANIZACIÓN, PRODUCCIÓN Y DEMÁS ACCIONES LOGÍSTICAS, A MONTO AGOTABLE PARA LA REALIZACIÓN DE EVENTOS DE CIRCULACIÓN ARTÍSTICA, CULTURAL Y PATRIMONIAL DE LA ALCALDÍA LOCAL DE SAN CRISTÓBAL</t>
  </si>
  <si>
    <t>41 DIAS</t>
  </si>
  <si>
    <t>5 MESES 11 DIAS</t>
  </si>
  <si>
    <t>Saldo sin Liberacion
Independizar Acta de liquidacion</t>
  </si>
  <si>
    <t>https://community.secop.gov.co/Public/Tendering/OpportunityDetail/Index?noticeUID=CO1.NTC.3569349&amp;isFromPublicArea=True&amp;isModal=true&amp;asPopupView=true</t>
  </si>
  <si>
    <t>https://gobiernobogota.sharepoint.com/sites/ExpedientesDigitalesSDG/120alcaldialocaldesancristobal/Documentos%20compartidos/Forms/AllItems.aspx?id=%2Fsites%2FExpedientesDigitalesSDG%2F120alcaldialocaldesancristobal%2FDocumentos%20compartidos%2F120%2E75%20CONTRATOS%2F2022%2F0620%2D2022&amp;viewid=48a8c6a0%2D2532%2D4a73%2Da119%2Dd82bf7f8ddbb</t>
  </si>
  <si>
    <t>20245420000163</t>
  </si>
  <si>
    <t>310-47-994000006958</t>
  </si>
  <si>
    <t>SURA</t>
  </si>
  <si>
    <t>21/03/2024
21/09/2026
21/03/2024
21/03/2024</t>
  </si>
  <si>
    <t>FDLSC-CPS-621-2022</t>
  </si>
  <si>
    <t>FDLSC-LP-005-2022</t>
  </si>
  <si>
    <t xml:space="preserve">B2 NETWORKS SAS </t>
  </si>
  <si>
    <t>1843
1861</t>
  </si>
  <si>
    <t>San Cristóbal saludable
Adolescencia plena en San Cristóbal</t>
  </si>
  <si>
    <t>LICITACION PUBLICA</t>
  </si>
  <si>
    <t>CONTRATAR LA PRESTACION DE SERVICIOS DE SALUD, PARA APORTAR A LA CALIDAD DE VIDA DE GRUPOS POBLACIONALES, COMUNIDAD CON DISCAPACIDAD, CUIDADORES Y CUIDADORAS, HABITANTES EN LA LOCALIDAD DE SAN CRISTÓBAL, A TRAVÉS DE LA IMPLEMENTACIÓN DE ACCIONES COMPLEMENTARIAS EN SALUD Y PREVENCIÓN DEL EMBARAZO ADOLESCENTE</t>
  </si>
  <si>
    <t>3 Meses
3 Meses</t>
  </si>
  <si>
    <t>En tramite pago y liquidacion</t>
  </si>
  <si>
    <t>https://community.secop.gov.co/Public/Tendering/OpportunityDetail/Index?noticeUID=CO1.NTC.3458576&amp;isFromPublicArea=True&amp;isModal=true&amp;asPopupView=true</t>
  </si>
  <si>
    <t>https://gobiernobogota.sharepoint.com/sites/ExpedientesDigitalesSDG/120alcaldialocaldesancristobal/Documentos%20compartidos/Forms/AllItems.aspx?id=%2Fsites%2FExpedientesDigitalesSDG%2F120alcaldialocaldesancristobal%2FDocumentos%20compartidos%2F120%2E75%20CONTRATOS%2F2022%2F0621%2D2022&amp;viewid=48a8c6a0%2D2532%2D4a73%2Da119%2Dd82bf7f8ddbb</t>
  </si>
  <si>
    <r>
      <rPr>
        <sz val="8"/>
        <color rgb="FF000000"/>
        <rFont val="Garamond"/>
        <family val="1"/>
      </rPr>
      <t xml:space="preserve">EVELYN FAINORY GONZALEZ FONSECA.
</t>
    </r>
    <r>
      <rPr>
        <strike/>
        <sz val="8"/>
        <color rgb="FF000000"/>
        <rFont val="Garamond"/>
        <family val="1"/>
      </rPr>
      <t>ELISA ARACELY VARGAS
MARIA EUGENIA BONILLA FORERO
VICTOR JOVANI MORENO YEPES</t>
    </r>
  </si>
  <si>
    <r>
      <rPr>
        <sz val="9"/>
        <color rgb="FF000000"/>
        <rFont val="Century Gothic"/>
        <family val="2"/>
      </rPr>
      <t xml:space="preserve">20245420020943
</t>
    </r>
    <r>
      <rPr>
        <strike/>
        <sz val="9"/>
        <color rgb="FF000000"/>
        <rFont val="Century Gothic"/>
        <family val="2"/>
      </rPr>
      <t>20245420000133
20235420000403
20235400002223
20235420003083</t>
    </r>
  </si>
  <si>
    <t>11-44-101195380</t>
  </si>
  <si>
    <t>16/05/2024
16/11/2026
16/05/2024
15/12/2023</t>
  </si>
  <si>
    <t>FDLSC-CPS-623-2022</t>
  </si>
  <si>
    <t>FDLSC-LP 007-2022</t>
  </si>
  <si>
    <t>FUNDACION PARA EL DESARROLLO SOCIOCULTURAL, DEPORTIVO, COMUNITARIO, AGROPECUARIO Y/O AMBIENTAL – FUNDESCO</t>
  </si>
  <si>
    <t>1801</t>
  </si>
  <si>
    <t>San Cristóbal es deporte</t>
  </si>
  <si>
    <t>PRESTACIÓN DE SERVICIOS Y DE APOYO A LA GESTIÓN PARA LA REALIZACIÓN DE LAS INICIATIVAS DEPORTIVAS EN DIFERENTES ACTIVIDADES RECREODEPORTIVAS EN LA LOCALIDAD DE SAN CRISTÓBAL</t>
  </si>
  <si>
    <t>3 Meses
3 Meses
45 Dias
45 Dias</t>
  </si>
  <si>
    <t>12 MESES Y 15 DIAS</t>
  </si>
  <si>
    <t>Programado para Julio</t>
  </si>
  <si>
    <t>https://community.secop.gov.co/Public/Tendering/OpportunityDetail/Index?noticeUID=CO1.NTC.3455805&amp;isFromPublicArea=True&amp;isModal=true&amp;asPopupView=true</t>
  </si>
  <si>
    <t>https://gobiernobogota.sharepoint.com/sites/ExpedientesDigitalesSDG/120alcaldialocaldesancristobal/Documentos%20compartidos/Forms/AllItems.aspx?id=%2Fsites%2FExpedientesDigitalesSDG%2F120alcaldialocaldesancristobal%2FDocumentos%20compartidos%2F120%2E75%20CONTRATOS%2F2022%2F0623%2D2022&amp;viewid=48a8c6a0%2D2532%2D4a73%2Da119%2Dd82bf7f8ddbb</t>
  </si>
  <si>
    <t>FREDY ALBERTO HERNANDEZ PAEZ  
DIEGO MAURICIO ROJAS CACHOPE</t>
  </si>
  <si>
    <t>14-44-101170281
14-40-101051683</t>
  </si>
  <si>
    <t>SEGUROS DEL ESTADO S.A.S</t>
  </si>
  <si>
    <t>14/09/2024
14/03/2027
14/09/2024
14/03/2024</t>
  </si>
  <si>
    <t>FDLSC-CPS-639-2022</t>
  </si>
  <si>
    <t>FDLSC-CMA-006-2022</t>
  </si>
  <si>
    <t>SAVIMAC SAS</t>
  </si>
  <si>
    <t>O23011605570000001873
O23011602330000001863
O23011604490000001871</t>
  </si>
  <si>
    <t>San Cristóbal al servicio de la ciudadanía
San Cristóbal construye espacios para la recreación
Obras para la movilidad en San Cristóbal</t>
  </si>
  <si>
    <t>CONCURSO DE MERITOS ABIERTO</t>
  </si>
  <si>
    <t>REALIZAR LA REVISION Y VERIFICACION DE LA ESTABILIDAD Y CALIDAD DE LAS OBRAS DE INFRAESTRUCTURA EJECUTADAS CON RECURSOS DEL FONDO DE DESARROLLO LOCAL DE SAN CRISTÓBAL Y QUE CUENTEN CON PÓLIZA DE ESTABILIDAD VIGENTE, EN CUMPLIMIENTO DEL ARTÍCULO 4º, NUMERAL 4º DE LA LEY 80 DE 1993</t>
  </si>
  <si>
    <t>https://community.secop.gov.co/Public/Tendering/OpportunityDetail/Index?noticeUID=CO1.NTC.3615841&amp;isFromPublicArea=True&amp;isModal=true&amp;asPopupView=true</t>
  </si>
  <si>
    <t>https://gobiernobogota.sharepoint.com/sites/ExpedientesDigitalesSDG/120alcaldialocaldesancristobal/Documentos%20compartidos/Forms/AllItems.aspx?id=%2Fsites%2FExpedientesDigitalesSDG%2F120alcaldialocaldesancristobal%2FDocumentos%20compartidos%2F120%2E75%20CONTRATOS%2F2022%2F0639%2D2022&amp;viewid=48a8c6a0%2D2532%2D4a73%2Da119%2Dd82bf7f8ddbb</t>
  </si>
  <si>
    <t>SANDRA YINETH FAJARDO USAQUEN/DIEGO CABALLERO</t>
  </si>
  <si>
    <t>20235420001653</t>
  </si>
  <si>
    <t>21-46-101055738</t>
  </si>
  <si>
    <t>FDLSC-CCO-640-2022</t>
  </si>
  <si>
    <t>FDLSC-CMA-004-2022</t>
  </si>
  <si>
    <t>GRUPO M&amp;M CONSULTORIA S.A.S</t>
  </si>
  <si>
    <t>Participación ciudadana para el desarrollo local</t>
  </si>
  <si>
    <t>CONTRATO DE CONSULTORIA</t>
  </si>
  <si>
    <t>CCO</t>
  </si>
  <si>
    <t>CONTRATAR LA ELABORACIÓN DE ESTUDIOS, DISEÑOS Y OBTENCIÓN DE LA LICENCIA DE CONSTRUCCIÓN EN LA MODALIDAD QUE CORRESPONDA Y DISPONIBILIDAD DE SERVICIOS PUBLICOS PARA LA CONSTRUCCIÓN DE SALONES COMUNALES EN LA LOCALIDAD DE SAN CRISTOBAL DE LA CIUDAD DE BOGOTÁ D. C</t>
  </si>
  <si>
    <t>14/06/2023
15/072023
15/8/2023
24/10/2023
12/12/2023
23/4/2024
11/9/24</t>
  </si>
  <si>
    <t>14/07/2023
14/08/2023
14/10/2023
16/11/2023
9/2/2024
22/6/2024
10/11/2024</t>
  </si>
  <si>
    <t>Suspendido hasta el 23 de junio por temas de Curaduria para la aprobacion de licencias</t>
  </si>
  <si>
    <t>https://community.secop.gov.co/Public/Tendering/OpportunityDetail/Index?noticeUID=CO1.NTC.3616031&amp;isFromPublicArea=True&amp;isModal=true&amp;asPopupView=true</t>
  </si>
  <si>
    <t>https://gobiernobogota.sharepoint.com/sites/ExpedientesDigitalesSDG/120alcaldialocaldesancristobal/Documentos%20compartidos/Forms/AllItems.aspx?id=%2Fsites%2FExpedientesDigitalesSDG%2F120alcaldialocaldesancristobal%2FDocumentos%20compartidos%2F120%2E75%20CONTRATOS%2F2022%2F0640%2D2022&amp;viewid=48a8c6a0%2D2532%2D4a73%2Da119%2Dd82bf7f8ddbb</t>
  </si>
  <si>
    <t>CEYCO INGENIERIA SAS</t>
  </si>
  <si>
    <t>FDLSC-INTV-642-2022</t>
  </si>
  <si>
    <t>21-44-101402755</t>
  </si>
  <si>
    <t>16/01/2023
16/01/2023
16/01/2023</t>
  </si>
  <si>
    <t>15/10/2024
15/04/2029
15/04/2027</t>
  </si>
  <si>
    <t>FDLSC-CPS-641-2022</t>
  </si>
  <si>
    <t>FDLSC-LP-008-2022</t>
  </si>
  <si>
    <t>H &amp; M TECNOLOGIES Y CIA S EN C</t>
  </si>
  <si>
    <t>PRESTAR LOS SERVICIOS PARA LA FORMACIÓN DE LA ESCUELA DE SEGURIDAD CIUDADANA, LA IMPLEMENTACIÓN DE ACCIONES PEDAGÓGICAS DEL CÓDIGO NACIONAL DE SEGURIDAD ENTREGA DE EQUIPOS TECNOLÓGICOS DE ALARMAS COMUNITARIAS PARA EL FORTALECIMIENTO DE LAS REDES DE SEGURIDAD CIUDADANA</t>
  </si>
  <si>
    <t>45 DIAS y 20 DIAS</t>
  </si>
  <si>
    <t>7 MESES 5 DIAS</t>
  </si>
  <si>
    <t>https://community.secop.gov.co/Public/Tendering/OpportunityDetail/Index?noticeUID=CO1.NTC.3575531&amp;isFromPublicArea=True&amp;isModal=true&amp;asPopupView=true</t>
  </si>
  <si>
    <t>580 - 47 - 994000076635</t>
  </si>
  <si>
    <t xml:space="preserve">ASEGURADORA SOLIDARIA </t>
  </si>
  <si>
    <t>22/12/2022
22/12/2022
22/12/2022
22/12/2022</t>
  </si>
  <si>
    <t>26/01/2024
26/07/2026
26/01/2024
26/01/2024</t>
  </si>
  <si>
    <t>FDLSC-CMA-005-2022</t>
  </si>
  <si>
    <t>REALIZAR LA INTERVENTORÍA TÉCNICA, ADMINISTRATIVA, FINANCIERA, SOCIAL, CONTABLE, AMBIENTAL Y JURÍDICA AL CONTRATO QUE TIENE POR OBJETO CONTRATAR LA ELABORACIÓN DE ESTUDIOS, DISEÑOS Y OBTENCIÓN DE LA LICENCIA DE CONSTRUCCIÓN EN LA MODALIDAD QUE CORRESPONDA Y DISPONIBILIDAD DE SERVICIOS PUBLICOS PARA LA CONSTRUCCIÓN DE SALONES COMUNALES EN LA LOCALIDAD DE SAN CRISTOBAL DE LA CIUDAD DE BOGOTÁ D. C</t>
  </si>
  <si>
    <t>https://community.secop.gov.co/Public/Tendering/OpportunityDetail/Index?noticeUID=CO1.NTC.3623449&amp;isFromPublicArea=True&amp;isModal=true&amp;asPopupView=true</t>
  </si>
  <si>
    <t>https://gobiernobogota.sharepoint.com/sites/ExpedientesDigitalesSDG/120alcaldialocaldesancristobal/Documentos%20compartidos/Forms/AllItems.aspx?id=%2Fsites%2FExpedientesDigitalesSDG%2F120alcaldialocaldesancristobal%2FDocumentos%20compartidos%2F120%2E75%20CONTRATOS%2F2022%2F0642%2D2022&amp;viewid=48a8c6a0%2D2532%2D4a73%2Da119%2Dd82bf7f8ddbb</t>
  </si>
  <si>
    <r>
      <rPr>
        <sz val="9"/>
        <color rgb="FF000000"/>
        <rFont val="Century Gothic"/>
        <family val="2"/>
      </rPr>
      <t xml:space="preserve">ISOLIER ANDRES EGUIS BENITEZ
NICOLAS CUEVAS RAMIREZ
</t>
    </r>
    <r>
      <rPr>
        <strike/>
        <sz val="9"/>
        <color rgb="FF000000"/>
        <rFont val="Century Gothic"/>
        <family val="2"/>
      </rPr>
      <t>SANDRA YINETH FAJARDO USAQUEN</t>
    </r>
  </si>
  <si>
    <r>
      <rPr>
        <sz val="9"/>
        <color rgb="FF000000"/>
        <rFont val="Century Gothic"/>
        <family val="2"/>
      </rPr>
      <t xml:space="preserve">20245420020963
</t>
    </r>
    <r>
      <rPr>
        <strike/>
        <sz val="9"/>
        <color rgb="FF000000"/>
        <rFont val="Century Gothic"/>
        <family val="2"/>
      </rPr>
      <t>20245420015323
20235420001683</t>
    </r>
  </si>
  <si>
    <t>NB-100240490</t>
  </si>
  <si>
    <t>12/12/2023
12/12/2023
28/06/2024</t>
  </si>
  <si>
    <t>28/12/2024
28/06/2027
28/06/2029</t>
  </si>
  <si>
    <t>VIGENTE
VIGENTE
VIGENTE</t>
  </si>
  <si>
    <t>FDLSC-CSU-649-2022</t>
  </si>
  <si>
    <t>FDLSC-SASI-009-2022</t>
  </si>
  <si>
    <t>CONSORCIO DEPORTES SAN CRISTOBAL</t>
  </si>
  <si>
    <t>O23011601200000001801</t>
  </si>
  <si>
    <t>ADQUISICIÓN DE ELEMENTOS DEPORTIVOS PARA LA DOTACIÓN DE LAS ESCUELAS Y CLUBES DEPORTIVOS, AVALADOS POR EL IDRD Y DEPORTISTAS DE ALTO RENDIMIENTO DE LA LOCALIDAD DE SAN CRISTÓBAL EN EL MARCO DEL PROYECTO 1801, SAN CRISTÓBAL ES DEPORTE.</t>
  </si>
  <si>
    <t>2 MESES
2 MESES</t>
  </si>
  <si>
    <t>Independizar Acta caragda en el ultimo pago
Pendiente marcar pagado</t>
  </si>
  <si>
    <t>https://community.secop.gov.co/Public/Tendering/OpportunityDetail/Index?noticeUID=CO1.NTC.3297541&amp;isFromPublicArea=True&amp;isModal=true&amp;asPopupView=true</t>
  </si>
  <si>
    <t>https://gobiernobogota.sharepoint.com/sites/ExpedientesDigitalesSDG/120alcaldialocaldesancristobal/Documentos%20compartidos/Forms/AllItems.aspx?id=%2Fsites%2FExpedientesDigitalesSDG%2F120alcaldialocaldesancristobal%2FDocumentos%20compartidos%2F120%2E75%20CONTRATOS%2F2022%2F0649%2D2022&amp;viewid=48a8c6a0%2D2532%2D4a73%2Da119%2Dd82bf7f8ddbb</t>
  </si>
  <si>
    <t xml:space="preserve">FREDY ALBERTO HERNANDEZ PAEZ </t>
  </si>
  <si>
    <t>CSC-100033567</t>
  </si>
  <si>
    <t>29/01/2024
29/07/2026
29/01/2024</t>
  </si>
  <si>
    <t>FDLSC-CSU-645-2022</t>
  </si>
  <si>
    <t>FDLSC-MIC-015-2022</t>
  </si>
  <si>
    <t>SOLUCIONES INTEGRALES NIRYA SAS</t>
  </si>
  <si>
    <t>O23011603450000001835</t>
  </si>
  <si>
    <t>POR UN BUEN USO EN EL ESPACIO PUBLICO EN SAN CRISTÓBAL..</t>
  </si>
  <si>
    <t>CONTRATAR EL SUMINISTRO DE BIENES PARA LA ENTREGA DE CHAQUETAS ROMPE VIENTOS PARA CICLISTAS DE LA LOCALIDAD DE SAN CRISTÓBAL, DEMARCACIÓN Y SEÑALIZACIÓN CON PINTURA DE TRÁFICO PESADO DE LA RUTA SEGURA, E HIDRATACIÓN PARA LOS ASISTENTES, EN EL MARCO DEL PROYECTO 1835, POR UN BUEN USO EN EL ESPACIO PÚBLICO EN SAN CRISTÓBAL</t>
  </si>
  <si>
    <t>JOSE BERNARDO GARCIA AGAMEZ</t>
  </si>
  <si>
    <t>https://community.secop.gov.co/Public/Tendering/OpportunityDetail/Index?noticeUID=CO1.NTC.3653191&amp;isFromPublicArea=True&amp;isModal=true&amp;asPopupView=true</t>
  </si>
  <si>
    <t>LISSETH CATALINA VARGAS</t>
  </si>
  <si>
    <t xml:space="preserve"> 20235420003053*</t>
  </si>
  <si>
    <t>14-44-101170711</t>
  </si>
  <si>
    <t>FDLSC-CV-650-2022</t>
  </si>
  <si>
    <t>FDLSC-SASI-014-2022</t>
  </si>
  <si>
    <t>O23011601240000001858</t>
  </si>
  <si>
    <t>ADQUIRIR LA DOTACIÓN TÉCNICA ESPECIALIZADA Y PUESTA EN FUNCIONAMIENTO DE SISTEMAS DE SONIDO, EQUIPOS TECNOLÓGICOS, ESTRUCTURAS METÁLICAS Y MOBILIARIO PARA PROMOVER LA GESTIÓN LOCAL EN LOS TEMAS DE ARTE, CULTURA Y PATRIMONIO EN LA LOCALIDAD DE SAN CRISTÓBAL</t>
  </si>
  <si>
    <t>45 DIAS
20 DIAS
12 DIAS
3 MESES</t>
  </si>
  <si>
    <t>10 MESES 17 DIAS</t>
  </si>
  <si>
    <t>Se realiza pago en mayo, quedando pendiente la liberacion
Pedir cargue a secop del acta de liquidacion firmada por el alcalde</t>
  </si>
  <si>
    <t>https://community.secop.gov.co/Public/Tendering/OpportunityDetail/Index?noticeUID=CO1.NTC.3624166&amp;isFromPublicArea=True&amp;isModal=true&amp;asPopupView=true</t>
  </si>
  <si>
    <t>https://gobiernobogota.sharepoint.com/sites/ExpedientesDigitalesSDG/120alcaldialocaldesancristobal/Documentos%20compartidos/Forms/AllItems.aspx?id=%2Fsites%2FExpedientesDigitalesSDG%2F120alcaldialocaldesancristobal%2FDocumentos%20compartidos%2F120%2E75%20CONTRATOS%2F2022%2F0650%2D2022&amp;viewid=48a8c6a0%2D2532%2D4a73%2Da119%2Dd82bf7f8ddbb</t>
  </si>
  <si>
    <t xml:space="preserve">33-44-101234245 </t>
  </si>
  <si>
    <t>28/12/2022
2) 28/12/2022
3) 28/12/2022</t>
  </si>
  <si>
    <t>FDLSC-CPS-651-2022</t>
  </si>
  <si>
    <t>FDLSC-SAMC-004-2022</t>
  </si>
  <si>
    <t xml:space="preserve">FUNDACION SIN ANIMO DE LUCRO ECOLOGICA FULECOL- FULECOL </t>
  </si>
  <si>
    <t>O23011602270000001859</t>
  </si>
  <si>
    <t>San Cristóbal ambientalmente sostenible</t>
  </si>
  <si>
    <t>SELECCIÓN ABREVIADA POR MENOR CUANTÍA</t>
  </si>
  <si>
    <t>PRESTACIÓN DE SERVICIOS PARA EL  FORTALECIMIENTO, ACOMPAÑAMIENTO Y ASESORÍA EN LA FORMULACIÓN Y EJECUCIÓN DE LOS PROCESOS CIUDADANOS DE EDUCACIÓN AMBIENTAL DE LA LOCALIDAD DE SAN CRISTÓBAL</t>
  </si>
  <si>
    <t>30 DIAS
20 días</t>
  </si>
  <si>
    <t>7 MESES 20 DIAS</t>
  </si>
  <si>
    <t>https://community.secop.gov.co/Public/Tendering/OpportunityDetail/Index?noticeUID=CO1.NTC.3624410&amp;isFromPublicArea=True&amp;isModal=true&amp;asPopupView=true</t>
  </si>
  <si>
    <t>20235420000443</t>
  </si>
  <si>
    <t>3523495-8</t>
  </si>
  <si>
    <t>SURAMERICANA</t>
  </si>
  <si>
    <t>FDLSC-CPS-652-2022</t>
  </si>
  <si>
    <t>FDLSC-MIC-012-2022</t>
  </si>
  <si>
    <t>FUNDACION PARA EL DESARROLLO SOSTENIBLE DE LAS ZONAS DEL PARAMO Y SU AREA DE INFLUENCIA</t>
  </si>
  <si>
    <t>MÍNIMA CUANTIA</t>
  </si>
  <si>
    <t>CONTRATAR EL SERVICIO TÉCNICO ESPECIALIZADO PARA TALA DE DOS (2) INDIVIDUOS ARBÓREOS QUE PRESENTAN RIESGO, EN LA ALCALDÍA LOCAL DE SAN CRISTÓBAL; INCLUIDO EL TRANSPORTE Y DISPOSICIÓN FINAL DE RESIDUOS.</t>
  </si>
  <si>
    <t>https://community.secop.gov.co/Public/Tendering/OpportunityDetail/Index?noticeUID=CO1.NTC.3650171&amp;isFromPublicArea=True&amp;isModal=true&amp;asPopupView=true</t>
  </si>
  <si>
    <t>20235420000463</t>
  </si>
  <si>
    <t>14-54-101004864 y 14-46-101081865</t>
  </si>
  <si>
    <t>FDLSC-CSU-653-2022</t>
  </si>
  <si>
    <t>CENTRO CAR 19 LIMITADA</t>
  </si>
  <si>
    <t>San Cristóbal al servicio de la ciudadanía</t>
  </si>
  <si>
    <t>SUMINISTRO DE REPUESTOS A PRECIOS UNITARIOS Y MONTO AGOTABLE SIN FORMULA  DE REAJUSTE PARA LOS VEHICULOS DEL PARQUE AUTOMOTOR DEL FONDO DE DESARROLLO LOCAL DE SAN CRISTOBAL QUE INCIDEN EN LAS ACTIVIDADES DE LOS PROYECTOS DE INVERSION</t>
  </si>
  <si>
    <t>22 DIAS</t>
  </si>
  <si>
    <t>4 MESES 22 DIAS</t>
  </si>
  <si>
    <t>Subsabar Acta de liquidacion
Entrega a archivo, 31-5-24</t>
  </si>
  <si>
    <t>https://gobiernobogota.sharepoint.com/sites/ExpedientesDigitalesSDG/120alcaldialocaldesancristobal/Documentos%20compartidos/Forms/AllItems.aspx?id=%2Fsites%2FExpedientesDigitalesSDG%2F120alcaldialocaldesancristobal%2FDocumentos%20compartidos%2F120%2E75%20CONTRATOS%2F2022%2F0653%2D2022&amp;viewid=48a8c6a0%2D2532%2D4a73%2Da119%2Dd82bf7f8ddbb</t>
  </si>
  <si>
    <r>
      <rPr>
        <sz val="9"/>
        <color rgb="FFFF0000"/>
        <rFont val="Century Gothic"/>
        <family val="2"/>
      </rPr>
      <t xml:space="preserve">EDUARD MAURICIO RINCON ZAPATA
</t>
    </r>
    <r>
      <rPr>
        <strike/>
        <sz val="9"/>
        <color rgb="FFFF0000"/>
        <rFont val="Century Gothic"/>
        <family val="2"/>
      </rPr>
      <t>JAVIER ENRIQUE PIÑEROS BAQUERO</t>
    </r>
  </si>
  <si>
    <r>
      <t xml:space="preserve">20235420006113
</t>
    </r>
    <r>
      <rPr>
        <strike/>
        <sz val="9"/>
        <color rgb="FFFF0000"/>
        <rFont val="Century Gothic"/>
        <family val="2"/>
      </rPr>
      <t>20235420000483</t>
    </r>
  </si>
  <si>
    <t>3526886-8</t>
  </si>
  <si>
    <t>FDLSC-CV-654-2022</t>
  </si>
  <si>
    <t>FDLSC-SASI-011-2022</t>
  </si>
  <si>
    <t>CASTECK S.A.S</t>
  </si>
  <si>
    <t>O23011603450000001835
O23011605570000001873</t>
  </si>
  <si>
    <t>Por un buen uso en el espacio publico en San Cristóbal.
San Cristóbal al servicio de la ciudadanía</t>
  </si>
  <si>
    <t>LA ADQUISICIÓN DE CHAQUETAS Y OTROS ELEMENTOS AFINES PARA PROMOVER Y FORTALECER LA IMAGEN INSTITUCIONAL EN EL DESARROLLO DE DIFERENTES ACTIVIDADES EN EL MARCO DEL PLAN DE DESARROLLO 2021-2024, DE CONFORMIDAD CON LAS CONDICIONES, CANTIDADES Y ESPECIFICACIONES TECNICAS ESTABLECIDAS</t>
  </si>
  <si>
    <t>07/07/2023
28/07/2023</t>
  </si>
  <si>
    <t>27/07/2023
03/08/2023</t>
  </si>
  <si>
    <t>https://community.secop.gov.co/Public/Tendering/OpportunityDetail/Index?noticeUID=CO1.NTC.3588060&amp;isFromPublicArea=True&amp;isModal=true&amp;asPopupView=true</t>
  </si>
  <si>
    <t>https://gobiernobogota.sharepoint.com/sites/ExpedientesDigitalesSDG/120alcaldialocaldesancristobal/Documentos%20compartidos/Forms/AllItems.aspx?id=%2Fsites%2FExpedientesDigitalesSDG%2F120alcaldialocaldesancristobal%2FDocumentos%20compartidos%2F120%2E75%20CONTRATOS%2F2022%2F0654%2D2022&amp;viewid=48a8c6a0%2D2532%2D4a73%2Da119%2Dd82bf7f8ddbb</t>
  </si>
  <si>
    <t>pendiente</t>
  </si>
  <si>
    <t>21-44-101403143-1</t>
  </si>
  <si>
    <t>FDLSC-CSU-655-2022</t>
  </si>
  <si>
    <t>FDLSC-SASI-013-2022 LOTE 1</t>
  </si>
  <si>
    <t>CONVIL SOLUCIONES S.A.S</t>
  </si>
  <si>
    <t>O23011602300000001866</t>
  </si>
  <si>
    <t>San Cristóbal preparada ante emergencias</t>
  </si>
  <si>
    <t xml:space="preserve">CONTRATAR LA ADQUISICIÓN DE ELEMENTOS PARA LA EJECUCIÓN DE ACCIONES, EN EL MARCO DE LOS ESCENARIOS DE RIESGO CARACTERIZADOS EN EL PLAN LOCAL DE GESTIÓN DE RIESGOS DE LA LOCALIDAD DE SAN CRISTÓBAL </t>
  </si>
  <si>
    <t>2 meses y 22 días</t>
  </si>
  <si>
    <t>10 MESES 22 DIAS</t>
  </si>
  <si>
    <t>Ok, para cierre</t>
  </si>
  <si>
    <t>https://community.secop.gov.co/Public/Tendering/OpportunityDetail/Index?noticeUID=CO1.NTC.3625526&amp;isFromPublicArea=True&amp;isModal=true&amp;asPopupView=true</t>
  </si>
  <si>
    <t>https://gobiernobogota.sharepoint.com/sites/ExpedientesDigitalesSDG/120alcaldialocaldesancristobal/Documentos%20compartidos/Forms/AllItems.aspx?id=%2Fsites%2FExpedientesDigitalesSDG%2F120alcaldialocaldesancristobal%2FDocumentos%20compartidos%2F120%2E75%20CONTRATOS%2F2022%2F0655%2D2022&amp;viewid=48a8c6a0%2D2532%2D4a73%2Da119%2Dd82bf7f8ddbb</t>
  </si>
  <si>
    <r>
      <t>JAIR ALEXANDEER GUTIERREZ</t>
    </r>
    <r>
      <rPr>
        <strike/>
        <sz val="9"/>
        <color rgb="FF000000"/>
        <rFont val="Century Gothic"/>
        <family val="2"/>
      </rPr>
      <t xml:space="preserve">
JUAN SEBASTIAN AMARRILLO  /  MICHELL PEÑA RODRIGUEZ</t>
    </r>
  </si>
  <si>
    <r>
      <t>20245420000143</t>
    </r>
    <r>
      <rPr>
        <strike/>
        <sz val="9"/>
        <color rgb="FF000000"/>
        <rFont val="Century Gothic"/>
        <family val="2"/>
      </rPr>
      <t xml:space="preserve">
20235420003343</t>
    </r>
  </si>
  <si>
    <t>96-44-101178304</t>
  </si>
  <si>
    <t>FDLSC-CSU-656-2022</t>
  </si>
  <si>
    <t>FDLSC-SASI-013-2022 LOTE 2</t>
  </si>
  <si>
    <t>BRAND CENTER S.A.S.</t>
  </si>
  <si>
    <t>Acta cargada en el ultimo pago
Pendiente marcar pagado</t>
  </si>
  <si>
    <t>https://gobiernobogota.sharepoint.com/sites/ExpedientesDigitalesSDG/120alcaldialocaldesancristobal/Documentos%20compartidos/Forms/AllItems.aspx?id=%2Fsites%2FExpedientesDigitalesSDG%2F120alcaldialocaldesancristobal%2FDocumentos%20compartidos%2F120%2E75%20CONTRATOS%2F2022%2F0656%2D2022&amp;viewid=48a8c6a0%2D2532%2D4a73%2Da119%2Dd82bf7f8ddbb</t>
  </si>
  <si>
    <t>1505003086101</t>
  </si>
  <si>
    <t>SEGUROS COMERCIALES BOLIVAR</t>
  </si>
  <si>
    <t>FDLSC-CSU-657-2022</t>
  </si>
  <si>
    <t>FDLSC-SASI-013-2022 LOTE 3</t>
  </si>
  <si>
    <t>COMPAÑIA MAYFER SB SAS</t>
  </si>
  <si>
    <t>2 meses y 22 días
1 mes y 8 dias</t>
  </si>
  <si>
    <t>Liquidado y liberado</t>
  </si>
  <si>
    <t>https://gobiernobogota.sharepoint.com/sites/ExpedientesDigitalesSDG/120alcaldialocaldesancristobal/Documentos%20compartidos/Forms/AllItems.aspx?id=%2Fsites%2FExpedientesDigitalesSDG%2F120alcaldialocaldesancristobal%2FDocumentos%20compartidos%2F120%2E75%20CONTRATOS%2F2022%2F0657%2D2022&amp;viewid=48a8c6a0%2D2532%2D4a73%2Da119%2Dd82bf7f8ddbb</t>
  </si>
  <si>
    <t>14-46-101081860</t>
  </si>
  <si>
    <t>FDLSC-CPS-659-2022</t>
  </si>
  <si>
    <t>FDLSC-SAMC-013-2022</t>
  </si>
  <si>
    <t>AREAS VERDES LTDA</t>
  </si>
  <si>
    <t>CONTRATAR SERVICIOS TÉCNICOS Y OPERATIVOS ENTRE EL FONDO DE DESARROLLO LOCAL DE SAN CRISTÓBAL Y EL PROPONENTE PARA LA EJECUCIÓN DE ACTIVIDADES DE MANTENIMIENTO DE JARDINERÍA EN LA LOCALIDAD DE SAN CRISTÓBAL</t>
  </si>
  <si>
    <t>Ok, independizar acta se encuentra en el ultimo pago</t>
  </si>
  <si>
    <t>https://community.secop.gov.co/Public/Tendering/OpportunityDetail/Index?noticeUID=CO1.NTC.3627353&amp;isFromPublicArea=True&amp;isModal=true&amp;asPopupView=true</t>
  </si>
  <si>
    <t>https://gobiernobogota.sharepoint.com/sites/ExpedientesDigitalesSDG/120alcaldialocaldesancristobal/Documentos%20compartidos/Forms/AllItems.aspx?id=%2Fsites%2FExpedientesDigitalesSDG%2F120alcaldialocaldesancristobal%2FDocumentos%20compartidos%2F120%2E75%20CONTRATOS%2F2022%2F0659%2D2022&amp;viewid=48a8c6a0%2D2532%2D4a73%2Da119%2Dd82bf7f8ddbb</t>
  </si>
  <si>
    <t>SIN INFORMACION</t>
  </si>
  <si>
    <t>33-44-101234225 / 33-40-101072743</t>
  </si>
  <si>
    <t>FDLSC-CPS-660-2022</t>
  </si>
  <si>
    <t>FDLSC-SAMC-014-2022</t>
  </si>
  <si>
    <t xml:space="preserve">IMPULSAR FUNDACIÓN SOCIAL </t>
  </si>
  <si>
    <t>CONTRATAR LOS SERVICIOS TÉCNICOS Y OPERATIVOS ENTRE EL FONDO DE DESARROLLO LOCAL DE SAN CRISTÓBAL Y EL PROPONENTE, PARA EJECUTAR ACTIVIDADES DE AVANCE, FORTALECIMIENTO Y MANEJO DE AGRICULTURA URBANA EN LA LOCALIDAD DE SAN CRISTÓBAL</t>
  </si>
  <si>
    <t>https://community.secop.gov.co/Public/Tendering/OpportunityDetail/Index?noticeUID=CO1.NTC.3627454&amp;isFromPublicArea=True&amp;isModal=true&amp;asPopupView=true</t>
  </si>
  <si>
    <t>https://gobiernobogota.sharepoint.com/sites/ExpedientesDigitalesSDG/120alcaldialocaldesancristobal/Documentos%20compartidos/Forms/AllItems.aspx?id=%2Fsites%2FExpedientesDigitalesSDG%2F120alcaldialocaldesancristobal%2FDocumentos%20compartidos%2F120%2E75%20CONTRATOS%2F2022%2F0660%2D2022&amp;viewid=48a8c6a0%2D2532%2D4a73%2Da119%2Dd82bf7f8ddbb</t>
  </si>
  <si>
    <t>15-44-101273591</t>
  </si>
  <si>
    <t>FDLSC-CV-661-2022</t>
  </si>
  <si>
    <t>FDLSC-MIC-011-2022</t>
  </si>
  <si>
    <t>MOSTHYE VICENTE MEDINA RODRIGUEZ</t>
  </si>
  <si>
    <t>ADQUISICIÓN DE CONTENEDOR Y ELEMENTOS PARA EL ALMACENAMIENTO TEMPORAL ADECUADO DE LOS RESIDUOS PELIGROSOS (RESPEL), CONFORME A LA IMPLEMENTACIÓN DEL PLAN INSTITUCIONAL DE GESTIÓN AMBIENTAL -PIGA- EN LA ALCALDÍA LOCAL DE SAN CRISTÓBAL”.</t>
  </si>
  <si>
    <t>https://community.secop.gov.co/Public/Tendering/OpportunityDetail/Index?noticeUID=CO1.NTC.3650918&amp;isFromPublicArea=True&amp;isModal=true&amp;asPopupView=true</t>
  </si>
  <si>
    <t>B-100032242-6</t>
  </si>
  <si>
    <t>SEGUROS MUNDIALES</t>
  </si>
  <si>
    <t>FDLSC-CSU-662-2022</t>
  </si>
  <si>
    <t>FDLSC-MIC-016-2022</t>
  </si>
  <si>
    <t>FENIX MEDIA GROUP SAS</t>
  </si>
  <si>
    <t>CONTRATAR A MONTO AGOTABLE LA ADQUISICIÓN DE IMPRESOS PARA EL FORTALECIMIENTO DE LAS CAPACIDADES COMUNITARIAS EN LA LOCALIDAD DE SAN CRISTÓBAL”</t>
  </si>
  <si>
    <t>https://community.secop.gov.co/Public/Tendering/OpportunityDetail/Index?noticeUID=CO1.NTC.3659166&amp;isFromPublicArea=True&amp;isModal=true&amp;asPopupView=true</t>
  </si>
  <si>
    <t>https://gobiernobogota.sharepoint.com/:f:/s/ExpedientesDigitalesSDG/120alcaldialocaldesancristobal/EpoZ3Dicz3tPlZWPMd9m2aMBT0DOCCube9ozG39vklhqUA?e=l91KVu</t>
  </si>
  <si>
    <r>
      <rPr>
        <sz val="9"/>
        <color rgb="FF000000"/>
        <rFont val="Century Gothic"/>
        <family val="2"/>
      </rPr>
      <t xml:space="preserve">20245420000143
</t>
    </r>
    <r>
      <rPr>
        <strike/>
        <sz val="9"/>
        <color rgb="FF000000"/>
        <rFont val="Century Gothic"/>
        <family val="2"/>
      </rPr>
      <t>20235420003343</t>
    </r>
  </si>
  <si>
    <t>14-44-101170665</t>
  </si>
  <si>
    <t>FDLSC-CV-663-2022</t>
  </si>
  <si>
    <t>FDLSC-MIC-013-2022</t>
  </si>
  <si>
    <t>CONTRATAR LA RENOVACIÓN DE LAS LICENCIAS DE LA SUITE ADOBE CREATIVE CLOUD Y AUTOCAD LT PARA EL FONDO DE DESARROLLO LOCAL DE SAN CRISTOBAL CRISTOBAL”</t>
  </si>
  <si>
    <t>Pendiente cargar acta a secop</t>
  </si>
  <si>
    <t>https://community.secop.gov.co/Public/Tendering/OpportunityDetail/Index?noticeUID=CO1.NTC.3652410&amp;isFromPublicArea=True&amp;isModal=true&amp;asPopupView=true</t>
  </si>
  <si>
    <t>https://gobiernobogota.sharepoint.com/sites/ExpedientesDigitalesSDG/120alcaldialocaldesancristobal/Documentos%20compartidos/Forms/AllItems.aspx?id=%2Fsites%2FExpedientesDigitalesSDG%2F120alcaldialocaldesancristobal%2FDocumentos%20compartidos%2F120%2E75%20CONTRATOS%2F2022%2F0663%2D2022&amp;viewid=48a8c6a0%2D2532%2D4a73%2Da119%2Dd82bf7f8ddbb</t>
  </si>
  <si>
    <t>11-44-101195562</t>
  </si>
  <si>
    <t>FDLSC-CV-664-2022</t>
  </si>
  <si>
    <t>FDLSC-SASI-010-2022</t>
  </si>
  <si>
    <t>“DOTACIONES LOGISTICAS A ORGANISMOS DE SEGURIDAD EN LA LOCALIDAD DE SAN CRISTOBAL”</t>
  </si>
  <si>
    <t>LAURA ESTEFANÍA PINZÓN QUIROGA</t>
  </si>
  <si>
    <t>45 DIAS</t>
  </si>
  <si>
    <t>4 MESES 15 DIAS</t>
  </si>
  <si>
    <t>Independizar acta de liquidacion en el ultimo pago</t>
  </si>
  <si>
    <t>https://community.secop.gov.co/Public/Tendering/OpportunityDetail/Index?noticeUID=CO1.NTC.3619356&amp;isFromPublicArea=True&amp;isModal=true&amp;asPopupView=true</t>
  </si>
  <si>
    <t>20245420000223</t>
  </si>
  <si>
    <t>45-44-101155652</t>
  </si>
  <si>
    <t>FDLSC-CV-665-2022</t>
  </si>
  <si>
    <t>FDLSC-SASI-012-2022</t>
  </si>
  <si>
    <t>ESM SOLUTIONS SAS</t>
  </si>
  <si>
    <t>“CONTRATAR LA ADQUISICIÓN DE ELEMENTOS PARA EL FORTALECIMIENTO DEL CENTRO DE RESERVAS Y ACCIONES OPERATIVAS DE LA LOCALIDAD DE SAN CRISTÓBAL”</t>
  </si>
  <si>
    <t>Pendiente cargar marcar pagado</t>
  </si>
  <si>
    <t>https://community.secop.gov.co/Public/Tendering/OpportunityDetail/Index?noticeUID=CO1.NTC.3620078&amp;isFromPublicArea=True&amp;isModal=true&amp;asPopupView=true</t>
  </si>
  <si>
    <t>https://gobiernobogota.sharepoint.com/sites/ExpedientesDigitalesSDG/120alcaldialocaldesancristobal/Documentos%20compartidos/Forms/AllItems.aspx?id=%2Fsites%2FExpedientesDigitalesSDG%2F120alcaldialocaldesancristobal%2FDocumentos%20compartidos%2F120%2E75%20CONTRATOS%2F2022%2F0665%2D2022&amp;viewid=48a8c6a0%2D2532%2D4a73%2Da119%2Dd82bf7f8ddbb</t>
  </si>
  <si>
    <t>21-44-101402967 y 21-40-101203342</t>
  </si>
  <si>
    <t>FDLSC-CPS-666-2022</t>
  </si>
  <si>
    <t>FDLSC-SAMC-005-2022</t>
  </si>
  <si>
    <t>B2 NETWORKS SAS</t>
  </si>
  <si>
    <t>1801
1835
1866
1872
1873</t>
  </si>
  <si>
    <t>San Cristóbal es deporte
Por un buen uso en el espacio publico en San Cristóbal..
San Cristóbal preparada ante emergencias
Participación ciudadana para el desarrollo local
San Cristóbal al servicio de la ciudadanía</t>
  </si>
  <si>
    <t>CONTRATAR LOS SERVICIOS DE APOYO LOGÍSTICOS, TRANSPORTE, PUBLICITARIOS, ELEMENTOS DE MERCHANDISING Y CATERING REQUERIDOS PARA EL DESARROLLO OPERATIVO DE LOS EVENTOS LIDERADOS POR LA ALCALDIA LOCAL DE SAN CRISTÓBAL</t>
  </si>
  <si>
    <t>Se efectuó requerimiento al contratista para radicar informe y facturación, mesas de trabajo para ajuste de los mismos, se encuentra en trámite el ingreso a Almacen, y el requerimiento por parte de contratación para la extensión de amparos por siniestralidad, dado que se encuentran vencidas las garantías y es requisito fundamental para la liquidación.</t>
  </si>
  <si>
    <t>https://community.secop.gov.co/Public/Tendering/OpportunityDetail/Index?noticeUID=CO1.NTC.3601213&amp;isFromPublicArea=True&amp;isModal=true&amp;asPopupView=true</t>
  </si>
  <si>
    <t>https://gobiernobogota.sharepoint.com/sites/ExpedientesDigitalesSDG/120alcaldialocaldesancristobal/Documentos%20compartidos/Forms/AllItems.aspx?id=%2Fsites%2FExpedientesDigitalesSDG%2F120alcaldialocaldesancristobal%2FDocumentos%20compartidos%2F120%2E75%20CONTRATOS%2F2022%2F0666%2D2022&amp;viewid=48a8c6a0%2D2532%2D4a73%2Da119%2Dd82bf7f8ddbb</t>
  </si>
  <si>
    <t>LISSETH CATALINA VARGAS MAYORGA
FREDY ALBERTO HERNANDEZ PAEZ
JAIR ALEXANDER GUTIERREZ
MONICA ALEJANDRA BERNAL FORIGUA
ELIANA YURIED BENITO LADINO</t>
  </si>
  <si>
    <r>
      <rPr>
        <sz val="9"/>
        <color rgb="FF000000"/>
        <rFont val="Century Gothic"/>
        <family val="2"/>
      </rPr>
      <t xml:space="preserve">20245420008093
</t>
    </r>
    <r>
      <rPr>
        <strike/>
        <sz val="9"/>
        <color rgb="FF000000"/>
        <rFont val="Century Gothic"/>
        <family val="2"/>
      </rPr>
      <t>20245420005573
20245420000183
20235420001623</t>
    </r>
  </si>
  <si>
    <t>660 - 47 - 994000023061</t>
  </si>
  <si>
    <t>FDLSC-CTOI-667-2022</t>
  </si>
  <si>
    <t>FDLSC-CD-351-2022</t>
  </si>
  <si>
    <t>ALIANZA COLOMBIANA DE INSTITUCIONES PÚBLICAS DE EDUCACIÓN SUPERIOR RED SUMMA</t>
  </si>
  <si>
    <t>O23011601060000001865
O23011601210000001803
O23011601210000001803
O23011603390000001869
O23011605550000001872</t>
  </si>
  <si>
    <t>San Cristóbal le apuesta a la reactivación económica apoyando lo nuestro 1.515.173.164
San Cristóbal promotora del arte, la cultura y el patrimonio 999.498.101
San Cristóbal promotora del arte, la cultura y el patrimonio 100.000.000
San Cristóbal territorio de paz y reconciliación 537.248.867
Participación ciudadana para el desarrollo local 1.352.716.500</t>
  </si>
  <si>
    <t>REALIZAR LAS  ACCIONES  TÉCNICAS,  JURÍDICAS  Y FINANCIERAS  NECESARIAS  PARA  LA  GESTIÓN DE LOS PROYECTOS DE INVERSIÓN DEL FONDO DE DESARROLLO LOCAL DE SAN CRISTÓBAL RELACIONADOS CON ESTÍMULOS, EMOLUMENTOS Y  FORTALECIMIENTO DE ORGANIZACIONES DE LA LOCALIDAD, ASÍ COMO LAS DEMÁS ACTIVIDADES REQUERIDAS EN SU DESARROLLO QUE SE ENMARCAN EN LOS CRITERIOS DE ELEGIBILIDAD Y MARCO NORMATIVO VINCULANTE DE CADA COMPONENTE</t>
  </si>
  <si>
    <t>EMPRESA NACIONAL PROMOTORA DEL DESARROLLO TERRITORIAL - ENTERRITORIO</t>
  </si>
  <si>
    <t>2 Meses y 23 Dias
1 meses y 28 días
3 Meses
2 MESES Y 14 DÍAS</t>
  </si>
  <si>
    <t>18 MESES 23 DIAS</t>
  </si>
  <si>
    <t>28-02-2024
14 de marzo de 2024
5 sept 2024
1 Oct 2024</t>
  </si>
  <si>
    <t>13-03-2024
21 de marzo de 2024
30 de sept 2024
20 de Oct 2024</t>
  </si>
  <si>
    <t>Se evidencia diferencia entre la matriz de obligaciones.. 
Valor del RP y la Minuta, diferencia en el momento de adjudicar</t>
  </si>
  <si>
    <t>https://community.secop.gov.co/Public/Tendering/OpportunityDetail/Index?noticeUID=CO1.NTC.3686363&amp;isFromPublicArea=True&amp;isModal=true&amp;asPopupView=true</t>
  </si>
  <si>
    <t>https://gobiernobogota.sharepoint.com/sites/ExpedientesDigitalesSDG/120alcaldialocaldesancristobal/Documentos%20compartidos/Forms/AllItems.aspx?id=%2Fsites%2FExpedientesDigitalesSDG%2F120alcaldialocaldesancristobal%2FDocumentos%20compartidos%2F120%2E75%20CONTRATOS%2F2022%2F0667%2D2022&amp;viewid=48a8c6a0%2D2532%2D4a73%2Da119%2Dd82bf7f8ddbb</t>
  </si>
  <si>
    <r>
      <rPr>
        <sz val="9"/>
        <color rgb="FF000000"/>
        <rFont val="Century Gothic"/>
        <family val="2"/>
      </rPr>
      <t xml:space="preserve">OSCAR ARMANDO RENDON DUQUE
LISSETH CATALINA VARGAS MAYORGA
MONICA ALEJANDRA BERNAL FORIGUA
FABIAN ANDRES MIRANDA JACINTO
JEIMY JULIETH TORRES FORERO
</t>
    </r>
    <r>
      <rPr>
        <strike/>
        <sz val="9"/>
        <color rgb="FF000000"/>
        <rFont val="Century Gothic"/>
        <family val="2"/>
      </rPr>
      <t>JOSE LUIS SUAREZ PARRA
LUZ NELLY CARRENO PEREZ
LISSETH CATALINA VARGAS MAYORGA
FABIAN ANDRES MIRANDA JACINTO
ZAFIRO CIFUENTES AGAMEZ
JEIMY JULIETH TORRES FORERO</t>
    </r>
  </si>
  <si>
    <r>
      <rPr>
        <sz val="9"/>
        <color rgb="FF000000"/>
        <rFont val="Century Gothic"/>
        <family val="2"/>
      </rPr>
      <t xml:space="preserve">20245420015993
</t>
    </r>
    <r>
      <rPr>
        <strike/>
        <sz val="9"/>
        <color rgb="FF000000"/>
        <rFont val="Century Gothic"/>
        <family val="2"/>
      </rPr>
      <t>20245420009603
20245420008673
20245420005583
20245420002583
20245420000103</t>
    </r>
  </si>
  <si>
    <t>FDLSC-CVNI-668-2022</t>
  </si>
  <si>
    <t>FDLSC-CD-352-2022</t>
  </si>
  <si>
    <t xml:space="preserve">ALIANZA PÚBLICA PARA EL DESARROLLO INTEGRAL – ALDESARROLLO </t>
  </si>
  <si>
    <t>O23011601060000001811
O23011602380000001868
O23011603400000001870
O23011603450000001835
O23011605570000001873</t>
  </si>
  <si>
    <t>San Cristóbal te cuida  1.581.669.475
San Cristóbal fomenta la separación, transformación y  aprovechamiento de sus residuos 235.407.962
Mujeres empoderadas en San Cristóbal 1.150.656.901
Por un buen uso en el espacio publico en San Cristóbal. 42.684.000
San Cristóbal al servicio de la ciudadanía 547.331.192</t>
  </si>
  <si>
    <t>AUNAR ESFUERZOS ADMINISTRATIVOS, TÉCNICOS, LOGÍSTICOS Y FINANCIEROS ENTRE ALDESARROLLO Y EL FONDO DE DESARROLLO LOCAL DE SAN CRISTÓBAL QUE PERMITAN LA MATERILIZACIÓN DE PROYECTOS DE INVERSIÓN QUE COMPORTEN ACTIVIDADES DE CAPACITACIÓN, ENTRENAMIENTO Y CONEXOS PARA LA IMPLEMENTACIÓN DE PRESUPUESTOS PARTICIPATIVOS EL MARCO DEL PLAN DE DESARROLLO</t>
  </si>
  <si>
    <t>24 DÍAS Y UN MES
3 MESES
2 MESES
1 MES
1 MES
16 dias</t>
  </si>
  <si>
    <t>https://community.secop.gov.co/Public/Tendering/OpportunityDetail/Index?noticeUID=CO1.NTC.3686568&amp;isFromPublicArea=True&amp;isModal=true&amp;asPopupView=true</t>
  </si>
  <si>
    <t>https://gobiernobogota.sharepoint.com/sites/ExpedientesDigitalesSDG/120alcaldialocaldesancristobal/Documentos%20compartidos/Forms/AllItems.aspx?id=%2Fsites%2FExpedientesDigitalesSDG%2F120alcaldialocaldesancristobal%2FDocumentos%20compartidos%2F120%2E75%20CONTRATOS%2F2022%2F0668%2D2022&amp;viewid=48a8c6a0%2D2532%2D4a73%2Da119%2Dd82bf7f8ddbb</t>
  </si>
  <si>
    <r>
      <rPr>
        <sz val="9"/>
        <color rgb="FF000000"/>
        <rFont val="Century Gothic"/>
        <family val="2"/>
      </rPr>
      <t xml:space="preserve">NNI ESTHER ZUÑIGA PEREA
JACKELINE ROMERO ROMERO
ANGELICA JOHANNA PATARROYO LONDOÑO
MARISOL MUÑOZ PERALTA
 ELIANA YURIED BENITO
</t>
    </r>
    <r>
      <rPr>
        <strike/>
        <sz val="9"/>
        <color rgb="FF000000"/>
        <rFont val="Century Gothic"/>
        <family val="2"/>
      </rPr>
      <t>KARINA ROCIRIS LEÓN RIAÑO
ANDREA DEL PILAR ESPINOSA MONTAÑO
DEISY ANGELICA CASTIBLANCO
MARISOL MUÑOZ PERALTA
ANGELICA JOHANNA PATARROYO
JUAN CARLOS MORENO
DEISY ANGELICA CASTIBLANCO MURCIA
MONICA ALEJANDRA BERNAL
OSWALDO JAVIER SANCHEZ SOLER
TANIA CONSTANZA TRUJILLO ORTEGA
JULIO CESAR BARRERA ROMERO
DAVID ARTURO JAIMES MARTINEZ
DARWIN JOHAN CRISTANCHO MICAN
LUZ NELLY CARREÑO PEREZ
ARCADIO SARMIENTO RAMIREZ</t>
    </r>
  </si>
  <si>
    <r>
      <rPr>
        <u val="double"/>
        <sz val="9"/>
        <color rgb="FF000000"/>
        <rFont val="Century Gothic"/>
        <family val="2"/>
      </rPr>
      <t xml:space="preserve">20245420018293
</t>
    </r>
    <r>
      <rPr>
        <sz val="9"/>
        <color rgb="FF000000"/>
        <rFont val="Century Gothic"/>
        <family val="2"/>
      </rPr>
      <t xml:space="preserve">20245420012043
</t>
    </r>
    <r>
      <rPr>
        <strike/>
        <sz val="9"/>
        <color rgb="FF000000"/>
        <rFont val="Century Gothic"/>
        <family val="2"/>
      </rPr>
      <t>20245420005223
20245420000203
20235400002523
20235420012083</t>
    </r>
  </si>
  <si>
    <t>AB000310</t>
  </si>
  <si>
    <t>EQUIDAD SEGUROS</t>
  </si>
  <si>
    <t>FDLSC-CTOI-669-2022</t>
  </si>
  <si>
    <t>FDLSC-CD-353-2022</t>
  </si>
  <si>
    <t>FONDO DE DESARROLLO DE PROYECTOS DE CUNDINAMARCA - FONDECÚN</t>
  </si>
  <si>
    <t>O23011601200000001801
O23011602330000001867</t>
  </si>
  <si>
    <t>San Cristóbal es deporte 421.256.014
Reverdecer a San Cristóbal, adaptarnos y mitigar la crisis climática 312.259.995</t>
  </si>
  <si>
    <t>CONTRATAR LA GERENCIA INTEGRAL PARA DESARROLLAR ACTIVIDADES DE PROYECTOS DE INVERSIÓN DEL FONDO DE DESARROLLO LOCAL DE SAN CRISTÓBAL RELACIONADOS CON TEMÁTICAS SOCIALES QUE IMPACTAN DIRECTAMENTE LA COMUNIDAD DE LA LOCALIDAD.</t>
  </si>
  <si>
    <t>02 MESES Y 19 DÍAS</t>
  </si>
  <si>
    <t>10 MESES 19 DIAS</t>
  </si>
  <si>
    <t>Pendiente ingreso al almacen y recibir evidencias para proceder con la liquidacion en septiembre</t>
  </si>
  <si>
    <t>https://community.secop.gov.co/Public/Tendering/OpportunityDetail/Index?noticeUID=CO1.NTC.3686807&amp;isFromPublicArea=True&amp;isModal=true&amp;asPopupView=true</t>
  </si>
  <si>
    <t>https://gobiernobogota.sharepoint.com/sites/ExpedientesDigitalesSDG/120alcaldialocaldesancristobal/Documentos%20compartidos/Forms/AllItems.aspx?id=%2Fsites%2FExpedientesDigitalesSDG%2F120alcaldialocaldesancristobal%2FDocumentos%20compartidos%2F120%2E75%20CONTRATOS%2F2022%2F0669%2D2022&amp;viewid=48a8c6a0%2D2532%2D4a73%2Da119%2Dd82bf7f8ddbb</t>
  </si>
  <si>
    <t>DEPORTES AMBIENTE</t>
  </si>
  <si>
    <r>
      <rPr>
        <sz val="9"/>
        <color rgb="FF000000"/>
        <rFont val="Century Gothic"/>
        <family val="2"/>
      </rPr>
      <t xml:space="preserve">FREDY ALBERTO HERNANDEZ PAEZ  
DIEGO MAURICIO ROJAS CACHOPE
OSCAR ARMANDO RENDON DUQUE
</t>
    </r>
    <r>
      <rPr>
        <strike/>
        <sz val="9"/>
        <color rgb="FF000000"/>
        <rFont val="Century Gothic"/>
        <family val="2"/>
      </rPr>
      <t>JOSE LUIS SUAREZ PARRA</t>
    </r>
  </si>
  <si>
    <r>
      <rPr>
        <sz val="9"/>
        <color rgb="FF000000"/>
        <rFont val="Century Gothic"/>
        <family val="2"/>
      </rPr>
      <t xml:space="preserve">20245420016023
</t>
    </r>
    <r>
      <rPr>
        <strike/>
        <sz val="9"/>
        <color rgb="FF000000"/>
        <rFont val="Century Gothic"/>
        <family val="2"/>
      </rPr>
      <t>20245420000253
20235420002323</t>
    </r>
  </si>
  <si>
    <t>JC MALUCELLI VIAJEROS</t>
  </si>
  <si>
    <t>FDLSC-CTOI-670-2022</t>
  </si>
  <si>
    <t>FDLSC-CD-354-2022</t>
  </si>
  <si>
    <t>CABILDO INDIGENA INGA DE BOGOTÁ D.C</t>
  </si>
  <si>
    <t>O23011601060000001843</t>
  </si>
  <si>
    <t xml:space="preserve">PRESTAR EL SERVICIO DE ACCIONES TÉCNICAS, METODOLÓGICAS, OPERATIVAS Y LOGÍSTICAS PARA IMPLEMENTAR ESTRATEGIAS DE RECONOCIMIENTO DE LOS SABERES ANCESTRALES EN MEDICINA EN LA LOCALIDAD DE SAN CRISTÓBAL. </t>
  </si>
  <si>
    <t>Un (1) mes</t>
  </si>
  <si>
    <t>Acta de liquidacion cargada</t>
  </si>
  <si>
    <t>https://community.secop.gov.co/Public/Tendering/OpportunityDetail/Index?noticeUID=CO1.NTC.3684953&amp;isFromPublicArea=True&amp;isModal=true&amp;asPopupView=true</t>
  </si>
  <si>
    <t>https://gobiernobogota.sharepoint.com/sites/ExpedientesDigitalesSDG/120alcaldialocaldesancristobal/Documentos%20compartidos/Forms/AllItems.aspx?id=%2Fsites%2FExpedientesDigitalesSDG%2F120alcaldialocaldesancristobal%2FDocumentos%20compartidos%2F120%2E75%20CONTRATOS%2F2022%2F0670%2D2022&amp;viewid=48a8c6a0%2D2532%2D4a73%2Da119%2Dd82bf7f8ddbb</t>
  </si>
  <si>
    <t>ELISA ARACELY VARGAS
SANDRA JANNETH MORENO CRISTANCHO</t>
  </si>
  <si>
    <t>11-54-101002455</t>
  </si>
  <si>
    <t>SEGURO DEL ESTADO SA</t>
  </si>
  <si>
    <t>FDLSC-CPS-671-2022</t>
  </si>
  <si>
    <t>FDLSC-SAMC-012-2022</t>
  </si>
  <si>
    <t>LIMACOR MY S A S</t>
  </si>
  <si>
    <t>CONTRATAR LA FABRICACION, ADQUISICIÓN, SUMINISTRO, INSTALACIÓN Y TRANSPORTE, DEL BIEN MUEBLE MODULAR, COMO CAMPUS CULTURAL PARA LA ALCALDIA LOCAL DE SAN CRISTÓBAL</t>
  </si>
  <si>
    <t>https://community.secop.gov.co/Public/Tendering/OpportunityDetail/Index?noticeUID=CO1.NTC.3634226&amp;isFromPublicArea=True&amp;isModal=true&amp;asPopupView=true</t>
  </si>
  <si>
    <t>https://gobiernobogota.sharepoint.com/sites/ExpedientesDigitalesSDG/120alcaldialocaldesancristobal/Documentos%20compartidos/Forms/AllItems.aspx?id=%2Fsites%2FExpedientesDigitalesSDG%2F120alcaldialocaldesancristobal%2FDocumentos%20compartidos%2F120%2E75%20CONTRATOS%2F2022%2F0671%2D2022&amp;viewid=48a8c6a0%2D2532%2D4a73%2Da119%2Dd82bf7f8ddbb</t>
  </si>
  <si>
    <t>NB-100240253</t>
  </si>
  <si>
    <t>29/12/2022
2) 29/12/2022
3) 29/12/2022
4) 29/12/2022
5) 29/12/2022</t>
  </si>
  <si>
    <t>28/12/2023
2) 30/06/2024
3) 28/12/2023
4) 28/07/2026
5) 28/06/2023</t>
  </si>
  <si>
    <t>LADOINSA LABORES DOTACIONES INDUSTRIALES S.A.S</t>
  </si>
  <si>
    <t>O21202020080585330</t>
  </si>
  <si>
    <t>Servicios de limpieza general</t>
  </si>
  <si>
    <t>SELECCIÓN ABREVIADA POR ACUERDO MARCO DE PRECIOS</t>
  </si>
  <si>
    <t>CONTRATAR LA PRESTACIÓN DE SERVICIO Y SUMINISTRO DE ASEO Y CAFETERÍA PARA LAS INSTALACIONES DE LA ALCALDÍA LOCAL DE SAN CRISTOBAL SUS SEDES Y LA JUNTA ADMINISTRADORA LOCAL, DE CONFORMIDAD CON LAS DISPOSICIONES TÉCNICAS ESTABLECIDAS EN EL ACUERDO MARCO DE PRECIOS No CCE-972-AMP-2019</t>
  </si>
  <si>
    <t>MARIA FERNANDA GÓMEZ CARDONA</t>
  </si>
  <si>
    <t>96 DIAS + 48 DIAS</t>
  </si>
  <si>
    <t>13 MESES 24 DIAS</t>
  </si>
  <si>
    <t>Preguntar a referente</t>
  </si>
  <si>
    <t>https://colombiacompra.gov.co/tienda-virtual-del-estado-colombiano/ordenes-compra/85202</t>
  </si>
  <si>
    <t>MONICA ALEXANDRA GÓMEZ SARMIENTO</t>
  </si>
  <si>
    <t xml:space="preserve">21-44-101376438 </t>
  </si>
  <si>
    <t>1) 11/02/2022
2) 11/02/2022</t>
  </si>
  <si>
    <t>1) 15/06/2023
2) 15/12/2025</t>
  </si>
  <si>
    <t>UT Soft IG 3</t>
  </si>
  <si>
    <t>O21202020080383143</t>
  </si>
  <si>
    <t>Software originales</t>
  </si>
  <si>
    <t>SELECCIÓN ABREVIADA POR INSTRUMENTO DE GREGACIÓN DE DEMANDA</t>
  </si>
  <si>
    <t>“ADQUISICION DE LICENCIAS MICROSOFT OFFICE 365 - E 1 PARA EL FONDO DE DESARROLLO LOCAL DE SAN CRISTOBAL MEDIANTE EL IAD
CCE-139-2020”.</t>
  </si>
  <si>
    <t>JOSE BERNARDO GARCÍA AGAMEZ</t>
  </si>
  <si>
    <t>Expediente en poder de juliet lo va devolver a contratacion para el respectivo ingreso al archivo.
Revisar cierre en plataforma
Entrega a archivo 280524</t>
  </si>
  <si>
    <t>https://colombiacompra.gov.co/tienda-virtual-del-estado-colombiano/ordenes-compra/94333</t>
  </si>
  <si>
    <t>https://gobiernobogota.sharepoint.com/:f:/s/ExpedientesDigitalesSDG/120alcaldialocaldesancristobal/Ek5LrCCHTJREu0YS8OBdA7MB_BC2_86JKvs52T0eOhK16w?e=JSH1ba</t>
  </si>
  <si>
    <t>JULIETH MARTINEZ</t>
  </si>
  <si>
    <t xml:space="preserve">15-44-101266704 </t>
  </si>
  <si>
    <t>1) 05/08/2022
2) 05/08/2022
3) 05/08/2022</t>
  </si>
  <si>
    <t>1) 06/08/2023
2) 04/12/2022
3) 04/12/2025</t>
  </si>
  <si>
    <t>ESRI COLOMBIA SAS</t>
  </si>
  <si>
    <t>ADQUIRIR LA ACTUALIZACIÓN Y SOPORTE PARA LAS LICENCIAS DE PROPIEDAD DEL FONDO DE DESARROLLO LOCAL DE SAN CRISTÓBAL,
ARCGIS BASIC SINGLE Y ARCGIS STANDARD CONCURRENT</t>
  </si>
  <si>
    <t>ESTEFANÍA CASALLAS</t>
  </si>
  <si>
    <t>Registra unico pago con respectivos soporte</t>
  </si>
  <si>
    <t>https://colombiacompra.gov.co/tienda-virtual-del-estado-colombiano/ordenes-compra/96030</t>
  </si>
  <si>
    <t>https://gobiernobogota.sharepoint.com/sites/ExpedientesDigitalesSDG/120alcaldialocaldesancristobal/Documentos%20compartidos/Forms/AllItems.aspx?id=%2Fsites%2FExpedientesDigitalesSDG%2F120alcaldialocaldesancristobal%2FDocumentos%20compartidos%2F120%2E75%20CONTRATOS%2F2022%2FORDEN%20DE%20COMPRA%2096030%2D2022&amp;viewid=48a8c6a0%2D2532%2D4a73%2Da119%2Dd82bf7f8ddbb</t>
  </si>
  <si>
    <t xml:space="preserve">18-44-101084140 </t>
  </si>
  <si>
    <t>1) 15/09/2022
2) 16/09/2022
3) 15/09/2022</t>
  </si>
  <si>
    <t>1) 21/03/2026
2) 21/03/2026
3) 21/03/2026</t>
  </si>
  <si>
    <t>CAJA COLOMBIANA DE SUBSIDIO FAMILIAR COL SUBSIDIO</t>
  </si>
  <si>
    <t>COMPRAVENTA DE MOBILIARIO PARA LAS DIFERENTES DEPENDENCIAS DE LA ALCALDIA LOCAL DE SAN CRISTOBAL</t>
  </si>
  <si>
    <t>https://colombiacompra.gov.co/tienda-virtual-del-estado-colombiano/ordenes-compra/100283</t>
  </si>
  <si>
    <t>https://gobiernobogota.sharepoint.com/sites/ExpedientesDigitalesSDG/120alcaldialocaldesancristobal/Documentos%20compartidos/Forms/AllItems.aspx?id=%2Fsites%2FExpedientesDigitalesSDG%2F120alcaldialocaldesancristobal%2FDocumentos%20compartidos%2F120%2E75%20CONTRATOS%2F2022%2FORDEN%20DE%20COMPRA%20100283%2D2022&amp;viewid=48a8c6a0%2D2532%2D4a73%2Da119%2Dd82bf7f8ddbb</t>
  </si>
  <si>
    <t>NO APLICA</t>
  </si>
  <si>
    <t>XOREX DE COLOMBIA S A S</t>
  </si>
  <si>
    <t>CONTRATAR LA ADQUISICIÓN DE EQUIPOS TECNOLÓGICOS QUE INCIDAN EN EL FORTALECIMIENTO INSTITUCIONAL Y FOMENTO DE LA PARTICIPACIÓN CIUDADANA A TRAVÉS DE LA ESTRATEGIA GOBIERNO ABIERTO - LOTE II: TABLETAS DIGITALES - (LOTE 5 ACUERDO MARCO DE PRECIOS)</t>
  </si>
  <si>
    <t>Terminado y liberado</t>
  </si>
  <si>
    <t>https://colombiacompra.gov.co/tienda-virtual-del-estado-colombiano/ordenes-compra/102779</t>
  </si>
  <si>
    <t>https://gobiernobogota.sharepoint.com/sites/ExpedientesDigitalesSDG/120alcaldialocaldesancristobal/Documentos%20compartidos/Forms/AllItems.aspx?id=%2Fsites%2FExpedientesDigitalesSDG%2F120alcaldialocaldesancristobal%2FDocumentos%20compartidos%2F120%2E75%20CONTRATOS%2F2022%2FORDEN%20DE%20COMPRA%20102779%2D2022&amp;viewid=48a8c6a0%2D2532%2D4a73%2Da119%2Dd82bf7f8ddbb</t>
  </si>
  <si>
    <t>JULIETH ANDREA MARTÍNEZ TOVAR</t>
  </si>
  <si>
    <t>KEY MARKET SAS - EN REORGANIZACION</t>
  </si>
  <si>
    <t>CONTRATAR LA ADQUISICIÓN DE EQUIPOS TECNOLÓGICOS QUE INCIDAN EN EL FORTALECIMIENTO INSTITUCIONAL Y FOMENTO DE LA PARTICIPACIÓN CIUDADANA A TRAVÉS DE LA ESTRATEGIA GOBIERNO ABIERTO - LOTE IV: PANTALLA INTERACTIVA Y VIDEOPROYECTOR (LOTE 13 ACUERDO MARCO DE PRECIOS)</t>
  </si>
  <si>
    <t>Se encuentra cargada el acta de liquidación en Share Point desde el 17 de enero de 2024.
Expediente reposa en el archivo</t>
  </si>
  <si>
    <t>https://colombiacompra.gov.co/tienda-virtual-del-estado-colombiano/ordenes-compra/102821</t>
  </si>
  <si>
    <t>https://gobiernobogota.sharepoint.com/sites/ExpedientesDigitalesSDG/120alcaldialocaldesancristobal/Documentos%20compartidos/Forms/AllItems.aspx?id=%2Fsites%2FExpedientesDigitalesSDG%2F120alcaldialocaldesancristobal%2FDocumentos%20compartidos%2F120%2E75%20CONTRATOS%2F2022%2FORDEN%20DE%20COMPRA%20102821%2D2022&amp;viewid=48a8c6a0%2D2532%2D4a73%2Da119%2Dd82bf7f8ddbb</t>
  </si>
  <si>
    <t>SUMIMAS S A S</t>
  </si>
  <si>
    <t>CONTRATAR LA ADQUISICIÓN DE EQUIPOS TECNOLÓGICOS QUE INCIDAN EN EL FORTALECIMIENTO INSTITUCIONAL Y FOMENTO DE LA PARTICIPACIÓN CIUDADANA A TRAVÉS DE LA ESTRATEGIA GOBIERNO ABIERTO - LOTE 1: COMPUTADORES PORTATILES Y DISCOS DUROS EXTERNOS (LOTE 6 ACUERDO MARCO DE PRECIOS)</t>
  </si>
  <si>
    <t>Se cargó Acta de Liquidación en Share Point
Expediente reposa en el archivo</t>
  </si>
  <si>
    <t>https://colombiacompra.gov.co/tienda-virtual-del-estado-colombiano/ordenes-compra/102973</t>
  </si>
  <si>
    <t>https://gobiernobogota.sharepoint.com/sites/ExpedientesDigitalesSDG/120alcaldialocaldesancristobal/Documentos%20compartidos/Forms/AllItems.aspx?id=%2Fsites%2FExpedientesDigitalesSDG%2F120alcaldialocaldesancristobal%2FDocumentos%20compartidos%2F120%2E75%20CONTRATOS%2F2022%2FORDEN%20DE%20COMPRA%20102973%2D2022&amp;viewid=48a8c6a0%2D2532%2D4a73%2Da119%2Dd82bf7f8ddbb</t>
  </si>
  <si>
    <t>CONTRATAR LA ADQUISICIÓN DE EQUIPOS TECNOLÓGICOS QUE INCIDAN EN EL FORTALECIMIENTO INSTITUCIONAL Y FOMENTO DE LA PARTICIPACIÓN CIUDADANA A TRAVÉS DE LA ESTRATEGIA GOBIERNO ABIERTO LOTE III: IMPRESORAS PORTATILES (LOTE 11 ACUERDO MARCO DE PRECIOS)</t>
  </si>
  <si>
    <t>Se cargó Acta de Liquidación en Share Point</t>
  </si>
  <si>
    <t>https://colombiacompra.gov.co/tienda-virtual-del-estado-colombiano/ordenes-compra/103056</t>
  </si>
  <si>
    <t>https://gobiernobogota.sharepoint.com/sites/ExpedientesDigitalesSDG/120alcaldialocaldesancristobal/Documentos%20compartidos/Forms/AllItems.aspx?id=%2Fsites%2FExpedientesDigitalesSDG%2F120alcaldialocaldesancristobal%2FDocumentos%20compartidos%2F120%2E75%20CONTRATOS%2F2022%2FORDEN%20DE%20COMPRA%20103056%2D2022&amp;viewid=48a8c6a0%2D2532%2D4a73%2Da119%2Dd82bf7f8ddbb</t>
  </si>
  <si>
    <t>FDLSC-CVNI-297-2023 (5714 2023)</t>
  </si>
  <si>
    <t>FDLSC-CD-174-2023</t>
  </si>
  <si>
    <t>SECRETARIA DE INTEGRACIÓN SOCIAL</t>
  </si>
  <si>
    <t>AUNAR ESFUERZOS TÉCNICOS, ADMINISTRATIVOS, LOGÍSTICOS Y FINANCIEROS ENTRE LA SECRETARÍA DISTRITAL DE INTEGRACIÓN SOCIAL-SDIS Y EL FONDO DE DESARROLLO LOCAL DE USAQUÉN; EL FONDO DE DESARROLLO LOCAL DE SAN CRISTÓBAL; EL FONDO DE DESARROLLO LOCAL DE USME; EL FONDO DE DESARROLLO LOCAL DE BOSA; EL FONDO DE DESARROLLO LOCAL DE KENNEDY; EL FONDO DE DESARROLLO LOCAL DE SUBA; EL FONDO DE DESARROLLO LOCAL DE RAFAEL URIBE URIBE; EL FONDO DE DESARROLLO LOCAL DE CIUDAD BOLÍVAR; EL FONDO DE DESARROLLO LOCAL DE PUENTE ARANDA; EL FONDO DE DESARROLLO LOCAL DE TUNJUELITO; EL FONDO DE DESARROLLO LOCAL DE ENGATIVÁ; EL FONDO DE DESARROLLO LOCAL DE MÁRTIRES Y EL FONDO DE DESARROLLO LOCAL DE FONTIBÓN, PARA LA OPERACIÓN Y PUESTA EN MARCHA DEL PROGRAMA “PARCEROS POR BOGOTÁ</t>
  </si>
  <si>
    <t>Sin Liquidar</t>
  </si>
  <si>
    <t>https://www.contratos.gov.co/consultas/detalleProceso.do?numConstancia=23-22-62636&amp;g-recaptcha-response=03AKH6MREGpsQkwOknxDbSHs7tx6_G3oH8FnxOFaWin_zIwO0qGsxOIbQvNDVzAYq5JAyiXmKykPZDv13sx-fu3z_B2XOQJz1fV-h_miSokAv7IUEwj3gdnItJ0_5DF4h3h3B7gx8XYVLnQxpvXAGJl56klJKk0h1af8Us3wH4CAvuT3XWoCmtfK8tN97iS3hmmfyicn7QuS74uFegY2RxOWHIpDA7JDr-CazPOhvDAlrGIz6fXSxe10nuWOvySAK3jPWb4oU8E4YeYRlTipDKNpsToiLhkAaMLxWmnErYFnblrnmn2-mDl4vWw6s1-D93JIe03EndPBHpTGMWaPjBjHPUILpc_tepNpkR_8Nvy6TQgwRnkXxjO3GQo0kqeXtO5ZVK9xzsabm3iWNCzBOjCQX59NgfDQlxzISj9cjCSVU46yazqQP9xXEziA1LLZLBetqkbjjubCr8QPAw6NSZMF0PIlmGPv3vdZ0964ng1x4wfQvjZgd9nIQRu5rNYGMT7SsJizbNCu_ZACwzw_MBIB5qMTCwDGeiPw</t>
  </si>
  <si>
    <t>https://gobiernobogota.sharepoint.com/sites/ExpedientesDigitalesSDG/120alcaldialocaldesancristobal/Documentos%20compartidos/Forms/AllItems.aspx?id=%2Fsites%2FExpedientesDigitalesSDG%2F120alcaldialocaldesancristobal%2FDocumentos%20compartidos%2F120%2E75%20CONTRATOS%2F2023%2F0297%2D2023&amp;viewid=48a8c6a0%2D2532%2D4a73%2Da119%2Dd82bf7f8ddbb</t>
  </si>
  <si>
    <t xml:space="preserve">JOVENES RETRO PARCEROS </t>
  </si>
  <si>
    <t>ROSA ANGELICA ROBAYO AYALA</t>
  </si>
  <si>
    <t>20235420008283</t>
  </si>
  <si>
    <t>FDLSC-CVNI-319-2023 (471-2023)</t>
  </si>
  <si>
    <t>FDLSC-CD-194-2023</t>
  </si>
  <si>
    <t>SECRETARÍA DISTRITAL DE CULTURA, RECREACIÓN Y DEPORTE SCRD, INSTITUTO DISTRITAL DE LAS ARTES - IDARTES</t>
  </si>
  <si>
    <t>899999061-9  900413030-9</t>
  </si>
  <si>
    <t>SAN CRISTÓBAL CREATIVA</t>
  </si>
  <si>
    <t>AUNAR ESFUERZOS TÉCNICOS, ADMINISTRATIVOS Y FINANCIEROS CON EL FIN DE DESARROLLAR ACCIONES ARTICULADAS ENTRE LA SCRD, EL IDARTES Y LOS FONDOS DE DESARROLLO LOCAL, ORIENTADAS A FOMENTAR PROCESOS DE FORMACIÓN, CUALIFICACIÓN, FORTALECIMIENTO Y PARTICIPACIÓN DE LOS AGENTES CULTURALES TERRITORIALES DEL DISTRITO CAPITAL, EN EL MARCO DE LA CREACIÓN, COMERCIALIZACIÓN, APROPIACIÓN Y CIRCULACIÓN DE BIENES Y SERVICIOS CULTURALES, ARTÍSTICOS Y PATRIMONIALES, DE CONFORMIDAD CON LAS INICIATIVAS PRIORIZADAS EN LA ESTRATEGIA DISTRITAL "PRESUPUESTOS PARTICIPATIVOS", LOS ACUERDOS LOCALES O LAS INICIATIVAS CONCERTADAS CON LOS PUEBLOS ÉTNICOS Y GRUPOS DE INTERÉS DE LOS TERRITORIOS Y A LAS ACCIONES ADELANTADAS EN EL “PROCESO MISIONAL DE FOMENTO”, DE ACUERDO CON LOS PROYECTOS A EJECUTAR ASOCIADOS A LAS METAS DE CADA LOCALIDAD EN EL PROGRAMA "ES CULTURA LOCAL 2023".</t>
  </si>
  <si>
    <t>https://www.contratos.gov.co/consultas/detalleProceso.do?numConstancia=23-22-64429&amp;g-recaptcha-response=03AAYGu2Rxg6SvFFL_5EgezN1sUYURUqx2Z52Q3rG852LAurvJw8cCq3kL5ZET3p118DE0HMph5aZAtw7ei5DjB5k1J7voJ3cUGgUX2nCDlJ-JiedYZfoAF3B2Y7QJU8vAPf22OfPjvwkl9mhvXSFUpv9rp-Y1PTr0ZvqXxhZzKIm4QwoV8gDYti1Ne6Ekk0cKmuUMDGSK6YdOVJUjJwWLJfmo_L5lJlQBkeUK8GvqK8GPAH_PgEuMUh0RYNQi8tvFIH3ox8mYd3bx5A1rXpnB2tjpq5HQiDmvC9DU6ytu8utpKp708SoUMO564H3fQxMEkbjDvuTkuIRy5Qgl7OC2Gx2wtTlNvnry85Aoz7ztJKiyzy6rZFAzOwuWxxaM4j3m1gE8D-Vc8x4B5bw304pas2axZ4xmaisWNMeVEREDsjQU8_5sn5Ru7j1pHZLa2_xaph6RvibU7p7glwAGglOoB8pIUm4WC9EqqbXU0xiWscg_Jen6aJ2FvUkn0Dp99O0SlAPfh7eE7StpMAi27ilSK82IGkfKxB1Gh2k0tUSVqmFctwbsgp8focsC6MEJaTRADhGU7i3HDxBf</t>
  </si>
  <si>
    <t>https://gobiernobogota.sharepoint.com/sites/ExpedientesDigitalesSDG/120alcaldialocaldesancristobal/Documentos%20compartidos/Forms/AllItems.aspx?id=%2Fsites%2FExpedientesDigitalesSDG%2F120alcaldialocaldesancristobal%2FDocumentos%20compartidos%2F120%2E75%20CONTRATOS%2F2023%2F0471%2D2023%2FCONTRATO%20CI%20471%2D2023%20CARPETA%201%2Epdf&amp;viewid=48a8c6a0%2D2532%2D4a73%2Da119%2Dd82bf7f8ddbb&amp;parent=%2Fsites%2FExpedientesDigitalesSDG%2F120alcaldialocaldesancristobal%2FDocumentos%20compartidos%2F120%2E75%20CONTRATOS%2F2023%2F0471%2D2023</t>
  </si>
  <si>
    <r>
      <rPr>
        <sz val="9"/>
        <color rgb="FF000000"/>
        <rFont val="Century Gothic"/>
        <family val="2"/>
      </rPr>
      <t xml:space="preserve">20245420006993
</t>
    </r>
    <r>
      <rPr>
        <strike/>
        <sz val="9"/>
        <color rgb="FF000000"/>
        <rFont val="Century Gothic"/>
        <family val="2"/>
      </rPr>
      <t>20245420000503
20235420008683</t>
    </r>
  </si>
  <si>
    <t>FDLSC-CPS-333-2023</t>
  </si>
  <si>
    <t>FDLSC- MIC-001-2023</t>
  </si>
  <si>
    <t>CONTRATO DE PRESTACIÓN DE SERVICIOS</t>
  </si>
  <si>
    <t>PRESTACIÓN DE SERVICIOS PARA EL APOYO A LA GESTIÓN TENDIENTES A LA REALIZACION DE LAS ACTIVIDADES NECESARIAS EN EL MARCO DE LA CONMEMORACIÓN DEL DÍA INTERNACIONAL DE LA MUJER TRABAJADORA EN LA LOCALIDAD DE SAN CRISTÓBAL, I FESTIVAL DE LA MUJER TRABAJADORA DE SAN CRISTÓBAL, PARA EL DESARROLLO DEL PROYECTO 1870 MUJERES EMPODERADAS EN SAN CRISTÓBAL</t>
  </si>
  <si>
    <t>Acta de liquidacion errada, numero de contrato no corresponde, MONICA BERNAL</t>
  </si>
  <si>
    <t>https://community.secop.gov.co/Public/Tendering/ContractNoticePhases/View?PPI=CO1.PPI.24370209&amp;isFromPublicArea=True&amp;isModal=False</t>
  </si>
  <si>
    <t>https://gobiernobogota.sharepoint.com/sites/ExpedientesDigitalesSDG/120alcaldialocaldesancristobal/Documentos%20compartidos/Forms/AllItems.aspx?id=%2Fsites%2FExpedientesDigitalesSDG%2F120alcaldialocaldesancristobal%2FDocumentos%20compartidos%2F120%2E75%20CONTRATOS%2F2023%2F0333%2D2023&amp;viewid=48a8c6a0%2D2532%2D4a73%2Da119%2Dd82bf7f8ddbb</t>
  </si>
  <si>
    <t>20235420007193</t>
  </si>
  <si>
    <t>25-46-101027535</t>
  </si>
  <si>
    <t>FDLSC-CSU-335-2023</t>
  </si>
  <si>
    <t>FDLSC-MIC-002-2023</t>
  </si>
  <si>
    <t>COMPAÑIA MAYFER SB S.A.S</t>
  </si>
  <si>
    <t>SUMINISTRAR LOSKITS DE YOGA PARA LA REALIZACIÓN DE LAS ACTIVIDADES EN EL MARCO DE LA CONMEMORACIÓN DEL “DÍA INTERNACIONAL DE LA MUJER TRABAJADORA", “I FESTIVAL DE LA MUJER TRABAJADORA DE SAN CRISTÓBAL”, PARA EL DESARROLLO DEL PROYECTO 1870 “MUJERES EMPODERADAS EN SAN CRISTÓBAL</t>
  </si>
  <si>
    <t>LAURA ESTEFANIA PINZÓN QUIROGA</t>
  </si>
  <si>
    <t>21-44-101411363</t>
  </si>
  <si>
    <t>FDLSC-CVNI-358-2023</t>
  </si>
  <si>
    <t>FDLSC-CD-212-2023</t>
  </si>
  <si>
    <t>AUNAR ESFUERZOS TÉCNICOS, ADMINISTRATIVOS, JURÍDICOS Y FINANCIEROS PARA LA IMPLEMENTACIÓN DEL PROGRAMA JÓVENES A LA U, PARA EL ACCESO Y LA PERMANENCIA DE LAS Y LOS JÓVENES, EN LA CIUDAD DE BOGOTÁ, PARTICULARMENTE PARA LOS JÓVENES DE LA LOCALIDAD DE SAN CRISTÓBAL</t>
  </si>
  <si>
    <t>7 Años</t>
  </si>
  <si>
    <t>https://community.secop.gov.co/Public/Tendering/OpportunityDetail/Index?noticeUID=CO1.NTC.4443021&amp;isFromPublicArea=True&amp;isModal=False</t>
  </si>
  <si>
    <t>https://gobiernobogota.sharepoint.com/:f:/s/ExpedientesDigitalesSDG/120alcaldialocaldesancristobal/EgFE3QF84jpKihwUFmcF1rMBpLjNbRTmskzJFmxWWwiQfg?e=vLfXRa</t>
  </si>
  <si>
    <r>
      <rPr>
        <sz val="9"/>
        <color rgb="FF000000"/>
        <rFont val="Century Gothic"/>
        <family val="2"/>
      </rPr>
      <t xml:space="preserve">20245420019983
</t>
    </r>
    <r>
      <rPr>
        <strike/>
        <sz val="9"/>
        <color rgb="FF000000"/>
        <rFont val="Century Gothic"/>
        <family val="2"/>
      </rPr>
      <t>20235420008163</t>
    </r>
  </si>
  <si>
    <t>14-44-101183191</t>
  </si>
  <si>
    <t xml:space="preserve">  30/05/2023</t>
  </si>
  <si>
    <t xml:space="preserve">  10/07/2024</t>
  </si>
  <si>
    <t>FDLSC-CTOI-367-2023</t>
  </si>
  <si>
    <t>FDLSC-CD-219-2023</t>
  </si>
  <si>
    <t>FUNDACION AFRO VEINTE</t>
  </si>
  <si>
    <t>SAN CRISTÓBAL AL SERVICIO DE LA CIUDADANIA</t>
  </si>
  <si>
    <t>PRESTAR LOS SERVICIOS DE APOYO TÉCNICO Y OPERATIVO PARA LA EJECUCIÓN DE LA CONMEMORACIÓN DE LA SEMANA DE LA AFROCOLOMBIANIDAD EN LA LOCALIDAD DE SAN CRISTÓBAL 2023</t>
  </si>
  <si>
    <t>Acta de Liquidacion sin firma del alcalde. Monica Bernal</t>
  </si>
  <si>
    <t>https://community.secop.gov.co/Public/Tendering/OpportunityDetail/Index?noticeUID=CO1.NTC.4446044&amp;isFromPublicArea=True&amp;isModal=False</t>
  </si>
  <si>
    <t>VICTIMAS</t>
  </si>
  <si>
    <r>
      <t>ERWIN CASTILLO TENORIO</t>
    </r>
    <r>
      <rPr>
        <strike/>
        <sz val="9"/>
        <color rgb="FF000000"/>
        <rFont val="Century Gothic"/>
        <family val="2"/>
      </rPr>
      <t xml:space="preserve">
ZAFIRO CIFUENTES AGAMEZ</t>
    </r>
  </si>
  <si>
    <r>
      <rPr>
        <sz val="9"/>
        <color rgb="FF000000"/>
        <rFont val="Century Gothic"/>
        <family val="2"/>
      </rPr>
      <t xml:space="preserve">20245420000213
</t>
    </r>
    <r>
      <rPr>
        <strike/>
        <sz val="9"/>
        <color rgb="FF000000"/>
        <rFont val="Century Gothic"/>
        <family val="2"/>
      </rPr>
      <t>20235420008293</t>
    </r>
  </si>
  <si>
    <t>21-44-101413387</t>
  </si>
  <si>
    <t>FDLSC-CPS-374-2023</t>
  </si>
  <si>
    <t>FDLSC-LP-002-2023</t>
  </si>
  <si>
    <t>UNIÓN TEMPORAL BIENESTAR ANIMAL S.C.</t>
  </si>
  <si>
    <t>CONTRATAR SERVICIOS DE ESTERILIZACIÓN, URGENCIAS VETERINARIAS, Y PLAN DE MEDIOS PARA APOYAR LAS DIFERENTES JORNADAS EN ATENCION DE CANINOS Y FELINOS EN LA LOCALIDAD DE SAN CRISTÓBAL, ASI COMO JORNADAS DE ADOPCIÓN Y SENSIBILIZACIONES</t>
  </si>
  <si>
    <t>https://community.secop.gov.co/Public/Tendering/OpportunityDetail/Index?noticeUID=CO1.NTC.4536361&amp;isFromPublicArea=True&amp;isModal=False</t>
  </si>
  <si>
    <t>https://gobiernobogota.sharepoint.com/sites/ExpedientesDigitalesSDG/120alcaldialocaldesancristobal/Documentos%20compartidos/Forms/AllItems.aspx?id=%2Fsites%2FExpedientesDigitalesSDG%2F120alcaldialocaldesancristobal%2FDocumentos%20compartidos%2F120%2E75%20CONTRATOS%2F2023%2F0374%2D2023&amp;viewid=48a8c6a0%2D2532%2D4a73%2Da119%2Dd82bf7f8ddbb</t>
  </si>
  <si>
    <t>BIENESTAR ANIMAL</t>
  </si>
  <si>
    <t>20235400002343</t>
  </si>
  <si>
    <t> 63-44-101014490</t>
  </si>
  <si>
    <t>FDLSC-CSU-390-2023</t>
  </si>
  <si>
    <t>FDLSC-SAMC-003-2023</t>
  </si>
  <si>
    <t>1873,1311,1347,1354</t>
  </si>
  <si>
    <t>SELECCION ABREVIADA MENOR CUANTIA</t>
  </si>
  <si>
    <t>CONTRATAR UNA COMPAÑÍA ASEGURADORA, AVALADA POR LA SUPERINTENDENCIA FINANCIERA, LOS SEGUROS QUE AMPAREN LOS BIENES MUEBLES E INMUEBLES, Y EN GENERAL, EL PATRIMONIO DEL FONDO DE DESARROLLO LOCAL DE SAN CRISTÓBAL; DE CONFORMIDAD CON LAS ESPECIFICACIONES TÉCNICAS DESCRITAS EN LOS PLIEGOS DE CONDICIONES ASEGURADORA SOLIDARIA DE COLOMBIA</t>
  </si>
  <si>
    <t>384 Dias</t>
  </si>
  <si>
    <t>47 dias
60 dias</t>
  </si>
  <si>
    <t>https://community.secop.gov.co/Public/Tendering/ContractNoticePhases/View?PPI=CO1.PPI.24656336&amp;isFromPublicArea=True&amp;isModal=False</t>
  </si>
  <si>
    <t>https://gobiernobogota.sharepoint.com/sites/ExpedientesDigitalesSDG/120alcaldialocaldesancristobal/Documentos%20compartidos/Forms/AllItems.aspx?id=%2Fsites%2FExpedientesDigitalesSDG%2F120alcaldialocaldesancristobal%2FDocumentos%20compartidos%2F120%2E75%20CONTRATOS%2F2023%2F0390%2D2023&amp;viewid=48a8c6a0%2D2532%2D4a73%2Da119%2Dd82bf7f8ddbb</t>
  </si>
  <si>
    <t>20235420009163</t>
  </si>
  <si>
    <t>3640079–8</t>
  </si>
  <si>
    <t>SOLIDARIA DE COLOMBIA</t>
  </si>
  <si>
    <t>FDLSC-CVNI-397-2023</t>
  </si>
  <si>
    <t>FDLSC-CD-241-2023</t>
  </si>
  <si>
    <t>CORPORACION PARA EL DESARROLLO DE LAS MICROEMPRESAS PROPAIS</t>
  </si>
  <si>
    <t>AUNAR ESFUERZOS ADMINISTRATIVOS, TÉCNICOS, FINANCIEROS Y LOGÍSTICOS ENTRE LA CORPORACIÓN PARA EL DESARROLLO DE LAS MICROEMPRESAS – PROPAIS Y EL FONDO DE DESARROLLO LOCAL DE SAN CRISTOBAL PARA LA CONSOLIDACIÓN Y FORTALECIMIENTO ECONÓMICO DE LAS MICROEMPRESAS LOCALES A TRAVÉS DEL PROGRAMA MICROEMPRESA LOCAL 4.0</t>
  </si>
  <si>
    <t>En mesas financieras y Juridicas para hacer acta de liquidacion</t>
  </si>
  <si>
    <t>https://community.secop.gov.co/Public/Tendering/OpportunityDetail/Index?noticeUID=CO1.NTC.4539376&amp;isFromPublicArea=True&amp;isModal=False</t>
  </si>
  <si>
    <t>https://gobiernobogota.sharepoint.com/sites/ExpedientesDigitalesSDG/120alcaldialocaldesancristobal/Documentos%20compartidos/Forms/AllItems.aspx?id=%2Fsites%2FExpedientesDigitalesSDG%2F120alcaldialocaldesancristobal%2FDocumentos%20compartidos%2F120%2E75%20CONTRATOS%2F2023%2F0397%2D2023&amp;viewid=48a8c6a0%2D2532%2D4a73%2Da119%2Dd82bf7f8ddbb</t>
  </si>
  <si>
    <r>
      <rPr>
        <sz val="9"/>
        <color rgb="FF9C0006"/>
        <rFont val="Century Gothic"/>
        <family val="2"/>
      </rPr>
      <t xml:space="preserve">20245420021823
</t>
    </r>
    <r>
      <rPr>
        <strike/>
        <sz val="9"/>
        <color rgb="FF9C0006"/>
        <rFont val="Century Gothic"/>
        <family val="2"/>
      </rPr>
      <t>20235400001463</t>
    </r>
  </si>
  <si>
    <t>3344101239369 - 3344101075028</t>
  </si>
  <si>
    <t>FDLSC-CVNI-398-2023</t>
  </si>
  <si>
    <t>FDLSC-CD-242-2023</t>
  </si>
  <si>
    <t>AUNAR ESFUERZOS ADMINISTRATIVOS, TÉCNICOS, FINANCIEROS Y LOGÍSTICOS ENTRE LA CORPORACIÓN PARA EL DESARROLLO DE LAS MICROEMPRESAS PROPAÍS Y EL FONDO DE DESARROLLO LOCAL DE SAN CRISTÓBAL PARA LA CONSOLIDACIÓN Y FORTALECIMIENTO ECONÓMICO DE LOS EMPRENDIMIENTOS LOCALES A TRAVÉS DEL PROGRAMA IMPULSO LOCAL 3.0</t>
  </si>
  <si>
    <t>TREINTA (30) DIAS</t>
  </si>
  <si>
    <t>https://community.secop.gov.co/Public/Tendering/OpportunityDetail/Index?noticeUID=CO1.NTC.4539463&amp;isFromPublicArea=True&amp;isModal=False</t>
  </si>
  <si>
    <t>https://gobiernobogota.sharepoint.com/sites/ExpedientesDigitalesSDG/120alcaldialocaldesancristobal/Documentos%20compartidos/Forms/AllItems.aspx?id=%2Fsites%2FExpedientesDigitalesSDG%2F120alcaldialocaldesancristobal%2FDocumentos%20compartidos%2F120%2E75%20CONTRATOS%2F2023%2F0398%2D2023&amp;viewid=48a8c6a0%2D2532%2D4a73%2Da119%2Dd82bf7f8ddbb</t>
  </si>
  <si>
    <t>3344101239363 - 3340101075023</t>
  </si>
  <si>
    <t xml:space="preserve">FDLSC-CPS-407-2023 </t>
  </si>
  <si>
    <t>FDLSC-SAMC-004-2023</t>
  </si>
  <si>
    <t>CONTRATA EL SERVICIO DE VIGILANCIA, GUARDA, CUSTODIA, MONITOREO DE ALARMAS Y SEGURIDAD PRIVADA CON ARMAS, MEDIOS TECNOLOGICOS Y CONTROL DE ACCESO PARA LOS USUARIOS, FUNCIONARIOS Y PERSONAS EN GENERAL, LOS BIENES MUEBLES E INMUEBLES EN LOS CUALES SE DESARROLLE LA MISIONALIDAD DE LA ALCALDIA LOCAL DE SAN CRISTOBAL Y DE TODOS AQUELLOS POR LOS CUALES LLEGASE A SER LEGALMENTE RESPONSABLE</t>
  </si>
  <si>
    <t>Expediente reposa en archivo</t>
  </si>
  <si>
    <t>https://community.secop.gov.co/Public/Tendering/ContractNoticePhases/View?PPI=CO1.PPI.24911312&amp;isFromPublicArea=True&amp;isModal=False</t>
  </si>
  <si>
    <t>https://gobiernobogota.sharepoint.com/sites/ExpedientesDigitalesSDG/120alcaldialocaldesancristobal/Documentos%20compartidos/Forms/AllItems.aspx?id=%2Fsites%2FExpedientesDigitalesSDG%2F120alcaldialocaldesancristobal%2FDocumentos%20compartidos%2F120%2E75%20CONTRATOS%2F2023%2F0407%2D2023&amp;viewid=48a8c6a0%2D2532%2D4a73%2Da119%2Dd82bf7f8ddbb</t>
  </si>
  <si>
    <r>
      <rPr>
        <sz val="9"/>
        <color rgb="FF000000"/>
        <rFont val="Century Gothic"/>
        <family val="2"/>
      </rPr>
      <t xml:space="preserve">LUIS JAVIER GOUZY AMORTEGUI
</t>
    </r>
    <r>
      <rPr>
        <strike/>
        <sz val="9"/>
        <color rgb="FF000000"/>
        <rFont val="Century Gothic"/>
        <family val="2"/>
      </rPr>
      <t>MONICA ALEXANDRA GOMEZ SARMIENTO
PAULO CESAR CRUZ DELGADILLO</t>
    </r>
  </si>
  <si>
    <r>
      <rPr>
        <sz val="9"/>
        <color rgb="FF000000"/>
        <rFont val="Century Gothic"/>
        <family val="2"/>
      </rPr>
      <t xml:space="preserve">20245420007633
</t>
    </r>
    <r>
      <rPr>
        <strike/>
        <sz val="9"/>
        <color rgb="FF000000"/>
        <rFont val="Century Gothic"/>
        <family val="2"/>
      </rPr>
      <t>20245420006183
20235420009203</t>
    </r>
  </si>
  <si>
    <t>55-40-101036874</t>
  </si>
  <si>
    <t>FDLSC-CSU-413-2023</t>
  </si>
  <si>
    <t>FDLSC-MIC-003-2023</t>
  </si>
  <si>
    <t>INFRA LOGISTIC GROUP S.A.S</t>
  </si>
  <si>
    <t>CONTRATAR LA ADQUISIÓN DE ELEMENTOS DE MERCHANDISING INSTITUCIONAL PARA LA IDENTIFICACION Y ESTRATEGIA DE MARCA DE LOS BENEFICIARIOS DEL PROGRAMA PARCEROS POR BOGOTÁ VIGENCIA 2023</t>
  </si>
  <si>
    <t xml:space="preserve">Cargar de acta de liquidacion independiente </t>
  </si>
  <si>
    <t>https://community.secop.gov.co/Public/Tendering/ContractNoticePhases/View?PPI=CO1.PPI.25134097&amp;isFromPublicArea=True&amp;isModal=False</t>
  </si>
  <si>
    <t>20235400001273</t>
  </si>
  <si>
    <t>33-46-101051729</t>
  </si>
  <si>
    <t>FDLSC-CPS-459-2023</t>
  </si>
  <si>
    <t>FDLSC-SAMC-002-2023</t>
  </si>
  <si>
    <t>HYUNDAUTOS S.A.S.</t>
  </si>
  <si>
    <t>Cuatro (04) meses
Tres 3 Meses</t>
  </si>
  <si>
    <t>https://community.secop.gov.co/Public/Tendering/ContractNoticePhases/View?PPI=CO1.PPI.24665771&amp;isFromPublicArea=True&amp;isModal=False</t>
  </si>
  <si>
    <t>https://gobiernobogota.sharepoint.com/sites/ExpedientesDigitalesSDG/120alcaldialocaldesancristobal/Documentos%20compartidos/Forms/AllItems.aspx?id=%2Fsites%2FExpedientesDigitalesSDG%2F120alcaldialocaldesancristobal%2FDocumentos%20compartidos%2F120%2E75%20CONTRATOS%2F2023%2F0459%2D2023&amp;viewid=48a8c6a0%2D2532%2D4a73%2Da119%2Dd82bf7f8ddbb</t>
  </si>
  <si>
    <r>
      <rPr>
        <sz val="9"/>
        <color rgb="FF000000"/>
        <rFont val="Century Gothic"/>
        <family val="2"/>
      </rPr>
      <t xml:space="preserve">RICARDO ALEJANDRO ALVARADO ORTÍZ
</t>
    </r>
    <r>
      <rPr>
        <strike/>
        <sz val="9"/>
        <color rgb="FF000000"/>
        <rFont val="Century Gothic"/>
        <family val="2"/>
      </rPr>
      <t>RICARDO BERMEO PERDOMO
KAREN VIVIANA AREIZA PEREIRA
EDUARD MAURICIO RINCON ZAPATA</t>
    </r>
  </si>
  <si>
    <r>
      <rPr>
        <sz val="9"/>
        <color rgb="FF000000"/>
        <rFont val="Century Gothic"/>
        <family val="2"/>
      </rPr>
      <t xml:space="preserve">20245420018763
</t>
    </r>
    <r>
      <rPr>
        <strike/>
        <sz val="9"/>
        <color rgb="FF000000"/>
        <rFont val="Century Gothic"/>
        <family val="2"/>
      </rPr>
      <t>20245420004713
20245420001253
20235400001453</t>
    </r>
  </si>
  <si>
    <t>NB-100266415 - NB-100064138</t>
  </si>
  <si>
    <t>FDLSC-CTOI-469-2023</t>
  </si>
  <si>
    <t>FDLSC-CD-340-2023</t>
  </si>
  <si>
    <t>EMPRESA DE TELECOMUNICACIONES DE BOGOTÁ ETB SA ESP</t>
  </si>
  <si>
    <t>O23011605570000001873
O21202020080484222</t>
  </si>
  <si>
    <t>SAN CRISTÓBAL AL SERVICIO DE LA CIUDADANIA
Servicios de acceso a Internet de banda ancha</t>
  </si>
  <si>
    <t xml:space="preserve">PRESTAR EL SERVICIO DE CONECTIVIDAD DE DOS CANALES DEDICADOS DE INTERNET QUE PERMITE LA INTERCONEXIÓN ENTRE EL FDLSC Y SECRETARIA DISTRITAL DE GOBIERNO ASI COMO UNA CONEXIÓN INALAMBRICA AL SERVICIO DE LA CIUDADANIA EN LAS INSTALACIONES DEL FONDO DE DESARROLLO LOCAL DE SAN CRISTOBAL FOMENTANDO EL GOBIERNO ABIERTO </t>
  </si>
  <si>
    <t>2 meses 
un (1) mes y doce (12) días</t>
  </si>
  <si>
    <t>El expediente reposa en archivo, pendiente anexar pago 4 5 6 7</t>
  </si>
  <si>
    <t>https://community.secop.gov.co/Public/Tendering/ContractNoticePhases/View?PPI=CO1.PPI.25711832&amp;isFromPublicArea=True&amp;isModal=False</t>
  </si>
  <si>
    <t>https://gobiernobogota.sharepoint.com/sites/ExpedientesDigitalesSDG/120alcaldialocaldesancristobal/Documentos%20compartidos/Forms/AllItems.aspx?id=%2Fsites%2FExpedientesDigitalesSDG%2F120alcaldialocaldesancristobal%2FDocumentos%20compartidos%2F120%2E75%20CONTRATOS%2F2023%2F0469%2D2023&amp;viewid=48a8c6a0%2D2532%2D4a73%2Da119%2Dd82bf7f8ddbb</t>
  </si>
  <si>
    <r>
      <t xml:space="preserve">JULIETH ANDREA MARTINEZ TOVAR
</t>
    </r>
    <r>
      <rPr>
        <strike/>
        <sz val="9"/>
        <color rgb="FF000000"/>
        <rFont val="Century Gothic"/>
        <family val="2"/>
      </rPr>
      <t>FREDY ROLANDO MORENO BALLESTEROS
JULIETH ANDREA MARTINEZ TOVAR</t>
    </r>
  </si>
  <si>
    <r>
      <t xml:space="preserve">20245420016933
</t>
    </r>
    <r>
      <rPr>
        <strike/>
        <sz val="9"/>
        <color rgb="FF000000"/>
        <rFont val="Century Gothic"/>
        <family val="2"/>
      </rPr>
      <t>20245420016143
20235400000953</t>
    </r>
  </si>
  <si>
    <t>FDLSC-CVNI-470-2023</t>
  </si>
  <si>
    <t>FDLSC-CD-311-2023</t>
  </si>
  <si>
    <t>IDIPRON</t>
  </si>
  <si>
    <t>SAN CRISTÓBAL PROTECTORA DE SUS RECURSOS NATURALES</t>
  </si>
  <si>
    <t>AUNAR ESFUERZOS TÉCNICOS, ADMINISTRATIVOS Y FINANCIEROS PARA LA RESTAURACIÓN, REHABILITACIÓN O RECUPERACIÓN ECOLÓGICA Y MANTENIMIENTO DE LAS ÁREAS DEFINIDAS EN LA ESTRUCTURA ECOLÓGICA PRINCIPAL Y OTRAS ÁREAS DEL DISTRITO CAPITAL, CON LA PARTICIPACIÓN DE LOS JÓVENES BENEFICIARIOS DEL IDIPRON</t>
  </si>
  <si>
    <t>2 meses y 3 días</t>
  </si>
  <si>
    <t>9 MESES Y 3 DIAS</t>
  </si>
  <si>
    <t>En procesode pago 2-</t>
  </si>
  <si>
    <t>https://www.contratos.gov.co/consultas/detalleProceso.do?numConstancia=23-22-70424&amp;g-recaptcha-response=03AAYGu2QwNCoLaj9WZfEI5R2_1QGivqiX5_-NkZNuUVq_8GK5W7CUZhbWcY04bKQ6fdL15zIXxEB1YNmGrgTEAUgAocjQXIxhd2jXTcx00e6NV2J9P1nZ-7D8AoWWc27I2QVkfDXZ_-dZ1TNaGcuDaEtpJy1mW0K7UcFX0hriPUdkbQQghNZnZOcfuceFRb2J8_kAkcqpT0S6WGiuHRz99t-9kVxwy8MWiymFkh0qB-s95mrgp7QnET1IVAeoWUYWxJ8tmoC3uwZpnsdIktQ5RM9mYLhfnQQR-wFNtbR9P5bdBTcp2vSiwEMQ10qAmNtoFg9sWyXZ5rmqjPJri_ETVl94VJO5Iq7DfT_DjqXpi7aENvfyZOFdhm2AL3HamXdzO7d27O-1Pu_CB1-_FzKy7F7xaR8S3yy1kC4z18arBS-oH6jlopUjFTbVKHw3k6FtUoz-zpFVqGsQ8GPbDY0t-SpsBdkqyiiq0cFhqKeGU6T7oL_7iDeI05ez6wzZfO5VcJhFCE88rFTicdzq5hDz6jteFQmLX32xGxwuGtn-8JVErkEdVj7TUR3GdPhAG8YZcLpImYTYMnKV</t>
  </si>
  <si>
    <r>
      <rPr>
        <sz val="9"/>
        <color rgb="FF000000"/>
        <rFont val="Century Gothic"/>
        <family val="2"/>
      </rPr>
      <t xml:space="preserve">PENDIENTE
</t>
    </r>
    <r>
      <rPr>
        <strike/>
        <sz val="9"/>
        <color rgb="FF000000"/>
        <rFont val="Century Gothic"/>
        <family val="2"/>
      </rPr>
      <t>20235400001603</t>
    </r>
  </si>
  <si>
    <t>FDLSC-CVNI-473-2023 (8550-2023)</t>
  </si>
  <si>
    <t>SDIS-CD-168311-2023</t>
  </si>
  <si>
    <t>AUNAR ESFUERZOS TÉCNICOS, ADMINISTRATIVOS, JURÍDICOS Y FINANCIEROS ENTRE LA SECRETARÍA DISTRITAL DE INTEGRACIÓN SOCIAL Y EL FONDO DE DESARROLLO LOCAL DE SAN CRISTÓBAL PARA LA OPERACIÓN DEL PAGO DE TRANSFERENCIAS MONETARIAS NO CONDICIONADAS DE LA ESTRATEGIA DE INGRESO MÍNIMO GARANTIZADO, QUE PERMITIRÁ LA DISPERSIÓN DE RECURSOS A LOS HOGARES POBRES PRIORIZADOS E IDENTIFICADOS DE LA LOCALIDAD DE SAN CRISTÓBAL.</t>
  </si>
  <si>
    <t>En proceso de Liquidacion. pendiente un rechazo en dispersion.
Pendiente firma del alcalde para tramitar informe final</t>
  </si>
  <si>
    <t>https://community.secop.gov.co/Public/Tendering/OpportunityDetail/Index?noticeUID=CO1.NTC.4652303&amp;isFromPublicArea=True&amp;isModal=False</t>
  </si>
  <si>
    <t>https://gobiernobogota.sharepoint.com/:f:/s/ExpedientesDigitalesSDG/120alcaldialocaldesancristobal/Eu2Rue9ngQ5Ki1y2Bgx3UOgBGSZ483usYNFxSPG40QKAKw?e=PI8VEB</t>
  </si>
  <si>
    <t>SUBSIDIO C</t>
  </si>
  <si>
    <t>OSWALDO JAVIER SÁNCHEZ SOLER</t>
  </si>
  <si>
    <t>20235400001513</t>
  </si>
  <si>
    <t>FDLSC-CTOI-478-2023</t>
  </si>
  <si>
    <t>FDLSC-CD-316-2023</t>
  </si>
  <si>
    <t>O21202020080484120</t>
  </si>
  <si>
    <t>SERVICIOS DE TELEFONÍA FIJA (ACCESO)</t>
  </si>
  <si>
    <t>2 Meses
1 mes</t>
  </si>
  <si>
    <t>El expediente reposa en archivo, pendiente anexar pago 5 6 7 8 9</t>
  </si>
  <si>
    <t>https://community.secop.gov.co/Public/Tendering/OpportunityDetail/Index?noticeUID=CO1.NTC.4623937&amp;isFromPublicArea=True&amp;isModal=False</t>
  </si>
  <si>
    <t>https://gobiernobogota.sharepoint.com/sites/ExpedientesDigitalesSDG/120alcaldialocaldesancristobal/Documentos%20compartidos/Forms/AllItems.aspx?id=%2Fsites%2FExpedientesDigitalesSDG%2F120alcaldialocaldesancristobal%2FDocumentos%20compartidos%2F120%2E75%20CONTRATOS%2F2023%2F0478%2D2023%2FCONTRATO%20CTOI%20478%2D2023%20CARPETA%202%2Epdf&amp;viewid=48a8c6a0%2D2532%2D4a73%2Da119%2Dd82bf7f8ddbb&amp;parent=%2Fsites%2FExpedientesDigitalesSDG%2F120alcaldialocaldesancristobal%2FDocumentos%20compartidos%2F120%2E75%20CONTRATOS%2F2023%2F0478%2D2023</t>
  </si>
  <si>
    <t>CHUBB</t>
  </si>
  <si>
    <t>FDLSC-COP-487-2023</t>
  </si>
  <si>
    <t>FDLSC-LP-003-2023</t>
  </si>
  <si>
    <t>CONSORCIO SAN CRISTOBAL 2023</t>
  </si>
  <si>
    <t>REALIZAR LAS OBRAS DE CONSERVACIÓN DE LA MALLA VIAL, ESPACIO PÚBLICO ASOCIADO Y OBRAS COMPLEMENTARIAS EN LA LOCALIDAD DE SAN CRISTÓBAL, BOGOTÁ, D.C. A TRAVÉS DEL SISTEMA DE PRECIOS UNITARIOS FIJOS Y A MONTO AGOTABLE</t>
  </si>
  <si>
    <t>https://community.secop.gov.co/Public/Tendering/ContractNoticePhases/View?PPI=CO1.PPI.24536644&amp;isFromPublicArea=True&amp;isModal=False</t>
  </si>
  <si>
    <t>https://gobiernobogota.sharepoint.com/sites/ExpedientesDigitalesSDG/120alcaldialocaldesancristobal/Documentos%20compartidos/Forms/AllItems.aspx?id=%2Fsites%2FExpedientesDigitalesSDG%2F120alcaldialocaldesancristobal%2FDocumentos%20compartidos%2F120%2E75%20CONTRATOS%2F2023%2F0487%2D2023&amp;viewid=48a8c6a0%2D2532%2D4a73%2Da119%2Dd82bf7f8ddbb</t>
  </si>
  <si>
    <t>MIRS LATINOAMERICA S.A.S</t>
  </si>
  <si>
    <t>FDLSC-INTV-524-2023</t>
  </si>
  <si>
    <t>B-10038081</t>
  </si>
  <si>
    <t>05/07/2023
05/07/2023
05/07/2023
05/04/2024</t>
  </si>
  <si>
    <t>05/10/2024
05/10/2024
05/04/2027
05/04/2029</t>
  </si>
  <si>
    <t>VIGENTE
VIGENTE
VIGENTE
VIGENTE</t>
  </si>
  <si>
    <t>FDLSC-COP-488-2023</t>
  </si>
  <si>
    <t>FDLSC-LP-004-2023</t>
  </si>
  <si>
    <t>CONSORCIO AMG</t>
  </si>
  <si>
    <t>1866 - 1871</t>
  </si>
  <si>
    <t>SAN CRISTÓBAL PREPARADA ANTE EMERGENCIAS - OBRAS PARA LA MOVILIDAD EN SAN CRISTÓBAL</t>
  </si>
  <si>
    <t>CONTRATAR A MONTO AGOTABLE LA ACTUALIZACIÓN Y AJUSTE DE ESTUDIOS Y DISEÑOS, Y LA CONSTRUCCIÓN DE OBRAS DE MITIGACIÓN DE RIESGOS POR PROCESOS DE REMOCIÓN EN MASA, PARA EL SECTOR PASEITO, DE ACUERDO CON EL POLÍGONO ANALIZADO EN LOS ESTUDIOS Y DISEÑOS ELABORADOS POR EL CONTRATO DE CONSULTORÍA 275 DE 2018, OBRAS A DESARROLLAR EN LA LOCALIDAD DE SAN CRISTÓBAL, BOGOTÁ D.C</t>
  </si>
  <si>
    <t>Terminado en proceso de liquidacion</t>
  </si>
  <si>
    <t>https://community.secop.gov.co/Public/Tendering/ContractNoticePhases/View?PPI=CO1.PPI.24593770&amp;isFromPublicArea=True&amp;isModal=False</t>
  </si>
  <si>
    <t>https://gobiernobogota.sharepoint.com/sites/ExpedientesDigitalesSDG/120alcaldialocaldesancristobal/Documentos%20compartidos/Forms/AllItems.aspx?id=%2Fsites%2FExpedientesDigitalesSDG%2F120alcaldialocaldesancristobal%2FDocumentos%20compartidos%2F120%2E75%20CONTRATOS%2F2023%2F0488%2D2023&amp;viewid=48a8c6a0%2D2532%2D4a73%2Da119%2Dd82bf7f8ddbb</t>
  </si>
  <si>
    <t>CONSORCIO INTERVENCION BOGOTA 2023</t>
  </si>
  <si>
    <t>FDLSC-INTV-526-2023</t>
  </si>
  <si>
    <t>M-100203450</t>
  </si>
  <si>
    <t>03/01/2024
03/01/2024
03/01/2024
19/06/2024</t>
  </si>
  <si>
    <t>19/12/2024
19/12/2024
19/06/2027
19/06/2029</t>
  </si>
  <si>
    <t>FDLSC-CTOI-521-2023</t>
  </si>
  <si>
    <t>FDLSC-CD-331-2023</t>
  </si>
  <si>
    <t>SAN CRISTÓBAL PROMOTORA DEL ARTE, LA CULTURA Y EL PATRIMONIO</t>
  </si>
  <si>
    <t>PRESTAR LOS SERVICIOS DE PLANEACIÓN, EJECUCIÓN Y DIVULGACIÓN DE LAS ACTIVIDADES A DESARROLLARSE EN EL MARCO DE LA ACCIÓN DE CIUDAD NAVIDAD 2023 Y LA GENERACIÓN DE LOS ENTORNOS LUMÍNICOS Y DE DIFUSIÓN DE LOS ACTOS PRINCIPALES QUE HARÁN PARTE DE LA ESTRATEGIA COMUNICACIONAL DE LA ADMINISTRACIÓN DISTRITAL.</t>
  </si>
  <si>
    <t>Pendiente por liquidacióin que genera gobierno</t>
  </si>
  <si>
    <t>https://www.contratos.gov.co/consultas/detalleProceso.do?numConstancia=23-22-70418&amp;g-recaptcha-response=03AAYGu2QBnvYNekf2RH3dt8eR9XFBRYZQc7ogNzcATmRfY79OWdwUeWNxKqcnkHBjfNCuq0apzdpRLWBodyvvyEQw-ugjDp0L5KWuqzm6cHe_YxUR1JORSXXEeMhDh2nJlccQ9LfSNY7xb7oiEVjpV5ecify9B_4gLRUT80GgZZQuMQYA-edRALjluolCOJXqmfrRXze4_QeSPEov8flt74ET6tn7rdhyC4KDznnj9EXqY1zyDg764u2opof6bS6iE88yvtmPVxb1WJhEuFuvFZzTMJ_pRSTkgp-43sQ1GY-ZlpuXN-nSJiGJp21rzufNuqOd_rZgGULFSCJSw33lZCq1LFOEKeeGxRypOfL8WmKpayyX_Gc73O-QQjsJQf_LMPvrS3sjkA5p1e04bIgzGYpZkxZrNR6urcri2PmtB9YBF-zG0NYyb81icq0FjG1z6n7u-7jLFGy_Rb04_pdxlIxmIkEJ6F9aZCdusXuAsRL6ytC1ECc9RYO19rK-WsZphp4-3YixsyNT9TxgrQ0yDEJu2kscY576TdeXMzaz_YCIvcrhprK0XdwYAI0jISm2H8-wZzQ4bLvg</t>
  </si>
  <si>
    <t>https://gobiernobogota.sharepoint.com/sites/ExpedientesDigitalesSDG/120alcaldialocaldesancristobal/Documentos%20compartidos/Forms/AllItems.aspx?id=%2Fsites%2FExpedientesDigitalesSDG%2F120alcaldialocaldesancristobal%2FDocumentos%20compartidos%2F120%2E75%20CONTRATOS%2F2023%2F0521%2D2023&amp;viewid=48a8c6a0%2D2532%2D4a73%2Da119%2Dd82bf7f8ddbb</t>
  </si>
  <si>
    <t>20235400001723</t>
  </si>
  <si>
    <t>FDLSC-CMA-001-2023</t>
  </si>
  <si>
    <t>CONTRATO INTERVENTORIA</t>
  </si>
  <si>
    <t>REALIZAR LA INTERVENTORÍA TÉCNICA, ADMINISTRATIVA, FINANCIERA, JURÍDICA, AMBIENTAL, SOCIAL Y SST AL CONTRATO DE OBRA PÚBLICA CUYO OBJETO ES: REALIZAR LAS OBRAS DE CONSERVACIÓN DE LA MALLA VIAL Y ESPACIO PÚBLICO ASOCIADO EN LA LOCALIDAD DE SAN CRISTÓBAL, BOGOTÁ, D.C. A TRAVÉS DEL SISTEMA DE PRECIOS UNITARIOS FIJOS, CON FORMULA DE REAJUSTE Y A MONTO AGOTABLE</t>
  </si>
  <si>
    <t>https://community.secop.gov.co/Public/Tendering/ContractNoticePhases/View?PPI=CO1.PPI.24930991&amp;isFromPublicArea=True&amp;isModal=False</t>
  </si>
  <si>
    <t>https://gobiernobogota.sharepoint.com/sites/ExpedientesDigitalesSDG/120alcaldialocaldesancristobal/Documentos%20compartidos/Forms/AllItems.aspx?id=%2Fsites%2FExpedientesDigitalesSDG%2F120alcaldialocaldesancristobal%2FDocumentos%20compartidos%2F120%2E75%20CONTRATOS%2F2023%2F0524%2D2023&amp;viewid=48a8c6a0%2D2532%2D4a73%2Da119%2Dd82bf7f8ddbb</t>
  </si>
  <si>
    <r>
      <rPr>
        <sz val="9"/>
        <color rgb="FF000000"/>
        <rFont val="Century Gothic"/>
        <family val="2"/>
      </rPr>
      <t xml:space="preserve">ISOLIER ANDRES EGUIS BENITEZ
DANIELA VANESA CAMPO GRANADOS
</t>
    </r>
    <r>
      <rPr>
        <strike/>
        <sz val="9"/>
        <color rgb="FF000000"/>
        <rFont val="Century Gothic"/>
        <family val="2"/>
      </rPr>
      <t>DIEGO CABALLERO ROJAS
DIANA MARCELA VAHOS GIL
DIEGO CABALLERO ROJAS, DIANA MARCELA VAHOS GIL, JEFFERSON ARLES AYALA BOHORQUEZ</t>
    </r>
  </si>
  <si>
    <r>
      <rPr>
        <sz val="9"/>
        <color rgb="FF000000"/>
        <rFont val="Century Gothic"/>
        <family val="2"/>
      </rPr>
      <t xml:space="preserve">20245420018263
</t>
    </r>
    <r>
      <rPr>
        <strike/>
        <sz val="9"/>
        <color rgb="FF000000"/>
        <rFont val="Century Gothic"/>
        <family val="2"/>
      </rPr>
      <t>20245420015323
20245420010473
20245400000333</t>
    </r>
  </si>
  <si>
    <t>21-44-101418188</t>
  </si>
  <si>
    <t>18/07/2023
18/07/2023
17/04/2024</t>
  </si>
  <si>
    <t>17/02/2024
17/08/2027
17/04/2029</t>
  </si>
  <si>
    <t>FDLSC-CMA-002-2023</t>
  </si>
  <si>
    <t>REALIZAR LA INTERVENTORÍA TÉCNICA, ADMINISTRATIVA, FINANCIERA, CONTABLE, JURÍDICA, SOCIAL, AMBIENTAL Y SST AL CONTRATO DE OBRA CUYO OBJETO ES: CONTRATAR A MONTO AGOTABLE LA ACTUALIZACIÓN Y AJUSTE DE ESTUDIOS Y DISEÑOS, Y LA CONSTRUCCIÓN DE OBRAS DE MITIGACIÓN DE RIESGOS POR PROCESOS DE REMOCIÓN EN MASA, PARA EL SECTOR PASEITO, DE ACUERDO CON EL POLÍGONO ANALIZADO EN LOS ESTUDIOS Y DISEÑOS ELABORADOS POR EL CONTRATO DE CONSULTORÍA 275 DE 2018, OBRAS A DESARROLLAR EN LA LOCALIDAD DE SAN CRISTÓBAL, BOGOTÁ D.C</t>
  </si>
  <si>
    <t>https://community.secop.gov.co/Public/Tendering/ContractNoticePhases/View?PPI=CO1.PPI.25005073&amp;isFromPublicArea=True&amp;isModal=False</t>
  </si>
  <si>
    <t>https://gobiernobogota.sharepoint.com/sites/ExpedientesDigitalesSDG/120alcaldialocaldesancristobal/Documentos%20compartidos/Forms/AllItems.aspx?id=%2Fsites%2FExpedientesDigitalesSDG%2F120alcaldialocaldesancristobal%2FDocumentos%20compartidos%2F120%2E75%20CONTRATOS%2F2023%2F0526%2D2023&amp;viewid=48a8c6a0%2D2532%2D4a73%2Da119%2Dd82bf7f8ddbb</t>
  </si>
  <si>
    <r>
      <rPr>
        <sz val="9"/>
        <color rgb="FF000000"/>
        <rFont val="Century Gothic"/>
        <family val="2"/>
      </rPr>
      <t xml:space="preserve">ISOLIER ANDRES EGUIS BENITEZ
DIEGO CABALLERO ROJAS
JEFFERSON ARLES AYALA BOHORQUEZ
</t>
    </r>
    <r>
      <rPr>
        <strike/>
        <sz val="9"/>
        <color rgb="FF000000"/>
        <rFont val="Century Gothic"/>
        <family val="2"/>
      </rPr>
      <t>DIEGO CABALLERO ROJAS Y JEFFERSON ARLES AYALA BOHORQUEZ</t>
    </r>
  </si>
  <si>
    <r>
      <rPr>
        <sz val="9"/>
        <color rgb="FF000000"/>
        <rFont val="Century Gothic"/>
        <family val="2"/>
      </rPr>
      <t xml:space="preserve">20245420015323
</t>
    </r>
    <r>
      <rPr>
        <strike/>
        <sz val="9"/>
        <color rgb="FF000000"/>
        <rFont val="Century Gothic"/>
        <family val="2"/>
      </rPr>
      <t>20245400000313</t>
    </r>
  </si>
  <si>
    <t>18-44-101090663</t>
  </si>
  <si>
    <t>06/07/2023
06/07/2023
06/07/2023</t>
  </si>
  <si>
    <t>05/12/2024
06/06/2027
06/07/2028</t>
  </si>
  <si>
    <t>FDLSC-CTOI-530-2023</t>
  </si>
  <si>
    <t>FDLSC-CD-344-2023</t>
  </si>
  <si>
    <t>ASOCIACION COLOMBIANA DE INTERPRETES Y PRODUCTORES FONOGRAFICOS (ACINPRO)</t>
  </si>
  <si>
    <t>CONTRATAR LOS SERVICIOS DE ACINPRO PARA REALIZAR LA EJECUCIÓN Y COMUNICACIÓN PÚBLICA DE LOS FONOGRAMAS E INTERPRETACIONES ARTÍSTICAS Y/O EJECUCIONES PERTENECIENTES ÚNICAMENTE A SUS TITULARES AFILIADOS, EN LOS EVENTOS Y ACTIVIDADES REALIZADAS POR EL FONDO DE DESARROLLO LOCAL DE SAN CRISTÓBAL</t>
  </si>
  <si>
    <t>https://community.secop.gov.co/Public/Tendering/OpportunityDetail/Index?noticeUID=CO1.NTC.4658007&amp;isFromPublicArea=True&amp;isModal=False</t>
  </si>
  <si>
    <t>https://gobiernobogota.sharepoint.com/sites/ExpedientesDigitalesSDG/120alcaldialocaldesancristobal/Documentos%20compartidos/Forms/AllItems.aspx?id=%2Fsites%2FExpedientesDigitalesSDG%2F120alcaldialocaldesancristobal%2FDocumentos%20compartidos%2F120%2E75%20CONTRATOS%2F2023%2F0530%2D2023&amp;viewid=48a8c6a0%2D2532%2D4a73%2Da119%2Dd82bf7f8ddbb</t>
  </si>
  <si>
    <t>LAURA FERNANDA GARCÍA RODRIGUEZ</t>
  </si>
  <si>
    <t>20235400001623</t>
  </si>
  <si>
    <t>380-47-994000136643-0</t>
  </si>
  <si>
    <t xml:space="preserve">  28/06/2023</t>
  </si>
  <si>
    <t xml:space="preserve">  03/07/2024</t>
  </si>
  <si>
    <t>FDLSC-CTOI-571-2023</t>
  </si>
  <si>
    <t>FDLSC-CD-356-2023</t>
  </si>
  <si>
    <t>EMPRESA INMOBILIARIA Y DE SERVICIOS LOGISTICOS DE CUNDINAMARCA</t>
  </si>
  <si>
    <t>O23011601060000001865
O23011601200000001801
O23011601240000001813
O23011602300000001866
O23011602380000001868
O23011603390000001869
O23011603400000001870
O23011603480000001844
O23011605570000001873</t>
  </si>
  <si>
    <t>San Cristóbal le apuesta a la reactivación económica apoyando lo nuestro 4.194.750
San Cristóbal es deporte 404.090.967
Espacios mas verdes en San Cristóbal 30.845.281
San Cristóbal preparada ante emergencias 65.488.556
San Cristóbal fomenta la separación, transformación y aprovechamiento de sus residuos 23.576.875
San Cristóbal territorio de paz y reconciliación 196.792.889
Mujeres empoderadas en San Cristóbal 51.551.300
San Cristóbal cuida a San Cristóbal 22.914.769
San Cristóbal al servicio de la ciudadanía 1.366.827.349</t>
  </si>
  <si>
    <t>REALIZAR GERENCIA INTEGRAL LOGÍSTICA PARA EL DESARROLLO OPERATIVO DE LOS EVENTOS LIDERADOS POR LA ALCALDÍA LOCAL DE SAN CRISTÓBAL</t>
  </si>
  <si>
    <t>En proceso de ingreso a Almacen y a la espera de radicación de facturación  e informe por parte del operador para trámite de pago y liquidación</t>
  </si>
  <si>
    <t>https://community.secop.gov.co/Public/Tendering/OpportunityDetail/Index?noticeUID=CO1.NTC.4657752&amp;isFromPublicArea=True&amp;isModal=False</t>
  </si>
  <si>
    <t>https://gobiernobogota.sharepoint.com/sites/ExpedientesDigitalesSDG/120alcaldialocaldesancristobal/Documentos%20compartidos/Forms/AllItems.aspx?id=%2Fsites%2FExpedientesDigitalesSDG%2F120alcaldialocaldesancristobal%2FDocumentos%20compartidos%2F120%2E75%20CONTRATOS%2F2023%2F0571%2D2023&amp;viewid=48a8c6a0%2D2532%2D4a73%2Da119%2Dd82bf7f8ddbb</t>
  </si>
  <si>
    <r>
      <rPr>
        <sz val="9"/>
        <color rgb="FF000000"/>
        <rFont val="Century Gothic"/>
        <family val="2"/>
      </rPr>
      <t>MONICA ALEJANDRA BERNAL FORIGUA
YEIMY JULIETH TORRES
ELIANA YURIED BENITO LADINO
DIANA MARCELA RUBIO BERIGUES
JOHN FREDY AGUIRRE CORREA
ANGÉLICA JOHANNA PATARROYO LONDOÑO
ANNI ESTHER ZUÑIGA PEREA
ROSA ANGELICA ROBAYO AYALA
JACKELINE ROMERO ROMERO
LISSETH CATALINA VARGAS MAYORGA
OSWALDO JAVIER SANCHEZ SOLER
OMAR RUBIANO CASTRO
FREDDY ALBERTO HERNANDEZ PAEZ</t>
    </r>
    <r>
      <rPr>
        <sz val="9"/>
        <color rgb="FF000000"/>
        <rFont val="Century Gothic"/>
        <family val="2"/>
      </rPr>
      <t xml:space="preserve">
</t>
    </r>
    <r>
      <rPr>
        <strike/>
        <sz val="9"/>
        <color rgb="FF000000"/>
        <rFont val="Century Gothic"/>
        <family val="2"/>
      </rPr>
      <t>JAIR ALEXANDER GUTIERREZ
ANGELICA JOHANA PATARROLLO LONDOÑO
MONICA ALEJANDRA BERNAL FORIGUA
ROSA ANGELICA ROBAYO AYALA
DEISY ANGELICA CASTIBLANCO
DIEGO MAURICIO ROJAS CACHOPE
ELIANA YURIED BENITO LADINO
KARINA ROCIRIS LEON RIANO
FREDY ALBERTO HERNANDEZ PAEZ
LISSETH CATALINA VARGAS MAYORGA
OSWALDO JAVIER SANCHEZ SOLER
JHON FERNANDO BARRANTES
MARIA FERNANDA GÓMEZ CARDONA</t>
    </r>
  </si>
  <si>
    <r>
      <rPr>
        <sz val="9"/>
        <color rgb="FF000000"/>
        <rFont val="Century Gothic"/>
        <family val="2"/>
      </rPr>
      <t xml:space="preserve">20245420018303
</t>
    </r>
    <r>
      <rPr>
        <strike/>
        <sz val="9"/>
        <color rgb="FF000000"/>
        <rFont val="Century Gothic"/>
        <family val="2"/>
      </rPr>
      <t xml:space="preserve">20245420009163
20245420005553
20245420002213 
20245420000263
</t>
    </r>
    <r>
      <rPr>
        <strike/>
        <sz val="9"/>
        <color rgb="FF000000"/>
        <rFont val="Century"/>
        <family val="1"/>
      </rPr>
      <t>20235400001883 - 20235420011693 - 20235400002693</t>
    </r>
  </si>
  <si>
    <t>33-44-101239910</t>
  </si>
  <si>
    <t>FDLSC-CSU-610-2023</t>
  </si>
  <si>
    <t>FDLSC- MIC-006-2023</t>
  </si>
  <si>
    <t>SUMINISTRO DE CONSUMIBLES DE IMPRESIÓN PARA LAS IMPRESORAS DE LA ALCALDIA LOCAL DE SAN CRISTOBAL Y JUNTA ADMINISTRADORA LOCAL</t>
  </si>
  <si>
    <t>https://community.secop.gov.co/Public/Tendering/ContractNoticePhases/View?PPI=CO1.PPI.26632200&amp;isFromPublicArea=True&amp;isModal=False</t>
  </si>
  <si>
    <t>20235400002233</t>
  </si>
  <si>
    <t xml:space="preserve"> 30/04/2024</t>
  </si>
  <si>
    <t>FDLSC-CSU-696-2023</t>
  </si>
  <si>
    <t>FDLSC- MIC-005-2023</t>
  </si>
  <si>
    <t>Acta de liquidacion cargada
Pendiente liberacion</t>
  </si>
  <si>
    <t>https://community.secop.gov.co/Public/Tendering/OpportunityDetail/Index?noticeUID=CO1.NTC.4550844&amp;isFromPublicArea=True&amp;isModal=False</t>
  </si>
  <si>
    <t>https://gobiernobogota.sharepoint.com/sites/ExpedientesDigitalesSDG/120alcaldialocaldesancristobal/Documentos%20compartidos/Forms/AllItems.aspx?id=%2Fsites%2FExpedientesDigitalesSDG%2F120alcaldialocaldesancristobal%2FDocumentos%20compartidos%2F120%2E75%20CONTRATOS%2F2023%2F0696%2D2023&amp;viewid=48a8c6a0%2D2532%2D4a73%2Da119%2Dd82bf7f8ddbb</t>
  </si>
  <si>
    <t>20235420008373</t>
  </si>
  <si>
    <t>21-44-101417505 y 21-40-101214098</t>
  </si>
  <si>
    <t>FDLSC-CV-718-2023</t>
  </si>
  <si>
    <t>FDLSC-SASI-002-2023</t>
  </si>
  <si>
    <t>GESCOM SAS</t>
  </si>
  <si>
    <t>PARTICIPACIÓN CIUDADANA PARA EL DESARROLLO LOCAL</t>
  </si>
  <si>
    <t>SELECCIÓN ABREVIADA SUBASTA INVERSA</t>
  </si>
  <si>
    <t>ADQUISICIÓN A MONTO AGOTABLE DE ELEMENTOS TECNOLÓGICOS E INSUMOS DE CARÁCTER LOGÍSTICO, PARA EL FORTALECIMIENTO DE LAS JUNTAS DE ACCIÓN COMUNAL DE LA LOCALIDAD CUARTA DE SAN CRISTÓBAL.</t>
  </si>
  <si>
    <t>MANUEL ALEJANDRO GONZÁLEZ DELVASTO</t>
  </si>
  <si>
    <t>4 MESES
1 MES</t>
  </si>
  <si>
    <t xml:space="preserve">En ejecución </t>
  </si>
  <si>
    <t>Liquidaciin en Julio</t>
  </si>
  <si>
    <t>https://community.secop.gov.co/Public/Tendering/ContractNoticePhases/View?PPI=CO1.PPI.27101680&amp;isFromPublicArea=True&amp;isModal=False</t>
  </si>
  <si>
    <t>https://gobiernobogota.sharepoint.com/sites/ExpedientesDigitalesSDG/120alcaldialocaldesancristobal/Documentos%20compartidos/Forms/AllItems.aspx?id=%2Fsites%2FExpedientesDigitalesSDG%2F120alcaldialocaldesancristobal%2FDocumentos%20compartidos%2F120%2E75%20CONTRATOS%2F2023%2F0718%2D2023&amp;viewid=48a8c6a0%2D2532%2D4a73%2Da119%2Dd82bf7f8ddbb</t>
  </si>
  <si>
    <t>LISSETH CATALINA VARGAS MAYORGA</t>
  </si>
  <si>
    <t>20235420016413</t>
  </si>
  <si>
    <t xml:space="preserve">N-100065038 </t>
  </si>
  <si>
    <t>MUNDIAL  SEGUROS</t>
  </si>
  <si>
    <t xml:space="preserve"> 19/10/2023</t>
  </si>
  <si>
    <t>FDLSC-CPS-731-2023</t>
  </si>
  <si>
    <t>FDLSC- MIC-008-2023</t>
  </si>
  <si>
    <t>INMOTICA LTDA</t>
  </si>
  <si>
    <t>RENOVACIÓN DE LA GARANTÍA DE LA UPS DE MARCA APC MODELO SMART-UPS VT DE 30 KVA CON SUS RESPECTIVOS MANTENIMIENTOS PREVENTIVOS Y CORRECTIVOS, INCLUYENDO SUMINISTRO Y CAMBIO DE BATERÍAS PARA EL FONDO DE DESARROLLO LOCAL DE SAN CRISTOBAL</t>
  </si>
  <si>
    <t>https://community.secop.gov.co/Public/Tendering/ContractNoticePhases/View?PPI=CO1.PPI.27014012&amp;isFromPublicArea=True&amp;isModal=False</t>
  </si>
  <si>
    <t>https://gobiernobogota.sharepoint.com/sites/ExpedientesDigitalesSDG/120alcaldialocaldesancristobal/Documentos%20compartidos/Forms/AllItems.aspx?id=%2Fsites%2FExpedientesDigitalesSDG%2F120alcaldialocaldesancristobal%2FDocumentos%20compartidos%2F120%2E75%20CONTRATOS%2F2023%2F0731%2D2023&amp;viewid=48a8c6a0%2D2532%2D4a73%2Da119%2Dd82bf7f8ddbb</t>
  </si>
  <si>
    <t>20235400002363</t>
  </si>
  <si>
    <t xml:space="preserve">11-44-101208281 </t>
  </si>
  <si>
    <t>FDLSC-CPS-740-2023</t>
  </si>
  <si>
    <t>FDLSC- MIC-007-2023</t>
  </si>
  <si>
    <t>RODRIGO ALI CUBILLOS VERGARA</t>
  </si>
  <si>
    <t>CONTRATAR LA PRESTACIÓN DE SERVICIOS DE MANO DE OBRA Y EL SUMINISTRO DE MATERIALES PARA LA ADECUACIÓN Y MEJORAMIENTO DE LOS ESPACIOS PARA EL FORTALECIMIENTO Y OFERTA CULTURAL EN EL AUDITORIO DE LA ALCALDÍA LOCAL SAN CRISTÓBAL.</t>
  </si>
  <si>
    <t>Acta de Liquidacion cargada en informe final</t>
  </si>
  <si>
    <t>https://community.secop.gov.co/Public/Tendering/ContractNoticePhases/View?PPI=CO1.PPI.26629750&amp;isFromPublicArea=True&amp;isModal=False</t>
  </si>
  <si>
    <t>https://gobiernobogota.sharepoint.com/sites/ExpedientesDigitalesSDG/120alcaldialocaldesancristobal/Documentos%20compartidos/Forms/AllItems.aspx?id=%2Fsites%2FExpedientesDigitalesSDG%2F120alcaldialocaldesancristobal%2FDocumentos%20compartidos%2F120%2E75%20CONTRATOS%2F2023%2F0740%2D2023&amp;viewid=48a8c6a0%2D2532%2D4a73%2Da119%2Dd82bf7f8ddbb</t>
  </si>
  <si>
    <t>20235400002503</t>
  </si>
  <si>
    <t>21-46-11076737</t>
  </si>
  <si>
    <t>FDLSC-CPS-742-2023</t>
  </si>
  <si>
    <t>FDLSC-SAMC-005-2023</t>
  </si>
  <si>
    <t>SOLUCIONES INTEGRALES TM SAS</t>
  </si>
  <si>
    <t>CONTRATAR SERVICIOS TÉCNICOS Y OPERATIVOS PARA EJECUTAR ACTIVIDADES DE PLANTACIÓN Y MANTENIMIENTO DE JARDINES EN LA LOCALIDAD DE SAN CRISTÓBAL.</t>
  </si>
  <si>
    <t>En pago tres para racdicar PAC de junio. y avanzar con liquidacion</t>
  </si>
  <si>
    <t>https://community.secop.gov.co/Public/Tendering/ContractNoticePhases/View?PPI=CO1.PPI.26711866&amp;isFromPublicArea=True&amp;isModal=False</t>
  </si>
  <si>
    <t>https://gobiernobogota.sharepoint.com/sites/ExpedientesDigitalesSDG/120alcaldialocaldesancristobal/Documentos%20compartidos/Forms/AllItems.aspx?id=%2Fsites%2FExpedientesDigitalesSDG%2F120alcaldialocaldesancristobal%2FDocumentos%20compartidos%2F120%2E75%20CONTRATOS%2F2023%2F0742%2D2023&amp;viewid=48a8c6a0%2D2532%2D4a73%2Da119%2Dd82bf7f8ddbb</t>
  </si>
  <si>
    <t>20235400002593</t>
  </si>
  <si>
    <t>0934485¿7</t>
  </si>
  <si>
    <t>FDLSC-CPS-743-2023</t>
  </si>
  <si>
    <t>FDLSC- MIC-009-2023</t>
  </si>
  <si>
    <t>A&amp;GC CONSULTING SAS</t>
  </si>
  <si>
    <t>CONTRATAR LA PRESTACIÓN DE SERVICIOS PARA FORTALECER EL EMPODERAMIENTO DE LAS NIÑAS Y MUJERES DE LA LOCALIDAD DE SAN CRISTÓBAL EN EL ÁMBITO CIENTÍFICO Y LA ELIMINACIÓN DE ESTEREOTIPOS DE GÉNERO QUE PERMITAN CONTRIBUIR A LA RADICACIÓN DE LAS VIOLENCIAS BASADAS EN CUESTIONES DE GÉNERO, TENIENDO EN CUENTA LA POLÍTICA PUBLICA DE MUJERES Y EQUIDAD DE GÉNERO (PPMYEG) Y AVANZAR EN LA GARANTÍA Y LA PROTECCIÓN DEL DERECHO A UNA VIDA LIBRE DE VIOLENCIAS Y LA TRANSFORMACIÓN DE LOS PREJUICIOS CULTURALES E INSTITUCIONALES.</t>
  </si>
  <si>
    <t>https://community.secop.gov.co/Public/Tendering/ContractNoticePhases/View?PPI=CO1.PPI.27866191&amp;isFromPublicArea=True&amp;isModal=False</t>
  </si>
  <si>
    <t>https://gobiernobogota.sharepoint.com/sites/ExpedientesDigitalesSDG/120alcaldialocaldesancristobal/Documentos%20compartidos/Forms/AllItems.aspx?id=%2Fsites%2FExpedientesDigitalesSDG%2F120alcaldialocaldesancristobal%2FDocumentos%20compartidos%2F120%2E75%20CONTRATOS%2F2023%2F0743%2D2023&amp;viewid=48a8c6a0%2D2532%2D4a73%2Da119%2Dd82bf7f8ddbb</t>
  </si>
  <si>
    <r>
      <t>KARINA ROCIRIS LEON RIAÑO</t>
    </r>
    <r>
      <rPr>
        <strike/>
        <sz val="9"/>
        <color rgb="FF000000"/>
        <rFont val="Century"/>
        <family val="1"/>
      </rPr>
      <t xml:space="preserve">
MONICA ALEJANDRA BERNAL FORIGUA</t>
    </r>
  </si>
  <si>
    <r>
      <rPr>
        <sz val="9"/>
        <color rgb="FF000000"/>
        <rFont val="Century Gothic"/>
        <family val="2"/>
      </rPr>
      <t xml:space="preserve">20245420000153
</t>
    </r>
    <r>
      <rPr>
        <strike/>
        <sz val="9"/>
        <color rgb="FF000000"/>
        <rFont val="Century"/>
        <family val="1"/>
      </rPr>
      <t>20235400002623</t>
    </r>
  </si>
  <si>
    <t xml:space="preserve">NB-100291626  </t>
  </si>
  <si>
    <t>FDLSC-CV-744-2023</t>
  </si>
  <si>
    <t>FDLSC-SASI-001-2023</t>
  </si>
  <si>
    <t>UT SICVEL SC 2023 LOTE 1, 3, 4 y 6</t>
  </si>
  <si>
    <t>CONTRATAR A MONTO AGOTABLE LA ADQUISICIÓN Y DISTRIBUCIÓN DE ELEMENTOS PEDAGÓGICOS Y DIDÁCTICOS, MOBILIARIO, LITERARIO, TECNOLOGICO Y ELECTRONICO AUDIOVISUAL EN EL MARCO DE LOS PROYECTOS DE INVERSION 1724 “POR UNA INFANCIA FELIZ EN SAN CRISTOBAL”, 1790 “SAN CRISTÓBAL FORTALECE LA EDUCACION”, 1811 “SAN CRISTÓBAL TE CUIDA”, EN LA LOCALIDAD DE SAN CRISTOBAL</t>
  </si>
  <si>
    <t>44 DÍAS
60 DIAS
45 DIAS</t>
  </si>
  <si>
    <t>Liquido CARLOS HERNANDO MACIAS MONTOYA</t>
  </si>
  <si>
    <t>https://community.secop.gov.co/Public/Tendering/ContractNoticePhases/View?PPI=CO1.PPI.26964120&amp;isFromPublicArea=True&amp;isModal=False</t>
  </si>
  <si>
    <t>https://gobiernobogota.sharepoint.com/sites/ExpedientesDigitalesSDG/120alcaldialocaldesancristobal/Documentos%20compartidos/Forms/AllItems.aspx?id=%2Fsites%2FExpedientesDigitalesSDG%2F120alcaldialocaldesancristobal%2FDocumentos%20compartidos%2F120%2E75%20CONTRATOS%2F2023%2F0744%2D2023&amp;viewid=48a8c6a0%2D2532%2D4a73%2Da119%2Dd82bf7f8ddbb</t>
  </si>
  <si>
    <t>DOTACIONES ESCOLARES</t>
  </si>
  <si>
    <t>20235420016783</t>
  </si>
  <si>
    <t>CSC100038827</t>
  </si>
  <si>
    <t>FDLSC-CV-745-2023</t>
  </si>
  <si>
    <t>HARDWARE ASESORIAS SOFTWARE LTDA LOTES 2 y 5</t>
  </si>
  <si>
    <t>POR UNA INFANCIA FELIZ EN SAN CRISTOBAL</t>
  </si>
  <si>
    <t>CONTRATAR A MONTO AGOTABLE LA ADQUISICIÓN Y DISTRIBUCIÓN DE ELEMENTOS PEDAGÓGICOS Y DIDÁCTICOS, MOBILIARIO, LITERARIO, TECNOLOGICO Y ELECTRONICO AUDIOVISUAL EN EL MARCO DE LOS PROYECTOS DE INVERSION 1724 “POR UNA INFANCIA FELIZ EN SAN CRISTOBAL”, 1790 “SAN CRISTÓBAL FORTALECE LA EDUCACION”, 1811 “SAN CRISTÓBAL TE CUIDA”, EN LA LOCALIDAD DE SAN CRISTOBAL - LOTE 2</t>
  </si>
  <si>
    <t>CUARENTA Y CUATRO (44) DÍAS
NOVENTA DIAS (90) DIAS
CUARENTA Y OCHO DIAS (48) 
44 DIAS</t>
  </si>
  <si>
    <t>https://gobiernobogota.sharepoint.com/sites/ExpedientesDigitalesSDG/120alcaldialocaldesancristobal/Documentos%20compartidos/Forms/AllItems.aspx?id=%2Fsites%2FExpedientesDigitalesSDG%2F120alcaldialocaldesancristobal%2FDocumentos%20compartidos%2F120%2E75%20CONTRATOS%2F2023%2F0745%2D2023&amp;viewid=48a8c6a0%2D2532%2D4a73%2Da119%2Dd82bf7f8ddbb</t>
  </si>
  <si>
    <t>20245420019773</t>
  </si>
  <si>
    <t>96-44-101186368</t>
  </si>
  <si>
    <t>FDLSC-CPS-767-2023</t>
  </si>
  <si>
    <t>FDLSC-SAMC-010-2023</t>
  </si>
  <si>
    <t xml:space="preserve">REDNEET SAS </t>
  </si>
  <si>
    <t>1873 - 7130</t>
  </si>
  <si>
    <t>SAN CRISTÓBAL AL SERVICIO DE LA CIUDADANÍA - SERVICIOS DE MANTENIMIENTO Y REPARACIÓN DE COMPUTADORES Y EQUIPOS PERIFÉRICOS</t>
  </si>
  <si>
    <t>CONTRATAR EL SERVICIO DE MANTENIMIENTO PREVENTIVO Y CORRECTIVO DE LOS EQUIPOS QUE HACEN PARTE DE LA PLATAFORMA TECNOLÓGICA DEL FONDO DE DESARROLLO LOCAL DE SAN CRISTÓBAL Y QUE INCIDEN EN EL FORTALECIMIENTO INSTITUCIONAL</t>
  </si>
  <si>
    <t>Tres 3 Meses</t>
  </si>
  <si>
    <t>Expediente en contratacion Paola Gutierrez firmas</t>
  </si>
  <si>
    <t>https://community.secop.gov.co/Public/Tendering/ContractNoticePhases/View?PPI=CO1.PPI.27936615&amp;isFromPublicArea=True&amp;isModal=False</t>
  </si>
  <si>
    <t>https://gobiernobogota.sharepoint.com/sites/ExpedientesDigitalesSDG/120alcaldialocaldesancristobal/Documentos%20compartidos/Forms/AllItems.aspx?id=%2Fsites%2FExpedientesDigitalesSDG%2F120alcaldialocaldesancristobal%2FDocumentos%20compartidos%2F120%2E75%20CONTRATOS%2F2023%2F0767%2D2023&amp;viewid=48a8c6a0%2D2532%2D4a73%2Da119%2Dd82bf7f8ddbb</t>
  </si>
  <si>
    <r>
      <rPr>
        <sz val="9"/>
        <color rgb="FF000000"/>
        <rFont val="Century Gothic"/>
        <family val="2"/>
      </rPr>
      <t xml:space="preserve">JULIETH ANDREA MARTINEZ TOVAR
</t>
    </r>
    <r>
      <rPr>
        <strike/>
        <sz val="9"/>
        <color rgb="FF000000"/>
        <rFont val="Century Gothic"/>
        <family val="2"/>
      </rPr>
      <t>FREDY ROLANDO MORENO BALLESTEROS
JULIETH ANDREA MARTINEZ TOVAR</t>
    </r>
  </si>
  <si>
    <r>
      <rPr>
        <sz val="9"/>
        <color rgb="FF000000"/>
        <rFont val="Century Gothic"/>
        <family val="2"/>
      </rPr>
      <t xml:space="preserve">20245420016933
</t>
    </r>
    <r>
      <rPr>
        <strike/>
        <sz val="9"/>
        <color rgb="FF000000"/>
        <rFont val="Century Gothic"/>
        <family val="2"/>
      </rPr>
      <t>20245420016143
20235400000953</t>
    </r>
  </si>
  <si>
    <t>21-46-101079188</t>
  </si>
  <si>
    <t>FDLSC-CCO-768-2023</t>
  </si>
  <si>
    <t>FDLSC-CMA-003-2023</t>
  </si>
  <si>
    <t>CONSORCIO DISEÑOS MITIGACION</t>
  </si>
  <si>
    <t>CONTRATAR LOS ESTUDIOS DE AMENAZA, VULNERABILIDAD, Y RIESGOS POR PROCESOS DE REMOCIÓN EN MASA, ASI COMO EL DISEÑO DETALLADO DE OBRAS DE MITIGACIÓN DE RIESGOS EN LA LOCALIDAD DE SAN CRISTÓBAL, BOGOTÁ - DISTRITO CAPITAL</t>
  </si>
  <si>
    <t>https://community.secop.gov.co/Public/Tendering/ContractNoticePhases/View?PPI=CO1.PPI.28005623&amp;isFromPublicArea=True&amp;isModal=False</t>
  </si>
  <si>
    <t>https://gobiernobogota.sharepoint.com/sites/ExpedientesDigitalesSDG/120alcaldialocaldesancristobal/Documentos%20compartidos/Forms/AllItems.aspx?id=%2Fsites%2FExpedientesDigitalesSDG%2F120alcaldialocaldesancristobal%2FDocumentos%20compartidos%2F120%2E75%20CONTRATOS%2F2023%2F0768%2D2023&amp;viewid=48a8c6a0%2D2532%2D4a73%2Da119%2Dd82bf7f8ddbb</t>
  </si>
  <si>
    <t>DIEGO CABALLERO ROJAS
VICTOR ALFONSO LOPEZ DIAZ</t>
  </si>
  <si>
    <r>
      <rPr>
        <sz val="9"/>
        <color rgb="FF000000"/>
        <rFont val="Century Gothic"/>
        <family val="2"/>
      </rPr>
      <t xml:space="preserve">20245420006863
</t>
    </r>
    <r>
      <rPr>
        <strike/>
        <sz val="9"/>
        <color rgb="FF000000"/>
        <rFont val="Century Gothic"/>
        <family val="2"/>
      </rPr>
      <t>20245400000303</t>
    </r>
  </si>
  <si>
    <t>18-44-101094726</t>
  </si>
  <si>
    <t>21/12/2023
21/12/2023
21/12/2023</t>
  </si>
  <si>
    <t>21/10/2024
21/04/2027
21/12/2028</t>
  </si>
  <si>
    <t>FDLSC-CVNI-769-2023</t>
  </si>
  <si>
    <t>FDLSC-CD-424-2023</t>
  </si>
  <si>
    <t>O23011601060000001865
O23011601200000001801
O23011601210000001803
O23011601240000001858
O23011602380000001868
O23011603390000001869
O23011603400000001870
O23011603480000001844
O23011605550000001872</t>
  </si>
  <si>
    <t>San Cristóbal le apuesta a la reactivación económica apoyando lo nuestro 397.421.961
San Cristóbal es deporte 506.260.787
San Cristóbal promotora del arte, la cultura y el patrimonio  349.040.451
San Cristóbal creativa 204.504.000
San Cristóbal fomenta la separación, transformación y aprovechamiento de sus residuos 198.697.584
San Cristóbal territorio de paz y  reconciliación 743.777.546
Mujeres empoderadas en San  Cristóbal 206.163.122
San Cristóbal cuida a San Cristóbal 130.446.248
Participación ciudadana para el desarrollo local 2.532.770.000</t>
  </si>
  <si>
    <t>AUNAR ESFUERZOS TÉCNICOS ADMINISTRATIVOS, FINANCIEROS, JURÍDICOS, SOCIALES, LOGÍSTICOS Y COMUNITARIOS, ENTRE  EL FONDO DE DESARROLLO LOCAL Y  ALIANZA COLOMBIANA DE INSTITUCIONES PÚBLICAS DE EDUCACIÓN SUPERIOR – RED SUMMA QUE PERMITAN EJECUTAR LOS PROYECTOS QUE REQUIERE EL FONDO DE DESARROLLO LOCAL DE SAN CRISTÓBAL ENCAMINADOS AL CUMPLIMIENTO DE METAS PLANTEADAS EN EL PLAN DE DESARROLLO, POR MEDIO DE ACTIVIDADES ARTÍSTICAS, CAPACITACIÓN, FORMACIÓN Y CULTURALES Y DEMÁS NECESARIAS PARA EL FORTALECIMIENTO Y ORIENTACIÓN HACIA ACTIVIDADES PRODUCTIVAS.</t>
  </si>
  <si>
    <t>CUATRO (4) MESES y UN (1) día</t>
  </si>
  <si>
    <t>https://community.secop.gov.co/Public/Tendering/OpportunityDetail/Index?noticeUID=CO1.NTC.5322068&amp;isFromPublicArea=True&amp;isModal=False</t>
  </si>
  <si>
    <t>https://gobiernobogota.sharepoint.com/sites/ExpedientesDigitalesSDG/120alcaldialocaldesancristobal/Documentos%20compartidos/Forms/AllItems.aspx?id=%2Fsites%2FExpedientesDigitalesSDG%2F120alcaldialocaldesancristobal%2FDocumentos%20compartidos%2F120%2E75%20CONTRATOS%2F2023%2F0769%2D2023&amp;viewid=48a8c6a0%2D2532%2D4a73%2Da119%2Dd82bf7f8ddbb</t>
  </si>
  <si>
    <r>
      <rPr>
        <sz val="9"/>
        <color rgb="FF000000"/>
        <rFont val="Century Gothic"/>
        <family val="2"/>
      </rPr>
      <t xml:space="preserve">ANNI ESTHER ZUÑIGA PEREA
OSCAR ARMANDO RENDON DUQUE
LISSETH CATALINA VARGAS MAYORGA
ANGÉLICA JOHANNA PATARROYO LONDOÑO
MONICA ALEJANDRA BERNAL FORIGUA
FABIAN ANDRES MIRANDA JACINTO
FREDDY ALBERTO HERNANDEZ PAEZ
OMAR RUBIANO CASTRO
</t>
    </r>
    <r>
      <rPr>
        <strike/>
        <sz val="9"/>
        <color rgb="FF000000"/>
        <rFont val="Century Gothic"/>
        <family val="2"/>
      </rPr>
      <t>OSCAR ARMANDO RENDON DUQUE
LISSETH CATALINA VARGAS MAYORGA
ANGÉLICA JOHANNA PATARROYO LONDOÑO
KARINA ROCIRIS LEON RIAÑO
MONICA ALEJANDRA BERNAL FORIGUA
FABIAN ANDRES MIRANDA JACINTO
FREDDY ALBERTO HERNANDEZ PAEZ
OMAR RUBIANO CASTRO
JOSE LUIS SUAREZ PARRA
SARA ISABEL GOMEZ SANCHEZ
PAULO CÉSAR CRUZ DELGADILLO
LUZ NELLY CARREÑO PEREZ</t>
    </r>
  </si>
  <si>
    <r>
      <rPr>
        <sz val="9"/>
        <color rgb="FF000000"/>
        <rFont val="Century Gothic"/>
        <family val="2"/>
      </rPr>
      <t xml:space="preserve">20245420018313
</t>
    </r>
    <r>
      <rPr>
        <strike/>
        <sz val="9"/>
        <color rgb="FF000000"/>
        <rFont val="Century Gothic"/>
        <family val="2"/>
      </rPr>
      <t>20245420016013
20245420014993
20245420008683
20245420005563
20245420000093</t>
    </r>
  </si>
  <si>
    <t>45-44-101153036</t>
  </si>
  <si>
    <t>FDLSC-CPS-786-2023</t>
  </si>
  <si>
    <t>FDLSC-SAMC-008-2023</t>
  </si>
  <si>
    <t>ASCODES SAS</t>
  </si>
  <si>
    <t>CONTRATAR LA PRESTACIÓN DE SERVICIOS PROFESIONALES ENFOCADOS A LAS ESTRATEGIAS DE CUIDADO QUE VINCULE A MUJERES CUIDADORAS EN ACTIVIDADES PARA SU BIENESTAR FÍSICO, EMOCIONAL Y AUTONOMÍA, EN LA LOCALIDAD DE SAN CRISTÓBAL Y DAR CUMPLIMIENTO A LAS INICIATIVAS DE PRESUPUESTOS PARTICIPATIVOS</t>
  </si>
  <si>
    <t>https://community.secop.gov.co/Public/Tendering/ContractNoticePhases/View?PPI=CO1.PPI.27695995&amp;isFromPublicArea=True&amp;isModal=False</t>
  </si>
  <si>
    <t>KARINA ROCIRIS LEON RIAÑO</t>
  </si>
  <si>
    <t>20245420000153</t>
  </si>
  <si>
    <t>157547</t>
  </si>
  <si>
    <t>SEGUREXPO DE COLOMBIA SA</t>
  </si>
  <si>
    <t>FDLSC-CV-791-2023</t>
  </si>
  <si>
    <t>FDLSC-SASI-004-2023</t>
  </si>
  <si>
    <t>SECURITY VIDEO EQUIPMENT S.A.S</t>
  </si>
  <si>
    <t>ADQUISICIÓN DE ELEMENTOS PARA LA DOTACIÓN DE LA BIBLIOTECA PÚBLICA LA VICTORIA Y SU RED DE BIBLIOTECAS INSCRITAS DE LA LOCALIDAD DE SAN CRISTÓBAL”,</t>
  </si>
  <si>
    <t>Unico pago, tramitando entradas almacen con un saldo a liberar Julio</t>
  </si>
  <si>
    <t>https://community.secop.gov.co/Public/Tendering/ContractNoticePhases/View?PPI=CO1.PPI.28056424&amp;isFromPublicArea=True&amp;isModal=False</t>
  </si>
  <si>
    <t>https://gobiernobogota.sharepoint.com/sites/ExpedientesDigitalesSDG/120alcaldialocaldesancristobal/Documentos%20compartidos/Forms/AllItems.aspx?id=%2Fsites%2FExpedientesDigitalesSDG%2F120alcaldialocaldesancristobal%2FDocumentos%20compartidos%2F120%2E75%20CONTRATOS%2F2023%2F0791%2D2023&amp;viewid=48a8c6a0%2D2532%2D4a73%2Da119%2Dd82bf7f8ddbb</t>
  </si>
  <si>
    <t>LAURA FERNANDA GARCIA RODRIGUEZ
 FABIAN ANDRES MIRANDA JACINTO</t>
  </si>
  <si>
    <r>
      <rPr>
        <sz val="9"/>
        <color rgb="FF000000"/>
        <rFont val="Century Gothic"/>
        <family val="2"/>
      </rPr>
      <t xml:space="preserve">20245420007283
</t>
    </r>
    <r>
      <rPr>
        <strike/>
        <sz val="9"/>
        <color rgb="FF000000"/>
        <rFont val="Century Gothic"/>
        <family val="2"/>
      </rPr>
      <t>20245420000163</t>
    </r>
  </si>
  <si>
    <t>CSC100039890</t>
  </si>
  <si>
    <t>FDLSC-CV-852-2023</t>
  </si>
  <si>
    <t>MIC-014-2023</t>
  </si>
  <si>
    <t>TEK SOLUCIONES TECNOLÓGICAS SAS</t>
  </si>
  <si>
    <t>Expediente en poder de juliet lo va devolver a  archivo
Entrega 30 mayo</t>
  </si>
  <si>
    <t>https://community.secop.gov.co/Public/Tendering/ContractNoticePhases/View?PPI=CO1.PPI.28757290&amp;isFromPublicArea=True&amp;isModal=False</t>
  </si>
  <si>
    <t>https://gobiernobogota.sharepoint.com/sites/ExpedientesDigitalesSDG/120alcaldialocaldesancristobal/Documentos%20compartidos/Forms/AllItems.aspx?id=%2Fsites%2FExpedientesDigitalesSDG%2F120alcaldialocaldesancristobal%2FDocumentos%20compartidos%2F120%2E75%20CONTRATOS%2F2023%2F0852%2D2023&amp;viewid=48a8c6a0%2D2532%2D4a73%2Da119%2Dd82bf7f8ddbb</t>
  </si>
  <si>
    <t>20235400002823</t>
  </si>
  <si>
    <t>376-47-994000022120</t>
  </si>
  <si>
    <t>FDLSC-CPS-871-2023</t>
  </si>
  <si>
    <t>FDLSC-LP-008-2023</t>
  </si>
  <si>
    <t>PRESTACIÓN DE SERVICIOS PARA EL FORTALECIMIENTO, ACOMPAÑAMIENTO Y ASESORÍA EN LA FORMULACIÓN Y EJECUCIÓN DE LOS PROCESOS CIUDADANOS DE EDUCACIÓN AMBIENTAL– PROCEDAS, DE LA LOCALIDAD DE SAN CRISTÓBAL</t>
  </si>
  <si>
    <t>1 Mes</t>
  </si>
  <si>
    <t>https://community.secop.gov.co/Public/Tendering/ContractNoticePhases/View?PPI=CO1.PPI.27758238&amp;isFromPublicArea=True&amp;isModal=False</t>
  </si>
  <si>
    <t>https://gobiernobogota.sharepoint.com/sites/ExpedientesDigitalesSDG/120alcaldialocaldesancristobal/Documentos%20compartidos/Forms/AllItems.aspx?id=%2Fsites%2FExpedientesDigitalesSDG%2F120alcaldialocaldesancristobal%2FDocumentos%20compartidos%2F120%2E75%20CONTRATOS%2F2023%2F0871%2D2023&amp;viewid=48a8c6a0%2D2532%2D4a73%2Da119%2Dd82bf7f8ddbb</t>
  </si>
  <si>
    <r>
      <rPr>
        <sz val="9"/>
        <color rgb="FF000000"/>
        <rFont val="Century Gothic"/>
        <family val="2"/>
      </rPr>
      <t xml:space="preserve">DIANA MARCELA RUBIO VERIGUES 
</t>
    </r>
    <r>
      <rPr>
        <strike/>
        <sz val="9"/>
        <color rgb="FF000000"/>
        <rFont val="Century Gothic"/>
        <family val="2"/>
      </rPr>
      <t>DIEGO MAURICIO ROJAS CACHOPE</t>
    </r>
  </si>
  <si>
    <r>
      <rPr>
        <sz val="9"/>
        <color rgb="FF9C0006"/>
        <rFont val="Century Gothic"/>
        <family val="2"/>
      </rPr>
      <t xml:space="preserve">PENDIENTE
</t>
    </r>
    <r>
      <rPr>
        <strike/>
        <sz val="9"/>
        <color rgb="FF9C0006"/>
        <rFont val="Century Gothic"/>
        <family val="2"/>
      </rPr>
      <t>20245420000233</t>
    </r>
  </si>
  <si>
    <t>42-40-101045213</t>
  </si>
  <si>
    <t>FDLSC-CSU-872-2023</t>
  </si>
  <si>
    <t>FDLSC-MIC-015-2023</t>
  </si>
  <si>
    <t>1866 - 1868</t>
  </si>
  <si>
    <t>SAN CRISTÓBAL PREPARADA ANTE EMERGENCIAS - SAN CRISTÓBAL FOMENTA LA SEPARACIÓN, TRANSFORMACIÓN Y APROVECHAMIENTO DE SUS RESIDUOS</t>
  </si>
  <si>
    <t>CONTRATAR LA ADQUISICIÓN DE IMPRESOS A MONTO AGOTABLE PARA EL FORTALECIMIENTO DE LAS CAPACIDADES COMUNITARIAS EN LA LOCALIDAD DE SAN CRISTÓBAL</t>
  </si>
  <si>
    <t>https://community.secop.gov.co/Public/Tendering/ContractNoticePhases/View?PPI=CO1.PPI.28771913&amp;isFromPublicArea=True&amp;isModal=False</t>
  </si>
  <si>
    <t>JAIR ALEXANDER GUTIERREZ</t>
  </si>
  <si>
    <t>20245420000143</t>
  </si>
  <si>
    <t>14-44-101201523_x000D_</t>
  </si>
  <si>
    <t>FDLSC-CPS-902-2023</t>
  </si>
  <si>
    <t>FDLSC-LP-009-2023</t>
  </si>
  <si>
    <t>CONSORCIO ARBOLADO O&amp;F 2023</t>
  </si>
  <si>
    <t>REVERDECER A SAN CRISTÓBAL, ADAPTARNOS Y MITIGAR LA CRISIS CLIMÁTICA</t>
  </si>
  <si>
    <t>2 Meses</t>
  </si>
  <si>
    <t>https://community.secop.gov.co/Public/Tendering/ContractNoticePhases/View?PPI=CO1.PPI.27807458&amp;isFromPublicArea=True&amp;isModal=False</t>
  </si>
  <si>
    <t>https://gobiernobogota.sharepoint.com/sites/ExpedientesDigitalesSDG/120alcaldialocaldesancristobal/Documentos%20compartidos/Forms/AllItems.aspx?id=%2Fsites%2FExpedientesDigitalesSDG%2F120alcaldialocaldesancristobal%2FDocumentos%20compartidos%2F120%2E75%20CONTRATOS%2F2023%2F0902%2D2023&amp;viewid=48a8c6a0%2D2532%2D4a73%2Da119%2Dd82bf7f8ddbb</t>
  </si>
  <si>
    <t>660 74 994000012063</t>
  </si>
  <si>
    <t>FDLSC-CPS-906-2023</t>
  </si>
  <si>
    <t>FDLSC-SAMC-006-2023</t>
  </si>
  <si>
    <t>FUNDACION TIEMPOS DE COLOR</t>
  </si>
  <si>
    <t>CONTRATAR LOS SERVICIOS TÉCNICOS Y OPERATIVOS PARA EJECUTAR ACTIVIDADES DE CAPACITACIÓN, ASISTENCIA TÉCNICA, Y FORTALECIMIENTO DE LA AGRICULTURA URBANA EN LA LOCALIDAD DE SAN CRISTÓBAL</t>
  </si>
  <si>
    <t xml:space="preserve">FUNDACIÓN PARA EL DESARROLLO TERRITORIAL </t>
  </si>
  <si>
    <t>https://community.secop.gov.co/Public/Tendering/ContractNoticePhases/View?PPI=CO1.PPI.27333395&amp;isFromPublicArea=True&amp;isModal=False</t>
  </si>
  <si>
    <t>https://gobiernobogota.sharepoint.com/:f:/s/ExpedientesDigitalesSDG/120alcaldialocaldesancristobal/Et3BBFzvixNMh6IhTD6tlsABqp4yP72DJQDAEB2MQU4KZA?e=4zG8Aa</t>
  </si>
  <si>
    <r>
      <rPr>
        <sz val="9"/>
        <color rgb="FF000000"/>
        <rFont val="Century Gothic"/>
        <family val="2"/>
      </rPr>
      <t xml:space="preserve">DIANA MARCELA RUBIO BERIGUES
</t>
    </r>
    <r>
      <rPr>
        <strike/>
        <sz val="9"/>
        <color rgb="FF000000"/>
        <rFont val="Century Gothic"/>
        <family val="2"/>
      </rPr>
      <t>DIEGO MAURICIO ROJAS CACHOPE</t>
    </r>
  </si>
  <si>
    <r>
      <rPr>
        <sz val="9"/>
        <color rgb="FF000000"/>
        <rFont val="Century Gothic"/>
        <family val="2"/>
      </rPr>
      <t xml:space="preserve">PENDIENTE
</t>
    </r>
    <r>
      <rPr>
        <strike/>
        <sz val="9"/>
        <color rgb="FF000000"/>
        <rFont val="Century Gothic"/>
        <family val="2"/>
      </rPr>
      <t>20245420012063</t>
    </r>
  </si>
  <si>
    <t>430-47-994000064228</t>
  </si>
  <si>
    <t>FDLSC-INTV-919-2023</t>
  </si>
  <si>
    <t>FDLSC.CMA-004- 2023</t>
  </si>
  <si>
    <t>CONSULTORES DESARROLLO Y AMBIENTE S.A.S. BIC</t>
  </si>
  <si>
    <t>REALIZAR LA INTERVENTORÍA TÉCNICA, ADMINISTRATIVA, FINANCIERA, SOCIAL, CONTABLE, AMBIENTAL Y JURÍDICA AL CONTRATO QUE TIENE POR OBJETO CONTRATAR A PRECIOS UNITARIOS LAS OBRAS DE CONSTRUCCIÓN PARA SALONES COMUNALES DE LA LOCALIDAD DE SAN CRISTÓBAL EN LA CIUDAD DE BOGOTÁ D.C, DE CONFORMIDAD CON LOS ESTUDIOS Y DISEÑOS ARQUITECTÓNICOS Y DE INGENIERIA PRODUCTO DEL CONTRATO 640 DE 2022</t>
  </si>
  <si>
    <t>https://community.secop.gov.co/Public/Tendering/ContractNoticePhases/View?PPI=CO1.PPI.28204496&amp;isFromPublicArea=True&amp;isModal=False</t>
  </si>
  <si>
    <t>https://gobiernobogota.sharepoint.com/:f:/s/ExpedientesDigitalesSDG/120alcaldialocaldesancristobal/EqesHFvRtNNInSUCjWWzyToB849E8zVsFScChNGCwyspPg?e=8FiYd5</t>
  </si>
  <si>
    <r>
      <rPr>
        <sz val="9"/>
        <color rgb="FF000000"/>
        <rFont val="Century Gothic"/>
        <family val="2"/>
      </rPr>
      <t xml:space="preserve">ISOLIER ANDRES EGUIS BENITEZ
NICOLAS CUEVAS RAMIREZ
</t>
    </r>
    <r>
      <rPr>
        <strike/>
        <sz val="9"/>
        <color rgb="FF000000"/>
        <rFont val="Century Gothic"/>
        <family val="2"/>
      </rPr>
      <t>DIEGO CABALLERO ROJAS
JUSTINE MICHELL PEÑA RODRIGUEZ
DIEGO CABALLERO ROJAS
NICOLAS CUEVAS RAMIREZ
JUSTINE MICHELL PEÑA RODRIGUEZ
DIEGO CABALLERO ROJAS, 
DIANA MARCELA VAHOS GIL, 
JUSTINEMICHELL PEÑA RODRIGUEZ</t>
    </r>
  </si>
  <si>
    <r>
      <rPr>
        <sz val="9"/>
        <color rgb="FF000000"/>
        <rFont val="Century Gothic"/>
        <family val="2"/>
      </rPr>
      <t xml:space="preserve">20245420020963
</t>
    </r>
    <r>
      <rPr>
        <strike/>
        <sz val="9"/>
        <color rgb="FF000000"/>
        <rFont val="Century Gothic"/>
        <family val="2"/>
      </rPr>
      <t>20245420015323
20245420010453
20245400000323</t>
    </r>
  </si>
  <si>
    <t>11-44-101215191</t>
  </si>
  <si>
    <t>27/12/2023
27/10/2024
27/12/2023</t>
  </si>
  <si>
    <t>27/04/2025
27/10/2029
27/10/2027</t>
  </si>
  <si>
    <t>FDLSC-COP-928-2023</t>
  </si>
  <si>
    <t>FDLSC-LP-011-2023</t>
  </si>
  <si>
    <t>HAPIL INGENIERIA SAS</t>
  </si>
  <si>
    <t>CONTRATAR A PRECIOS UNITARIOS LAS OBRAS DE CONSTRUCCIÓN PARA SALONES COMUNALES DE LA LOCALIDAD DE SAN CRISTÓBAL EN LA CIUDAD DE BOGOTÁ D.C, DE CONFORMIDAD CON LOS ESTUDIOS Y DISEÑOS ARQUITECTÓNICOS Y DE INGENIERIA PRODUCTO DEL CONTRATO 640 DE 2022</t>
  </si>
  <si>
    <t>https://community.secop.gov.co/Public/Tendering/ContractNoticePhases/View?PPI=CO1.PPI.27874096&amp;isFromPublicArea=True&amp;isModal=False</t>
  </si>
  <si>
    <t>https://gobiernobogota.sharepoint.com/sites/ExpedientesDigitalesSDG/120alcaldialocaldesancristobal/Documentos%20compartidos/Forms/AllItems.aspx?id=%2Fsites%2FExpedientesDigitalesSDG%2F120alcaldialocaldesancristobal%2FDocumentos%20compartidos%2F120%2E75%20CONTRATOS%2F2023%2F0928%2D2023&amp;viewid=48a8c6a0%2D2532%2D4a73%2Da119%2Dd82bf7f8ddbb</t>
  </si>
  <si>
    <t>FDLSC-INTV-919-2023 CONSULTORES DESARROLLO Y AMBIENTE S.A.S. BIC</t>
  </si>
  <si>
    <t>NB-100302078</t>
  </si>
  <si>
    <t>FDLSC-CV-932-2023</t>
  </si>
  <si>
    <t>FDLSC-SASI-003-2023</t>
  </si>
  <si>
    <t>NICHOLL´S TACTICA S.A.S</t>
  </si>
  <si>
    <t>SAN CRISTÓBAL CUIDA A SAN CRISTOBAL</t>
  </si>
  <si>
    <t>DOTAR DE EQUIPOS ESPECIALES DE PROTECCIÓN AL PERSONAL DE LA POLICÍA DE LA ESTACIÓN CUARTA DE SAN CRISTÓBAL EN EL MARCO DEL PROYECTO 1844 “SAN CRISTÓBAL CUIDA A SAN CRISTÓBAL</t>
  </si>
  <si>
    <t>https://community.secop.gov.co/Public/Tendering/ContractNoticePhases/View?PPI=CO1.PPI.27906890&amp;isFromPublicArea=True&amp;isModal=False</t>
  </si>
  <si>
    <t>https://gobiernobogota.sharepoint.com/sites/ExpedientesDigitalesSDG/120alcaldialocaldesancristobal/Documentos%20compartidos/Forms/AllItems.aspx?id=%2Fsites%2FExpedientesDigitalesSDG%2F120alcaldialocaldesancristobal%2FDocumentos%20compartidos%2F120%2E75%20CONTRATOS%2F2023%2F0932%2D2023&amp;viewid=48a8c6a0%2D2532%2D4a73%2Da119%2Dd82bf7f8ddbb</t>
  </si>
  <si>
    <r>
      <rPr>
        <sz val="9"/>
        <color rgb="FF000000"/>
        <rFont val="Century Gothic"/>
        <family val="2"/>
      </rPr>
      <t xml:space="preserve">OMAR RUBIANO CASTRO
JORGE MARIO DIAZ OCAMPO
</t>
    </r>
    <r>
      <rPr>
        <strike/>
        <sz val="9"/>
        <color rgb="FF000000"/>
        <rFont val="Century Gothic"/>
        <family val="2"/>
      </rPr>
      <t>PAULO CESAR CRUZ DELGADILLO</t>
    </r>
  </si>
  <si>
    <r>
      <t xml:space="preserve">20245420014973
</t>
    </r>
    <r>
      <rPr>
        <strike/>
        <sz val="9"/>
        <color rgb="FF000000"/>
        <rFont val="Century Gothic"/>
        <family val="2"/>
      </rPr>
      <t>20245420000053</t>
    </r>
  </si>
  <si>
    <t>21-46-101079558</t>
  </si>
  <si>
    <t>FDLSC-CPS-935-2023</t>
  </si>
  <si>
    <t>FDLSC-SAMC-007-2023</t>
  </si>
  <si>
    <t>ASOCIACIÓN DE HOGARES SI A LA VIDA</t>
  </si>
  <si>
    <t>PRESTAR LOS SERVICIOS PROFESIONALES EN EL DESARROLLO DE LAS INICIATIVAS DE PRESUPUESTOS PARTICIPATIVOS VIGENCIA 2023, PARA LA CONSTRUCCIÓN DE LA CIUDADANÍA Y EL DESARROLLO DE CAPACIDADES EN EL EJERCICIO Y EXIGIBILIDAD DE LOS DERECHOS DE LAS MUJERES, LA PREVENCIÓN DE LAS VIOLENCIAS Y LA IDENTIFICACIÓN DE RIESGO DE FEMINICIDIO, TENIENDO EN CUENTA LA POLÍTICA PUBLICA DE MUJERES Y EQUIDAD DE GÉNERO (PPMYEG)</t>
  </si>
  <si>
    <t>Tramite de primer pago se liquida en agosto</t>
  </si>
  <si>
    <t>https://community.secop.gov.co/Public/Tendering/ContractNoticePhases/View?PPI=CO1.PPI.27681744&amp;isFromPublicArea=True&amp;isModal=False</t>
  </si>
  <si>
    <r>
      <rPr>
        <sz val="9"/>
        <color rgb="FF000000"/>
        <rFont val="Century Gothic"/>
        <family val="2"/>
      </rPr>
      <t xml:space="preserve">ANNI ESTHER ZUÑIGA PEREA
</t>
    </r>
    <r>
      <rPr>
        <strike/>
        <sz val="9"/>
        <color rgb="FF000000"/>
        <rFont val="Century Gothic"/>
        <family val="2"/>
      </rPr>
      <t>KARINA ROCIRIS LEON RIAÑO</t>
    </r>
  </si>
  <si>
    <r>
      <rPr>
        <sz val="9"/>
        <color rgb="FF9C0006"/>
        <rFont val="Century Gothic"/>
        <family val="2"/>
      </rPr>
      <t xml:space="preserve">20245420018283 
</t>
    </r>
    <r>
      <rPr>
        <strike/>
        <sz val="9"/>
        <color rgb="FF9C0006"/>
        <rFont val="Century Gothic"/>
        <family val="2"/>
      </rPr>
      <t>20245420000153</t>
    </r>
  </si>
  <si>
    <t>33-40-101077912</t>
  </si>
  <si>
    <t>FDLSC-CPS-939-2023</t>
  </si>
  <si>
    <t>FDLSC-SAMC-013-2023</t>
  </si>
  <si>
    <t xml:space="preserve">CORPORACION PARA LA ASESORIA CONSULTORIA INTERVENTORIA INGENIERIA Y CAPACITACIONES – ACIIC </t>
  </si>
  <si>
    <t>ADOLESCENCIA PLENA EN SAN CRISTÓBAL</t>
  </si>
  <si>
    <t xml:space="preserve">PRESTAR LOS SERVICIOS PARA LA IMPLEMENTACIÓN DE LAS ACCIONES Y ESTRATEGIAS ENFOCADAS EN LA PREVENCIÓN DE EMBARAZO EN ADOLESCENTES EN EL MARCO DEL PROYECTO 1861 ADOLESCENCIA PLENA EN SAN CRISTOBAL” </t>
  </si>
  <si>
    <t>41 Dias</t>
  </si>
  <si>
    <t>6 MESES 11 DIAS</t>
  </si>
  <si>
    <t>https://community.secop.gov.co/Public/Tendering/ContractNoticePhases/View?PPI=CO1.PPI.28701914&amp;isFromPublicArea=True&amp;isModal=False</t>
  </si>
  <si>
    <t>https://gobiernobogota.sharepoint.com/sites/ExpedientesDigitalesSDG/120alcaldialocaldesancristobal/Documentos%20compartidos/Forms/AllItems.aspx?id=%2Fsites%2FExpedientesDigitalesSDG%2F120alcaldialocaldesancristobal%2FDocumentos%20compartidos%2F120%2E75%20CONTRATOS%2F2023%2F0939%2D2023&amp;viewid=48a8c6a0%2D2532%2D4a73%2Da119%2Dd82bf7f8ddbb</t>
  </si>
  <si>
    <r>
      <rPr>
        <sz val="9"/>
        <color rgb="FF000000"/>
        <rFont val="Century Gothic"/>
        <family val="2"/>
      </rPr>
      <t xml:space="preserve">EVELYN FAINORY GONZALEZ FONSECA.
</t>
    </r>
    <r>
      <rPr>
        <strike/>
        <sz val="9"/>
        <color rgb="FF000000"/>
        <rFont val="Century Gothic"/>
        <family val="2"/>
      </rPr>
      <t>ELISA ARACELY VARGAS
MARIA EUGENIA BONILLA FORERO
VICTOR JOVANI MORENO YEPES</t>
    </r>
  </si>
  <si>
    <r>
      <rPr>
        <sz val="9"/>
        <color rgb="FF9C0006"/>
        <rFont val="Century Gothic"/>
        <family val="2"/>
      </rPr>
      <t xml:space="preserve">20245420020943
</t>
    </r>
    <r>
      <rPr>
        <strike/>
        <sz val="9"/>
        <color rgb="FF9C0006"/>
        <rFont val="Century Gothic"/>
        <family val="2"/>
      </rPr>
      <t>20245420000133</t>
    </r>
  </si>
  <si>
    <t>21-44-101433489</t>
  </si>
  <si>
    <t>FDLSC-CV-940-2023</t>
  </si>
  <si>
    <t>SASI-005-2023</t>
  </si>
  <si>
    <t>ABOVE COLOMBIA SAS</t>
  </si>
  <si>
    <t>SAN CRISTÓBAL ES DEPORTE</t>
  </si>
  <si>
    <t>2 Meses
1 mes
15 dias</t>
  </si>
  <si>
    <t>5 meses y 15 dias</t>
  </si>
  <si>
    <t>https://community.secop.gov.co/Public/Tendering/ContractNoticePhases/View?PPI=CO1.PPI.28056231&amp;isFromPublicArea=True&amp;isModal=False</t>
  </si>
  <si>
    <t>https://gobiernobogota.sharepoint.com/sites/ExpedientesDigitalesSDG/120alcaldialocaldesancristobal/Documentos%20compartidos/Forms/AllItems.aspx?id=%2Fsites%2FExpedientesDigitalesSDG%2F120alcaldialocaldesancristobal%2FDocumentos%20compartidos%2F120%2E75%20CONTRATOS%2F2023%2F0940%2D2023&amp;viewid=48a8c6a0%2D2532%2D4a73%2Da119%2Dd82bf7f8ddbb</t>
  </si>
  <si>
    <t>FREDDY ALBERTO HERNANDEZ PAEZ</t>
  </si>
  <si>
    <t>20245420000243</t>
  </si>
  <si>
    <t>21-44-101431444</t>
  </si>
  <si>
    <t>FDLSC-CPS-941-2023</t>
  </si>
  <si>
    <t>FDLSC-SAMC-014-2023</t>
  </si>
  <si>
    <t xml:space="preserve">FUNDACIÓN PARA EL DESARROLLO SOCIOCULTURAL, DEPORTIVO, COMUNITARIO, AGROPECUARIO Y/O AMBIENTAL FUNDESCO </t>
  </si>
  <si>
    <t>CONTRATAR LA PRESTACION DE SERVICIOS PARA LA IMPLEMENTACIÓN DE ACCIONES Y ESTRATEGIAS PARA LA MITIGACION DE LOS FACTORES DE RIESGO FRENTE AL CONSUMO DE SUSTANCIAS PSICOACTIVAS EN LA LOCALIDAD DE SAN CRISTÓBAL</t>
  </si>
  <si>
    <t>Proceso de pago y liquidacion</t>
  </si>
  <si>
    <t>https://community.secop.gov.co/Public/Tendering/ContractNoticePhases/View?PPI=CO1.PPI.28754634&amp;isFromPublicArea=True&amp;isModal=False</t>
  </si>
  <si>
    <t>https://gobiernobogota.sharepoint.com/sites/ExpedientesDigitalesSDG/120alcaldialocaldesancristobal/Documentos%20compartidos/Forms/AllItems.aspx?id=%2Fsites%2FExpedientesDigitalesSDG%2F120alcaldialocaldesancristobal%2FDocumentos%20compartidos%2F120%2E75%20CONTRATOS%2F2023%2F0941%2D2023&amp;viewid=48a8c6a0%2D2532%2D4a73%2Da119%2Dd82bf7f8ddbb</t>
  </si>
  <si>
    <r>
      <rPr>
        <sz val="9"/>
        <color rgb="FF000000"/>
        <rFont val="Century Gothic"/>
        <family val="2"/>
      </rPr>
      <t xml:space="preserve">EVELYN FAINORY GONZALEZ FONSECA.
</t>
    </r>
    <r>
      <rPr>
        <strike/>
        <sz val="9"/>
        <color rgb="FF000000"/>
        <rFont val="Century Gothic"/>
        <family val="2"/>
      </rPr>
      <t>ELISA ARACELY VARGAS
ALEJANDRO MARULANDA QUINCHE</t>
    </r>
  </si>
  <si>
    <t>14-46-101102901</t>
  </si>
  <si>
    <t>FDLSC-CVNI-943-2023</t>
  </si>
  <si>
    <t>FDLSC-CD-498-2023</t>
  </si>
  <si>
    <t>FUNDACION RENACER PARA TODOS</t>
  </si>
  <si>
    <t xml:space="preserve">SAN CRISTÓBAL SALUDABLE </t>
  </si>
  <si>
    <t>PRESTAR EL SERVICIO DE ACCIONES TÉCNICAS, METODOLÓGICAS, OPERATIVAS Y LOGÍSTICAS PARA IMPLEMENTAR ESTRATEGIAS DE RECONOCIMIENTO DE LOS SABERES ANCESTRALES EN MEDICINA EN LA LOCALIDAD DE SAN CRISTÓBAL</t>
  </si>
  <si>
    <t>AUTORIDADES TRADICIONALES INDIGENAS DE COLOMBIA - GOBIERNO MAYOR</t>
  </si>
  <si>
    <t>7de junio de 2024</t>
  </si>
  <si>
    <t>13 de junio de 2024</t>
  </si>
  <si>
    <t>https://community.secop.gov.co/Public/Tendering/OpportunityDetail/Index?noticeUID=CO1.NTC.5365147&amp;isFromPublicArea=True&amp;isModal=False</t>
  </si>
  <si>
    <t>https://gobiernobogota.sharepoint.com/sites/ExpedientesDigitalesSDG/120alcaldialocaldesancristobal/Documentos%20compartidos/Forms/AllItems.aspx?id=%2Fsites%2FExpedientesDigitalesSDG%2F120alcaldialocaldesancristobal%2FDocumentos%20compartidos%2F120%2E75%20CONTRATOS%2F2023%2F0943%2D2023&amp;viewid=48a8c6a0%2D2532%2D4a73%2Da119%2Dd82bf7f8ddbb</t>
  </si>
  <si>
    <r>
      <rPr>
        <sz val="9"/>
        <color rgb="FF000000"/>
        <rFont val="Century Gothic"/>
        <family val="2"/>
      </rPr>
      <t xml:space="preserve">EVELYN FAINORY GONZALEZ FONSECA.
</t>
    </r>
    <r>
      <rPr>
        <strike/>
        <sz val="9"/>
        <color rgb="FF000000"/>
        <rFont val="Century Gothic"/>
        <family val="2"/>
      </rPr>
      <t>ELISA ARACELY VARGAS
SANDRA JANNETH MORENO CRISTANCHO</t>
    </r>
  </si>
  <si>
    <r>
      <rPr>
        <sz val="9"/>
        <color rgb="FF000000"/>
        <rFont val="Century Gothic"/>
        <family val="2"/>
      </rPr>
      <t xml:space="preserve">20245420020943
</t>
    </r>
    <r>
      <rPr>
        <strike/>
        <sz val="9"/>
        <color rgb="FF000000"/>
        <rFont val="Century Gothic"/>
        <family val="2"/>
      </rPr>
      <t>202454200001332</t>
    </r>
  </si>
  <si>
    <t>310 47 994000010577</t>
  </si>
  <si>
    <t>FDLSC-CTOI-948-2023</t>
  </si>
  <si>
    <t>FDLSC-CD-500-2023</t>
  </si>
  <si>
    <t>PRESTAR LOS SERVICIOS, ADMINISTRATIVOS, JURÍDICOS, TÉCNICOS Y FINANCIEROS, PARA PROMOVER EL EJERCICIO Y LA RESTITUCIÓN DE LA AUTONOMÍA E INCLUSIÓN SOCIAL DE LAS PERSONAS CON DISCAPACIDAD POR MEDIO DEL OTORGAMIENTO DE DISPOSITIVOS DE ASISTENCIA PERSONAL -AYUDAS TÉCNICAS NO INCLUIDAS EN EL PLAN DE BENEFICIOS EN SALUD (POS) EN LA LOCALIDAD DE SAN CRISTÓBAL, EN EL MARCO DEL PROYECTO 1843 SAN CRISTÓBAL SALUDABLE</t>
  </si>
  <si>
    <t>https://community.secop.gov.co/Public/Tendering/OpportunityDetail/Index?noticeUID=CO1.NTC.5367722&amp;isFromPublicArea=True&amp;isModal=False</t>
  </si>
  <si>
    <t>https://gobiernobogota.sharepoint.com/sites/ExpedientesDigitalesSDG/120alcaldialocaldesancristobal/Documentos%20compartidos/Forms/AllItems.aspx?id=%2Fsites%2FExpedientesDigitalesSDG%2F120alcaldialocaldesancristobal%2FDocumentos%20compartidos%2F120%2E75%20CONTRATOS%2F2023%2F0948%2D2023&amp;viewid=48a8c6a0%2D2532%2D4a73%2Da119%2Dd82bf7f8ddbb</t>
  </si>
  <si>
    <t>21-44-101434199</t>
  </si>
  <si>
    <t>FDLSC-CTOI-951-2023</t>
  </si>
  <si>
    <t>FDLSC-CD-502-2023</t>
  </si>
  <si>
    <t>CORPORACION AGENCIA NACIONAL DE GOBIERNO DIGITAL</t>
  </si>
  <si>
    <t>O23011603430000001824
O23011605570000001873</t>
  </si>
  <si>
    <t>SAN CRISTÓBAL CONSTRUYE CONFIANZA Y CONVIVENCIA 321.240.000
SAN CRISTÓBAL AL SERVICIO DE LA CIUDADANÍA 65.115.072</t>
  </si>
  <si>
    <t>SERVICIOS DE PUESTA EN FUNCIONAMIENTO DE SISTEMAS INTEGRADOS DE SEGURIDAD BASADOS EN TICS Y TRANSFORMACION DIGITAL DEL ADULTO MAYOR EN LA LOCALIDAD DE SAN CRISTÓBAL</t>
  </si>
  <si>
    <t>NOVENTA (90) días</t>
  </si>
  <si>
    <t>16-10-2024_x000D_</t>
  </si>
  <si>
    <t>https://community.secop.gov.co/Public/Tendering/OpportunityDetail/Index?noticeUID=CO1.NTC.5368550&amp;isFromPublicArea=True&amp;isModal=False</t>
  </si>
  <si>
    <t>https://gobiernobogota.sharepoint.com/sites/ExpedientesDigitalesSDG/120alcaldialocaldesancristobal/Documentos%20compartidos/Forms/AllItems.aspx?id=%2Fsites%2FExpedientesDigitalesSDG%2F120alcaldialocaldesancristobal%2FDocumentos%20compartidos%2F120%2E75%20CONTRATOS%2F2023%2F0951%2D2023&amp;viewid=48a8c6a0%2D2532%2D4a73%2Da119%2Dd82bf7f8ddbb</t>
  </si>
  <si>
    <r>
      <rPr>
        <sz val="9"/>
        <color rgb="FF000000"/>
        <rFont val="Century Gothic"/>
        <family val="2"/>
      </rPr>
      <t xml:space="preserve">OMAR RUBIANO CASTRO
CLAUDIA PATRICIA VILLAMIZAR ALCALA
</t>
    </r>
    <r>
      <rPr>
        <strike/>
        <sz val="9"/>
        <color rgb="FF000000"/>
        <rFont val="Century Gothic"/>
        <family val="2"/>
      </rPr>
      <t>PAULO CESAR CRUZ DELGADILLO
MARISOL MUÑOZ PERALTA</t>
    </r>
  </si>
  <si>
    <r>
      <rPr>
        <sz val="9"/>
        <color rgb="FF000000"/>
        <rFont val="Century Gothic"/>
        <family val="2"/>
      </rPr>
      <t xml:space="preserve">20245420014973
</t>
    </r>
    <r>
      <rPr>
        <strike/>
        <sz val="9"/>
        <color rgb="FF000000"/>
        <rFont val="Century Gothic"/>
        <family val="2"/>
      </rPr>
      <t>20245420006853*
20245420000223</t>
    </r>
  </si>
  <si>
    <t>21-44-101434655</t>
  </si>
  <si>
    <t>SUMINISTRO DE COMBUSTIBLE PARA VEHICULOS LIVIANOS, PESADOS, MAQUINARIA AMARILLA Y MOTORES DE COMBUSTION INTERNA DEL FONDO DE DESARROLLO LOCAL DE SAN CRISTOBAL A MONTO AGOTABLE</t>
  </si>
  <si>
    <t>En Ejecucion</t>
  </si>
  <si>
    <t>https://www.colombiacompra.gov.co/tienda-virtual-del-estado-colombiano/ordenes-compra/116746</t>
  </si>
  <si>
    <t>https://gobiernobogota.sharepoint.com/:f:/s/ExpedientesDigitalesSDG/120alcaldialocaldesancristobal/Ero7nYkJ1gBLtX11KQioFo4BhzQ6yXCXeiSmnGZ9Y2-Y8g?e=PJF3wx</t>
  </si>
  <si>
    <r>
      <rPr>
        <sz val="9"/>
        <color rgb="FF000000"/>
        <rFont val="Century Gothic"/>
        <family val="2"/>
      </rPr>
      <t xml:space="preserve">RICARDO ALEJANDRO ALVARADO ORTÍZ
</t>
    </r>
    <r>
      <rPr>
        <strike/>
        <sz val="9"/>
        <color rgb="FF000000"/>
        <rFont val="Century Gothic"/>
        <family val="2"/>
      </rPr>
      <t xml:space="preserve">RICARDO BERMEO PERDOMO
KAREN VIVIANA AREIZA PEREIRA
</t>
    </r>
    <r>
      <rPr>
        <strike/>
        <sz val="9"/>
        <color rgb="FF000000"/>
        <rFont val="Century"/>
        <family val="1"/>
      </rPr>
      <t>EDUARD MAURICIO RINCON ZAPATA</t>
    </r>
  </si>
  <si>
    <r>
      <rPr>
        <sz val="9"/>
        <color rgb="FF9C0006"/>
        <rFont val="Century Gothic"/>
        <family val="2"/>
      </rPr>
      <t xml:space="preserve">20245420018763
</t>
    </r>
    <r>
      <rPr>
        <strike/>
        <sz val="9"/>
        <color rgb="FF9C0006"/>
        <rFont val="Century Gothic"/>
        <family val="2"/>
      </rPr>
      <t xml:space="preserve">20245420004713
20245420001253
</t>
    </r>
    <r>
      <rPr>
        <strike/>
        <sz val="9"/>
        <color rgb="FF000000"/>
        <rFont val="Century"/>
        <family val="1"/>
      </rPr>
      <t>20235400001453</t>
    </r>
  </si>
  <si>
    <t>JMALUCELLI TRAVELERS SEGUROS S.A.</t>
  </si>
  <si>
    <t xml:space="preserve">  02/10/2023
2) 02/10/2023
3) 02/10/2023</t>
  </si>
  <si>
    <t xml:space="preserve">  02/07/2025
2) 02/07/2025
3) 02/09/2027</t>
  </si>
  <si>
    <t>POLYFLEX</t>
  </si>
  <si>
    <t>https://www.colombiacompra.gov.co/tienda-virtual-del-estado-colombiano/ordenes-compra/107450</t>
  </si>
  <si>
    <t>https://gobiernobogota.sharepoint.com/:f:/s/ExpedientesDigitalesSDG/120alcaldialocaldesancristobal/Eu00oD_5K5RBpj8kyLMyCDABmoooek8GcpbvaWw_V8zj5w?e=wKnIeA</t>
  </si>
  <si>
    <t>20235420007253</t>
  </si>
  <si>
    <t>UNION TEMPORAL CLEAN BOGOTA</t>
  </si>
  <si>
    <t>3393 - 5330</t>
  </si>
  <si>
    <t>OTROS SERVICIOS DE COMIDAS CONTRATADAS - SERVICIOS DE LIMPIEZA GENERAL</t>
  </si>
  <si>
    <t>CONTRATAR LA PRESTACIÓN DE SERVICIO Y SUMINISTRO DE ASEO Y CAFETERÍA PARA LAS INSTALACIONES DE LA ALCALDÍA LOCAL DE SAN CRISTOBAL SUS SEDES Y LA JUNTA ADMINISTRADORA LOCAL, DE CONFORMIDAD CON LAS DISPOSICIONES TÉCNICAS ESTABLECIDAS EN EL ACUERDO MARCO DE PRECIOS No CCE - 126 - 2023</t>
  </si>
  <si>
    <t xml:space="preserve"> (4) meses y quince (15) días</t>
  </si>
  <si>
    <t>14 MESES 15 DIAS</t>
  </si>
  <si>
    <t>https://www.colombiacompra.gov.co/tienda-virtual-del-estado-colombiano/ordenes-compra/108883</t>
  </si>
  <si>
    <t>https://gobiernobogota.sharepoint.com/:f:/s/ExpedientesDigitalesSDG/120alcaldialocaldesancristobal/EqoI44JMHlFFstIhdiv3oJIBmoOYtWUi4uTULBdTe3fE8A?e=2bkbPu</t>
  </si>
  <si>
    <t>FUNCIONAMIENTO</t>
  </si>
  <si>
    <r>
      <rPr>
        <sz val="9"/>
        <color rgb="FF000000"/>
        <rFont val="Century Gothic"/>
        <family val="2"/>
      </rPr>
      <t xml:space="preserve">MONICA ALEXANDRA GOMEZ SARMIENTO
</t>
    </r>
    <r>
      <rPr>
        <strike/>
        <sz val="9"/>
        <color rgb="FF000000"/>
        <rFont val="Century Gothic"/>
        <family val="2"/>
      </rPr>
      <t>NUBIA YULIETH SALAZAR PARDO
MONICA ALEXANDRA GOMEZ SARMIENTO</t>
    </r>
  </si>
  <si>
    <r>
      <rPr>
        <sz val="9"/>
        <color rgb="FF000000"/>
        <rFont val="Century Gothic"/>
        <family val="2"/>
      </rPr>
      <t xml:space="preserve">20245420015013
</t>
    </r>
    <r>
      <rPr>
        <strike/>
        <sz val="9"/>
        <color rgb="FF000000"/>
        <rFont val="Century Gothic"/>
        <family val="2"/>
      </rPr>
      <t>20245420004583
20235420009003</t>
    </r>
  </si>
  <si>
    <t>14-40-101055287</t>
  </si>
  <si>
    <t xml:space="preserve">  05/05/2023
2) 05/05/2023
3) 05/05/2023
4) 05/05/2023</t>
  </si>
  <si>
    <t xml:space="preserve">  08/03/2024
2) 08/09/2024
3) 08/03/2027
4) 08/09/2024</t>
  </si>
  <si>
    <t>JM GRUPO EMPRESARIAL SAS</t>
  </si>
  <si>
    <t>ADQUISICIÓN, MANTENIMIENTO Y RECARGA DE EXTINTORES CONTRAINCENDIOS Y SUMINISTRO DE ELEMENTOS PARA LA ATENCIÓN DE PRIMEROS AUXILIOS Y EMERGENCIAS EN LAS INSTALACIONES DE LA ALCALDÍA LOCAL DE SAN CRISTÓBAL TENIENDO EN CUENTA EL ACUERDO MARCO - CCENEG-041-01-2021</t>
  </si>
  <si>
    <t>Pendiente validar un peso</t>
  </si>
  <si>
    <t>https://www.colombiacompra.gov.co/tienda-virtual-del-estado-colombiano/ordenes-compra/114839</t>
  </si>
  <si>
    <t>https://gobiernobogota.sharepoint.com/:f:/s/ExpedientesDigitalesSDG/120alcaldialocaldesancristobal/EigeWELde91MkyEwfWzb8DgBA5A66ctl7OJqCyBTNRDr3w?e=6YYIzj</t>
  </si>
  <si>
    <t>20235420017693</t>
  </si>
  <si>
    <t>25 DIAS</t>
  </si>
  <si>
    <t>https://www.colombiacompra.gov.co/tienda-virtual-del-estado-colombiano/ordenes-compra/114843</t>
  </si>
  <si>
    <t>https://gobiernobogota.sharepoint.com/:f:/s/ExpedientesDigitalesSDG/120alcaldialocaldesancristobal/Eio9r4weNHRGsw80O-VeHGkB4htlQoCc5yI_G4vbJiHlfg?e=pgkLdQ</t>
  </si>
  <si>
    <t>20245420000173</t>
  </si>
  <si>
    <t>UNION TEMPORAL ESTUDIOS 049</t>
  </si>
  <si>
    <t>1852 - 1871 -9991</t>
  </si>
  <si>
    <t>INGRESO VITAL PARA SAN CRISTÓBAL - OBRAS PARA LA MOVILIDAD EN SAN CRISTÓBAL - ARTÍCULOS N.C.P. DE FERRETERÍA Y CERRAJERÍA</t>
  </si>
  <si>
    <t>SUMINISTROS DE ELEMENTOS DE FERRETERIA Y CONSTRUCCION</t>
  </si>
  <si>
    <t>Pendiente cargar Liquacion en sharepoint</t>
  </si>
  <si>
    <t>https://www.colombiacompra.gov.co/tienda-virtual-del-estado-colombiano/ordenes-compra/115116</t>
  </si>
  <si>
    <t>https://gobiernobogota.sharepoint.com/:f:/s/ExpedientesDigitalesSDG/120alcaldialocaldesancristobal/Eu7mrViaUJdAqkYulayh1iABoEXXdMAuDyICIM9w4WYFKQ?e=V1deGw</t>
  </si>
  <si>
    <r>
      <rPr>
        <sz val="9"/>
        <color rgb="FF000000"/>
        <rFont val="Century Gothic"/>
        <family val="2"/>
      </rPr>
      <t xml:space="preserve">DIEGO CABALLERO ROJAS
</t>
    </r>
    <r>
      <rPr>
        <strike/>
        <sz val="9"/>
        <color rgb="FF000000"/>
        <rFont val="Century"/>
        <family val="1"/>
      </rPr>
      <t>DIEGO FERNANDO RODRIGUEZ VASQUEZ - SANDRA YINETH FAJARDO USAQUEN</t>
    </r>
  </si>
  <si>
    <r>
      <rPr>
        <sz val="9"/>
        <color rgb="FF000000"/>
        <rFont val="Century Gothic"/>
        <family val="2"/>
      </rPr>
      <t xml:space="preserve">20245420000123
</t>
    </r>
    <r>
      <rPr>
        <strike/>
        <sz val="9"/>
        <color rgb="FF000000"/>
        <rFont val="Century"/>
        <family val="1"/>
      </rPr>
      <t>20235400002283 - 20235420016703</t>
    </r>
  </si>
  <si>
    <t>21-44-101423284</t>
  </si>
  <si>
    <t>ADQUIRIR LA ACTUALIZACIÓN Y SOPORTE PARA LAS LICENCIAS DE PROPIEDAD DEL FONDO DE DESARROLLO LOCAL DE SAN CRISTÓBAL, ARCGIS BASIC SINGLE Y ARCGIS STANDARD CONCURRENT</t>
  </si>
  <si>
    <t>Esta en requerimiento a mafe para cierre en tienda virtual</t>
  </si>
  <si>
    <t>https://www.colombiacompra.gov.co/tienda-virtual-del-estado-colombiano/ordenes-compra/115752</t>
  </si>
  <si>
    <t>https://gobiernobogota.sharepoint.com/:f:/s/ExpedientesDigitalesSDG/120alcaldialocaldesancristobal/Eo-eT_DWkvFBoPnQxLE3W6YB0lgnl72_P91ySmS3rfTh2g?e=qb7uLx</t>
  </si>
  <si>
    <t>20235400002323</t>
  </si>
  <si>
    <t>CONTROLES EMPRESARIALES S.A.S</t>
  </si>
  <si>
    <t>ADQUISICIÓN DE LICENCIAS MICROSOFT OFFICE 365 E1 Y LICENCIA DE POWER BI PARA EL FONDO DE DESARROLLO LOCAL DE SAN CRISTOBAL MEDIANTE EL IADCCE-139-2020</t>
  </si>
  <si>
    <t>https://www.colombiacompra.gov.co/tienda-virtual-del-estado-colombiano/ordenes-compra/116341</t>
  </si>
  <si>
    <t>https://gobiernobogota.sharepoint.com/:f:/s/ExpedientesDigitalesSDG/120alcaldialocaldesancristobal/EqPaY9YN2W5FnVVKtOcEpSsBwfNL6PAxz8JOyeQT2bwM3g?e=WV52dw</t>
  </si>
  <si>
    <t>20235420015183</t>
  </si>
  <si>
    <t xml:space="preserve">NB-100284116  </t>
  </si>
  <si>
    <t>ASEGURADORA SOLIDARIA  COLOMBIA</t>
  </si>
  <si>
    <t xml:space="preserve">  25/09/2023
2) 25/09/2023
3) 25/09/2023</t>
  </si>
  <si>
    <t xml:space="preserve">  30/06/2024
2) 31/12/2024
3) 31/12/2026</t>
  </si>
  <si>
    <t>CIA MIGUEL CABALLERO SAS</t>
  </si>
  <si>
    <t>SUMINISTRAR CHALECOS ANTIBALAS DE PROTECCIÓN AL PERSONAL DE LA POLICÍA DE LA ESTACIÓN CUARTA DE SAN CRISTÓBAL EN EL MARCO DEL PROYECTO 1844 “SAN CRISTÓBAL CUIDA SAN CRISTÓBAL</t>
  </si>
  <si>
    <t>Dos (2) Meses
Veintiocho (28) dias</t>
  </si>
  <si>
    <t>6 meses y 28 dias</t>
  </si>
  <si>
    <t>https://www.colombiacompra.gov.co/tienda-virtual-del-estado-colombiano/ordenes-compra/123002</t>
  </si>
  <si>
    <t>https://gobiernobogota.sharepoint.com/:f:/s/ExpedientesDigitalesSDG/120alcaldialocaldesancristobal/EiWpQOiaEA9CoVv29sHUIxQBi5DTlcCSTFb9Vzja0gkQxQ?e=xkcXUZ</t>
  </si>
  <si>
    <r>
      <rPr>
        <sz val="9"/>
        <color rgb="FF000000"/>
        <rFont val="Century Gothic"/>
        <family val="2"/>
      </rPr>
      <t xml:space="preserve">OMAR RUBIANO CASTRO
MARTHA LILIANA LOPEZ ROCHA
</t>
    </r>
    <r>
      <rPr>
        <strike/>
        <sz val="9"/>
        <color rgb="FF000000"/>
        <rFont val="Century Gothic"/>
        <family val="2"/>
      </rPr>
      <t xml:space="preserve">PAULO CESAR CRUZ DELGADILLO </t>
    </r>
  </si>
  <si>
    <t>FDLSC-CV-438-2024</t>
  </si>
  <si>
    <t>FDLSC- SASI-001-2024</t>
  </si>
  <si>
    <t>ORGANIZACION DE NEGOCIOS BARUC SAS</t>
  </si>
  <si>
    <t>COMPRAVENTA DE GORRAS, CHALECOS Y CHAQUETAS PARA VENDEDORES INFORMALES, EN EL MARCO DE LA IMPLEMENTACIÓN DE LOS ACUERDOS CIUDADANOS DE ACCIÓN COLECTIVA Y CONVIVENCIA PROYECTO DE INVERSION 1835</t>
  </si>
  <si>
    <t>https://community.secop.gov.co/Public/Tendering/OpportunityDetail/Index?noticeUID=CO1.NTC.5904867&amp;isFromPublicArea=True&amp;isModal=False</t>
  </si>
  <si>
    <t>https://gobiernobogota.sharepoint.com/sites/ExpedientesDigitalesSDG/120alcaldialocaldesancristobal/Documentos%20compartidos/Forms/AllItems.aspx?id=%2Fsites%2FExpedientesDigitalesSDG%2F120alcaldialocaldesancristobal%2FDocumentos%20compartidos%2F120%2E75%20CONTRATOS%2F2024%2F0438%2D2024&amp;viewid=48a8c6a0%2D2532%2D4a73%2Da119%2Dd82bf7f8ddbb</t>
  </si>
  <si>
    <t>ELIANA YURIED BENITO LADINO
JUAN PABLO MAHECHA HERNANDEZ</t>
  </si>
  <si>
    <t>20245420007133</t>
  </si>
  <si>
    <t xml:space="preserve">21-44-101439172 Anexo 1	</t>
  </si>
  <si>
    <t>SEGUROS EL ESTADO SA</t>
  </si>
  <si>
    <t>FDLSC-CV-488-2024</t>
  </si>
  <si>
    <t>FDLSC- MIC-002-2024</t>
  </si>
  <si>
    <t>GENERACIÓN DE TALENTOS S.A.S</t>
  </si>
  <si>
    <t>SAN CRISTÓBAL FOMENTA LA SEPARACIÓN, TRANSFORMACIÓN Y APROVECHAMIENTO DE SUS RESIDUOS</t>
  </si>
  <si>
    <t>CONTRATAR LA ADQUISICIÓN DE ELEMENTOS, COMO BOLSAS PLÁSTICAS BIODEGRADABLES, TARJETAS IMANTADAS, BOLSAS ECOLÓGICAS (TULAS), PARA EL FORTALECIMIENTO DE LAS CAPACIDADES COMUNITARIAS EN LA LOCALIDAD EN CUANTO AL FOMENTO DE LA SEPARACIÓN Y DISPOSICIÓN ADECUADA DE RESIDUOS</t>
  </si>
  <si>
    <t>15 Dias</t>
  </si>
  <si>
    <t>https://community.secop.gov.co/Public/Tendering/OpportunityDetail/Index?noticeUID=CO1.NTC.5966426&amp;isFromPublicArea=True&amp;isModal=False</t>
  </si>
  <si>
    <t>https://gobiernobogota.sharepoint.com/sites/ExpedientesDigitalesSDG/120alcaldialocaldesancristobal/Documentos%20compartidos/Forms/AllItems.aspx?id=%2Fsites%2FExpedientesDigitalesSDG%2F120alcaldialocaldesancristobal%2FDocumentos%20compartidos%2F120%2E75%20CONTRATOS%2F2024%2F0488%2D2024&amp;viewid=48a8c6a0%2D2532%2D4a73%2Da119%2Dd82bf7f8ddbb</t>
  </si>
  <si>
    <t xml:space="preserve">20245420009183 </t>
  </si>
  <si>
    <t>11-44-101224135</t>
  </si>
  <si>
    <t>FDLSC-COP-492-2024</t>
  </si>
  <si>
    <t>FDLSC-LP-001-2024</t>
  </si>
  <si>
    <t>CONSORCIO PRO COLMENA</t>
  </si>
  <si>
    <t>CONTRATAR LA CONSTRUCCIÓN DE OBRAS DE MITIGACIÓN DE RIESGOS POR PROCESOS DE REMOCIÓN EN MASA, PARA EL SECTOR LA COLMENA CON FORMULA DE REAJUSTE, OBRAS A DESARROLLAR EN LA LOCALIDAD DE SAN CRISTÓBAL, BOGOTÁ D.C</t>
  </si>
  <si>
    <t>CRISTHIAN JULIAN SUÁREZ PARRA</t>
  </si>
  <si>
    <t>https://community.secop.gov.co/Public/Tendering/OpportunityDetail/Index?noticeUID=CO1.NTC.5914983</t>
  </si>
  <si>
    <t>https://gobiernobogota.sharepoint.com/sites/ExpedientesDigitalesSDG/120alcaldialocaldesancristobal/Documentos%20compartidos/Forms/AllItems.aspx?id=%2Fsites%2FExpedientesDigitalesSDG%2F120alcaldialocaldesancristobal%2FDocumentos%20compartidos%2F120%2E75%20CONTRATOS%2F2024%2F0492%2D2024&amp;viewid=48a8c6a0%2D2532%2D4a73%2Da119%2Dd82bf7f8ddbb</t>
  </si>
  <si>
    <t>FDLSC-INTV-493-2024 CONSORCIO VICOING</t>
  </si>
  <si>
    <t>M-100229889</t>
  </si>
  <si>
    <t>12/06/2024
12/06/2024
12/06/2024
12/06/2024</t>
  </si>
  <si>
    <t>12/11/2025
12/11/2025
12/05/2028
12/05/2030</t>
  </si>
  <si>
    <t>FDLSC-INTV-493-2024</t>
  </si>
  <si>
    <t>FDLSC-CMA-001-2024</t>
  </si>
  <si>
    <t>CONSORCIO VICOING</t>
  </si>
  <si>
    <t>REALIZAR LA INTERVENTORÍA TÉCNICA, ADMINISTRATIVA, FINANCIERA, CONTABLE, JURÍDICA, SOCIAL, AMBIENTAL Y SST AL CONTRATO DE OBRA CUYO OBJETO ES: CONTRATAR LA CONSTRUCCIÓN DE OBRAS DE MITIGACIÓN DE RIESGOS POR PROCESOS DE REMOCIÓN EN MASA, PARA EL SECTOR LA COLMENA CON FORMULA DE REAJUSTE, OBRAS A DESARROLLAR EN LA LOCALIDAD DE SAN CRISTÓBAL, BOGOTÁ D.C</t>
  </si>
  <si>
    <t>https://community.secop.gov.co/Public/Tendering/OpportunityDetail/Index?noticeUID=CO1.NTC.5970289</t>
  </si>
  <si>
    <t>https://gobiernobogota.sharepoint.com/sites/ExpedientesDigitalesSDG/120alcaldialocaldesancristobal/Documentos%20compartidos/Forms/AllItems.aspx?id=%2Fsites%2FExpedientesDigitalesSDG%2F120alcaldialocaldesancristobal%2FDocumentos%20compartidos%2F120%2E75%20CONTRATOS%2F2024%2F0493%2D2024&amp;viewid=48a8c6a0%2D2532%2D4a73%2Da119%2Dd82bf7f8ddbb</t>
  </si>
  <si>
    <t>DIEGO CABALLERO ROJAS
JEFFERSON ARLES AYALA BOHORQUEZ</t>
  </si>
  <si>
    <t>20245420010483</t>
  </si>
  <si>
    <t>CSC-100044285</t>
  </si>
  <si>
    <t>12/06/2024
12/06/2024
12/06/2024</t>
  </si>
  <si>
    <t>12/11/2025
12/05/2028
12/06/2029</t>
  </si>
  <si>
    <t>FDLSC-CSU-494-2024</t>
  </si>
  <si>
    <t>FDLSC-SASI-001-2024</t>
  </si>
  <si>
    <t>PAVIOBRAS S.A.S.</t>
  </si>
  <si>
    <t>SUMINISTRO DE MATERIALES ASFALTICOS, DE BASE Y SUBBASE GARANULAR, DISPOSICION FINAL DEL ESCOMBROS Y ELEMENTOS PREFABRICADOS O DE DENAJE REQUERIDOS PARA LA REHABILITACION Y MANTENIMIENTO DE LA MALLA VIAL Y ESPACIO PUBLICO DE LA LOCALIDAD DE SAN CRISTOBAL A MONTO AGOTABLE, EN LA LOCALIDAD DE SAN CRISTOBAL</t>
  </si>
  <si>
    <t>https://community.secop.gov.co/Public/Tendering/OpportunityDetail/Index?noticeUID=CO1.NTC.5963125</t>
  </si>
  <si>
    <t>https://gobiernobogota.sharepoint.com/sites/ExpedientesDigitalesSDG/120alcaldialocaldesancristobal/Documentos%20compartidos/Forms/AllItems.aspx?id=%2Fsites%2FExpedientesDigitalesSDG%2F120alcaldialocaldesancristobal%2FDocumentos%20compartidos%2F120%2E75%20CONTRATOS%2F2024%2F0494%2D2024&amp;viewid=48a8c6a0%2D2532%2D4a73%2Da119%2Dd82bf7f8ddbb</t>
  </si>
  <si>
    <r>
      <rPr>
        <sz val="9"/>
        <color rgb="FF000000"/>
        <rFont val="Century Gothic"/>
        <family val="2"/>
      </rPr>
      <t xml:space="preserve">ISOLIER ANDRES EGUIS BENITEZ 
AHYDA ROCIO QUIROGA PIRAQUIVE
</t>
    </r>
    <r>
      <rPr>
        <strike/>
        <sz val="9"/>
        <color rgb="FF000000"/>
        <rFont val="Century Gothic"/>
        <family val="2"/>
      </rPr>
      <t xml:space="preserve">DIEGO CABALLERO ROJAS
</t>
    </r>
  </si>
  <si>
    <r>
      <rPr>
        <sz val="9"/>
        <color rgb="FF9C0006"/>
        <rFont val="Century Gothic"/>
        <family val="2"/>
      </rPr>
      <t xml:space="preserve">20245420020963
</t>
    </r>
    <r>
      <rPr>
        <strike/>
        <sz val="9"/>
        <color rgb="FF9C0006"/>
        <rFont val="Century Gothic"/>
        <family val="2"/>
      </rPr>
      <t>20245420010463</t>
    </r>
  </si>
  <si>
    <t>CSC-100044803</t>
  </si>
  <si>
    <t>31/05/2024
31/05/2024
31/05/2024</t>
  </si>
  <si>
    <t>18/09/2025
18/3/2028
18/9/2025</t>
  </si>
  <si>
    <t>FDLSC-CTOI-509-2024</t>
  </si>
  <si>
    <t>FDLSC-CD-260-2024</t>
  </si>
  <si>
    <t>1869</t>
  </si>
  <si>
    <t>PRESTAR LOS SERVICIOS DE APOYO LOGÍSTICO DE SERVICIOS TÉCNICO Y OPERATIVO PARA LA EJECUCIÓN DE LA CONMEMORACIÓN DE LA SEMANA DE LA AFROCOLOMBIANIDAD Y DEL DÍA DE LA MUJER AFROLATINA, AFROCARIBEÑA Y  DE LA DIÁSPORA EN LA LOCALIDAD DE SAN CRISTÓBAL 2024</t>
  </si>
  <si>
    <t> https://community.secop.gov.co/Public/Tendering/OpportunityDetail/Index?noticeUID=CO1.NTC.6173293</t>
  </si>
  <si>
    <r>
      <rPr>
        <sz val="9"/>
        <color rgb="FF000000"/>
        <rFont val="Century Gothic"/>
        <family val="2"/>
      </rPr>
      <t xml:space="preserve">DANIELA ALFONSO GUERRERO
</t>
    </r>
    <r>
      <rPr>
        <strike/>
        <sz val="9"/>
        <color rgb="FF000000"/>
        <rFont val="Century Gothic"/>
        <family val="2"/>
      </rPr>
      <t>CHRISTIAAN BENJAMIN GALEANO LEMOS
MONICA ALEJANDRA BERNAL FORIGUA</t>
    </r>
  </si>
  <si>
    <r>
      <rPr>
        <sz val="9"/>
        <color rgb="FF000000"/>
        <rFont val="Century Gothic"/>
        <family val="2"/>
      </rPr>
      <t xml:space="preserve">20245420020903
</t>
    </r>
    <r>
      <rPr>
        <strike/>
        <sz val="9"/>
        <color rgb="FF000000"/>
        <rFont val="Century Gothic"/>
        <family val="2"/>
      </rPr>
      <t>20245420018883
20245420009733</t>
    </r>
  </si>
  <si>
    <t>NB100324247</t>
  </si>
  <si>
    <t>FDLSC-CSU-527-2024</t>
  </si>
  <si>
    <t>FDLSC-MIC-003-2024</t>
  </si>
  <si>
    <t>GRUPO EMPRESARIAL LCS S.A.S</t>
  </si>
  <si>
    <t>Artículos n.c.p. de ferretería y cerrajería</t>
  </si>
  <si>
    <t>SUMINISTRO DE ELEMENTOS PARA EL MANTENIMIENTO DE BIENES MUEBLES E INMUEBLES DE LA ALCALDÍA LOCAL DE SAN CRISTOBAL A PRECIOS UNITARIOS A MONTO AGOTABLE</t>
  </si>
  <si>
    <t>FARLY STHER GUAÑARITA QUILINDO</t>
  </si>
  <si>
    <t> https://community.secop.gov.co/Public/Tendering/OpportunityDetail/Index?noticeUID=CO1.NTC.6206707&amp;isFromPublicArea=True&amp;isModal=False</t>
  </si>
  <si>
    <r>
      <rPr>
        <sz val="9"/>
        <color rgb="FF000000"/>
        <rFont val="Century Gothic"/>
        <family val="2"/>
      </rPr>
      <t xml:space="preserve">MONICA ALEXANDRA GOMEZ SARMIENTO
</t>
    </r>
    <r>
      <rPr>
        <strike/>
        <sz val="9"/>
        <color rgb="FF000000"/>
        <rFont val="Century Gothic"/>
        <family val="2"/>
      </rPr>
      <t>NUBIA YULIETH SALAZAR PARDO</t>
    </r>
  </si>
  <si>
    <r>
      <rPr>
        <sz val="9"/>
        <color rgb="FF000000"/>
        <rFont val="Century Gothic"/>
        <family val="2"/>
      </rPr>
      <t xml:space="preserve">20245420018273
</t>
    </r>
    <r>
      <rPr>
        <strike/>
        <sz val="9"/>
        <color rgb="FF000000"/>
        <rFont val="Century Gothic"/>
        <family val="2"/>
      </rPr>
      <t>20245420015013
20245420012653</t>
    </r>
  </si>
  <si>
    <t>17-46-101039039</t>
  </si>
  <si>
    <t>FDLSC-CPS-542-2024</t>
  </si>
  <si>
    <t>FDLSC-MIC-005-2024</t>
  </si>
  <si>
    <t>OCTAGONO GROUP SAS</t>
  </si>
  <si>
    <t>San Cristóbal al servicio de la ciudadania</t>
  </si>
  <si>
    <t>CONTRATAR LA PRESTACION DE SERVICIOS PARA EL DESARROLLO DE LAS ACTIVIDADES DE LAS FASES I Y II DE LOS PRESUPUESTOS PARTICIPATIVOS DE LA VIGENCIA 2024 EN LA LOCALIDAD DE SAN CRISTOBAL</t>
  </si>
  <si>
    <t>https://community.secop.gov.co/Public/Tendering/OpportunityDetail/Index?noticeUID=CO1.NTC.6293904&amp;isFromPublicArea=True&amp;isModal=False</t>
  </si>
  <si>
    <t>https://gobiernobogota.sharepoint.com/sites/ExpedientesDigitalesSDG/120alcaldialocaldesancristobal/Documentos%20compartidos/Forms/AllItems.aspx?id=%2Fsites%2FExpedientesDigitalesSDG%2F120alcaldialocaldesancristobal%2FDocumentos%20compartidos%2F120%2E75%20CONTRATOS%2F2024%2F542%2D2024&amp;viewid=48a8c6a0%2D2532%2D4a73%2Da119%2Dd82bf7f8ddbb</t>
  </si>
  <si>
    <t>20245420013833</t>
  </si>
  <si>
    <t>NB 100331673</t>
  </si>
  <si>
    <t>FDLSC-CVNI-552-2024 (8491-2024)</t>
  </si>
  <si>
    <t>SDIS-CD-310805-016-2024</t>
  </si>
  <si>
    <t>SECRETARIA DISTRITAL DE INTEGRACION SOCIAL</t>
  </si>
  <si>
    <t>Ingreso vital para San Cristóbal</t>
  </si>
  <si>
    <t>AUNAR ESFUERZOS TÉCNICOS, ADMINISTRATIVOS, JURÍDICOS Y FINANCIEROS ENTRE LA SECRETARÍA DISTRITAL DE INTEGRACIÓN SOCIAL Y EL FONDO DE DESARROLLO LOCAL DE SAN CRISTÓBAL QUE PERMITAN LA DISPOSICIÓN DE LOS RECURSOS NECESARIOS PARA LA DISPERSIÓN DE TRANSFERENCIAS MONETARIAS NO CONDICIONADAS DE LA ESTRATEGIA DE INGRESO MÍNIMO GARANTIZADO DIRIGIDAS A LOS HOGARES POBRES PRIORIZADOS E IDENTIFICADOS A TRAVÉS DE LA BASE MAESTRA DE LA ESTRATEGIA DE IMG QUE CORRESPONDEN A LA LOCALIDAD DE SAN CRISTÓBAL.</t>
  </si>
  <si>
    <t>https://community.secop.gov.co/Public/Tendering/OpportunityDetail/Index?noticeUID=CO1.NTC.6464928&amp;isFromPublicArea=True&amp;isModal=False</t>
  </si>
  <si>
    <t>VENEPLAST LTDA</t>
  </si>
  <si>
    <t>ADQUISICION DE UNIDADES DE CONSERVACION PARA EL ACERVO DOCUMENTAL (CAJAS Y CARPETAS) PARA EL ARCHIVO DE LA ALCALDÍA LOCAL DE SAN CRISTÓBAL</t>
  </si>
  <si>
    <t>https://www.colombiacompra.gov.co/tienda-virtual-del-estado-colombiano/ordenes-compra/128039</t>
  </si>
  <si>
    <t xml:space="preserve">20245420009173 </t>
  </si>
  <si>
    <t>UNIÓN TEMPORAL EASYCLEAN ASEOPROFESIONAL</t>
  </si>
  <si>
    <t>O21202020060363393
O21202020080585330</t>
  </si>
  <si>
    <t>Otros servicios de comidas contratadas
Servicios de limpieza general</t>
  </si>
  <si>
    <t>CONTRATAR LA PRESTACIÓN DE SERVICIO YSUMINISTRO DE ASEO Y CAFETERÍA PARA LAS INSTALACIONES DELA ALCALDÍA LOCAL DE SAN CRISTOBAL, SUS SEDES Y LA JUNTAADMINISTRADORA LOCAL, DE CONFORMIDAD CON EL ACUERDOMARCO DE PRECIOS No CCE - 126 – 2023</t>
  </si>
  <si>
    <t xml:space="preserve">                            -  </t>
  </si>
  <si>
    <t>https://www.colombiacompra.gov.co/tienda-virtual-del-estado-colombiano/ordenes-compra/130254</t>
  </si>
  <si>
    <t>https://gobiernobogota.sharepoint.com/sites/ExpedientesDigitalesSDG/120alcaldialocaldesancristobal/Documentos%20compartidos/Forms/AllItems.aspx?id=%2Fsites%2FExpedientesDigitalesSDG%2F120alcaldialocaldesancristobal%2FDocumentos%20compartidos%2F120%2E75%20CONTRATOS%2F2024%2FORDEN%20DE%20COMPRA%20130254&amp;viewid=48a8c6a0%2D2532%2D4a73%2Da119%2Dd82bf7f8ddbb</t>
  </si>
  <si>
    <t>COLSUBSIDIO</t>
  </si>
  <si>
    <t>https://www.colombiacompra.gov.co/tienda-virtual-del-estado-colombiano/ordenes-compra/130337</t>
  </si>
  <si>
    <t>https://gobiernobogota.sharepoint.com/sites/ExpedientesDigitalesSDG/120alcaldialocaldesancristobal/Documentos%20compartidos/Forms/AllItems.aspx?id=%2Fsites%2FExpedientesDigitalesSDG%2F120alcaldialocaldesancristobal%2FDocumentos%20compartidos%2F120%2E75%20CONTRATOS%2F2024%2FORDEN%20DE%20COMPRA%20130337&amp;viewid=48a8c6a0%2D2532%2D4a73%2Da119%2Dd82bf7f8ddbb</t>
  </si>
  <si>
    <t>20245420012663</t>
  </si>
  <si>
    <t>Cartuchos plásticos para impresora de computador</t>
  </si>
  <si>
    <t>ADQUIRIR A MONTO AGOTABLE EL SUMINISTRO DE CONSUMIBLES DE IMPRESIÓN PARA LAS IMPRESORAS DE LA ALCALDIA LOCAL DE SAN CRISTOBAL Y JUNTA ADMINISTRADORA LOCAL</t>
  </si>
  <si>
    <t>13 dias</t>
  </si>
  <si>
    <t>https://www.colombiacompra.gov.co/tienda-virtual-del-estado-colombiano/ordenes-compra/130551</t>
  </si>
  <si>
    <t>LEONARDO FABIO PINTO MEDINA</t>
  </si>
  <si>
    <t>20245420014383</t>
  </si>
  <si>
    <t>FDLSC-CPS-644-2024</t>
  </si>
  <si>
    <t>FDLSC-SAMC-001-2024</t>
  </si>
  <si>
    <t xml:space="preserve">TOP GUARD LTDA  </t>
  </si>
  <si>
    <t>Servicios de protección (guardas de seguridad)</t>
  </si>
  <si>
    <t xml:space="preserve"> PRESTAR EL SERVICIO DE VIGILANCIA, GUARDA, CUSTODIA, MONITOREO DE ALARMAS Y SEGURIDAD PRIVADA CON ARMAS, MEDIOS TECNOLOGICOS Y CONTROL DE ACCESO PARA LOS USUARIOS, FUNCIONARIOS Y PERSONAS EN GENERAL, LOS BIENES MUEBLES E INMUEBLES EN LOS CUALES SE DESARROLLE LA MISIONALIDAD DE LA ALCALDIA LOCAL DE SAN CRISTOBAL Y DE TODOS AQUELLOS POR LOS CUALES LLEGASE A SER LEGALMENTE RESPONSABLE</t>
  </si>
  <si>
    <t>https://community.secop.gov.co/Public/Tendering/OpportunityDetail/Index?noticeUID=CO1.NTC.6583935&amp;isFromPublicArea=True&amp;isModal=False</t>
  </si>
  <si>
    <t>20245420018203</t>
  </si>
  <si>
    <t>980 47 994000028831
980 47 994000028946
980 74 994000011285</t>
  </si>
  <si>
    <t>26/08/2024
04/09/2024
04/09/2024</t>
  </si>
  <si>
    <t>10/12/2024
07/03/2028
07/03/2025</t>
  </si>
  <si>
    <t>FDLSC-CVNI-677-2024</t>
  </si>
  <si>
    <t>FDLSC-CD-378-2024</t>
  </si>
  <si>
    <t>San Cristóbal le apuesta a una educación sin limites</t>
  </si>
  <si>
    <t>AUNAR RECURSOS TÉCNICOS, ADMINISTRATIVOS, LEGALES Y FINANCIEROS, CON EL FIN DE EJECUTAR EL PROGRAMA "JÓVENES A LA E" CON EL FONDO DE DESARROLLO LOCAL DE SAN CRISTÓBAL, FACILITANDO EL ACCESO Y LA PERMANENCIA DE LAS Y LOS JÓVENES EN LA CIUDAD DE BOGOTÁ.</t>
  </si>
  <si>
    <t>https://community.secop.gov.co/Public/Tendering/OpportunityDetail/Index?noticeUID=CO1.NTC.6735584&amp;isFromPublicArea=True&amp;isModal=False</t>
  </si>
  <si>
    <t>20245420019983</t>
  </si>
  <si>
    <t>FDLSC-CV-691-2024</t>
  </si>
  <si>
    <t>FDLSC-CD-386-2024</t>
  </si>
  <si>
    <t>ESRI COLOMBIA S.A.S</t>
  </si>
  <si>
    <t>ADQUIRIR PARA EL FONDO DE DESARROLLO LOCAL DE SAN CRISTÓBAL LA SUSCRIPCIÓN ANUAL DE LAS LICENCIAS Y SOPORTE TÉCNICO DE ARCGIS ONLINE PROFESSIONAL, CREATOR E INCLUYENDO CRÉDITOS PARA ARCGIS ONLINE</t>
  </si>
  <si>
    <t xml:space="preserve"> JOHAN CAMILO SUPELANO CRUZ</t>
  </si>
  <si>
    <t>https://community.secop.gov.co/Public/Tendering/ContractNoticePhases/View?PPI=CO1.PPI.34458956&amp;isFromPublicArea=True&amp;isModal=False</t>
  </si>
  <si>
    <t>FDLSC-CS-697-2024</t>
  </si>
  <si>
    <t>FDLSC-SAMC-002-2024</t>
  </si>
  <si>
    <t>O21202020070103010271311
O212020200701030471347
O212020200701030571354</t>
  </si>
  <si>
    <t>Servicios de seguros de vida indi-vidual
Servicio de seguro obligatorio de accidentes de tránsito (SOAT)
Servicios de seguros contra incen-dio, terremoto o sustracción</t>
  </si>
  <si>
    <t>CONTRATAR UNA COMPAÑÍA ASEGURADORA, AVALADA POR LA SUPERINTENDENCIA FINANCIERA, LOS SEGUROS QUE AMPAREN LOS BIENES MUEBLES E INMUEBLES, Y EN GENERAL EL PATRIMONIO DEL FONDO DE DESARROLLO LOCAL DE SAN CRISTÓBAL; DE CONFORMIDAD CON LAS ESPECIFICACIONES TÉCNICAS DESCRITAS EN LOS PLIEGOS DE CONDICIONES”</t>
  </si>
  <si>
    <t>388 Dias</t>
  </si>
  <si>
    <t>https://community.secop.gov.co/Public/Tendering/OpportunityDetail/Index?noticeUID=CO1.NTC.6653272&amp;isFromPublicArea=True&amp;isModal=False</t>
  </si>
  <si>
    <t>FDLSC-CTOI-751-2024</t>
  </si>
  <si>
    <t>FDLSC-CD-424-2024</t>
  </si>
  <si>
    <t>EMPRESA DE TELECOMUNICACIONES DE BOGOTÁ SA ESP – ETB SA ESP</t>
  </si>
  <si>
    <t>899.999.115-8</t>
  </si>
  <si>
    <t>O21202020080484120
O21202020080484222
O23011605570000001873</t>
  </si>
  <si>
    <t>PRESTAR EL SERVICIO DE TELEFONÍA IP, CONECTIVIDAD MEDIANTE ENLACES DEDICADOS DE INTERNET Y LA CONEXIÓN INALÁMBRICA AL SERVICIO DE LA CIUDADANÍA EN LAS INSTALACIONES DEL FONDO DE DESARROLLO LOCAL DE SAN CRISTÓBAL FOMENTANDO EL GOBIERNO ABIERTO</t>
  </si>
  <si>
    <t>KENNY BIVIANA ROJAS AMUD</t>
  </si>
  <si>
    <t>En firmas acta de inicio</t>
  </si>
  <si>
    <t>https://community.secop.gov.co/Public/Tendering/OpportunityDetail/Index?noticeUID=CO1.NTC.6834010&amp;isFromPublicArea=True&amp;isModal=False</t>
  </si>
  <si>
    <t>FDLSC-CVNI-833-2024</t>
  </si>
  <si>
    <t>FDLSC-CD-462-2024</t>
  </si>
  <si>
    <t>INSTITUTO DISTRITAL DE LA PARTICIPACIÓN Y ACCIÓN COMUNAL IDPAC</t>
  </si>
  <si>
    <t>AUNAR ESFUERZOS TÉCNICOS, HUMANOS, ADMINISTRATIVOS Y FINANCIEROS ENTRE EL FONDO DE DESARROLLO LOCAL SAN CRISTOBAL Y EL INSTITUTO DISTRITAL DE LA PARTICIPACIÓN Y ACCIÓN COMUNAL –IDPAC, IMPLEMENTANDO ESTRATEGIAS DE FORMACIÓN Y FORTALECIMIENTO DE LAS CAPACIDADES DE LOS MIEMBROS DE LAS ORGANIZACIONES DE ACCIÓN COMUNAL E INSTANCIAS DE PARTICIPACION CIUDADANA.</t>
  </si>
  <si>
    <t>https://community.secop.gov.co/Public/Tendering/OpportunityDetail/Index?noticeUID=CO1.NTC.6916368&amp;isFromPublicArea=True&amp;isModal=False</t>
  </si>
  <si>
    <t>CVNI-690-2024</t>
  </si>
  <si>
    <t>ESDOP No. 124-2024</t>
  </si>
  <si>
    <t>SECRETARÍA DISTRITAL DE CULTURA, RECREACIÓN Y DEPORTE</t>
  </si>
  <si>
    <t>CONVENIO INTERADMINISTRATIVO MARCO</t>
  </si>
  <si>
    <t>AUNAR ESFUERZOS TÉCNICOS Y ADMINISTRATIVOS CON EL FIN DE DESARROLLAR ACCIONES ARTICULADAS PARA FOMENTAR, GESTIONAR Y DESARROLLAR PROYECTOS PARA LA TRANSFORMACIÓN SOCIAL Y ECONÓMICA DE LOS TERRITORIOS A TRAVÉS DE LA CREACIÓN Y CIRCULACIÓN DE BIENES Y SERVICIOS ARTÍSTICOS, CULTURALES, PATRIMONIALES Y CREATIVOS, ASÍ COMO AL FORTALECIMIENTO DE LOS AGENTES DE ESTE SECTOR EN LAS LOCALIDADES DEL DISTRITO CAPITAL.</t>
  </si>
  <si>
    <t>JOSE MAURICIO BARRAGAN MORENO</t>
  </si>
  <si>
    <t>1400 DIAS</t>
  </si>
  <si>
    <t>https://www.contratos.gov.co/consultas/detalleProceso.do?numConstancia=24-22-98100</t>
  </si>
  <si>
    <t>FDLSC-CVNI-869-2024</t>
  </si>
  <si>
    <t>FDLSC-CD-485-2024</t>
  </si>
  <si>
    <t>AUNAR ESFUERZOS ADMINISTRATIVOS, TÉCNICOS, FINANCIEROS Y LOGÍSTICOS ENTRE LA CORPORACIÓN PARA EL DESARROLLO DE LAS MICROEMPRESAS-PROPAIS Y EL FONDO DE DESARROLLO LOCAL DE SAN CRISTOBAL PARA LA CONSOLIDACIÓN Y FORTALECIMIENTO ECONÓMICO DE LAS MICROMPRESAS LOCALES A TRAVÉS DEL PROGRAMA MICROEMPRESA LOCAL 5.0</t>
  </si>
  <si>
    <t>https://community.secop.gov.co/Public/Tendering/OpportunityDetail/Index?noticeUID=CO1.NTC.6950861&amp;isFromPublicArea=True&amp;isModal=False</t>
  </si>
  <si>
    <t>FDLSC-CVNI-870-2024</t>
  </si>
  <si>
    <t>FDLSC-CD-486-2024</t>
  </si>
  <si>
    <t>AUNAR ESFUERZOS ADMINISTRATIVOS, TÉCNICOS, FINANCIEROS Y LOGÍSTICOS ENTRE PROPAIS Y EL FONDO DE DESARROLLO LOCAL DE SAN CRISTOBAL PARA LA CONSOLIDACIÓN Y FORTALECIMIENTO ECONÓMICO DE LOS EMPRENDIMIENTOS LOCALES A TRAVÉS DEL PROGRAMA IMPULSO LOCAL 4.0.</t>
  </si>
  <si>
    <t>10,5 MESES</t>
  </si>
  <si>
    <t>https://community.secop.gov.co/Public/Tendering/OpportunityDetail/Index?noticeUID=CO1.NTC.6950988&amp;isFromPublicArea=True&amp;isModal=False</t>
  </si>
  <si>
    <t>CENCOSUD COLOMBIA S.A.</t>
  </si>
  <si>
    <t>ERICA MILENA VARGAS MEDINA</t>
  </si>
  <si>
    <t>https://www.colombiacompra.gov.co/tienda-virtual-del-estado-colombiano/ordenes-compra/134855</t>
  </si>
  <si>
    <t>FDLSC-CPS-970-2024</t>
  </si>
  <si>
    <t>FDLSC-MIC-006-2024</t>
  </si>
  <si>
    <t>NEFOX SAS</t>
  </si>
  <si>
    <t>PRESTACION DE SERVICIOS</t>
  </si>
  <si>
    <t>ADQUIRIR EQUIPOS GPS Y PRESTAR EL SERVICIO DE MONITOREO, CONTROL Y SEGUIMIENTO SATELITAL POR GPS PARA EL PARQUE AUTOMOTOR (VEHICULOS LIVIANOS, PESADOS Y MAQUINARIA AMARILLA) DEL FONDO DE DESARROLLO LOCAL DE SAN CRISTOBAL</t>
  </si>
  <si>
    <t>RAQUEL JOHANNA RAMIREZ BASTIDAS</t>
  </si>
  <si>
    <t>No Registra</t>
  </si>
  <si>
    <t>número de contrato</t>
  </si>
  <si>
    <t>nombre del contratista</t>
  </si>
  <si>
    <t>formación profesional del contratista</t>
  </si>
  <si>
    <t>experiencia profesional acreditada</t>
  </si>
  <si>
    <t>FDLSC-CPS-028-2024</t>
  </si>
  <si>
    <t>DIANA AURORA DUARTE SUAREZ</t>
  </si>
  <si>
    <t>ADMINISTRADORA PÚBLICA</t>
  </si>
  <si>
    <t>3 AÑOS, 9 MESES Y 7 DÍAS</t>
  </si>
  <si>
    <t>FDLSC-CPS-029-2024</t>
  </si>
  <si>
    <t>MARIA CAMILA MONJE RAMIREZ</t>
  </si>
  <si>
    <t>ECONOMISTA</t>
  </si>
  <si>
    <t>3 AÑOS, 3 MESES Y 26 DÍAS</t>
  </si>
  <si>
    <t>FDLSC-CPS-030-2024</t>
  </si>
  <si>
    <t>JOSE JAVIER RUIZ CALDERON</t>
  </si>
  <si>
    <t>CONTADURPIA PÚBLICO</t>
  </si>
  <si>
    <t>6 AÑOS, 3 MESES Y 17 DÍAS</t>
  </si>
  <si>
    <t>FDLSC-CPS-031-2024</t>
  </si>
  <si>
    <t>DEISY VIVIANA PAEZ ORJUELA</t>
  </si>
  <si>
    <t>ADMINISTRADOR DE EMPRESAS</t>
  </si>
  <si>
    <t>1 AÑO, 0 MESES Y 3 DÍAS</t>
  </si>
  <si>
    <t>FDLSC-CPS-032-2024</t>
  </si>
  <si>
    <t>DIANA CONSUELO BELTRAN HUERTAS</t>
  </si>
  <si>
    <t>ABOGADA</t>
  </si>
  <si>
    <t>2 AÑOS, 2 MESES Y 18 DÍAS</t>
  </si>
  <si>
    <t>FDLSC-CPS-033-2024</t>
  </si>
  <si>
    <t>KEVIN HERNAN BUITRAGO TORRES</t>
  </si>
  <si>
    <t>BACHILLER</t>
  </si>
  <si>
    <t>3 AÑOS, 1 MES Y 8 DÍAS</t>
  </si>
  <si>
    <t>FDLSC-CPS-034-2024</t>
  </si>
  <si>
    <t>MYRIAM MERCEDES HERNANDEZ VARGAS</t>
  </si>
  <si>
    <t>7 AÑOS, 2 MESES Y 21 DÍAS</t>
  </si>
  <si>
    <t>FDLSC-CPS-035-2024</t>
  </si>
  <si>
    <t>MARIAN DAYANA SARMIENTO PULIDO</t>
  </si>
  <si>
    <t>3 AÑOS, 3 MESES Y 13 DÍAS</t>
  </si>
  <si>
    <t>FDLSC-CPS-036-2024</t>
  </si>
  <si>
    <t>ROGER RAUL VELASCO SEGURA</t>
  </si>
  <si>
    <t>4 AÑOS, 10 MESES Y 15 DÍAS</t>
  </si>
  <si>
    <t>FDLSC-CPS-037-2024</t>
  </si>
  <si>
    <t>MILTON DELGADO DAZA</t>
  </si>
  <si>
    <t>8 AÑOS, 4 MESES Y 7 DÍAS</t>
  </si>
  <si>
    <t>FDLSC-CPS-038-2024</t>
  </si>
  <si>
    <t>DAVID SEBASTIAN RIVERA TRIBALDOS</t>
  </si>
  <si>
    <t>3 AÑOS, 11 MESES Y 13 DÍAS</t>
  </si>
  <si>
    <t>MICHAEL DUVAN TOVAR IBAGUE</t>
  </si>
  <si>
    <t>3 AÑOS, 1 MES Y 26 DÍAS</t>
  </si>
  <si>
    <t>FDLSC-CPS-040-2024</t>
  </si>
  <si>
    <t>PAULA VALENTINA CHALA HERNANDEZ</t>
  </si>
  <si>
    <t>3 AÑOS</t>
  </si>
  <si>
    <t>FDLSC-CPS-041-2024</t>
  </si>
  <si>
    <t>SANDRA JIMENA GUTIERREZ</t>
  </si>
  <si>
    <t>5 AÑOS, 9 MESES Y 30 DÍAS</t>
  </si>
  <si>
    <t>FDLSC-CPS-042-2024</t>
  </si>
  <si>
    <t>ANGELA INES MORENO CARDONA</t>
  </si>
  <si>
    <t>TÉCNICO EN DOCUMENTACIÓN Y REGISTRO DE OPERACIONES CONTABLES</t>
  </si>
  <si>
    <t>3 AÑOS, 9 MESES Y 6 DÍAS</t>
  </si>
  <si>
    <t>FDLSC-CPS-043-2024</t>
  </si>
  <si>
    <t>CAMILA ANDREA MENDIETA MONSALVE</t>
  </si>
  <si>
    <t>TÉCNICO LABORAL POR COMPETENCIA EN AUXILIAR ADMINISTRATIVO</t>
  </si>
  <si>
    <t>3 AÑOS, 2 MESES Y 3 DÍAS</t>
  </si>
  <si>
    <t>FDLSC-CPS-044-2024</t>
  </si>
  <si>
    <t>LUIS ALFONSO PEREZ PARRA</t>
  </si>
  <si>
    <t>5 AÑOS, 5 MESES Y 17 DÍAS</t>
  </si>
  <si>
    <t>FDLSC-CPS-045-2024</t>
  </si>
  <si>
    <t>STEFFANY ESCOBAR FRANCO</t>
  </si>
  <si>
    <t>PSICÓLOGA</t>
  </si>
  <si>
    <t>1 AÑO, 9 MESES Y 26 DÍAS</t>
  </si>
  <si>
    <t>FDLSC-CPS-046-2024</t>
  </si>
  <si>
    <t>CONTADORA PÚBLICA</t>
  </si>
  <si>
    <t>2 AÑOS, 3 MESES Y 8 DÍAS</t>
  </si>
  <si>
    <t>FDLSC-CPS-047-2024</t>
  </si>
  <si>
    <t>CAROL DEMELZA LOZANO MORA</t>
  </si>
  <si>
    <t>LICENCIADA EN PEDAGOGÍA INFANTIL</t>
  </si>
  <si>
    <t>3 AÑOS Y 3 DÍAS</t>
  </si>
  <si>
    <t>FDLSC-CPS-048-2024</t>
  </si>
  <si>
    <t>CAMILA DANIELA VARGAS MATEUS</t>
  </si>
  <si>
    <t>FDLSC-CPS-049-2024</t>
  </si>
  <si>
    <t>JEIMY STEFANY ROZO GOMEZ</t>
  </si>
  <si>
    <t>6 MESES Y 13 DÍAS</t>
  </si>
  <si>
    <t>FDLSC-CPS-050-2024</t>
  </si>
  <si>
    <t>LAURA ALEJANDRA GUARNIZO CASCAVITA</t>
  </si>
  <si>
    <t>3 AÑOS, 0 MESES Y 11 DÍAS</t>
  </si>
  <si>
    <t>FDLSC-CPS-051-2024</t>
  </si>
  <si>
    <t>DIANA CAROLINA FAJARDO TAPIAS</t>
  </si>
  <si>
    <t>3 AÑOS, 4 MESES Y 22 DÍAS</t>
  </si>
  <si>
    <t>FDLSC-CPS-052-2024</t>
  </si>
  <si>
    <t>ALEJANDRA LIZETH OCHOA CUY</t>
  </si>
  <si>
    <t>CONTADOR PÚBLICO</t>
  </si>
  <si>
    <t>2 AÑOS, 11 MESES Y 17 DÍAS</t>
  </si>
  <si>
    <t>FDLSC-CPS-053-2024</t>
  </si>
  <si>
    <t>JENNY CAROLINA SANCHEZ BARRANTES</t>
  </si>
  <si>
    <t>3 AÑOS, 1 MES Y 15 DÍAS</t>
  </si>
  <si>
    <t>FDLSC-CPS-054-2024</t>
  </si>
  <si>
    <t xml:space="preserve">ABOGADO - ESP. EN FILOSOFÍA DEL DERECHO Y TEORÍA JURÍDICA - MAGISTER EN DERECHOS HUMANOS </t>
  </si>
  <si>
    <t>13 AÑOS, 0 MESES Y 26 DÍAS</t>
  </si>
  <si>
    <t>FDLSC-CPS-055-2024</t>
  </si>
  <si>
    <t>JAVIER CASTILLO GUERRERO</t>
  </si>
  <si>
    <t>3 AÑOS, 5 MESES Y 13 DÍAS</t>
  </si>
  <si>
    <t>GABRIEL CORTES PINEDA</t>
  </si>
  <si>
    <t xml:space="preserve">ABOGADO  </t>
  </si>
  <si>
    <t>3 AÑOS, 11 MESES Y 8 DÍAS</t>
  </si>
  <si>
    <t>FDLSC-CPS-057-2024</t>
  </si>
  <si>
    <t>FERNANDO SOTELO AVILA</t>
  </si>
  <si>
    <t>6 AÑOS, 6 MESES Y 3 DÍAS</t>
  </si>
  <si>
    <t>FDLSC-CPS-058-2024</t>
  </si>
  <si>
    <t>DARWIN JOHAN CRISTANCHO MICAN</t>
  </si>
  <si>
    <t>3 AÑOS, 1 MES Y 14 DÍAS</t>
  </si>
  <si>
    <t>FDLSC-CPS-059-2024</t>
  </si>
  <si>
    <t>JEISSON ANDREY GONZALEZ FLORIAN</t>
  </si>
  <si>
    <t>**NOTA:EL CERTIFICADO DE NO EXISTENCIA DE PERSONAL NO. 44256 DEL 13 FEBRERO 2024, NO REQUIERE EXPERINCIA, POR LO CUAL NO SE RELACIONA LA MISMA.</t>
  </si>
  <si>
    <t>FDLSC-CPS-060-2024</t>
  </si>
  <si>
    <t>JOHANNA ELVIRA PIÑEROS BENAVIDES</t>
  </si>
  <si>
    <t>3 AÑOS, 2 MESES Y 4 DÍAS</t>
  </si>
  <si>
    <t>FDLSC-CPS-061-2024</t>
  </si>
  <si>
    <t>INGENIERA DE SISTEMAS</t>
  </si>
  <si>
    <t>4 AÑOS, 4 MESES Y 21 DÍAS</t>
  </si>
  <si>
    <t>4 AÑOS, 2 MESES Y 28 DÍAS</t>
  </si>
  <si>
    <t>FDLSC-CPS-063-2024</t>
  </si>
  <si>
    <t>KAROL ANDREA GONZALEZ MARIN</t>
  </si>
  <si>
    <t>3 AÑOS, 7 MESES Y 2 DÍAS</t>
  </si>
  <si>
    <t>FDLSC-CPS-064-2024</t>
  </si>
  <si>
    <t>DANIEL RICARDO ALVAREZ RODRIGUEZ</t>
  </si>
  <si>
    <t>CINE Y VIDEO</t>
  </si>
  <si>
    <t>2 AÑOS, 7 MESES Y 21 DÍAS</t>
  </si>
  <si>
    <t>FDLSC-CPS-065-2024</t>
  </si>
  <si>
    <t>JULIO CESAR PULIDO NIETO</t>
  </si>
  <si>
    <t>MÉDICO VETERINARIO ZOOTECNISTA</t>
  </si>
  <si>
    <t>2 AÑOS, 5 MESES Y 10 DÍAS</t>
  </si>
  <si>
    <t>FDLSC-CPS-066-2024</t>
  </si>
  <si>
    <t>MAGALI SOTO PEREZ</t>
  </si>
  <si>
    <t xml:space="preserve">MÉDICO VETERINARIO  </t>
  </si>
  <si>
    <t>4 AÑOS, 7 MESES Y 6 DÍAS</t>
  </si>
  <si>
    <t>CARLOS MAURICIO MURILLO GIRALDO</t>
  </si>
  <si>
    <t>LICENCIADO EN TECNOLOGÍA E INFORMÁTICA</t>
  </si>
  <si>
    <t>9 AÑOS, 5 MESES Y 6 DÍAS</t>
  </si>
  <si>
    <t>FDLSC-CPS-068-2024</t>
  </si>
  <si>
    <t>BEBLIN LORENA BAGUI MINA</t>
  </si>
  <si>
    <t>PROFESIONAL EN MARKETING Y LOGÍSTICA</t>
  </si>
  <si>
    <t>3 AÑOS, 3 MESES Y 20 DÍAS</t>
  </si>
  <si>
    <t>FDLSC-CPS-069-2024</t>
  </si>
  <si>
    <t>YENIFER ALEJANDRA NIÑO VARGAS</t>
  </si>
  <si>
    <t>TÉCNICO EN RECURSOS HUMANOS - TÉCNICO LABORAL AUXILIARES NÓMINA Y PRESTACIONES</t>
  </si>
  <si>
    <t>6 AÑOS, 7 MESES Y 29 DÍAS</t>
  </si>
  <si>
    <t>FDLSC-CPS-070-2024</t>
  </si>
  <si>
    <t xml:space="preserve">TULIO ALFONSO BEJARANO FLORIAN </t>
  </si>
  <si>
    <t>5 AÑOS, 4 MESES Y 22 DÍAS</t>
  </si>
  <si>
    <t>4 AÑOS, 10 MESES Y 0 DÍAS</t>
  </si>
  <si>
    <t>FDLSC-CPS-072-2024</t>
  </si>
  <si>
    <t>STEFANIA GONZALEZ SALAMANCA</t>
  </si>
  <si>
    <t>2 AÑOS, 2 MESES Y 1 DÍA</t>
  </si>
  <si>
    <t>FDLSC-CPS-073-2024</t>
  </si>
  <si>
    <t>ANGIE LORENA GONZALEZ ZAPATA</t>
  </si>
  <si>
    <t xml:space="preserve">4 AÑOS Y 3 DIAS </t>
  </si>
  <si>
    <t>FDLSC-CPS-074-2024</t>
  </si>
  <si>
    <t>LUIS ALFREDO MAYORGA MALAGON</t>
  </si>
  <si>
    <t xml:space="preserve">ABOGADO </t>
  </si>
  <si>
    <t xml:space="preserve">5 AÑOS, 2 MESES Y 16 DIAS </t>
  </si>
  <si>
    <t>FDLSC-CPS-075-2024</t>
  </si>
  <si>
    <t>ANGELA DANIELA CASTRO GUZMAN</t>
  </si>
  <si>
    <t xml:space="preserve">MEDICA VETERINARIO </t>
  </si>
  <si>
    <t xml:space="preserve">2 AÑOS, 2 MESES Y 28 DIAS </t>
  </si>
  <si>
    <t>FDLSC-CPS-076-2024</t>
  </si>
  <si>
    <t>YURY STEFANY BENITEZ RUIZ</t>
  </si>
  <si>
    <t xml:space="preserve">ABOGADA </t>
  </si>
  <si>
    <t xml:space="preserve">2 AÑOS, 3 MESES Y 4 DIAS </t>
  </si>
  <si>
    <t>FDLSC-CPS-077-2024</t>
  </si>
  <si>
    <t>JUAN CARLOS MORENO</t>
  </si>
  <si>
    <t>MERCADOLOGO</t>
  </si>
  <si>
    <t xml:space="preserve">5 AÑOS, 6 MESES Y 22 DIAS </t>
  </si>
  <si>
    <t>FDLSC-CPS-078-2024</t>
  </si>
  <si>
    <t>WEHIMAR MARTINEZ ARIAS</t>
  </si>
  <si>
    <t xml:space="preserve">4 AÑOS, 11 MESES Y 18 DIAS </t>
  </si>
  <si>
    <t>GUSTAVO ESPINOSA MURILLO</t>
  </si>
  <si>
    <t xml:space="preserve">3 AÑOS, 1 MES Y 0 DIAS </t>
  </si>
  <si>
    <t xml:space="preserve">ADMINISTRADOR DE EMPRESAS </t>
  </si>
  <si>
    <t xml:space="preserve">6 AÑOS, 8 MESES Y 4 DIAS </t>
  </si>
  <si>
    <t>FDLSC-CPS-081-2024</t>
  </si>
  <si>
    <t xml:space="preserve">3 AÑOS, 0 MESES Y 18 DIAS </t>
  </si>
  <si>
    <t>FDLSC-CPS-082-2024</t>
  </si>
  <si>
    <t>BEITXY YAMILE MANTILLA DIAZ</t>
  </si>
  <si>
    <t xml:space="preserve">2 AÑOS, 6 MESES Y 6 DIAS </t>
  </si>
  <si>
    <t>FDLSC-CPS-083-2024</t>
  </si>
  <si>
    <t>JONATHAN JORGE ALEJANDRO RODRIGUEZ PAEZ</t>
  </si>
  <si>
    <t xml:space="preserve">DISEÑADOR GRAFICO </t>
  </si>
  <si>
    <t xml:space="preserve">12 AÑOS, 7 MESES Y 29 DIAS </t>
  </si>
  <si>
    <t>FDLSC-CPS-084-2024</t>
  </si>
  <si>
    <t>WILSON PINTO BARON</t>
  </si>
  <si>
    <t xml:space="preserve">10 AÑOS, 4 MESES Y 14 DIAS </t>
  </si>
  <si>
    <t>FDLSC-CPS-085-2024</t>
  </si>
  <si>
    <t>JUAN DAVID GAVIRIA ZAMBRANO</t>
  </si>
  <si>
    <t xml:space="preserve">3 AÑOS, 3 MESES Y 15 DIAS </t>
  </si>
  <si>
    <t>FDLSC-CPS-086-2024</t>
  </si>
  <si>
    <t>NELSON GUILLERMO PALOMO JIMENEZ</t>
  </si>
  <si>
    <t xml:space="preserve">6 AÑOS, 5 MESES Y 0 DIAS </t>
  </si>
  <si>
    <t>FDLSC-CPS-087-2024</t>
  </si>
  <si>
    <t>EDWIN FARLEY GUERRERO VARGAS</t>
  </si>
  <si>
    <t xml:space="preserve">14 AÑOS, 11 MESES Y 15 DIAS </t>
  </si>
  <si>
    <t>FDLSC-CPS-088-2024</t>
  </si>
  <si>
    <t>ELCY AUDOR BECERRA</t>
  </si>
  <si>
    <t xml:space="preserve">2 AÑOS Y 8 MESES </t>
  </si>
  <si>
    <t>FDLSC-CPS-089-2024</t>
  </si>
  <si>
    <t>OSCAR ALBERTO LOPEZ PULIDO</t>
  </si>
  <si>
    <t xml:space="preserve">5 AÑOS, 5 MESES Y 5 DIAS </t>
  </si>
  <si>
    <t>FDLSC-CPS-090-2024</t>
  </si>
  <si>
    <t>JOHANA MANYERLEY CANO CANTOR</t>
  </si>
  <si>
    <t xml:space="preserve">2 AÑOS Y 5 DIAS </t>
  </si>
  <si>
    <t xml:space="preserve">3 AÑOS, 4 MESES Y 27 DIAS </t>
  </si>
  <si>
    <t>JENSIE NICOLL RODRIGUEZ MONTAÑEZ</t>
  </si>
  <si>
    <t xml:space="preserve">3 AÑOS Y 2 DIAS </t>
  </si>
  <si>
    <t>HECTOR DANIEL ANGEL HERNANDEZ</t>
  </si>
  <si>
    <t xml:space="preserve">3 AÑOS, 21 MESES Y 16 DIAS </t>
  </si>
  <si>
    <t>FDLSC-CPS-094-2024</t>
  </si>
  <si>
    <t>ESTIBEN FABIAN MORENO MORENO</t>
  </si>
  <si>
    <t xml:space="preserve">3 AÑOS, 3 MESES Y 4 DIAS </t>
  </si>
  <si>
    <t>FDLSC-CPS-095-2024</t>
  </si>
  <si>
    <t>DIANA JULIETH NIÑO GONZALEZ</t>
  </si>
  <si>
    <t xml:space="preserve">4 AÑOS, 9 MESES Y 17 DIAS </t>
  </si>
  <si>
    <t>FDLSC-CPS-096-2024</t>
  </si>
  <si>
    <t>MARIA MAGDALENA TOVAR BAHAMON</t>
  </si>
  <si>
    <t xml:space="preserve">3 AÑOS, 4 MESES Y 22 DIAS </t>
  </si>
  <si>
    <t>FDLSC-CPS-097-2024</t>
  </si>
  <si>
    <t>WIDER FERNEY RUIZ ROMERO</t>
  </si>
  <si>
    <t xml:space="preserve">3 AÑOS, 6 MESES Y 29 DIAS </t>
  </si>
  <si>
    <t xml:space="preserve">3 AÑOS, 7 MESES Y 14 DIAS </t>
  </si>
  <si>
    <t>FDLSC-CPS-099-2024</t>
  </si>
  <si>
    <t>BAUDILIO DURAN MENDIVELSO</t>
  </si>
  <si>
    <t xml:space="preserve">19 AÑOS, 11 MESES Y 17 DIAS </t>
  </si>
  <si>
    <t>FDLSC-CPS-100-2024</t>
  </si>
  <si>
    <t>YURI MASSIEL CRISTANCHO MORALES</t>
  </si>
  <si>
    <t xml:space="preserve">TECNICO LABORAL EN ASISTENCIA ADMINISTRATIVA </t>
  </si>
  <si>
    <t xml:space="preserve">6 AÑOS, 8 MESES Y 18 DIAS </t>
  </si>
  <si>
    <t>FDLSC-CPS-101-2024</t>
  </si>
  <si>
    <t>ANGIE LORAINE ANGARITA PINEDA</t>
  </si>
  <si>
    <t>EQUIVALENCIA DECRETO LEY 785 DE 2005</t>
  </si>
  <si>
    <t>7 AÑOS, 0 MESES Y 8 DIAS</t>
  </si>
  <si>
    <t>FDLSC-CPS-102-2024</t>
  </si>
  <si>
    <t>JHON JAIRO ACUÑA PEREZ</t>
  </si>
  <si>
    <t xml:space="preserve">COMUNICADOR SOCIAL Y PERIODISTA </t>
  </si>
  <si>
    <t xml:space="preserve">3 AÑOS Y 1 MES </t>
  </si>
  <si>
    <t>FDLSC-CPS-103-2024</t>
  </si>
  <si>
    <t>SANDRA MIREYA AGUDELO AGUDELO</t>
  </si>
  <si>
    <t xml:space="preserve">3 AÑOS, 2 MESES Y 27 DIAS </t>
  </si>
  <si>
    <t>FDLSC-CPS-104-2024</t>
  </si>
  <si>
    <t>ALVARO ANDRES FONSECA CEPEDA</t>
  </si>
  <si>
    <t>TECNICO PROFESIONAL EN INGENIERIA DE SISTEMAS</t>
  </si>
  <si>
    <t>3 AÑOS, 3 MESES, Y 9 DÍAS</t>
  </si>
  <si>
    <t>FDLSC-CPS-105-2024</t>
  </si>
  <si>
    <t>PABLO LEONARDO RICO RODRIGUEZ</t>
  </si>
  <si>
    <t>04 meses y 25 días TOTAL: 04 años, 04 meses y 25 días</t>
  </si>
  <si>
    <t>FDLSC-CPS-106-2024</t>
  </si>
  <si>
    <t>YUDY LIZETH SIERRA ALDANA</t>
  </si>
  <si>
    <t>5 AÑOS, 7 MESES Y 23 DÍAS</t>
  </si>
  <si>
    <t>FDLSC-CPS-119-2024</t>
  </si>
  <si>
    <t>LUIS GABRIEL CARREÑO GARCIA</t>
  </si>
  <si>
    <t>10 años, 06 meses y 24 días</t>
  </si>
  <si>
    <t>FDLSC-CPS-120-2024</t>
  </si>
  <si>
    <t>RUBEN DAVID CAMINOS ARANGO</t>
  </si>
  <si>
    <t>4 años, 0 meses y 0 días</t>
  </si>
  <si>
    <t>FDLSC-CPS-121-2024</t>
  </si>
  <si>
    <t>LIZETH PAOLA GAMBA CASALLAS</t>
  </si>
  <si>
    <t>ADMINISTRADORA DE EMPRESA</t>
  </si>
  <si>
    <t>4 AÑOS, 4 MESES, Y 22 DÍAS</t>
  </si>
  <si>
    <t>FDLSC-CPS-122-2024</t>
  </si>
  <si>
    <t>DIANA MARCELA ESTUPIÑAN SANCHEZ</t>
  </si>
  <si>
    <t>3 AÑOS, 0 MESES, Y 17 DÍAS</t>
  </si>
  <si>
    <t>FDLSC-CPS-123-2024</t>
  </si>
  <si>
    <t>MONICA MARCELA GONZALEZ BUITRAGO</t>
  </si>
  <si>
    <t>COMUNICADOR SOCIAL</t>
  </si>
  <si>
    <t>9 MESES Y16 DIAS</t>
  </si>
  <si>
    <t>FDLSC-CPS-124-2024</t>
  </si>
  <si>
    <t>CARLOS DANIEL TORO CLAVIJO</t>
  </si>
  <si>
    <t>ABOGADO U</t>
  </si>
  <si>
    <t>3 AÑOS, 6 MESES Y 26 DIAS</t>
  </si>
  <si>
    <t>FDLSC-CPS-125-2024</t>
  </si>
  <si>
    <t>CLAUDIA LILIANA MONTOYA MAULEDOUX</t>
  </si>
  <si>
    <t>TÉCNICO LABORAL POR COMPETENCIAS EN ORGANIZADOR DE ARCHIVO</t>
  </si>
  <si>
    <t>15 AÑOS, 2 MESES, Y 8 DÍAS</t>
  </si>
  <si>
    <t>FDLSC-CPS-126-2024</t>
  </si>
  <si>
    <t>MARLLY TATIANA CHAPARRO ARIAS</t>
  </si>
  <si>
    <t>PROFESIONAL EN GOBIERNO Y ASUNTOS PUBLICOS</t>
  </si>
  <si>
    <t>9 meses, y 12 días</t>
  </si>
  <si>
    <t>FDLSC-CPS-127-2024</t>
  </si>
  <si>
    <t>6 AÑOS, 4 MESES Y 1 DÍA</t>
  </si>
  <si>
    <t>FDLSC-CPS-128-2024</t>
  </si>
  <si>
    <t>ADMINISTRADOR AMBIENTAL - MAGISTER EN DESARROLLO SUSTENTABLE Y GESTION AMBIENTAL</t>
  </si>
  <si>
    <t>4 años, 9 meses y 24 días</t>
  </si>
  <si>
    <t>FDLSC-CPS-129-2024</t>
  </si>
  <si>
    <t xml:space="preserve">GLORIA ISABEL CASTILLO GARCIA </t>
  </si>
  <si>
    <t>ABOGADA - ESPECIALISTA EN INSTITUCIONES JURIDICO PENALES</t>
  </si>
  <si>
    <t>24 AÑOS, 7 MESES Y 17 DIAS</t>
  </si>
  <si>
    <t>FDLSC-CPS-130-2024</t>
  </si>
  <si>
    <t>JULIE ANDREA AYALA MONTERO</t>
  </si>
  <si>
    <t>ADMINISTRADORA AMBIENTAL</t>
  </si>
  <si>
    <t>3 años, 6 meses y 22 días.</t>
  </si>
  <si>
    <t>FDLSC-CPS-131-2024</t>
  </si>
  <si>
    <t>1 año y 1 mes.</t>
  </si>
  <si>
    <t>FDLSC-CPS-132-2024</t>
  </si>
  <si>
    <t>RICARDO BERMEO PERDOMO</t>
  </si>
  <si>
    <t>INGENIERO MECÁNICO</t>
  </si>
  <si>
    <t>25 años, 3 meses y 21 días</t>
  </si>
  <si>
    <t>FDLSC-CPS-133-2024</t>
  </si>
  <si>
    <t>MARIA ALEJANDRA ZULUAGA ABRIL</t>
  </si>
  <si>
    <t>2 AÑOS, 2 MESES Y 17 DÍAS</t>
  </si>
  <si>
    <t>FDLSC-CPS-134-2024</t>
  </si>
  <si>
    <t xml:space="preserve">LILIA YOBANA ESPINAL ESPINAL </t>
  </si>
  <si>
    <t>TECNICO PROFESIONAL EN CONTABILIDAD</t>
  </si>
  <si>
    <t>AÑOS 3, 6 MESES Y 24 DIAS</t>
  </si>
  <si>
    <t>FDLSC-CPS-135-2024</t>
  </si>
  <si>
    <t>JULIETH NATALIA TORRES CAPERA</t>
  </si>
  <si>
    <t>TECNICO LABORAL POR COMPETENCIAS EN AUXILIAR ADMINISTRATIVO</t>
  </si>
  <si>
    <t>6 AÑOS, 2 MESES Y 15 DÍAS</t>
  </si>
  <si>
    <t>FDLSC-CPS-136-2024</t>
  </si>
  <si>
    <t>FREDY ROLANDO MORENO BALLESTEROS</t>
  </si>
  <si>
    <t>INGENIERO DE SOFWARE</t>
  </si>
  <si>
    <t>FDLSC-CPS-138-2024</t>
  </si>
  <si>
    <t>LINDA VANESSA ACUÑA RAMIREZ</t>
  </si>
  <si>
    <t>TRABAJADORA SOCIAL</t>
  </si>
  <si>
    <t>3 años, 8 meses y 4 días</t>
  </si>
  <si>
    <t>FDLSC-CPS-139-2024</t>
  </si>
  <si>
    <t xml:space="preserve"> LILIANA FLOR YAMILE LAMPREA ZONA</t>
  </si>
  <si>
    <t>ADMINISTRADOS Y DIRECTOR DE EMPRESAS</t>
  </si>
  <si>
    <t>FDLSC-CPS-140-2024</t>
  </si>
  <si>
    <t>ANA GERALDIN PATIÑO VALBUENA</t>
  </si>
  <si>
    <t>TÉCNICO EN OPERACIÓN DE MAQUINARIA PESADAPARA EXCAVACIÓN</t>
  </si>
  <si>
    <t>6 AÑOS, 4 MESES Y 2 DÍAS</t>
  </si>
  <si>
    <t>FDLSC-CPS-141-2024</t>
  </si>
  <si>
    <t>SANDRA HELENA GUTIERREZ MURCIA</t>
  </si>
  <si>
    <t>10 AÑOS</t>
  </si>
  <si>
    <t>FDLSC-CPS-142-2024</t>
  </si>
  <si>
    <t>ANDERSON STICK BARRERA TOVAR</t>
  </si>
  <si>
    <t>INGENIERIA DE SISTEMAS Y COMPUTACIÓN</t>
  </si>
  <si>
    <t>1 años, 0 meses, y 21 días</t>
  </si>
  <si>
    <t>FDLSC-CPS-143-2024</t>
  </si>
  <si>
    <t>JHON ESTEBAN DIAZ COLORADO</t>
  </si>
  <si>
    <t>FDLSC-CPS-144-2024</t>
  </si>
  <si>
    <t>JENNIFER YULIANA RODRIGUEZ PEREZ</t>
  </si>
  <si>
    <t>FDLSC-CPS-145-2024</t>
  </si>
  <si>
    <t>JULIAN DARIO GONZALEZ PARDO</t>
  </si>
  <si>
    <t>NEGOCIOS INTERNACIONALES</t>
  </si>
  <si>
    <t>FDLSC-CPS-146-2024</t>
  </si>
  <si>
    <t>KEVIN DANIEL PULIDO ROMERO</t>
  </si>
  <si>
    <t>FDLSC-CPS-147-2024</t>
  </si>
  <si>
    <t>DANIEL ENRIQUE GONZALEZ PAVAS</t>
  </si>
  <si>
    <t>2 AÑOS, 2 MESES Y 22 DÍAS.</t>
  </si>
  <si>
    <t>JEISSON ANDRES MAYORGA RIVAS</t>
  </si>
  <si>
    <t>4 AÑOS, 3 MESES Y 9 DÍAS.</t>
  </si>
  <si>
    <t>FDLSC-CPS-149-2024</t>
  </si>
  <si>
    <t>RUBEN HERNANDEZ MOLINA</t>
  </si>
  <si>
    <t>ARQUITECTO</t>
  </si>
  <si>
    <t>3 AÑOS, 4 MESES Y 16 DÍAS</t>
  </si>
  <si>
    <t>FDLSC-CPS-150-2024</t>
  </si>
  <si>
    <t>YOAN DAVID BENAVIDES RAMIREZ</t>
  </si>
  <si>
    <t>MANTENIMIENTO DE HARDWARE</t>
  </si>
  <si>
    <t>3 AÑOS, 11 MESES Y 21 DÍAS.</t>
  </si>
  <si>
    <t>FDLSC-CPS-151-2024</t>
  </si>
  <si>
    <t>ANNGIE ALEJANDRA SOTO LEON</t>
  </si>
  <si>
    <t>PROFESIONAL EN CIENCIAS DEL DEPORTE Y LA EDUCACIÓN FÍSICA</t>
  </si>
  <si>
    <t>2 AÑOS Y 18 DÍAS</t>
  </si>
  <si>
    <t>FDLSC-CPS-152-2024</t>
  </si>
  <si>
    <t>ANA ELSA LOZANO DELGADO</t>
  </si>
  <si>
    <t>LICENCIADA EN PREESCOLAR</t>
  </si>
  <si>
    <t>2 AÑOS, 8 MES, Y 9 DÍAS</t>
  </si>
  <si>
    <t>FDLSC-CPS-153-2024</t>
  </si>
  <si>
    <t>MARTHA ELIZABETH TRIANA LAVERDE</t>
  </si>
  <si>
    <t>8 AÑOS, 2 MESES, 4 DIAS</t>
  </si>
  <si>
    <t>PROFESIONAL EN CULTURA FÍSICA Y DEPORTE</t>
  </si>
  <si>
    <t>2 AÑOS, 0 MESES, Y 0 DÍAS</t>
  </si>
  <si>
    <t>FDLSC-CPS-155-2024</t>
  </si>
  <si>
    <t>LAURA NATALIA SILVA CETINA</t>
  </si>
  <si>
    <t>TECNÓLOGO EN GUIANZA T URISTICA</t>
  </si>
  <si>
    <t>3 años, 9 meses y 5 días</t>
  </si>
  <si>
    <t>FDLSC-CPS-156-2024</t>
  </si>
  <si>
    <t>DIANA MARCELA GONZÁLEZ GARZÓN</t>
  </si>
  <si>
    <t>TECNÓLOGA EN GUIANZA TURÍSTICA</t>
  </si>
  <si>
    <t>6 años, 0 mes, y 27 días</t>
  </si>
  <si>
    <t>FDLSC-CPS-157-2024</t>
  </si>
  <si>
    <t>AURORA YARA MARTIN</t>
  </si>
  <si>
    <t>PSICOLOGÍA Y PEDAGOGÍA</t>
  </si>
  <si>
    <t>11 AÑOS Y 10 MESES</t>
  </si>
  <si>
    <t>FDLSC-CPS-158-2024</t>
  </si>
  <si>
    <t>JOHN ALEXANDER VANEGAS LIEVANO</t>
  </si>
  <si>
    <t>ADMINISTRADOR AMBIENTAL</t>
  </si>
  <si>
    <t>2 años, 11 meses y 2 días</t>
  </si>
  <si>
    <t>FDLSC-CPS-159-2024</t>
  </si>
  <si>
    <t>MONICA JULIANA CUESTA VILLATE</t>
  </si>
  <si>
    <t>ECONOMIA</t>
  </si>
  <si>
    <t>AÑOS 3, 8 MESES Y 12 DIAS</t>
  </si>
  <si>
    <t>FDLSC-CPS-160-2024</t>
  </si>
  <si>
    <t>AHYDA ROCIO QUIROGA PIRAQUIVE</t>
  </si>
  <si>
    <t>INGENIERO CIVIL</t>
  </si>
  <si>
    <t>3 AÑOS, 4 MESES, Y 1 DÍA</t>
  </si>
  <si>
    <t>FDLSC-CPS-161-2024</t>
  </si>
  <si>
    <t>JEFFERSON ARLES AYALA BOHORQUEZ</t>
  </si>
  <si>
    <t>3 AÑOS Y 9 MESES</t>
  </si>
  <si>
    <t>FDLSC-CPS-162-2024</t>
  </si>
  <si>
    <t>DAVID ALBERTO PIÑEROS BARRETO</t>
  </si>
  <si>
    <t>4 AÑOS, 5 MESES, Y 0 DÍAS</t>
  </si>
  <si>
    <t>FDLSC-CPS-163-2024</t>
  </si>
  <si>
    <t>DIANA MARCELA VAHOS GIL</t>
  </si>
  <si>
    <t>4 AÑOS, 2 MESES, Y 20 DÍAS</t>
  </si>
  <si>
    <t>FDLSC-CPS-164-2024</t>
  </si>
  <si>
    <t>3 AÑOS, 11 MESES, 21 DIAS</t>
  </si>
  <si>
    <t>FDLSC-CPS-165-2024</t>
  </si>
  <si>
    <t>DIANA KATERYN RONCANCIO ANGULO</t>
  </si>
  <si>
    <t>3 años, 3 meses y 30 días</t>
  </si>
  <si>
    <t>2 AÑOS, 6 MESES Y 15 DÍAS</t>
  </si>
  <si>
    <t>FDLSC-CPS-168-2024</t>
  </si>
  <si>
    <t>JUSTINE MICHELL PEÑA RODRIGUEZ</t>
  </si>
  <si>
    <t>INGENIERA CIVIL</t>
  </si>
  <si>
    <t>3 años, 1 meses y 28 días.</t>
  </si>
  <si>
    <t>FDLSC-CPS-169-2024</t>
  </si>
  <si>
    <t>JORGE MARIO DIAZ OCAMPO</t>
  </si>
  <si>
    <t>FDLSC-CPS-170-2024</t>
  </si>
  <si>
    <t>ZULY ESPERANZA LIZCANO MORENO</t>
  </si>
  <si>
    <t>PSICOLOGIA</t>
  </si>
  <si>
    <t>6 AÑOS, 1 MESES Y 15 DÍAS.</t>
  </si>
  <si>
    <t>FDLSC-CPS-171-2024</t>
  </si>
  <si>
    <t>WILLIAM ALEXANDER SUAREZ HURTADO</t>
  </si>
  <si>
    <t>FDLSC-CPS-172-2024</t>
  </si>
  <si>
    <t>JUAN PABLO CRUZ CRUZ</t>
  </si>
  <si>
    <t>FDLSC-CPS-173-2024</t>
  </si>
  <si>
    <t>JEFFERSON POSADA CRUZ</t>
  </si>
  <si>
    <t>FDLSC-CPS-174-2024</t>
  </si>
  <si>
    <t>CRISTIAN CAMILO VALBUENA LOZADA</t>
  </si>
  <si>
    <t>FDLSC-CPS-175-2024</t>
  </si>
  <si>
    <t>EDWIN LEGUIZAMON OSPINO</t>
  </si>
  <si>
    <t>FDLSC-CPS-176-2024</t>
  </si>
  <si>
    <t>OLGA LUCIA BERNAL SALAZAR</t>
  </si>
  <si>
    <t>7 AÑOS, 4 MESES Y 19 DÍAS.</t>
  </si>
  <si>
    <t>FDLSC-CPS-177-2024</t>
  </si>
  <si>
    <t>JUAN DANILO NIETO ESPINOSA</t>
  </si>
  <si>
    <t>FDLSC-CPS-178-2024</t>
  </si>
  <si>
    <t>BRIAN HUMBERTO HERRERA PINO</t>
  </si>
  <si>
    <t>3 AÑOS Y 3 DÍAS.</t>
  </si>
  <si>
    <t>FDLSC-CPS-179-2024</t>
  </si>
  <si>
    <t>JHON JAIRO SOLANO HUERTAS</t>
  </si>
  <si>
    <t>3 AÑOS, 2 MESES Y 14 DÍAS.</t>
  </si>
  <si>
    <t>JORGE RAUL BERMUDEZ ROMERO</t>
  </si>
  <si>
    <t>FDLSC-CPS-181-2024</t>
  </si>
  <si>
    <t>JOSE ERNESTO LEGUIZAMON ALFARO</t>
  </si>
  <si>
    <t xml:space="preserve">4 AÑOS, 9 MESES Y 12 DÍAS. </t>
  </si>
  <si>
    <t>FDLSC-CPS-182-2024</t>
  </si>
  <si>
    <t>SOCIOLOGA</t>
  </si>
  <si>
    <t>FDLSC-CPS-183-2024</t>
  </si>
  <si>
    <t>ALEXANDER ENRIQUE PATARROYO SAMUDIO</t>
  </si>
  <si>
    <t>2 AÑOS Y 8 MESES</t>
  </si>
  <si>
    <t>FDLSC-CPS-184-2024</t>
  </si>
  <si>
    <t>HADBERTH ALEJANDRO QUIROGA PIRAQUIVE</t>
  </si>
  <si>
    <t>0 AÑOS, 6 MESES, Y 25 DÍAS</t>
  </si>
  <si>
    <t>FDLSC-CPS-185-2024</t>
  </si>
  <si>
    <t>ESTEPHANIA VALLENTINA CUAICUAN CHICAIZA</t>
  </si>
  <si>
    <t>6 AÑOS, 0 MESES, Y 24 DÍAS</t>
  </si>
  <si>
    <t>FDLSC-CPS-186-2024</t>
  </si>
  <si>
    <t>JEFERSSON STEVEN UINTACO SIERRA</t>
  </si>
  <si>
    <t>3 AÑOS Y 10 DIAS</t>
  </si>
  <si>
    <t>FDLSC-CPS-187-2024</t>
  </si>
  <si>
    <t>DAVID MIGUEL ZULETA GOYENECHE</t>
  </si>
  <si>
    <t>TÉCNICO EN SISTEMAS</t>
  </si>
  <si>
    <t>6 años, 11 meses y 27 días.</t>
  </si>
  <si>
    <t>FDLSC-CPS-188-2024</t>
  </si>
  <si>
    <t>LAURA VANESSA PEÑA AVILA</t>
  </si>
  <si>
    <t>2 años, 2 meses y 14 días</t>
  </si>
  <si>
    <t>FDLSC-CPS-189-2024</t>
  </si>
  <si>
    <t>LUISA FERNANDA RUSSI RAMOS</t>
  </si>
  <si>
    <t>PROFESION EN TURISMO</t>
  </si>
  <si>
    <t>3 AÑOS , 6 MESES Y 14 DIAS</t>
  </si>
  <si>
    <t>FDLSC-CPS-190-2024</t>
  </si>
  <si>
    <t>GIOVANNI CANCINO CONTENTO</t>
  </si>
  <si>
    <t>TECNÓLOGO EN FORMULACIÓN DE PROYECTOS</t>
  </si>
  <si>
    <t>3 AÑOS Y 10 MESES</t>
  </si>
  <si>
    <t>FDLSC-CPS-191-2024</t>
  </si>
  <si>
    <t>MYRIAM YOLANDA CARRILLO MONCADA</t>
  </si>
  <si>
    <t>24 AÑOS , 1 MESES Y 18 DIAS</t>
  </si>
  <si>
    <t>FDLSC-CPS-192-2024</t>
  </si>
  <si>
    <t>ADMINISTRADOR PÚBLICO</t>
  </si>
  <si>
    <t>3 AÑOS 6 MESES Y 20 DÍAS</t>
  </si>
  <si>
    <t>FDLSC-CPS-193-2024</t>
  </si>
  <si>
    <t>ANGIE PAOLA GUERRERO LIS</t>
  </si>
  <si>
    <t>TECNICO EN SEGURIDAD  OCUPACIONAL</t>
  </si>
  <si>
    <t>3 años, 1 meses, y 14 días</t>
  </si>
  <si>
    <t>FDLSC-CPS-194-2024</t>
  </si>
  <si>
    <t>ABOGADO ESPECIALIZACIÓN EN CONTRATACIÓN ESTATAL</t>
  </si>
  <si>
    <t>4 AÑOS, 4 MESES Y 27 DÍAS</t>
  </si>
  <si>
    <t>FDLSC-CPS-195-2024</t>
  </si>
  <si>
    <t>MAIRA VALENTINA RODRIGUEZ BUCHELLY</t>
  </si>
  <si>
    <t>TÉCNICO EN SERVICIOS Y OPERACIONES MICROFINANCIERAS</t>
  </si>
  <si>
    <t>6 AÑOS, 3 MESES Y 18 DÍAS</t>
  </si>
  <si>
    <t>FDLSC-CPS-196-2024</t>
  </si>
  <si>
    <t>NICOLAS CUEVAS RAMIREZ</t>
  </si>
  <si>
    <t>2 años, 1 mes y 27 días</t>
  </si>
  <si>
    <t>FDLSC-CPS-197-2024</t>
  </si>
  <si>
    <t>ALEXANDER GARZON TRIVIÑO</t>
  </si>
  <si>
    <t>3 AÑOS, 3 MESES Y 2 DÍAS</t>
  </si>
  <si>
    <t>FDLSC-CPS-198-2024</t>
  </si>
  <si>
    <t>GIOVANNY ALBERTO ALFONSO MARIN</t>
  </si>
  <si>
    <t>COMUNICADOR SOCIAL Y PERIODISTA</t>
  </si>
  <si>
    <t>3 AÑOS Y 3 MESES</t>
  </si>
  <si>
    <t>FDLSC-CPS-199-2024</t>
  </si>
  <si>
    <t>CIRO ENOC BERNAL PEÑA</t>
  </si>
  <si>
    <t>5 AÑOS, 4 MESES, Y 25 DÍAS</t>
  </si>
  <si>
    <t>FDLSC-CPS-200-2024</t>
  </si>
  <si>
    <t>LAURA CAROLINA OLAYA TORRES</t>
  </si>
  <si>
    <t>4 AÑOS Y 3 MESES</t>
  </si>
  <si>
    <t>FDLSC-CPS-201-2024</t>
  </si>
  <si>
    <t>JAIME ALEXANDER RODRIGUEZ MAYORGA</t>
  </si>
  <si>
    <t>ADMINIST RADORA DE EMPRESAS</t>
  </si>
  <si>
    <t>FDLSC-CPS-202-2024</t>
  </si>
  <si>
    <t>MARTHA ISABEL MORA BERMUDEZ</t>
  </si>
  <si>
    <t>4 años, 6 meses, y 0 días</t>
  </si>
  <si>
    <t>FDLSC-CPS-203-2024</t>
  </si>
  <si>
    <t>HECTOR YESID CAMARGO CASALLAS</t>
  </si>
  <si>
    <t>TE CNOLOGIA Y DESARROLLO INFORMATICO</t>
  </si>
  <si>
    <t>AÑOS 9,4 MESES Y 29 DIAS</t>
  </si>
  <si>
    <t>FDLSC-CPS-204-2024</t>
  </si>
  <si>
    <t>MARTHA INES TRIANA VIGOYA</t>
  </si>
  <si>
    <t>TECNICO LABORAL AUXILIAR DE EDUCACIÓN PARA LA PRIMERA INFANCIA</t>
  </si>
  <si>
    <t>6 AÑOS, 9 MESES Y 3 DIAS</t>
  </si>
  <si>
    <t>FDLSC-CPS-205-2024</t>
  </si>
  <si>
    <t>YEIMY XIOMARA NIÑO GONZALEZ</t>
  </si>
  <si>
    <t>TRABAJADOR SOCIAL</t>
  </si>
  <si>
    <t>SIN EXPERIENCIA PROFESIONAL</t>
  </si>
  <si>
    <t>FDLSC-CPS-206-2024</t>
  </si>
  <si>
    <t>ANLLYLY VIANEY VELEZ HERNANDEZ</t>
  </si>
  <si>
    <t>PSICOLOGO</t>
  </si>
  <si>
    <t>FDLSC-CPS-207-2024</t>
  </si>
  <si>
    <t>MAYERLI JOHANNA SALAZAR PERILLA</t>
  </si>
  <si>
    <t>LICENCIADA EN EDUCACION BASICA CON ENFASIS EN MATEMATICAS</t>
  </si>
  <si>
    <t>FDLSC-CPS-208-2024</t>
  </si>
  <si>
    <t>MARIA DEL PILAR CHIQUITO TORRES</t>
  </si>
  <si>
    <t>PROFESIONAL EN DESARROLLO FAMILIAR</t>
  </si>
  <si>
    <t>FDLSC-CPS-209-2024</t>
  </si>
  <si>
    <t>ABOGADA ESPECIALIZACIÓN EN CONTRATACIÓN ESTATAL</t>
  </si>
  <si>
    <t>3 AÑOS, 9 MESES, Y 2 DÍAS</t>
  </si>
  <si>
    <t>FDLSC-CPS-210-2024</t>
  </si>
  <si>
    <t>JAROL FELIPE ARIAS MUÑOZ</t>
  </si>
  <si>
    <t>TECNÓLOGO EN GESTION DE NEGOCIOS</t>
  </si>
  <si>
    <t>6 AÑOS 4 MESES Y 13 DÍAS</t>
  </si>
  <si>
    <t>FDLSC-CPS-211-2024</t>
  </si>
  <si>
    <t>JUAN PABLO ESCOBAR ROA</t>
  </si>
  <si>
    <t>2 AÑOS, 1 MESES Y 26 DÍAS</t>
  </si>
  <si>
    <t>FDLSC-CPS-212-2024</t>
  </si>
  <si>
    <t>ANGIE LIZETH VINCHIRA FERNANDEZ</t>
  </si>
  <si>
    <t>2 AÑOS, 11 MESES Y 2 DÍAS</t>
  </si>
  <si>
    <t>FDLSC-CPS-213-2024</t>
  </si>
  <si>
    <t>JESUS DAVID LEON GALINDO</t>
  </si>
  <si>
    <t>3 AÑOS, 2 MESES Y 16 DÍAS</t>
  </si>
  <si>
    <t>FDLSC-CPS-214-2024</t>
  </si>
  <si>
    <t>ARISTOBULO PATARROYO MONTAÑA</t>
  </si>
  <si>
    <t>20 AÑOS, 3 MESES Y 17 DÍAS</t>
  </si>
  <si>
    <t>FDLSC-CPS-215-2024</t>
  </si>
  <si>
    <t>JEFERSON MANUEL CASTIBLANCO RODRIGUEZ</t>
  </si>
  <si>
    <t xml:space="preserve">3 AÑOS- 3 MESES- 16 DIAS </t>
  </si>
  <si>
    <t>FDLSC-CPS-216-2024</t>
  </si>
  <si>
    <t>JAIME JIMENEZ ROJAS</t>
  </si>
  <si>
    <t xml:space="preserve">8 AÑOS- 11MESES- 30 DIAS </t>
  </si>
  <si>
    <t>FDLSC-CPS-217-2024</t>
  </si>
  <si>
    <t>EMILY ANDREA ROBAYO PEREZ</t>
  </si>
  <si>
    <t xml:space="preserve">INGENIERA SANITARIA </t>
  </si>
  <si>
    <t xml:space="preserve">6 MESES, 27 DIAS </t>
  </si>
  <si>
    <t>FDLSC-CPS-218-2024</t>
  </si>
  <si>
    <t>IVAN IGNACIO BRICEÑO VARGAS</t>
  </si>
  <si>
    <t xml:space="preserve">BACHILLER </t>
  </si>
  <si>
    <t xml:space="preserve">3 AÑOS- 6 MESES- 1 DIA </t>
  </si>
  <si>
    <t>FDLSC-CPS-219-2024</t>
  </si>
  <si>
    <t>JUAN CARLOS MARTINEZ GONZALEZ</t>
  </si>
  <si>
    <t xml:space="preserve">GRADO 10 </t>
  </si>
  <si>
    <t xml:space="preserve">3 AÑOS- 6 MESES- 19 DIAS </t>
  </si>
  <si>
    <t>FDLSC-CPS-220-2024</t>
  </si>
  <si>
    <t>MIGUEL ANGEL BARRETO GUTIERREZ</t>
  </si>
  <si>
    <t xml:space="preserve">OPERACIÓN DE MAQUINARIA PESADA PARA EXCAVACION </t>
  </si>
  <si>
    <t xml:space="preserve">6 AÑOS- 6 MESES- 6 DIAS </t>
  </si>
  <si>
    <t>FDLSC-CPS-221-2024</t>
  </si>
  <si>
    <t>SERGIO ENRIQUE DIAZ GONZALEZ</t>
  </si>
  <si>
    <t>INGENIERO AMBIENTAL</t>
  </si>
  <si>
    <t>4 AÑOS, 6 MESES Y 0 DIAS</t>
  </si>
  <si>
    <t>FDLSC-CPS-222-2024</t>
  </si>
  <si>
    <t>DIANA MARCELA RUBIO BERIGUES</t>
  </si>
  <si>
    <t>ADMINISTRADORA DE EMPRESAS</t>
  </si>
  <si>
    <t>3 AÑOS, 3 MESES Y 18 DÍAS</t>
  </si>
  <si>
    <t>FDLSC-CPS-223-2024</t>
  </si>
  <si>
    <t>DIANA ISABEL BRAVO CORDOBA</t>
  </si>
  <si>
    <t>TÉCNICO LABORAL POR COMPETENCIAS EN AUXILIAR ADMINISTRATIVO</t>
  </si>
  <si>
    <t>7 AÑOS, 3 MESES Y 5 DÍAS</t>
  </si>
  <si>
    <t>FDLSC-CPS-224-2024</t>
  </si>
  <si>
    <t>SNEIDER ANDRES ALZATE CAMACHO</t>
  </si>
  <si>
    <t>AUXILIAR EN ENFERMERIA</t>
  </si>
  <si>
    <t>7 AÑOS, 11 MESES Y 6 DÍAS</t>
  </si>
  <si>
    <t>FDLSC-CPS-225-2024</t>
  </si>
  <si>
    <t>ANGIE PAOLA SILVA ROJAS</t>
  </si>
  <si>
    <t xml:space="preserve">ASISTENCIA ADMINISTRATIVA </t>
  </si>
  <si>
    <t xml:space="preserve">2 AÑOS Y 1 MES </t>
  </si>
  <si>
    <t>FDLSC-CPS-226-2024</t>
  </si>
  <si>
    <t>ELIECER DURAN MANTILLA</t>
  </si>
  <si>
    <t>TECNÓLOGO EN GESTIÓN EMPRESARIAL</t>
  </si>
  <si>
    <t>2 AÑOS, 2 MESES Y 13 DIAS</t>
  </si>
  <si>
    <t>FDLSC-CPS-227-2024</t>
  </si>
  <si>
    <t>JUAN SEBASTIAN AVENDAÑO LEON</t>
  </si>
  <si>
    <t>3 AÑOS, 9 MESES, Y 28 DÍAS</t>
  </si>
  <si>
    <t>FDLSC-CPS-228-2024</t>
  </si>
  <si>
    <t>LUZ KARIME GARCÍA PARRA</t>
  </si>
  <si>
    <t>ADMINISTRADORA FINANCIERA</t>
  </si>
  <si>
    <t>2 AÑOS, 1 MESES, Y 12 DÍAS</t>
  </si>
  <si>
    <t>FDLSC-CPS-229-2024</t>
  </si>
  <si>
    <t>JORGE ALIRIO MENDIETA RUEDA</t>
  </si>
  <si>
    <t>TECNICO LABORAL EN AUXILIAR ADMINISTRATIVO</t>
  </si>
  <si>
    <t>7 años, 10 meses, y 8 días</t>
  </si>
  <si>
    <t>FDLSC-CPS-230-2024</t>
  </si>
  <si>
    <t>CLAUDIA PATRICIA VILLAMIZAR ALCALA</t>
  </si>
  <si>
    <t>DERECHO</t>
  </si>
  <si>
    <t>2 años, 5 meses y 25 dìas.</t>
  </si>
  <si>
    <t>2 AÑOS, 5 MESES, Y 1 DÍAS</t>
  </si>
  <si>
    <t>FDLSC-CPS-232-2024</t>
  </si>
  <si>
    <t>ALIRIO MARIN</t>
  </si>
  <si>
    <t>6 meses, y 7 días</t>
  </si>
  <si>
    <t>FDLSC-CPS-233-2024</t>
  </si>
  <si>
    <t>LAURA LILIANA MUÑOZ PEDRAZA</t>
  </si>
  <si>
    <t>1 AÑO, 5 MESES Y 10 DIAS</t>
  </si>
  <si>
    <t>FDLSC-CPS-234-2024</t>
  </si>
  <si>
    <t>LINA MARIA SALOM CHACON</t>
  </si>
  <si>
    <t>TECNICO EN NOMINA Y PRESTACIONES SOCIALES</t>
  </si>
  <si>
    <t>6 AÑOS, 1 MESES Y 5 DIAS</t>
  </si>
  <si>
    <t>FDLSC-CPS-235-2024</t>
  </si>
  <si>
    <t>CLAUDIA YANETH ROMERO BOCANEGRA</t>
  </si>
  <si>
    <t>2 AÑOS, 2 MESES Y 26 DÍAS</t>
  </si>
  <si>
    <t>FDLSC-CPS-236-2024</t>
  </si>
  <si>
    <t>LORENA CHIA DUARTE</t>
  </si>
  <si>
    <t>PSICOLOGIA - ESPECIALISTA EN PSICOLOGIA CLINICA DE LA NIÑEZ Y LA ADOLESCENCIA</t>
  </si>
  <si>
    <t>2 AÑOS</t>
  </si>
  <si>
    <t>FDLSC-CPS-237-2024</t>
  </si>
  <si>
    <t>HAROLD STIVEN GARZON CARDENAS</t>
  </si>
  <si>
    <t>1 año, 0 meses y 1 día</t>
  </si>
  <si>
    <t>FDLSC-CPS-238-2024</t>
  </si>
  <si>
    <t>ILBA YANETH MEZA CASTAÑEDA</t>
  </si>
  <si>
    <t>PSICOLOGA - ESPECIALISTA EN PSICOLOGIA CLINICA Y AUTOEFICACIA PERSONAL</t>
  </si>
  <si>
    <t>FDLSC-CPS-239-2024</t>
  </si>
  <si>
    <t>JUAN DAVID ROBLES MAFFIOL</t>
  </si>
  <si>
    <t>POLITOLOGO</t>
  </si>
  <si>
    <t>FDLSC-CPS-240-2024</t>
  </si>
  <si>
    <t>SANTIAGO ALBERTO PARRA JIMENEZ</t>
  </si>
  <si>
    <t>FILOSOFÍA</t>
  </si>
  <si>
    <t>5 AÑOS, 10 MESES, Y 2 DÍAS</t>
  </si>
  <si>
    <t>FDLSC-CPS-241-2024</t>
  </si>
  <si>
    <t>LUZ MYRIAM BERNAL MARTINEZ</t>
  </si>
  <si>
    <t>15 años, 5 meses y 0 días</t>
  </si>
  <si>
    <t>FDLSC-CPS-242-2024</t>
  </si>
  <si>
    <t>LEIDY PAOLA AGUDELO ALDANA</t>
  </si>
  <si>
    <t>5 años, 6 meses y 6 días</t>
  </si>
  <si>
    <t>FDLSC-CPS-243-2024</t>
  </si>
  <si>
    <t>LAURA XIMENA CASTELLANOS VELASQUEZ</t>
  </si>
  <si>
    <t>3 años, 8 meses y 21 días</t>
  </si>
  <si>
    <t>FDLSC-CPS-244-2024</t>
  </si>
  <si>
    <t>JEIMMY JOHANNA ABELLA DUEÑAS</t>
  </si>
  <si>
    <t>4 años, 2 meses y 26 días</t>
  </si>
  <si>
    <t>3 AÑOS, 10 MESES, Y 5 DÍAS</t>
  </si>
  <si>
    <t>FDLSC-CPS-246-2024</t>
  </si>
  <si>
    <t>LUIS ALEJANDRO LOZADA LOPEZ</t>
  </si>
  <si>
    <t>TECNÓLOGO EN ADMINISTRACIÓN DE EMPRESAS</t>
  </si>
  <si>
    <t xml:space="preserve">12 años, 8 meses y 7 días. </t>
  </si>
  <si>
    <t>TRABAJADORA SOCIAL -ESPECIALISTA EN GESTION PUBLICA</t>
  </si>
  <si>
    <t>6 AÑOS, 6 MESES Y 24 DÍAS</t>
  </si>
  <si>
    <t>FDLSC-CPS-248-2024</t>
  </si>
  <si>
    <t>INGRIS JULIETH VEGAS HERNANDEZ</t>
  </si>
  <si>
    <t>6 años, 4 meses y 1 día</t>
  </si>
  <si>
    <t>FDLSC-CPS-249-2024</t>
  </si>
  <si>
    <t>YEIMY YULVANIA RODRIGUEZ VARGAS</t>
  </si>
  <si>
    <t>FDLSC-CPS-250-2024</t>
  </si>
  <si>
    <t>ELIANA YURIED BENITO LADINO</t>
  </si>
  <si>
    <t>INGENIEA DE SISTEMAS
ESPECIALISTA EN GERENCIA DE
PROYECTOS</t>
  </si>
  <si>
    <t>3 AÑOS, 4 MESES Y 27 DÍAS.</t>
  </si>
  <si>
    <t>FDLSC-CPS-251-2024</t>
  </si>
  <si>
    <t>JUAN CAMILO PARRA JIMENEZ</t>
  </si>
  <si>
    <t xml:space="preserve">TRABAJO SOCIAL- TERMINACION DE MATERIAS </t>
  </si>
  <si>
    <t>3 AÑOS Y 22 DÍAS</t>
  </si>
  <si>
    <t>ABOGADA - ESPECIALIZACIÓN EN GESTIÓN PÚBLICA</t>
  </si>
  <si>
    <t>7 AÑOS, 3 MESES Y 7 DÍAS</t>
  </si>
  <si>
    <t>FDLSC-CPS-253-2024</t>
  </si>
  <si>
    <t>DIEGO CABALLERO ROJAS</t>
  </si>
  <si>
    <t>INGENIERO CIVIL - MAESTRIA EN
INGENIERIA CIVIL</t>
  </si>
  <si>
    <t>6 AÑOS, 4 MESES, Y 19 DÍAS</t>
  </si>
  <si>
    <t>FDLSC-CPS-254-2024</t>
  </si>
  <si>
    <t>LAURA PATRICIA LOPEZ QUIÑONES</t>
  </si>
  <si>
    <t>ADMINISTRADORA DE NEGOCIOS INTERNACIONALES</t>
  </si>
  <si>
    <t>4 AÑOS, 3 MESES Y 25 DÍAS</t>
  </si>
  <si>
    <t>FDLSC-CPS-255-2024</t>
  </si>
  <si>
    <t>GISEL ANDREA QUINCHANEGUA URQUIJO</t>
  </si>
  <si>
    <t>INGENIERÍA AMBIENTAL - ESPECIALIZACIÓN EN
SSITEMAS DE  INFORMACIÓN GEOGRÁFICA</t>
  </si>
  <si>
    <t>2 AÑOS, 6 MESES,</t>
  </si>
  <si>
    <t>FDLSC-CPS-256-2024</t>
  </si>
  <si>
    <t>MYRIAM MERCEDES CUBILLOS</t>
  </si>
  <si>
    <t>TECNICO EN ASISTENCIA ADMINISTRATIVA</t>
  </si>
  <si>
    <t>6 AÑOS Y 6 DÍAS.</t>
  </si>
  <si>
    <t>FDLSC-CPS-257-2024</t>
  </si>
  <si>
    <t>DUMAR IVAN GARCIA CHALA</t>
  </si>
  <si>
    <t>TECNICO PROFESIONAL EN ADMINISTRACION DE EMPRESAS</t>
  </si>
  <si>
    <t>6 AÑOS, 1 MESES Y 29 DÍAS.</t>
  </si>
  <si>
    <t>FDLSC-CPS-258-2024</t>
  </si>
  <si>
    <t>FDLSC-CPS-259-2024</t>
  </si>
  <si>
    <t>DISEÑODORA INDUSTRIAL</t>
  </si>
  <si>
    <t>3 AÑOS, 5 MESES Y 26 DÍAS</t>
  </si>
  <si>
    <t>FDLSC-CPS-260-2024</t>
  </si>
  <si>
    <t>PAOLA ANDREA PORTILLA NARVAEZ</t>
  </si>
  <si>
    <t>PSICOLOGA</t>
  </si>
  <si>
    <t>1 AÑO ,6 MESES Y 22 DIAS</t>
  </si>
  <si>
    <t>FDLSC-CPS-261-2024</t>
  </si>
  <si>
    <t>ABOGADA-equivalencia con la experiencia profesional</t>
  </si>
  <si>
    <t>2 AÑOS, 6 MESES Y 22 DÍAS</t>
  </si>
  <si>
    <t>FDLSC-CPS-262-2024</t>
  </si>
  <si>
    <t>SANDRA PATRICIA MORALES ARIAS</t>
  </si>
  <si>
    <t>TÉCNICO LABORAL – AUXILIAR CONTABLE</t>
  </si>
  <si>
    <t>3 AÑOS , 6 MESES Y 18 DIAS</t>
  </si>
  <si>
    <t>FDLSC-CPS-263-2024</t>
  </si>
  <si>
    <t>ANDREA DEL PILAR ESPINOSA MONTAÑO</t>
  </si>
  <si>
    <t>LICENCIADO EN PSICOLOGIA Y PEDAGOGIA</t>
  </si>
  <si>
    <t>2 AÑOS, 1 MESES Y 20 DÍAS</t>
  </si>
  <si>
    <t>FDLSC-CPS-264-2024</t>
  </si>
  <si>
    <t>BRIAM BRITO POLO</t>
  </si>
  <si>
    <t>3 AÑOS , 7 MESES Y 28 DIAS</t>
  </si>
  <si>
    <t>FDLSC-CPS-265-2024</t>
  </si>
  <si>
    <t>WILLIAM ANTONIO BETANCOURT ORTEGON</t>
  </si>
  <si>
    <t>TECNICO LABORAL POR COMPETENCIAS EN AUXILIAR DE SEGURIDAD OCUPACIONAL</t>
  </si>
  <si>
    <t>3 años, 11 meses y 28 días</t>
  </si>
  <si>
    <t>FDLSC-CPS-266-2024</t>
  </si>
  <si>
    <t>PROFESIONAL</t>
  </si>
  <si>
    <t>FDLSC-CPS-267-2024</t>
  </si>
  <si>
    <t>ALEJANDRO MARULANDA QUINCHE</t>
  </si>
  <si>
    <t xml:space="preserve">PSICOLOGO </t>
  </si>
  <si>
    <t>FDLSC-CPS-268-2024</t>
  </si>
  <si>
    <t xml:space="preserve">GIOVANNI TORRES NEIRA </t>
  </si>
  <si>
    <t xml:space="preserve">ARQUITECTO </t>
  </si>
  <si>
    <t>FDLSC-CPS-269-2024</t>
  </si>
  <si>
    <t>VICTOR JOVANI MORENO YEPES</t>
  </si>
  <si>
    <t xml:space="preserve">MEDICO CIRUJANO </t>
  </si>
  <si>
    <t>FDLSC-CPS-270-2024</t>
  </si>
  <si>
    <t>SANDRA JANNETH MORENO CRISTANCHO</t>
  </si>
  <si>
    <t xml:space="preserve">MERCADEO </t>
  </si>
  <si>
    <t>FDLSC-CPS-271-2024</t>
  </si>
  <si>
    <t>LINA SUGGEY RUIZ RIVERA</t>
  </si>
  <si>
    <t>FDLSC-CPS-272-2024</t>
  </si>
  <si>
    <t>EMERSON RIVERA CORTES</t>
  </si>
  <si>
    <t>FDLSC-CPS-273-2024</t>
  </si>
  <si>
    <t>LUIS EDUARDO FORERO GOMEZ</t>
  </si>
  <si>
    <t xml:space="preserve">LICENCIADO EN CIENCIAS SOCIALES </t>
  </si>
  <si>
    <t>FDLSC-CPS-274-2024</t>
  </si>
  <si>
    <t>JOHANA VITELBINA BERMUDEZ CARDENAS</t>
  </si>
  <si>
    <t>TÉCNICO</t>
  </si>
  <si>
    <t xml:space="preserve">TECNICO EN PROGRAMACION DE SOFTWARE </t>
  </si>
  <si>
    <t>FDLSC-CPS-275-2024</t>
  </si>
  <si>
    <t>EDWIN JONATHAN TRUJILLO SANCHEZ</t>
  </si>
  <si>
    <t xml:space="preserve">GESTION DE MERCADO </t>
  </si>
  <si>
    <t>GEARLY SONSOLES TRUJILLO SANCHEZ</t>
  </si>
  <si>
    <t>FDLSC-CPS-277-2024</t>
  </si>
  <si>
    <t>FABIO OMAR BULLA SALAMANCA</t>
  </si>
  <si>
    <t xml:space="preserve">VENDEDOR DE PLANTA- TECNICA DE VENTAS </t>
  </si>
  <si>
    <t>FDLSC-CPS-278-2024</t>
  </si>
  <si>
    <t>JENNY PAOLA MARTINEZ CELY</t>
  </si>
  <si>
    <t xml:space="preserve">NEGOCIOS INTERNACIONALES </t>
  </si>
  <si>
    <t>FDLSC-CPS-279-2024</t>
  </si>
  <si>
    <t>VIVIANA ANDREA HUERTAS ROMERO</t>
  </si>
  <si>
    <t xml:space="preserve">ADMINISTRADORA DE EMPRESAS </t>
  </si>
  <si>
    <t>FDLSC-CPS-280-2024</t>
  </si>
  <si>
    <t xml:space="preserve">CONTADOR PUBLICO </t>
  </si>
  <si>
    <t>FDLSC-CPS-281-2024</t>
  </si>
  <si>
    <t>VANESSA ALEJANDRA HERNÁNDEZ COLLAZOS</t>
  </si>
  <si>
    <t>FDLSC-CPS-282-2024</t>
  </si>
  <si>
    <t>LUIS ALFONSO MIRANDA RODRIGUEZ</t>
  </si>
  <si>
    <t xml:space="preserve">TECNOLOGO EN GESTION DE LA PROPIEDAD HORIZONTAL </t>
  </si>
  <si>
    <t>FDLSC-CPS-283-2024</t>
  </si>
  <si>
    <t>NICOL VANNESA GONZALEZ VARGAS</t>
  </si>
  <si>
    <t xml:space="preserve">ADMINISTRADORA DE EMPRESAS Y ESPECIALIZACION EN GERENCIA DE PROYECTOS </t>
  </si>
  <si>
    <t>FDLSC-CPS-284-2024</t>
  </si>
  <si>
    <t>MARTHA LILIANA LOPEZ ROCHA</t>
  </si>
  <si>
    <t xml:space="preserve">LICENCIADA EN PEDAGOGIA INFANTIL </t>
  </si>
  <si>
    <t>FDLSC-CPS-285-2024</t>
  </si>
  <si>
    <t xml:space="preserve">TECNICO LABORAL EN ARCHIVO Y CORRESPONDENCIA </t>
  </si>
  <si>
    <t>FDLSC-CPS-286-2024</t>
  </si>
  <si>
    <t>MARISOL SERRANO ROMERO</t>
  </si>
  <si>
    <t xml:space="preserve">ARQUITECTA </t>
  </si>
  <si>
    <t>FDLSC-CPS-287-2024</t>
  </si>
  <si>
    <t>YEIMMY JOHANNA VARGAS</t>
  </si>
  <si>
    <t>FDLSC-CPS-288-2024</t>
  </si>
  <si>
    <t>JUAN DAVID DE AVILA FAJARDO</t>
  </si>
  <si>
    <t>FDLSC-CPS-289-2024</t>
  </si>
  <si>
    <t>FABIO ALEXANDER SANTOS RUEDA</t>
  </si>
  <si>
    <t>RUTH TERESA MEDINA ALBARRACÍN</t>
  </si>
  <si>
    <t>FDLSC-CPS-291-2024</t>
  </si>
  <si>
    <t>SEBASTIAN CAMILO PEREZ ORJUELA</t>
  </si>
  <si>
    <t>FDLSC-CPS-292-2024</t>
  </si>
  <si>
    <t>JAHIR ANDRES MORENO VIATELLA</t>
  </si>
  <si>
    <t>FDLSC-CPS-293-2024</t>
  </si>
  <si>
    <t>WILMER STEVEN CARRIÓN GARZÓN</t>
  </si>
  <si>
    <t>FDLSC-CPS-294-2024</t>
  </si>
  <si>
    <t>JULIAN HERNANDEZ MOJICA</t>
  </si>
  <si>
    <t>FDLSC-CPS-295-2024</t>
  </si>
  <si>
    <t xml:space="preserve">JUAN CARLOS GUIO AVILA </t>
  </si>
  <si>
    <t>FDLSC-CPS-296-2024</t>
  </si>
  <si>
    <t xml:space="preserve">ADMINISTRADOR DEPORTIVO Y MASTER EN GESTION DEPORTIVA </t>
  </si>
  <si>
    <t>FDLSC-CPS-297-2024</t>
  </si>
  <si>
    <t>MARISOL MUÑOZ PERALTA</t>
  </si>
  <si>
    <t xml:space="preserve">CONTADOR PUBLICO Y MASTER AUDITORIA DE SISTEMAS Y COMPUTACION </t>
  </si>
  <si>
    <t>FDLSC-CPS-298-2024</t>
  </si>
  <si>
    <t>ESTEFANIA MARTINEZ MELO</t>
  </si>
  <si>
    <t xml:space="preserve">INGENIERA INDUSTRIAL </t>
  </si>
  <si>
    <t>FDLSC-CPS-299-2024</t>
  </si>
  <si>
    <t>LAURA ANDREA CUESTA VILLATE</t>
  </si>
  <si>
    <t xml:space="preserve">ADMINISTRADORA PUBLICA </t>
  </si>
  <si>
    <t>FDLSC-CPS-300-2024</t>
  </si>
  <si>
    <t>FDLSC-CPS-301-2024</t>
  </si>
  <si>
    <t>ANGELA TATIANA ROMERO TORRES</t>
  </si>
  <si>
    <t xml:space="preserve">INGENIERA AMBIENTAL </t>
  </si>
  <si>
    <t>FDLSC-CPS-302-2024</t>
  </si>
  <si>
    <t>JOSE HUMBERTO VARGAS BONILLA</t>
  </si>
  <si>
    <t xml:space="preserve">TECNICO MANEJO AMBIENTAL </t>
  </si>
  <si>
    <t>FDLSC-CPS-303-2024</t>
  </si>
  <si>
    <t>LADY GUIO SALDARRIAGA</t>
  </si>
  <si>
    <t>FDLSC-CPS-304-2024</t>
  </si>
  <si>
    <t>LILIANA ESPITIA VIVEROS</t>
  </si>
  <si>
    <t>LICENCIA D O EN EDUCACIÓN BASICA CON ENFASIS EN EDUCACION FISICA RECREACION Y DEPORTES</t>
  </si>
  <si>
    <t>FDLSC-CPS-306-2024</t>
  </si>
  <si>
    <t>ELIANA PATRICIA MORENO VERA</t>
  </si>
  <si>
    <t>JUAN DAVID CASTILLO</t>
  </si>
  <si>
    <t>FDLSC-CPS-308-2024</t>
  </si>
  <si>
    <t xml:space="preserve">PAOLA ANDREA MOYA RODRIGUEZ </t>
  </si>
  <si>
    <t>FDLSC-CPS-309-2024</t>
  </si>
  <si>
    <t>YURANY LEANDRA MOSQUERA MEDINA</t>
  </si>
  <si>
    <t xml:space="preserve">COMUNICADORA SOCIAL </t>
  </si>
  <si>
    <t>FDLSC-CPS-310-2024</t>
  </si>
  <si>
    <t>NIKO STHEVE ANDRADE JIMENEZ</t>
  </si>
  <si>
    <t>TECNICO LABORAL POR COMPETENCIAS: AUXILIAR EN TALENTO HUMANO</t>
  </si>
  <si>
    <t>FDLSC-CPS-311-2024</t>
  </si>
  <si>
    <t>GLADYS MANRIQUE ESPINDOLA</t>
  </si>
  <si>
    <t>1 AÑO, 3 MESES, 6 DIAS</t>
  </si>
  <si>
    <t>FDLSC-CPS-312-2024</t>
  </si>
  <si>
    <t>JULIAN DAVID FAJARDO CAVIEDES</t>
  </si>
  <si>
    <t>4 AÑOS</t>
  </si>
  <si>
    <t>FDLSC-CPS-313-2024</t>
  </si>
  <si>
    <t>JUAN PABLO MAHECHA HERNANDEZ</t>
  </si>
  <si>
    <t>2 AÑOS, 3 MESES, 8 DIAS</t>
  </si>
  <si>
    <t>3 AÑOS, 1 MES</t>
  </si>
  <si>
    <t>FDLSC-CPS-315-2024</t>
  </si>
  <si>
    <t>ANDRES FELIPE OSPINA ROMERO</t>
  </si>
  <si>
    <t>2 AÑOS, 4 MESES</t>
  </si>
  <si>
    <t>FDLSC-CPS-316-2024</t>
  </si>
  <si>
    <t xml:space="preserve">JAIRO YECID VILLALBA AREVALO </t>
  </si>
  <si>
    <t>1 AÑO, 2 MESES, 18 DIAS</t>
  </si>
  <si>
    <t>FDLSC-CPS-317-2024</t>
  </si>
  <si>
    <t>KAREN LIZETH MORENO MARTINEZ</t>
  </si>
  <si>
    <t>TECNOLOGO EN CONTABILIDAD Y FINANZAS</t>
  </si>
  <si>
    <t>3 AÑOS, 2 MESES Y 8 DÍAS</t>
  </si>
  <si>
    <t>FDLSC-CPS-318-2024</t>
  </si>
  <si>
    <t>YAMILE MIRANDA MOLANO</t>
  </si>
  <si>
    <t>6 AÑOS</t>
  </si>
  <si>
    <t>FDLSC-CPS-319-2024</t>
  </si>
  <si>
    <t>JAIRO ALBERTO CORRALES MENDOZA</t>
  </si>
  <si>
    <t>FDLSC-CPS-320-2024</t>
  </si>
  <si>
    <t>ANGELICA JOHANNA PATARROYO LONDOÑO</t>
  </si>
  <si>
    <t>INGENIERA
AMBIENTAL</t>
  </si>
  <si>
    <t>2 AÑOS, 3 MESES y 29 DIAS</t>
  </si>
  <si>
    <t>FDLSC-CPS-321-2024</t>
  </si>
  <si>
    <t>YULIANI NATHZUMY HERNANDEZ GOMEZ</t>
  </si>
  <si>
    <t>TÉCNICO PROFESIONAL
EN LOGLOGÍSTICA DE
COMERCIO EXTERIOR</t>
  </si>
  <si>
    <t>3 AÑOS, 9 MESES, 16 DIAS</t>
  </si>
  <si>
    <t>FDLSC-CPS-322-2024</t>
  </si>
  <si>
    <t>NANCY MILENA LOPEZ MOJICA</t>
  </si>
  <si>
    <t>10 AÑOS, 8 MESES, y 12 DIAS</t>
  </si>
  <si>
    <t>FDLSC-CPS-323-2024</t>
  </si>
  <si>
    <t>ARCADIO SARMIENTO RAMIREZ</t>
  </si>
  <si>
    <t>5 AÑOS, 4 MESES, 13 DIAS</t>
  </si>
  <si>
    <t>FDLSC-CPS-324-2024</t>
  </si>
  <si>
    <t>VICTOR ALFONSO LOPEZ DIAZ</t>
  </si>
  <si>
    <t>3 AÑOS, 7 MESES, Y 0 DIAS</t>
  </si>
  <si>
    <t>FDLSC-CPS-325-2024</t>
  </si>
  <si>
    <t>JEIMY JULIETH TORRES FORERO</t>
  </si>
  <si>
    <t>4 AÑOS, 6 MESES Y 8 DIAS</t>
  </si>
  <si>
    <t>FDLSC-CPS-326-2024</t>
  </si>
  <si>
    <t>LAURA MARCELA ARENAS FONTECHA</t>
  </si>
  <si>
    <t>2 AÑOS, 1 MES, 25 DIAS</t>
  </si>
  <si>
    <t>FDLSC-CPS-327-2024</t>
  </si>
  <si>
    <t>JUAN SEBASTIAN CORAL ARTEAGA</t>
  </si>
  <si>
    <t>1, AÑO, 1 MES</t>
  </si>
  <si>
    <t>FDLSC-CPS-328-2024</t>
  </si>
  <si>
    <t>YADY ANDREA BAREÑO RUIZ</t>
  </si>
  <si>
    <t>5 AÑOS, 4 MESES Y 4 DIAS</t>
  </si>
  <si>
    <t>FDLSC-CPS-329-2024</t>
  </si>
  <si>
    <t>ALEXANDER BARRETO CALDERON</t>
  </si>
  <si>
    <t>6 AÑOS, 3 MESES Y 26 DIAS</t>
  </si>
  <si>
    <t>FDLSC-CPS-330-2024</t>
  </si>
  <si>
    <t>OSWALDO JAVIER SANCHEZ SOLER</t>
  </si>
  <si>
    <t>ADMINISTRADOR DE EMPRESAS COMERCIALES</t>
  </si>
  <si>
    <t>9 AÑOS, 5 MESES</t>
  </si>
  <si>
    <t>FDLSC-CPS-331-2024</t>
  </si>
  <si>
    <t>BRAYAN STICK BARBOSA CENDALES</t>
  </si>
  <si>
    <t>6 AÑOS, 5 MESES, Y 20 DIAS</t>
  </si>
  <si>
    <t>FDLSC-CPS-332-2024</t>
  </si>
  <si>
    <t>NUBIA YULIETH SALAZAR PARDO</t>
  </si>
  <si>
    <t>6 AÑOS, 1 MES Y 18 DIAS</t>
  </si>
  <si>
    <t>FDLSC-CPS-333-2024</t>
  </si>
  <si>
    <t>DANIELA ALEJANDRA HERNANDEZ LADINO</t>
  </si>
  <si>
    <t>2 AÑOS, 5 MESES, 10 DIAS</t>
  </si>
  <si>
    <t>FDLSC-CPS-334-2024</t>
  </si>
  <si>
    <t>ZULMA ASTRID GASPAR MARTINEZ</t>
  </si>
  <si>
    <t>TÉCNICO EN RECURSOS HUMANOS</t>
  </si>
  <si>
    <t>8 AÑOS, 6 MESES, 22 DIAS</t>
  </si>
  <si>
    <t>FDLSC-CPS-335-2024</t>
  </si>
  <si>
    <t>DANIEL GREGORIO SUAREZ LEGUIZAMON</t>
  </si>
  <si>
    <t>INGENIERO AGRICOLA</t>
  </si>
  <si>
    <t>4 AÑOS, 2 MESES, 1 DIA</t>
  </si>
  <si>
    <t>FDLSC-CPS-336-2024</t>
  </si>
  <si>
    <t>FABIAN ANDRES CORTES AREVALO</t>
  </si>
  <si>
    <t>PROFESIONAL EN TERAPIAS PSICOSOCIALES</t>
  </si>
  <si>
    <t>2 AÑOS, 1 MES Y 10 DIAS</t>
  </si>
  <si>
    <t>FDLSC-CPS-337-2024</t>
  </si>
  <si>
    <t>JULIO ALEXANDER RIVERA CACHOPE</t>
  </si>
  <si>
    <t>8 AÑOS, 3 MESES, 15 DIAS</t>
  </si>
  <si>
    <t>FDLSC-CPS-338-2024</t>
  </si>
  <si>
    <t>JOHN JAIRO RUIZ GUEVARA</t>
  </si>
  <si>
    <t>TECNOLOGÍA EN PRODUCCIÓN DE MEDIOS PUBLICITARIOS</t>
  </si>
  <si>
    <t>10 AÑOS, 2 MESES</t>
  </si>
  <si>
    <t>BACHILLER EN TECNOLOGIA</t>
  </si>
  <si>
    <t>14 AÑOS, 3 MESES, 9 DIAS</t>
  </si>
  <si>
    <t>FDLSC-CPS-340-2024</t>
  </si>
  <si>
    <t>BRAYAN LEONARDO MONTENEGRO VELANDIA</t>
  </si>
  <si>
    <t>3 AÑOS Y 18 DÍAS.</t>
  </si>
  <si>
    <t>FDLSC-CPS-341-2024</t>
  </si>
  <si>
    <t>MARIA PAOLA CUEVAS RODRIGUEZ</t>
  </si>
  <si>
    <t>FDLSC-CPS-342-2024</t>
  </si>
  <si>
    <t>ADRIANA MARIA ROJAS RODRIGUEZ</t>
  </si>
  <si>
    <t>TECNÓLOGO EN GESTIÓN ADMINISTRATIVA</t>
  </si>
  <si>
    <t>3 AÑOS, 10 MESES, 29 DIAS</t>
  </si>
  <si>
    <t>TÉCNICO LABORAL EN AUXILIAR EN RECURSOS HUMANOS</t>
  </si>
  <si>
    <t>5 AÑOS, 4 MESES Y 27 DIAS</t>
  </si>
  <si>
    <t>FDLSC-CPS-344-2024</t>
  </si>
  <si>
    <t>DANIEL STEVEN MONROY CASAS</t>
  </si>
  <si>
    <t>3 AÑOS, 6 MESES y 06 DIAS</t>
  </si>
  <si>
    <t>FDLSC-CPS-345-2024</t>
  </si>
  <si>
    <t>CARLOS MARTIN MENDOZA PARADA</t>
  </si>
  <si>
    <t>9 MESES, 11 DIAS</t>
  </si>
  <si>
    <t>FDLSC-CPS-346-2024</t>
  </si>
  <si>
    <t>ELSA INES VASQUEZ COMBA</t>
  </si>
  <si>
    <t>PROFESIONAL EN CIENCIAS DE LA INFORMACIÓN Y LA DOCUMENTACIÓN, BIBLIOTECOLOGÍA Y ARCHIVISTIVCA</t>
  </si>
  <si>
    <t>2 AÑOS, 03 DIAS</t>
  </si>
  <si>
    <t>FDLSC-CPS-347-2024</t>
  </si>
  <si>
    <t>YIBEL JASBLEIDY MORALES REY</t>
  </si>
  <si>
    <t>1 AÑO, 5 MESES, 12 DIAS</t>
  </si>
  <si>
    <t>JUAN FRANCISCO ARENAS BORDAMALO</t>
  </si>
  <si>
    <t>RUBI ALEXANDRA RODRIGUEZ TRUJILLO</t>
  </si>
  <si>
    <t>4 AÑOS, 25 DÍAS</t>
  </si>
  <si>
    <t>FDLSC-CPS-350-2024</t>
  </si>
  <si>
    <t>MAGDA BARRAGAN RAMIREZ</t>
  </si>
  <si>
    <t>SI EXPERINCIA</t>
  </si>
  <si>
    <t>FDLSC-CPS-352-2024</t>
  </si>
  <si>
    <t>SANDRA MILENA BARRERA ESTEPA</t>
  </si>
  <si>
    <t>ARQUITECTA</t>
  </si>
  <si>
    <t>5 AÑOS , 11 MESES, 3 DIAS</t>
  </si>
  <si>
    <t>FDLSC-CPS-353-2024</t>
  </si>
  <si>
    <t>KELLY MAYERLY BERNAL ABRIL</t>
  </si>
  <si>
    <t>3 AÑOS, 1 MESES, 23 DIAS</t>
  </si>
  <si>
    <t>FDLSC-CPS-354-2024</t>
  </si>
  <si>
    <t>NINA JOHANNA DIAZ QUIROGA</t>
  </si>
  <si>
    <t>4 AÑOS 5 MESES, 6 DIAS</t>
  </si>
  <si>
    <t>FDLSC-CPS-355-2024</t>
  </si>
  <si>
    <t>JHON FERNANDO BARRANTES</t>
  </si>
  <si>
    <t>3 AÑOS, 6 MESES, 22 DÍAS.</t>
  </si>
  <si>
    <t>FDLSC-CPS-356-2024</t>
  </si>
  <si>
    <t>LUIS ROBERTO FORIGUA BELTRAN</t>
  </si>
  <si>
    <t>20 AÑOS, 2 MESES, 6 DIAS</t>
  </si>
  <si>
    <t>FDLSC-CPS-357-2024</t>
  </si>
  <si>
    <t>LEIDY DAYANA SALAZAR PARDO</t>
  </si>
  <si>
    <t>4 AÑOS, 10 DIAS</t>
  </si>
  <si>
    <t>FDLSC-CPS-358-2024</t>
  </si>
  <si>
    <t>JESSICA PAOLA RAMIREZ</t>
  </si>
  <si>
    <t>4 AÑOS, 7 MESES Y 15 DIAS</t>
  </si>
  <si>
    <t>FDLSC-CPS-359-2024</t>
  </si>
  <si>
    <t>LUZ HELENA SÁNCHEZ ACUÑA</t>
  </si>
  <si>
    <t>COMUNICADOR SOCIAL - PERIODISTA</t>
  </si>
  <si>
    <t>3 AÑOS, 3 MESES, 20 DIAS</t>
  </si>
  <si>
    <t>FDLSC-CPS-360-2024</t>
  </si>
  <si>
    <t>ABOGADA - ESPECIALISTA EN DERECHO COMERCIAL</t>
  </si>
  <si>
    <t>4 AÑOS, 14 DIAS</t>
  </si>
  <si>
    <t>FDLSC-CPS-361-2024</t>
  </si>
  <si>
    <t>JOHN FREDY AGUIRRE CORREA</t>
  </si>
  <si>
    <t>2 AÑOS, 4 MESES, 26 DIAS</t>
  </si>
  <si>
    <t>FDLSC-CPS-362-2024</t>
  </si>
  <si>
    <t>LUZ DARY HERRERA HERRERA</t>
  </si>
  <si>
    <t>TECNICO LABORAL AUXILIAR EN ENFERMERIA</t>
  </si>
  <si>
    <t>3 AÑOS, 11 MESES, 19 DIAS</t>
  </si>
  <si>
    <t>FDLSC-CPS-363-2024</t>
  </si>
  <si>
    <t>SEBASTIAN GONZALEZ GONZALEZ</t>
  </si>
  <si>
    <t>TECNICO EN GESTION ADMINISTRATIVA</t>
  </si>
  <si>
    <t>5 AÑOS, 3 MESES, 16 DIAS</t>
  </si>
  <si>
    <t>FDLSC-CPS-364-2024</t>
  </si>
  <si>
    <t>CLAUDIA IMELDA GONZALEZ RINCON</t>
  </si>
  <si>
    <t>4 AÑOS, 9 MESES, 11 DIAS</t>
  </si>
  <si>
    <t>FDLSC-CPS-365-2024</t>
  </si>
  <si>
    <t>GRACIELA MENDOZA CLAVIJO</t>
  </si>
  <si>
    <t>1 AÑO, 4 MESES</t>
  </si>
  <si>
    <t>FDLSC-CPS-366-2024</t>
  </si>
  <si>
    <t>VANESSA ALEXANDRA GUTIERREZ ROJAS</t>
  </si>
  <si>
    <t>1 AÑO, 14 DIAS</t>
  </si>
  <si>
    <t>FDLSC-CPS-367-2024</t>
  </si>
  <si>
    <t>JUAN JERONIMO RAMIREZ BAUTISTA</t>
  </si>
  <si>
    <t>5 AÑOS, 7 MESES, 25 DIAS</t>
  </si>
  <si>
    <t>FDLSC-CPS-368-2024</t>
  </si>
  <si>
    <t>MONICA PATRICIA GUARNIZO DIAZ</t>
  </si>
  <si>
    <t>1 AÑO, 3 MESES, 14 DIAS</t>
  </si>
  <si>
    <t>FDLSC-CPS-369-2024</t>
  </si>
  <si>
    <t>CRISTIAN DAVID MORENO GOMEZ</t>
  </si>
  <si>
    <t>4 AÑOS, 2 DIAS</t>
  </si>
  <si>
    <t>FDLSC-CPS-370-2024</t>
  </si>
  <si>
    <t>GIOVANNI ANDREY CADENA GONZALEZ</t>
  </si>
  <si>
    <t>6 AÑOS, 1 MES, 14 DIAS</t>
  </si>
  <si>
    <t>FDLSC-CPS-371-2024</t>
  </si>
  <si>
    <t>EDWIN CAMILO ARIAS SANCHEZ</t>
  </si>
  <si>
    <t>3 AÑOS, 7 MESES, 11 DIAS</t>
  </si>
  <si>
    <t>FDLSC-CPS-372-2024</t>
  </si>
  <si>
    <t>JUAN DAVID CASTRO CASTILLO</t>
  </si>
  <si>
    <t>2 AÑOS, 7 MESES, 4 DIAS</t>
  </si>
  <si>
    <t>FDLSC-CPS-373-2024</t>
  </si>
  <si>
    <t>INGRID ELIANA PARRA CAMARGO</t>
  </si>
  <si>
    <t>4 AÑOS, 5 MESES, 11 DIAS</t>
  </si>
  <si>
    <t>FDLSC-CPS-374-2024</t>
  </si>
  <si>
    <t xml:space="preserve">EMILY VANESSA ORJUELA MARTINEZ </t>
  </si>
  <si>
    <t>1 AÑO, 3 MESES, 4 DIAS</t>
  </si>
  <si>
    <t>FDLSC-CPS-375-2024</t>
  </si>
  <si>
    <t xml:space="preserve">ANA MARIA VALLEJO JIMENEZ </t>
  </si>
  <si>
    <t>INGENIERA AMBIENTAL</t>
  </si>
  <si>
    <t>2 AÑOS, 4 MESES, 11 DIAS</t>
  </si>
  <si>
    <t>FDLSC-CPS-376-2024</t>
  </si>
  <si>
    <t>ADMINISTRADORA AMBIENTAL - ESPECIALISTA EN GERENCIA DE RIESGOS LABORALES, SEGURIDAD Y SALUD EN EL TRABAJO</t>
  </si>
  <si>
    <t>4 AÑOS, 1 MES, 15 DIAS</t>
  </si>
  <si>
    <t>FDLSC-CPS-377-2024</t>
  </si>
  <si>
    <t>HISTORIADOR, ESPECIALISTA EN GOBIERNO, GERENCIA Y ASUNTOS PUBLICOS</t>
  </si>
  <si>
    <t>3 AÑOS, 2 MESES, 1 DIA</t>
  </si>
  <si>
    <t>FDLSC-CPS-378-2024</t>
  </si>
  <si>
    <t>CAROLINA MENDOZA GUTIERREZ</t>
  </si>
  <si>
    <t>8 AÑOS, 6 MESES, 11 DIAS</t>
  </si>
  <si>
    <t>FDLSC-CPS-379-2024</t>
  </si>
  <si>
    <t>JUAN SEBASTIAN TORRES AYALA</t>
  </si>
  <si>
    <t>DIEGO FERNANDO SEPULVEDA CABALLERO</t>
  </si>
  <si>
    <t>TECNICO LABORAL EN OBRAS CIVILES Y MANEJO AMBIENTAL</t>
  </si>
  <si>
    <t>7 AÑOS, 7 MESES, 16 DIAS</t>
  </si>
  <si>
    <t>FDLSC-CPS-381-2024</t>
  </si>
  <si>
    <t>ANDRES FELIPE TORRES OLARTE</t>
  </si>
  <si>
    <t>TECNOLOGO EN OBRAS CIVILES</t>
  </si>
  <si>
    <t>6 AÑOS, 12 DIAS</t>
  </si>
  <si>
    <t>FDLSC-CPS-382-2024</t>
  </si>
  <si>
    <t>MONICA CRUZ CASTILLO</t>
  </si>
  <si>
    <t>3 AÑOS, 4 MESES, 9 DIAS</t>
  </si>
  <si>
    <t>FDLSC-CPS-383-2024</t>
  </si>
  <si>
    <t>JULIO ALEXANDER HENAO ESCUDERO</t>
  </si>
  <si>
    <t>3 AÑOS, 3 MESES</t>
  </si>
  <si>
    <t>FDLSC-CPS-384-2024</t>
  </si>
  <si>
    <t>ERIKA TATIANA PAEZ CASTILLO</t>
  </si>
  <si>
    <t>3 AÑOS, 1 MESES</t>
  </si>
  <si>
    <t>FDLSC-CPS-385-2024</t>
  </si>
  <si>
    <t>EDWIN DIDIER VEGA RODRIGUEZ</t>
  </si>
  <si>
    <t>2 AÑOS, 3 MESES, 11 DIAS</t>
  </si>
  <si>
    <t>FDLSC-CPS-386-2024</t>
  </si>
  <si>
    <t>LEIDY LILIANA GRIMALDOS CARRILLO</t>
  </si>
  <si>
    <t>3 AÑOS, 6 MESES, 4 DIAS</t>
  </si>
  <si>
    <t>FDLSC-CPS-387-2024</t>
  </si>
  <si>
    <t>ANA MARIA ZAMUDIO GARZON</t>
  </si>
  <si>
    <t>FDLSC-CPS-388-2024</t>
  </si>
  <si>
    <t>SARA ISABEL GOMEZ SANCHEZ</t>
  </si>
  <si>
    <t>PEDAGOGA</t>
  </si>
  <si>
    <t>FDLSC-CPS-389-2024</t>
  </si>
  <si>
    <t>NICOLAS STEVENS PEÑA GUEVARA</t>
  </si>
  <si>
    <t>1 AÑO, 2 MESES, 23 DIAS</t>
  </si>
  <si>
    <t>FDLSC-CPS-390-2024</t>
  </si>
  <si>
    <t>ANA EDITH RICARDO DOMINGUEZ</t>
  </si>
  <si>
    <t>CONTADOR PUBLICO</t>
  </si>
  <si>
    <t>3 AÑOS, 10 MESES</t>
  </si>
  <si>
    <t>FDLSC-CPS-391-2024</t>
  </si>
  <si>
    <t>MARY CRUZ CHOCO PEREA</t>
  </si>
  <si>
    <t>3 AÑOS, 4 MESES, 8 DIAS</t>
  </si>
  <si>
    <t>FDLSC-CPS-392-2024</t>
  </si>
  <si>
    <t>OSCAR ARBEY MARTÍNEZ RINCON</t>
  </si>
  <si>
    <t>4 AÑOS, 3 MESES, 29 DIAS</t>
  </si>
  <si>
    <t>FDLSC-CPS-393-2024</t>
  </si>
  <si>
    <t>4 AÑOS, 4 MESES, 21 DIAS</t>
  </si>
  <si>
    <t>FDLSC-CPS-394-2024</t>
  </si>
  <si>
    <t>ROGER STEVEN MOSQUERA ORJUELA</t>
  </si>
  <si>
    <t>LICECNCIADO EN EDUCACION FISICA</t>
  </si>
  <si>
    <t>4 AÑOS, 11 MESES, 9 DIAS</t>
  </si>
  <si>
    <t>FDLSC-CPS-395-2024</t>
  </si>
  <si>
    <t>EDWARD ALEXANDER FERNANDEZ MEJIA</t>
  </si>
  <si>
    <t>INGENIERO INDUSTRIAL</t>
  </si>
  <si>
    <t>3 AÑOS, 2 MESES, 7 DIAS</t>
  </si>
  <si>
    <t>2 AÑOS, 3 MESES, 9 DIAS</t>
  </si>
  <si>
    <t>FDLSC-CPS-397-2024</t>
  </si>
  <si>
    <t>MAESTRO EN ARTES PLASTICAS Y VISUALES</t>
  </si>
  <si>
    <t>3 AÑOS, 11 MESES, 13 DIAS</t>
  </si>
  <si>
    <t>FDLSC-CPS-398-2024</t>
  </si>
  <si>
    <t>CHRISTIAAN BENJAMIN GALEANO LEMOS</t>
  </si>
  <si>
    <t>2 AÑOS, 1 DIA</t>
  </si>
  <si>
    <t>FDLSC-CPS-399-2024</t>
  </si>
  <si>
    <t>FREDY ARLEY MATEUS TORRES</t>
  </si>
  <si>
    <t>1 AÑO, 8 MESES</t>
  </si>
  <si>
    <t>FDLSC-CPS-400-2024</t>
  </si>
  <si>
    <t xml:space="preserve">JHONATAN ORLANDO NUÑEZ FERRO </t>
  </si>
  <si>
    <t>2 AÑOS, 1 MES, 1 DIA</t>
  </si>
  <si>
    <t>FDLSC-CPS-401-2024</t>
  </si>
  <si>
    <t>JORGE ENRIQUE CASTRO BOLAÑOS</t>
  </si>
  <si>
    <t>11 años, 3 meses, y 19 días</t>
  </si>
  <si>
    <t>FDLSC-CPS-402-2024</t>
  </si>
  <si>
    <t>EDGAR JAVIER FERNANDEZ BARRERO</t>
  </si>
  <si>
    <t>3 años, 2 meses, y 7 días</t>
  </si>
  <si>
    <t>FDLSC-CPS-403-2024</t>
  </si>
  <si>
    <t>KAY DILAY MOSCOSO JIMENEZ</t>
  </si>
  <si>
    <t>TECNICO LABORAL POR
COMPETENCIAS EN
SISTEMAS Y
COMPUTACION</t>
  </si>
  <si>
    <t>9 AÑOS 10 MESES Y 6 DIAS</t>
  </si>
  <si>
    <t>FDLSC-CPS-404-2024</t>
  </si>
  <si>
    <t>MARIA CAMILA CUELLAR PASCUAS</t>
  </si>
  <si>
    <t>COMUNICADORA SOCIAL
- PERIODISTA</t>
  </si>
  <si>
    <t>3 AÑOS, 9 MESES Y 9 DIAS</t>
  </si>
  <si>
    <t>FDLSC-CPS-405-2024</t>
  </si>
  <si>
    <t>19 AÑOS, 7 MESES</t>
  </si>
  <si>
    <t>FDLSC-CPS-406-2024</t>
  </si>
  <si>
    <t>LUIS ANGEL QUINTERO PEREZ</t>
  </si>
  <si>
    <t>3 AÑOS, 3 MESES Y 1 DÍA.</t>
  </si>
  <si>
    <t>FDLSC-CPS-407-2024</t>
  </si>
  <si>
    <t>ALEXANDER LAGUNA REYES</t>
  </si>
  <si>
    <t>18 AÑOS, 6 MESES Y 1 DÍA.</t>
  </si>
  <si>
    <t>FDLSC-CPS-408-2024</t>
  </si>
  <si>
    <t>LEIDY JACQUELINE DUARTE MORA</t>
  </si>
  <si>
    <t>3 AÑOS, 7 MESES Y 13 DÍAS.</t>
  </si>
  <si>
    <t>FDLSC-CPS-409-2024</t>
  </si>
  <si>
    <t>ERWIN CASTILLO TENORIO</t>
  </si>
  <si>
    <t>PROFESIONAL EN
MARKETING Y
NEGOCIOS
INTERNACIONALES*</t>
  </si>
  <si>
    <t>2 AÑOS, 2 MESES Y 2 DÍAS.</t>
  </si>
  <si>
    <t>FDLSC-CPS-410-2024</t>
  </si>
  <si>
    <t>JORGE ENRIQUE LOPEZ GONZALEZ</t>
  </si>
  <si>
    <t>TECNICO LABORAL EN
AUXILIAR
ADMINISTRATIVO</t>
  </si>
  <si>
    <t>3 AÑOS, 3 MESES, Y 26 DÍAS</t>
  </si>
  <si>
    <t>FDLSC-CPS-411-2024</t>
  </si>
  <si>
    <t>ERIK DARWIN MADRIGAL CELIS</t>
  </si>
  <si>
    <t>TECNÓLOGO EN
GESTIÓN DE MERCADOS</t>
  </si>
  <si>
    <t>6 AÑOS, 1 MES Y 27 DIAS</t>
  </si>
  <si>
    <t>FDLSC-CPS-412-2024</t>
  </si>
  <si>
    <t>DANY ALEXANDER FONSECA SANABRIA</t>
  </si>
  <si>
    <t>1 años, 04 meses y 28 días</t>
  </si>
  <si>
    <t>FDLSC-CPS-413-2024</t>
  </si>
  <si>
    <t>GEOVANNY ARVEY RUIZ ROMERO</t>
  </si>
  <si>
    <t>3 años, 04 meses y 13 días</t>
  </si>
  <si>
    <t>FDLSC-CPS-414-2024</t>
  </si>
  <si>
    <t>HUGO ERNESTO QUIROGA BOHORQUEZ</t>
  </si>
  <si>
    <t>Certificado trabajo en alturas. 8 SEMESTRES DE PUBLICIDAD Y AFINES</t>
  </si>
  <si>
    <t>9 AÑOS, 7 MESES Y 21 DÍAS</t>
  </si>
  <si>
    <t>FDLSC-CPS-415-2024</t>
  </si>
  <si>
    <t>JESUS DAVID BOLIVAR DAZA</t>
  </si>
  <si>
    <t>CARLOS ALEKOS BOTERO
VERGARA (POR EL TITULO
DE TECNOLOGO)*</t>
  </si>
  <si>
    <t xml:space="preserve">8 AÑOS, 5 MESES Y 6 DÍAS </t>
  </si>
  <si>
    <t>FDLSC-CPS-416-2024</t>
  </si>
  <si>
    <t>JUAN SEBASTIAN HERRERA HERNANDEZ</t>
  </si>
  <si>
    <t>4 AÑOS, 10 MES Y 9 DIAS</t>
  </si>
  <si>
    <t>FDLSC-CPS-417-2024</t>
  </si>
  <si>
    <t>ANA CAROLINA LOPEZ GALVAN</t>
  </si>
  <si>
    <t>ECOLOGA</t>
  </si>
  <si>
    <t>2 AÑOS, 7 MESES Y 5 DÍAS</t>
  </si>
  <si>
    <t>FDLSC-CPS-418-2024</t>
  </si>
  <si>
    <t>CAROLINA VARGAS RODRIGUEZ</t>
  </si>
  <si>
    <t>INGENIERIA INDUSTRIAL</t>
  </si>
  <si>
    <t>7 años, 9 meses, y 22 días</t>
  </si>
  <si>
    <t>FDLSC-CPS-421-2024</t>
  </si>
  <si>
    <t>ALEXANDER ALARCON</t>
  </si>
  <si>
    <t>5 AÑOS Y 10 MESES</t>
  </si>
  <si>
    <t>FDLSC-CPS-422-2024</t>
  </si>
  <si>
    <t>NHOLEES ENEREIDA TOLEDO BALAGUERA</t>
  </si>
  <si>
    <t>2 AÑOS, 3 MESES, Y 0 DÍAS</t>
  </si>
  <si>
    <t>FDLSC-CPS-423-2024</t>
  </si>
  <si>
    <t>YESICA ALEJANDRA MOYA MONTOYA</t>
  </si>
  <si>
    <t>1 años, 0 meses y 23 días</t>
  </si>
  <si>
    <t>FDLSC-CPS-424-2024</t>
  </si>
  <si>
    <t>ORIANA MILENA HERNANDEZ VILLEGAS</t>
  </si>
  <si>
    <t>FDLSC-CPS-425-2024</t>
  </si>
  <si>
    <t>JORGE ALBERTO BAZURTO SEGRERA</t>
  </si>
  <si>
    <t>ADMINISTRADOR DE
EMPRESAS</t>
  </si>
  <si>
    <t>5 años, 0 meses y 16 días</t>
  </si>
  <si>
    <t>FDLSC-CPS-427-2024</t>
  </si>
  <si>
    <t>OMAR RUBIANO CASTRO</t>
  </si>
  <si>
    <t>ADMINISTRADOR
POLICIAL</t>
  </si>
  <si>
    <t>26 años, 3 meses, y 23 días</t>
  </si>
  <si>
    <t>FDLSC-CPS-428-2024</t>
  </si>
  <si>
    <t>DIEGO ANDRES DIAZ HOLGUIN</t>
  </si>
  <si>
    <t>MEDICO VETERINARIO
ZOOTECNISTA</t>
  </si>
  <si>
    <t>5 años, 2 meses y 08 días</t>
  </si>
  <si>
    <t>FDLSC-CPS-429-2024</t>
  </si>
  <si>
    <t>LUISA FERNANDA ROBLES CHABUR</t>
  </si>
  <si>
    <t>1 años, 01 meses y 22 días</t>
  </si>
  <si>
    <t>FDLSC-CPS-430-2024</t>
  </si>
  <si>
    <t>JOHN JAIRO DAZA REINOSO</t>
  </si>
  <si>
    <t>3 AÑOS, 2 MESES Y 24 DIAS</t>
  </si>
  <si>
    <t>FDLSC-CPS-431-2024</t>
  </si>
  <si>
    <t>ISABEL SANCHEZ RODRIGUEZ</t>
  </si>
  <si>
    <t>ADMINISTRADORA DE
EMPRESAS</t>
  </si>
  <si>
    <t>4 AÑOS, 1 MESES, Y 7 DÍAS</t>
  </si>
  <si>
    <t>FDLSC-CPS-432-2024</t>
  </si>
  <si>
    <t>YEIMMY TORRES CESPEDES</t>
  </si>
  <si>
    <t>2 años, 7 meses, y -4 días</t>
  </si>
  <si>
    <t>FDLSC-CPS-433-2024</t>
  </si>
  <si>
    <t>JULIAN SANTIAGO GUANUMEN HURTADO</t>
  </si>
  <si>
    <t xml:space="preserve">TRES (3) AÑOS </t>
  </si>
  <si>
    <t>FDLSC-CPS-434-2024</t>
  </si>
  <si>
    <t>WILSON JAVIER CLAVIJO GUERRERO</t>
  </si>
  <si>
    <t>LICENCIATURA EN
EDUCACIÓN FISICA,
RECREACIÓN Y DEPORTE</t>
  </si>
  <si>
    <t>FDLSC-CPS-435-2024</t>
  </si>
  <si>
    <t>WENDY CAROLINA CELY HERNANDEZ</t>
  </si>
  <si>
    <t>PAULA ALEJANDRA SUAREZ MARTINEZ</t>
  </si>
  <si>
    <t>4 AÑOS, 10 MESES, Y 28 DÍAS</t>
  </si>
  <si>
    <t>FDLSC-CPS-437-2024</t>
  </si>
  <si>
    <t>ROBINSON RUBIANO BARRIOS</t>
  </si>
  <si>
    <t>4 AÑOS, 2 MESES Y 28 DIAS</t>
  </si>
  <si>
    <t>FDLSC-CPS-439-2024</t>
  </si>
  <si>
    <t>JEIMMY CATHERINE VARGAS RUBIANO</t>
  </si>
  <si>
    <t>4 años, 0 meses y 29 días</t>
  </si>
  <si>
    <t>FDLSC-CPS-440-2024</t>
  </si>
  <si>
    <t>JOSE EDUARDO SILVA</t>
  </si>
  <si>
    <t>4 años, 0 meses y 0 día</t>
  </si>
  <si>
    <t>FDLSC-CPS-441-2024</t>
  </si>
  <si>
    <t>FERNEY ALEJANDRO HERRERA VEGA</t>
  </si>
  <si>
    <t>3 AÑOS, 4 MESES Y 18 DÍAS.</t>
  </si>
  <si>
    <t>FDLSC-CPS-442-2024</t>
  </si>
  <si>
    <t>MANUEL DARIO RODRIGUEZ CASTRO</t>
  </si>
  <si>
    <t>3 AÑOS, 2 MESES Y 22 DÍAS.</t>
  </si>
  <si>
    <t>FDLSC-CPS-443-2024</t>
  </si>
  <si>
    <t>INGENIERA
INDUSTRIAL</t>
  </si>
  <si>
    <t>2 AÑOS, 6 MESES Y 10 DÍAS.</t>
  </si>
  <si>
    <t>FDLSC-CPS-444-2024</t>
  </si>
  <si>
    <t>ANGIE VANESA ECHEVERRY RODRIGUEZ</t>
  </si>
  <si>
    <t>3 años, 2 meses y 6 días.</t>
  </si>
  <si>
    <t>FDLSC-CPS-445-2024</t>
  </si>
  <si>
    <t>CAMILA ANDREA RODRIGUEZ PARRA</t>
  </si>
  <si>
    <t>ADMINISTRADORA EN SALUD OCUPACIONAL</t>
  </si>
  <si>
    <t>2 años, 8 meses y 1 día.</t>
  </si>
  <si>
    <t>FDLSC-CPS-446-2024</t>
  </si>
  <si>
    <t>LINA MARIA PEDRAZA ACOSTA</t>
  </si>
  <si>
    <t>COMUNICADORA SOCIAL
PERIODISTA</t>
  </si>
  <si>
    <t>8 AÑOS, 8 MESES Y 15 DÍAS</t>
  </si>
  <si>
    <t>FDLSC-CPS-447-2024</t>
  </si>
  <si>
    <t>LESLY DAYANA MORENO ROJAS</t>
  </si>
  <si>
    <t>BIÓLOGA</t>
  </si>
  <si>
    <t>TRES (3) AÑOS Y CUATRO (3) DÍAS</t>
  </si>
  <si>
    <t>FDLSC-CPS-448-2024</t>
  </si>
  <si>
    <t xml:space="preserve">HECTOR EDUARDO LOPEZ OVALLE </t>
  </si>
  <si>
    <t>3 AÑOS, 2 MESES Y 22 DIAS</t>
  </si>
  <si>
    <t>FDLSC-CPS-449-2024</t>
  </si>
  <si>
    <t>LEIDY MARITZA GONZALEZ ARREDONDO</t>
  </si>
  <si>
    <t>3 AÑOS, 2 MESES, Y 14 DÍAS</t>
  </si>
  <si>
    <t>FDLSC-CPS-450-2024</t>
  </si>
  <si>
    <t>ECONOMISTA ESPECIALISTA EN FINANZAS</t>
  </si>
  <si>
    <t>18 AÑOS 1 MES 10 DIAS</t>
  </si>
  <si>
    <t>FDLSC-CPS-451-2024</t>
  </si>
  <si>
    <t>FRANCY CAROLINA JACANAMIJOY JACANAMIJOY</t>
  </si>
  <si>
    <t>DECIMO SEMESTRE DE PSICOLOGÍA</t>
  </si>
  <si>
    <t>6 AÑOS, 3 MESES Y 24 DÍAS</t>
  </si>
  <si>
    <t>FDLSC-CPS-452-2024</t>
  </si>
  <si>
    <t>ADMINISTRADOR</t>
  </si>
  <si>
    <t xml:space="preserve">3 AÑOS 3 MESES 2 DIAS </t>
  </si>
  <si>
    <t>FDLSC-CPS-453-2024</t>
  </si>
  <si>
    <t>ENDER ERNESTO BECERRA ROJANO</t>
  </si>
  <si>
    <t>3 AÑOS 6 MESES 23 DIAS</t>
  </si>
  <si>
    <t>FDLSC-CPS-454-2024</t>
  </si>
  <si>
    <t>KAREN SOFÍA MORENO MORA</t>
  </si>
  <si>
    <t>1 AÑO 6 DIAS</t>
  </si>
  <si>
    <t>FDLSC-CPS-455-2024</t>
  </si>
  <si>
    <t>JOSE GIOVANNI VARON CAMELO</t>
  </si>
  <si>
    <t>6 AÑOS 1 MES 14 DIAS</t>
  </si>
  <si>
    <t>FDLSC-CPS-456-2024</t>
  </si>
  <si>
    <t>MANUEL FERNANDO PACHÓN SANTANA</t>
  </si>
  <si>
    <t>4 AÑOS 17 DIAS</t>
  </si>
  <si>
    <t>FDLSC-CPS-457-2024</t>
  </si>
  <si>
    <t>DIANA MARCELA ALEGRIAS LOZANO</t>
  </si>
  <si>
    <t>COMUNICACION SOCIAL</t>
  </si>
  <si>
    <t>3 AÑOS 3 DIAS</t>
  </si>
  <si>
    <t>FDLSC-CPS-458-2024</t>
  </si>
  <si>
    <t>JHON SEBASTIAN GUATAVITA CANO</t>
  </si>
  <si>
    <t>FDLSC-CPS-459-2024</t>
  </si>
  <si>
    <t>9 AÑOS 1 MES 29 DIAS</t>
  </si>
  <si>
    <t>FDLSC-CPS-460-2024</t>
  </si>
  <si>
    <t xml:space="preserve">YERSON ANDREI FONSECA CORTES </t>
  </si>
  <si>
    <t>1 AÑO</t>
  </si>
  <si>
    <t>FDLSC-CPS-461-2024</t>
  </si>
  <si>
    <t>SAMIR SAAB SALAZAR</t>
  </si>
  <si>
    <t>4 AÑOS 1 MES 24 DIAS</t>
  </si>
  <si>
    <t>FDLSC-CPS-462-2024</t>
  </si>
  <si>
    <t>CARLOS ALBERTO AVENDAÑO ANGEL</t>
  </si>
  <si>
    <t>FDLSC-CPS-463-2024</t>
  </si>
  <si>
    <t>WILFREDO CASTRO GOMEZ</t>
  </si>
  <si>
    <t>4 AÑOS 5 MESES 24 DIAS</t>
  </si>
  <si>
    <t>FDLSC-CPS-464-2024</t>
  </si>
  <si>
    <t>ADRIANA PATRICIA CRUZ PINTO</t>
  </si>
  <si>
    <t>4 AÑOS 11 MESES 23 DIAS</t>
  </si>
  <si>
    <t>FDLSC-CPS-465-2024</t>
  </si>
  <si>
    <t>CRISTAL TATIANA CRISTANCHO MORALES</t>
  </si>
  <si>
    <t>6 AÑOS 19 DIAS</t>
  </si>
  <si>
    <t>FDLSC-CPS-466-2024</t>
  </si>
  <si>
    <t>CRISTIAN CAMILO RUBIANO GRANADA</t>
  </si>
  <si>
    <t>3 AÑOS 4 MESES 12 DIAS</t>
  </si>
  <si>
    <t>FDLSC-CPS-467-2024</t>
  </si>
  <si>
    <t>EFREDY RUIZ RIVAS</t>
  </si>
  <si>
    <t>17 AÑOS 9 MESES 11 DIAS</t>
  </si>
  <si>
    <t>FDLSC-CPS-468-2024</t>
  </si>
  <si>
    <t>4 AÑOS 6 DIAS</t>
  </si>
  <si>
    <t>FDLSC-CPS-469-2024</t>
  </si>
  <si>
    <t>LUIS ALBERTO VELOZA MONSALVE</t>
  </si>
  <si>
    <t>3 AÑOS 8 MESES 15 DIAS</t>
  </si>
  <si>
    <t>FDLSC-CPS-470-2024</t>
  </si>
  <si>
    <t>ANDREI GERARDO ROA SABOYA</t>
  </si>
  <si>
    <t>4 AÑOS 1 MES 18 DIAS</t>
  </si>
  <si>
    <t>FDLSC-CPS-471-2024</t>
  </si>
  <si>
    <t>DIANA CAROLINA BELTRAN BENITEZ</t>
  </si>
  <si>
    <t>FDLSC-CPS-472-2024</t>
  </si>
  <si>
    <t>YINA PAOLA MONTEALEGRE ROJAS</t>
  </si>
  <si>
    <t>FDLSC-CPS-473-2024</t>
  </si>
  <si>
    <t>JUAN CARLOS LEON GARCIA</t>
  </si>
  <si>
    <t xml:space="preserve">INGENIERO FORESTAL </t>
  </si>
  <si>
    <t>FDLSC-CPS-474-2024</t>
  </si>
  <si>
    <t>RICARDO CASTAÑEDA YAYA</t>
  </si>
  <si>
    <t>PROFESIONAL EN MERCADEO</t>
  </si>
  <si>
    <t>3 AÑOS 6 MESES 28 DIAS</t>
  </si>
  <si>
    <t>FDLSC-CPS-475-2024</t>
  </si>
  <si>
    <t>IMAR VALDERRAMA PEREZ</t>
  </si>
  <si>
    <t>5 AÑOS 10 MESES 15 DIAS</t>
  </si>
  <si>
    <t>FDLSC-CPS-476-2024</t>
  </si>
  <si>
    <t xml:space="preserve">ELKIN ARLEY RAMIREZ CADENA </t>
  </si>
  <si>
    <t>3 AÑOS 9 MESES 14 DIAS</t>
  </si>
  <si>
    <t>FDLSC-CPS-477-2024</t>
  </si>
  <si>
    <t>NICOLAS JAIMES CEPEDA</t>
  </si>
  <si>
    <t>4 AÑOS 11 MESES 27 DIAS</t>
  </si>
  <si>
    <t>FDLSC-CPS-478-2024</t>
  </si>
  <si>
    <t>TECNICO LABORAL EN AUXILIAR EN ENFERMERIA</t>
  </si>
  <si>
    <t>6 AÑOS 1 MES</t>
  </si>
  <si>
    <t>FDLSC-CPS-479-2024</t>
  </si>
  <si>
    <t>HERNANDO APARICIO SALAZAR</t>
  </si>
  <si>
    <t>7 AÑOS 3 MESES 2 DIAS</t>
  </si>
  <si>
    <t>FDLSC-CPS-480-2024</t>
  </si>
  <si>
    <t>JOSE VICENTE BRICEÑO BENAVIDES</t>
  </si>
  <si>
    <t>3 AÑOS 4 MESES 15 IAS</t>
  </si>
  <si>
    <t>FDLSC-CPS-481-2024</t>
  </si>
  <si>
    <t>LEIDY MILENA MORENO LEGUIZAMO</t>
  </si>
  <si>
    <t>6 AÑOS, 2 MESES Y 17 DÍAS</t>
  </si>
  <si>
    <t>FDLSC-CPS-482- 2024</t>
  </si>
  <si>
    <t>EXNEIDY VANESA FERRER MESA</t>
  </si>
  <si>
    <t>3 AÑOS 11 DIAS</t>
  </si>
  <si>
    <t>FDLSC-CPS-483-2024</t>
  </si>
  <si>
    <t>SANDRO RIAÑO BARRERA</t>
  </si>
  <si>
    <t>3 AÑOS 5 DIAS</t>
  </si>
  <si>
    <t>FDLSC-CPS-484-2024</t>
  </si>
  <si>
    <t>DEXCY ERICINDA AYALA BENITEZ</t>
  </si>
  <si>
    <t>2 AÑOS 5 MESES 22 DIAS</t>
  </si>
  <si>
    <t>FDLSC-CPS-485-2024</t>
  </si>
  <si>
    <t>JOHANNA PATRICIA REINA ARIAS</t>
  </si>
  <si>
    <t>3 AÑOS 3 MESES 23 DIAS</t>
  </si>
  <si>
    <t>MAURICIO SANCHEZ</t>
  </si>
  <si>
    <t>4 AÑOS, 6 MESES Y 4 DÍAS</t>
  </si>
  <si>
    <t>FDLSC-CPS-489-2024</t>
  </si>
  <si>
    <t>SHIRLEY LORENA BEDOYA ROMERO</t>
  </si>
  <si>
    <t>TECNICO EN ATENCION INTEGRAL A LA PRIMERA INFANCIA</t>
  </si>
  <si>
    <t>6 AÑOS 3 MESES 10 DIAS</t>
  </si>
  <si>
    <t>FDLSC-CPS-490-2024</t>
  </si>
  <si>
    <t>MAURO ANDRES GONZALEZ QUIJANO</t>
  </si>
  <si>
    <t>DISEÑO GRAFICO</t>
  </si>
  <si>
    <t>2 AÑOS 8 MESES 27 DIAS</t>
  </si>
  <si>
    <t>FDLSC-CPS-491-2024</t>
  </si>
  <si>
    <t>MARTHA LUCIA GONZALEZ RODRIGUEZ</t>
  </si>
  <si>
    <t>CONTADORA PUBLICA</t>
  </si>
  <si>
    <t>8 AÑOS 10 DIAS</t>
  </si>
  <si>
    <t>FDLSC-CPS-495-2024</t>
  </si>
  <si>
    <t>ALFONSO VARGAS ROMERO</t>
  </si>
  <si>
    <t>4 AÑOS 1 MES</t>
  </si>
  <si>
    <t>FDLSC-CPS-496-2024</t>
  </si>
  <si>
    <t>MARLENE BELLO CASTILLO</t>
  </si>
  <si>
    <t>7 AÑOS 2 MESES 15 DIAS</t>
  </si>
  <si>
    <t>FDLSC-CPS-497-2024</t>
  </si>
  <si>
    <t>CONTADOR PUBLICO, ESPECIALISTA EN SUPERVISION Y CONTROL, MAGISTER EN GOBIERNO Y POLITICAS PUBLICAS</t>
  </si>
  <si>
    <t>6 AÑOS 4 MESES 19 DIAS</t>
  </si>
  <si>
    <t>FDLSC-CPS-498-2024</t>
  </si>
  <si>
    <t>ANGELICA FORERO FLORIAN</t>
  </si>
  <si>
    <t>3 AÑOS 7 MESES 2 DIAS</t>
  </si>
  <si>
    <t>FDLSC-CPS-499-2024</t>
  </si>
  <si>
    <t>5 AÑOS 4 MESES 26 DIAS</t>
  </si>
  <si>
    <t>FDLSC-CPS-500-2024</t>
  </si>
  <si>
    <t>LAURA MILENA RONCANCIO ANGULO</t>
  </si>
  <si>
    <t>4 AÑOS Y 30 DIAS</t>
  </si>
  <si>
    <t>FDLSC-CPS-501-2024</t>
  </si>
  <si>
    <t>LICENCIADA EN PSICOLOGIA Y PEDAGOGIA</t>
  </si>
  <si>
    <t>3 AÑOS 3 MESES Y 29 DIAS</t>
  </si>
  <si>
    <t>FDLSC-CPS-502-2024</t>
  </si>
  <si>
    <t>WILLIAM WILCHES GOMEZ</t>
  </si>
  <si>
    <t>3 AÑOS, 3 MESES Y 13 DIAS</t>
  </si>
  <si>
    <t>FDLSC-CPS-503-2024</t>
  </si>
  <si>
    <t>ARIEL AUGUSTO MORA ROJAS</t>
  </si>
  <si>
    <t>4 AÑOS, 6 MESES Y 29 DÍAS.</t>
  </si>
  <si>
    <t>FDLSC-CPS-504-2024</t>
  </si>
  <si>
    <t>ANGIE YADIRA URRUTIA YEPES</t>
  </si>
  <si>
    <t>3 AÑOS, 3 MESES Y 17 DÍAS.</t>
  </si>
  <si>
    <t>FDLSC-CPS-505-2024</t>
  </si>
  <si>
    <t>FLOR MARIA VARGAS MESA</t>
  </si>
  <si>
    <t>4 AÑOS, 9 MESES, Y 4 DÍAS</t>
  </si>
  <si>
    <t>FDLSC-CPS-506-2024</t>
  </si>
  <si>
    <t>3 AÑOS 11 MESES Y 10 DÍAS</t>
  </si>
  <si>
    <t>FDLSC-CPS-507-2024</t>
  </si>
  <si>
    <t>GISSELL TATIANA BARBOSA BEJARANO</t>
  </si>
  <si>
    <t>3 AÑOS Y 22 DIAS</t>
  </si>
  <si>
    <t>FDLSC-CPS-508-2024</t>
  </si>
  <si>
    <t>YENNY ALEXANDRA SICHACA HERNANDEZ</t>
  </si>
  <si>
    <t>3 AÑOS, 6 MESES Y 10 DÍAS</t>
  </si>
  <si>
    <t>FDLSC-CPS-510-2024</t>
  </si>
  <si>
    <t>JUAN SEBASTIAN RODRIGUEZ AMARILLO</t>
  </si>
  <si>
    <t>PROFESIONAL EN FILOSOFIA Y LETRAS Y ESPECIALISTA EN
GERENCIA LOGÍSTICA</t>
  </si>
  <si>
    <t>3 años, 1 mes y 7 días</t>
  </si>
  <si>
    <t>FDLSC-CPS-511-2024</t>
  </si>
  <si>
    <t>WILMAR ANTONIO ESLAVA COLMENARES</t>
  </si>
  <si>
    <t>6 AÑOS, 1 MES Y 24 DÍAS</t>
  </si>
  <si>
    <t>FDLSC-CPS-512-2024</t>
  </si>
  <si>
    <t>MARIO HELMAR PLAZAS ESTEPA</t>
  </si>
  <si>
    <t>INGENIERO CIVIL Y ESPECIALISTA EN
GERENCIA</t>
  </si>
  <si>
    <t>4 AÑOS Y 1 MES Y 14 DIAS</t>
  </si>
  <si>
    <t>FDLSC-CPS-513-2024</t>
  </si>
  <si>
    <t>MARIA LOURDES LINERO QUEVEDO</t>
  </si>
  <si>
    <t>8 AÑOS Y 1 MES Y 10 DIAS</t>
  </si>
  <si>
    <t>FDLSC-CPS-514-2024</t>
  </si>
  <si>
    <t>JESUS ANTONIO SOLIS SINISTERRA</t>
  </si>
  <si>
    <t>20 años, 11 meses, y 25 días</t>
  </si>
  <si>
    <t>FDLSC-CPS-519-2024</t>
  </si>
  <si>
    <t>10 AÑOS Y 6 MESES 0 DIAS</t>
  </si>
  <si>
    <t>FDLSC-CPS-520-2024</t>
  </si>
  <si>
    <t>NICOLAS ALDREDIS VALENCIA OSORIO</t>
  </si>
  <si>
    <t>10 AÑOS, 11 MESES Y 6 DIAS</t>
  </si>
  <si>
    <t>FDLSC-CPS-521-2024</t>
  </si>
  <si>
    <t>ELMER PINO PEREZ</t>
  </si>
  <si>
    <t>4 AÑOS, 2 MESES Y 0 DIAS</t>
  </si>
  <si>
    <t>FDLSC-CPS-522-2024</t>
  </si>
  <si>
    <t>CARLOS ENRIQUE ANZOLA SOGAMOSO</t>
  </si>
  <si>
    <t>3 AÑOS Y 9 MESES 3 DIAS</t>
  </si>
  <si>
    <t>FDLSC-CPS-523-2024</t>
  </si>
  <si>
    <t>3 AÑOS 1 MES Y 15 DÍAS</t>
  </si>
  <si>
    <t>FDLSC-CPS-524-2024</t>
  </si>
  <si>
    <t>DAGOBERTO TORRES PINZON</t>
  </si>
  <si>
    <t>TÉCNICO ELECTRICISTA</t>
  </si>
  <si>
    <t>3 años, 6 meses y 04 días</t>
  </si>
  <si>
    <t>FDLSC-CPS-525-2024</t>
  </si>
  <si>
    <t>WILMAN ESTEBEN TORRES USME</t>
  </si>
  <si>
    <t>TÉCNICO EN INSTALACIÓN DE INFRAESTRUCTURA PAR A REDES MOVILES</t>
  </si>
  <si>
    <t>3 años, 10 meses y 17 días</t>
  </si>
  <si>
    <t>FDLSC-CPS-526-2024</t>
  </si>
  <si>
    <t>6 AÑOS Y 24 DÍAS</t>
  </si>
  <si>
    <t>FDLSC-CPS-528-2024</t>
  </si>
  <si>
    <t>JAVIER ORLANDO LOPEZ RAMOS</t>
  </si>
  <si>
    <t>4 AÑOS Y 8 MESES</t>
  </si>
  <si>
    <t>FDLSC-CPS-529-2024</t>
  </si>
  <si>
    <t>ALEXANDER RAMIREZ GRANADOS</t>
  </si>
  <si>
    <t>INGENIERO MECANICO</t>
  </si>
  <si>
    <t>2 AÑOS, 11 MESES y 26 DIAS</t>
  </si>
  <si>
    <t>FDLSC-CPS-530-2024</t>
  </si>
  <si>
    <t>JORGE MARIO BARRIGA MARLES</t>
  </si>
  <si>
    <t>INGENIERO ELECTROMECÁNICO</t>
  </si>
  <si>
    <t>TRES (3) AÑOS, UN (1) MES Y DIEZ (10) DÍAS</t>
  </si>
  <si>
    <t>FDLSC-CPS-531-2024</t>
  </si>
  <si>
    <t>ERIKA JULIETH MELGAREJO MONSALVE</t>
  </si>
  <si>
    <t>AÑOS 4, 3 MESES Y 21 DIAS</t>
  </si>
  <si>
    <t>FDLSC-CPS-532-2024</t>
  </si>
  <si>
    <t>INGRID ALEXANDRA SÁNCHEZ LEÓN</t>
  </si>
  <si>
    <t>2 AÑOS, 4 MESES Y 13 DÍAS</t>
  </si>
  <si>
    <t>FDLSC-CPS-533-2024</t>
  </si>
  <si>
    <t>LUZ ANGELICA RAMOS CAICEDO</t>
  </si>
  <si>
    <t>TECNÓLOGO EN GESTIÓN DOCUMENTAL</t>
  </si>
  <si>
    <t>6 AÑOS y 14 DÍAS</t>
  </si>
  <si>
    <t>FDLSC-CPS-534-2024</t>
  </si>
  <si>
    <t>ABOGADA Y ESPECIALISTA EN DERECHO
ADMINISTRATIVO</t>
  </si>
  <si>
    <t>6 AÑOS, 1 MES Y 18 DIAS *VER NOTA 1</t>
  </si>
  <si>
    <t>FDLSC-CPS-535-2024</t>
  </si>
  <si>
    <t>LUIS MIGUEL PINO BAUTISTA</t>
  </si>
  <si>
    <t>POLITÓLOGO</t>
  </si>
  <si>
    <t>2 AÑOS, 0 MESES Y 0 DÍAS.</t>
  </si>
  <si>
    <t>FDLSC-CPS-536-2024</t>
  </si>
  <si>
    <t>PROFESIONAL EN
DESARROLLO FAMILIAR</t>
  </si>
  <si>
    <t>FDLSC-CPS-537-2024</t>
  </si>
  <si>
    <t>DANIEL ALEJANDRO HUELGAS GOMEZ</t>
  </si>
  <si>
    <t>INGENIERO AMBIENTAL Y SANITARIO</t>
  </si>
  <si>
    <t>FDLSC-CPS-538-2024</t>
  </si>
  <si>
    <t>JOSE EDWIN MEJIA CASTRO</t>
  </si>
  <si>
    <t>7 AÑOS 9 MES Y 9 DÍAS</t>
  </si>
  <si>
    <t>FDLSC-CPS-539-2024</t>
  </si>
  <si>
    <t>CONTADOR PUBLICO MAESTRÍA EN AUDITORIA
DE SISTEMAS Y
COMPUTACIÓN</t>
  </si>
  <si>
    <t>10 AÑOS 9 MES Y 23 DÍAS</t>
  </si>
  <si>
    <t>FDLSC-CPS-540-2024</t>
  </si>
  <si>
    <t>TECNÓLOGO EN OBRAS CIVILES</t>
  </si>
  <si>
    <t>6 años y 12 días.</t>
  </si>
  <si>
    <t>FDLSC-CPS-541-2024</t>
  </si>
  <si>
    <t>JOSE ANTONIO PAEZ CAÑON</t>
  </si>
  <si>
    <t>4 AÑOS, 6 MES Y 21 DIAS</t>
  </si>
  <si>
    <t>FDLSC-CPS-543-2024</t>
  </si>
  <si>
    <t>SABRINA ALEXANDRA PAEZ POSSE</t>
  </si>
  <si>
    <t>ADMINISTRADORA DE EMPR ESAS</t>
  </si>
  <si>
    <t>0 años, 8 meses y 0 días</t>
  </si>
  <si>
    <t>FDLSC-CPS-544-2024</t>
  </si>
  <si>
    <t>LUZ ADRIANA PEÑA MORENO</t>
  </si>
  <si>
    <t>6 años, 0 meses y 20 días</t>
  </si>
  <si>
    <t>FDLSC-CPS-545-2024</t>
  </si>
  <si>
    <t>AMANDA JOHANA VACA RUIZ</t>
  </si>
  <si>
    <t>4 AÑOS, 10 MESES Y 13 DÍAS</t>
  </si>
  <si>
    <t>FDLSC-CPS-546-2024</t>
  </si>
  <si>
    <t>BILSAM LOPEZ CARDENAS</t>
  </si>
  <si>
    <t>TÉCNICO LABORAL EN ASISTENCIA ADMINISTRATIVA</t>
  </si>
  <si>
    <t>17 AÑOS, 3 MESES Y 24 DIAS</t>
  </si>
  <si>
    <t>FDLSC-CPS-547-2024</t>
  </si>
  <si>
    <t>EVELYN FAINORY GONZALEZ FONSECA</t>
  </si>
  <si>
    <t>2 AÑOS, 4 MESES Y 8 DÍAS</t>
  </si>
  <si>
    <t>FDLSC-CPS-548-2024</t>
  </si>
  <si>
    <t>ABOGADO Y ESPECIALISTA EN
GOBIERNO, GERENCIA Y
ASUNTOS PUBLICOS</t>
  </si>
  <si>
    <t>7 AÑOS</t>
  </si>
  <si>
    <t>FDLSC-CPS-549-2024</t>
  </si>
  <si>
    <t>ANYELA PAOLA VERA ROJAS</t>
  </si>
  <si>
    <t>POLITOLOGA</t>
  </si>
  <si>
    <t>2 AÑOS 8 MESES Y 11 DIAS</t>
  </si>
  <si>
    <t>FDLSC-CPS-550-2024</t>
  </si>
  <si>
    <t>YUDY LESNAIDA UMBARILA OLIVARES</t>
  </si>
  <si>
    <t>LICENCIADA EN
EDUCACIÓN BÁSICA CON
ÉNFASIS EN CIENCIAS
SOCIALES Y ESPECIALISTA EN
PEDAGOGÍA Y DOCENCIA</t>
  </si>
  <si>
    <t>8 AÑOS Y 9 MESES</t>
  </si>
  <si>
    <t>FDLSC-CPS-551-2024</t>
  </si>
  <si>
    <t>ISOLIER ANDRES EGUIS BENITEZ</t>
  </si>
  <si>
    <t>INGENIERO CIVIL Y  ESPECIALISTA EN
GEOTECNIA VIAL Y
PAVIMIENTOS</t>
  </si>
  <si>
    <t>10 AÑOS, 8 MESES y 10 DIAS</t>
  </si>
  <si>
    <t>FDLSC-CPS-553-2024</t>
  </si>
  <si>
    <t>PABLO ANDRES VARGAS GARZÓN</t>
  </si>
  <si>
    <t xml:space="preserve">LICENCIADO EN FILOSOFIA </t>
  </si>
  <si>
    <t xml:space="preserve">1 AÑO, 1 MES Y 27 DIAS </t>
  </si>
  <si>
    <t>FDLSC-CPS-554-2024</t>
  </si>
  <si>
    <t>FERNANDO ANDRES CARVAJAL MOLINA</t>
  </si>
  <si>
    <t xml:space="preserve">ABOGADO / ESPECIALISTA  EN DERECHO ADMINISTRATIVO </t>
  </si>
  <si>
    <t xml:space="preserve">6 AÑOS, 6 MESES Y 23 DIAS </t>
  </si>
  <si>
    <t>FDLSC-CPS-555-2024</t>
  </si>
  <si>
    <t>JUAN JAVIER ROMERO PAEZ</t>
  </si>
  <si>
    <t xml:space="preserve">INGENIERO SANITARIO </t>
  </si>
  <si>
    <t>FDLSC-CPS-556-2024</t>
  </si>
  <si>
    <t>NATHALIA ESPITIA ROJAS</t>
  </si>
  <si>
    <t xml:space="preserve">TECNICO PROFESIONAL EN PERIODISMO INFORMATIVO </t>
  </si>
  <si>
    <t xml:space="preserve">6 AÑOS, 1 MES Y 15 DIAS </t>
  </si>
  <si>
    <t>FDLSC-CPS-557-2024</t>
  </si>
  <si>
    <t>OSCAR ARMANDO RENDON DUQUE</t>
  </si>
  <si>
    <t>ABOGADO / ESPECIALISTA EN RESPONSABILIDAD PENAL DEL SERVIDOR PUBLICO Y LOS DELITOS CONTRA LA ADMINISTRACION PUBLICA</t>
  </si>
  <si>
    <t xml:space="preserve">6 AÑOS Y 5 MESES </t>
  </si>
  <si>
    <t>FDLSC-CPS-558-2024</t>
  </si>
  <si>
    <t>WILFREDY BONILLA LAGOS</t>
  </si>
  <si>
    <t xml:space="preserve">ADMINISTRADOR PUBLICO / ESPECIALISTA EN GOBIERNO MUNICIPAL </t>
  </si>
  <si>
    <t xml:space="preserve">7 AÑOS, 4 MESES Y 4 DIAS </t>
  </si>
  <si>
    <t>FDLSC-CPS-559-2024</t>
  </si>
  <si>
    <t xml:space="preserve">3 AÑOS, 3 MESES Y 26 DIAS </t>
  </si>
  <si>
    <t>FDLSC-CPS-560-2024</t>
  </si>
  <si>
    <t>5 AÑOS, 1 MES Y 2 DIAS</t>
  </si>
  <si>
    <t>FDLSC-CPS-561-2024</t>
  </si>
  <si>
    <t xml:space="preserve">ABOGADO / ESPECIALISTA EN DERECHO ADMINISTRATIVO Y CONSTITUCIONAL / MAGISTER EN DERECHO PUBLICO </t>
  </si>
  <si>
    <t>14 AÑOS, 0 MESES Y 3 DIAS</t>
  </si>
  <si>
    <t>FDLSC-CPS-562-2024</t>
  </si>
  <si>
    <t>NELSON ALBEIRO ACELAS HORTUA</t>
  </si>
  <si>
    <t xml:space="preserve">TECNICO LABORAL POR COMPETENCIAS EN AUXILIAR EN MERCADEO Y VENTAS CON ENFASIS EN MARKETING DIGITAL </t>
  </si>
  <si>
    <t xml:space="preserve">7 AÑOS, 9 MESES Y 26 DIAS </t>
  </si>
  <si>
    <t>FDLSC-CPS-563-2024</t>
  </si>
  <si>
    <t xml:space="preserve">4 AÑOS, 2 MESES Y 15 DIAS </t>
  </si>
  <si>
    <t>FDLSC-CPS-564-2024</t>
  </si>
  <si>
    <t xml:space="preserve">1 AÑO, 3 MESES Y 13 DIAS </t>
  </si>
  <si>
    <t>FDLSC-CPS-565-2024</t>
  </si>
  <si>
    <t>JUNIOR EDUARDO RIVAS MORENO</t>
  </si>
  <si>
    <t xml:space="preserve">INGENIERO INDUSTRIAL / GERENCIA SOCIAL </t>
  </si>
  <si>
    <t xml:space="preserve">7 AÑOS, 6 MESES Y 11 DIAS </t>
  </si>
  <si>
    <t>FDLSC-CPS-566-2024</t>
  </si>
  <si>
    <t xml:space="preserve">CONTADORA PUBLICA </t>
  </si>
  <si>
    <t>2 AÑOS, 1 MES Y 9 DIAS</t>
  </si>
  <si>
    <t>FDLSC-CPS-567-2024</t>
  </si>
  <si>
    <t>1 AÑO, 10 MESES Y 17 DIAS</t>
  </si>
  <si>
    <t>FDLSC-CPS-568-2024</t>
  </si>
  <si>
    <t>TECNICO EN DOCUMENTACION Y REGISTRO DE OPERACIONES CONTABLES</t>
  </si>
  <si>
    <t xml:space="preserve">3 AÑOS, 9 MESES Y 6 DIAS </t>
  </si>
  <si>
    <t>FDLSC-CPS-569-2024</t>
  </si>
  <si>
    <t xml:space="preserve">5 AÑOS, 5 MESES Y 17 DIAS </t>
  </si>
  <si>
    <t>FDLSC-CPS-570-2024</t>
  </si>
  <si>
    <t>CARLOS ALBERTO BECERRA UBAQUE</t>
  </si>
  <si>
    <t xml:space="preserve">8 AÑOS, 4 MESES Y 6 DIAS </t>
  </si>
  <si>
    <t>FDLSC-CPS-571-2024</t>
  </si>
  <si>
    <t>JONATHAN CRISTIAN ZARATE</t>
  </si>
  <si>
    <t xml:space="preserve">ABOGADO / ESPECIALISTA EN DERECHO CONTRACTUAL </t>
  </si>
  <si>
    <t>3 AÑOS, 1 MES Y 15 DIAS</t>
  </si>
  <si>
    <t>FDLSC-CPS-572-2024</t>
  </si>
  <si>
    <t>OSCAR JAVIER OVALLE RIVERA</t>
  </si>
  <si>
    <t xml:space="preserve">ALQUITECTO / ESPECIALISTA EN GERENCIA DE OBRAS </t>
  </si>
  <si>
    <t>4 AÑOS Y 6 MESES</t>
  </si>
  <si>
    <t>FDLSC-CPS-573-2024</t>
  </si>
  <si>
    <t>5 AÑOS, 4 MESES Y 22 DIAS</t>
  </si>
  <si>
    <t>FDLSC-CPS-574-2024</t>
  </si>
  <si>
    <t>FDLSC-CPS-575-2024</t>
  </si>
  <si>
    <t xml:space="preserve">8 AÑOS, 2 MESES Y 27 DIAS </t>
  </si>
  <si>
    <t>FDLSC-CPS-576-2024</t>
  </si>
  <si>
    <t xml:space="preserve">12 AÑOS, 0 MESES Y 3 DIAS </t>
  </si>
  <si>
    <t>FDLSC-CPS-577-2024</t>
  </si>
  <si>
    <t xml:space="preserve">8 AÑOS, 4 MESES 7 DIAS </t>
  </si>
  <si>
    <t>FDLSC-CPS-578-2024</t>
  </si>
  <si>
    <t xml:space="preserve">7 AÑOS, 2 MESES Y 21 DIAS </t>
  </si>
  <si>
    <t>FDLSC-CPS-579-2024</t>
  </si>
  <si>
    <t xml:space="preserve">NO APLICA </t>
  </si>
  <si>
    <t>FDLSC-CPS-580-2024</t>
  </si>
  <si>
    <t xml:space="preserve">INGENIERA DE SISTEMAS </t>
  </si>
  <si>
    <t xml:space="preserve">4 AÑOS, 8 MESES Y 26 DIAS </t>
  </si>
  <si>
    <t>FDLSC-CPS-581-2024</t>
  </si>
  <si>
    <t>OSCAR OCHOA RAMIREZ</t>
  </si>
  <si>
    <t xml:space="preserve">5 AÑOS, 6 MESES Y 11 DIAS </t>
  </si>
  <si>
    <t>FDLSC-CPS-582-2024</t>
  </si>
  <si>
    <t>VICTOR MAURICIO ARDILA RODRIGUEZ</t>
  </si>
  <si>
    <t xml:space="preserve">2 AÑOS, 8 MESES Y 24 DIAS </t>
  </si>
  <si>
    <t>FDLSC-CPS-583-2024</t>
  </si>
  <si>
    <t xml:space="preserve">2 AÑOS, 3 MESES Y 21 DIAS </t>
  </si>
  <si>
    <t>FDLSC-CPS-584-2024</t>
  </si>
  <si>
    <t>KEVIN ANDREY SEPULVEDA BLANDON</t>
  </si>
  <si>
    <t xml:space="preserve">TECNICO LABORAL POR COMPETENCIAS EN AUXILIAR ADMINISTRATIVO </t>
  </si>
  <si>
    <t>6 AÑOS, 1 MES Y 6 DIAS</t>
  </si>
  <si>
    <t>FDLSC-CPS-585-2024</t>
  </si>
  <si>
    <t>JAVIER CRUZ VALBUENA</t>
  </si>
  <si>
    <t xml:space="preserve">CIENCIA POLITICA </t>
  </si>
  <si>
    <t xml:space="preserve">6 AÑOS Y 22 DIAS </t>
  </si>
  <si>
    <t>FDLSC-CPS-586-2024</t>
  </si>
  <si>
    <t>LUIS ALEJANDRO PASTRAN ALMONACID</t>
  </si>
  <si>
    <t xml:space="preserve">7 AÑOS Y 20 DIAS </t>
  </si>
  <si>
    <t>FDLSC-CPS-587-2024</t>
  </si>
  <si>
    <t xml:space="preserve">TECNICO PROFESIONAL EN PROCESOS CONTABLES </t>
  </si>
  <si>
    <t xml:space="preserve">6 AÑOS, 6 MESES Y 20 DIAS </t>
  </si>
  <si>
    <t>FDLSC-CPS-588-2024</t>
  </si>
  <si>
    <t>JHONATTAN SALAMANCA TRIANA</t>
  </si>
  <si>
    <t xml:space="preserve">5 AÑOS, 8 MESES Y 8 DIAS </t>
  </si>
  <si>
    <t>FDLSC-CPS-589-2024</t>
  </si>
  <si>
    <t xml:space="preserve">INGENIERO DE SISTEMAS </t>
  </si>
  <si>
    <t>FDLSC-CPS-590-2024</t>
  </si>
  <si>
    <t>ARMANDO ALEXANDER MIER MONTERO</t>
  </si>
  <si>
    <t>INGENIERO AERONÁUTICO - MASTER UNIVERSITARIO EN SISTEMAS INTEGRADOS DE GESTION DE LA PREVENCION DE RIESGOS LABORALES, LA CALIDAD, EL
MEDIO AMBIENTE Y LA RESPONSABILIDAD SOCIAL CORPORATIVA.</t>
  </si>
  <si>
    <t>4 AÑOS, 5 MESES Y 14 DÍAS</t>
  </si>
  <si>
    <t>FDLSC-CPS-591-2024</t>
  </si>
  <si>
    <t>JACKELINE ROMERO ROMERO</t>
  </si>
  <si>
    <t xml:space="preserve">PSICOLOGO SOCIAL COMUNITARIO </t>
  </si>
  <si>
    <t xml:space="preserve">4 AÑOS, 4 MESES Y 22 DIAS </t>
  </si>
  <si>
    <t>FDLSC-CPS-592-2024</t>
  </si>
  <si>
    <t>JORGE ELIECER PEREIRA PEREIRA</t>
  </si>
  <si>
    <t>TÉCNICO PROFESIONAL EN ARTE DRAMÁTICO</t>
  </si>
  <si>
    <t>13 AÑOS, 5 MESES Y 19 DÍAS</t>
  </si>
  <si>
    <t>FDLSC-CPS-593-2024</t>
  </si>
  <si>
    <t xml:space="preserve">INGENIERO INDUSTRIAL </t>
  </si>
  <si>
    <t xml:space="preserve">7 AÑOS, 9 MESES Y 27 DIAS </t>
  </si>
  <si>
    <t>FDLSC-CPS-594-2024</t>
  </si>
  <si>
    <t>MARIA TERESA SANCHEZ LOPEZ</t>
  </si>
  <si>
    <t xml:space="preserve">MEDICO VETERINARIO Y ZOOTECNISTA </t>
  </si>
  <si>
    <t xml:space="preserve">2 AÑOS, 6 MESES Y 2 DIAS </t>
  </si>
  <si>
    <t>FDLSC-CPS-595-2024</t>
  </si>
  <si>
    <t xml:space="preserve">12 AÑOS, 8 MESES Y 29 DIAS </t>
  </si>
  <si>
    <t>FDLSC-CPS-596-2024</t>
  </si>
  <si>
    <t>JEISSON ANDRES ORTIZ HERNANDEZ</t>
  </si>
  <si>
    <t xml:space="preserve">ADMINISTRADOR FINANCIERO </t>
  </si>
  <si>
    <t xml:space="preserve">9 AÑOS, 22 DIAS </t>
  </si>
  <si>
    <t>FDLSC-CPS-597-2024</t>
  </si>
  <si>
    <t>LUIS ALBERTO SALGADO CARVAJAL</t>
  </si>
  <si>
    <t xml:space="preserve">LICENCIADO EN EDUCACION FISICA </t>
  </si>
  <si>
    <t>3 AÑOS Y 6 MESES</t>
  </si>
  <si>
    <t>FDLSC-CPS-598-2024</t>
  </si>
  <si>
    <t>MEDICO VETERINARIO</t>
  </si>
  <si>
    <t>FDLSC-CPS-599-2024</t>
  </si>
  <si>
    <t>INGENIERA NDUSTRIAL</t>
  </si>
  <si>
    <t>6AÑOS, 4 MESES Y 27 DIAS</t>
  </si>
  <si>
    <t>FDLSC-CPS-600-2024</t>
  </si>
  <si>
    <t>JHEISSON ALBEIRO CAMPOS TIQUE</t>
  </si>
  <si>
    <t>8 años, 1 mes y 1 día</t>
  </si>
  <si>
    <t>FDLSC-CPS-601-2024</t>
  </si>
  <si>
    <t>3 AÑOS, 5 MESES Y 12 DÍAS.</t>
  </si>
  <si>
    <t>FDLSC-CPS-602-2024</t>
  </si>
  <si>
    <t>3 AÑOS Y 5 DÍAS.</t>
  </si>
  <si>
    <t>FDLSC-CPS-603-2024</t>
  </si>
  <si>
    <t>MANUEL EXCEHOMO CHAVERRA CORDOBA</t>
  </si>
  <si>
    <t>2 AÑOS, 0 MESES Y 28 DÍAS</t>
  </si>
  <si>
    <t>FDLSC-CPS-604-2024</t>
  </si>
  <si>
    <t>VALENTINA MARTÍNEZ PARRA</t>
  </si>
  <si>
    <t>TÉCNICA PROFESIONAL ARQUITECTURA</t>
  </si>
  <si>
    <t>FDLSC-CPS-605-2024</t>
  </si>
  <si>
    <t>ZAIRIS YIRLENA MENDOZA ATENCIO</t>
  </si>
  <si>
    <t>7 AÑOS, 1 MESES Y 19 DÍAS</t>
  </si>
  <si>
    <t>FDLSC-CPS-606-2024</t>
  </si>
  <si>
    <t>ORLANDO AVENDAÑO RAMÍREZ</t>
  </si>
  <si>
    <t>FDLSC-CPS-607-2024</t>
  </si>
  <si>
    <t>MIGUEL ANTONIO PEREZ CORDOBA</t>
  </si>
  <si>
    <t>3 AÑOS, 2 MESES Y 4 DÍAS.</t>
  </si>
  <si>
    <t>FDLSC-CPS-608-2024</t>
  </si>
  <si>
    <t>RICARDO ALEJANDRO ALVARADO ORTÍZ</t>
  </si>
  <si>
    <t>4 AÑOS, 5 MESES Y 27 DÍAS</t>
  </si>
  <si>
    <t>FDLSC-CPS-609-2024</t>
  </si>
  <si>
    <t>IRMA LOPEZ SANCHEZ</t>
  </si>
  <si>
    <t>3 AÑOS Y 1 MES 8 DIAS</t>
  </si>
  <si>
    <t>FDLSC-CPS-610-2024</t>
  </si>
  <si>
    <t>JOHN FREDDY SUÁREZ BALCEROS</t>
  </si>
  <si>
    <t>MEDICA VETERIANARIA</t>
  </si>
  <si>
    <t>2 AÑOS, 3 MESES Y 1 DIA</t>
  </si>
  <si>
    <t>FDLSC-CPS-611-2024</t>
  </si>
  <si>
    <t>CARLOS EDUARDO PEDREROS GARCIA</t>
  </si>
  <si>
    <t>FDLSC-CPS-612-2024</t>
  </si>
  <si>
    <t>MANUEL FRANCISCO ARIZA CIFUENTES</t>
  </si>
  <si>
    <t>TÉCNICO EN CONTABILIDAD GENERAL SISTEMATIZADA</t>
  </si>
  <si>
    <t>5 años, 5 meses y 0 días</t>
  </si>
  <si>
    <t>FDLSC-CPS-613-2024</t>
  </si>
  <si>
    <t>NESTOR ANDRES GUAQUETA BARRAGAN</t>
  </si>
  <si>
    <t>ADMINISTRACIÓN DE EMPRESAS</t>
  </si>
  <si>
    <t>3 AÑOS, 3 MESES Y 27 DÍAS.</t>
  </si>
  <si>
    <t>FDLSC-CPS-614-2024</t>
  </si>
  <si>
    <t>DANIELA VANESA CAMPO GRANADOS</t>
  </si>
  <si>
    <t>2 AÑOS Y 3 MESES</t>
  </si>
  <si>
    <t>FDLSC-CPS-615-2024</t>
  </si>
  <si>
    <t>MIREYA MAHECHA MEDINA</t>
  </si>
  <si>
    <t>5 AÑOS, 8 MESES Y 9 DÍAS</t>
  </si>
  <si>
    <t>FDLSC-CPS-616-2024</t>
  </si>
  <si>
    <t>ANDRES LEONARDO GODOY PINZÓN</t>
  </si>
  <si>
    <t>4 años, 3 meses y 29 días</t>
  </si>
  <si>
    <t>FDLSC-CPS-617-2024</t>
  </si>
  <si>
    <t xml:space="preserve">3 AÑOS </t>
  </si>
  <si>
    <t>FDLSC-CPS-618-2024</t>
  </si>
  <si>
    <t>WILSON DAVID FEIJOO GARCIA</t>
  </si>
  <si>
    <t>FDLSC-CPS-619-2024</t>
  </si>
  <si>
    <t>LICENCIADA EN PEDADOGIA INFANTIL</t>
  </si>
  <si>
    <t>2 AÑOS 7 MESES Y 11 DÍAS</t>
  </si>
  <si>
    <t>FDLSC-CPS-620-2024</t>
  </si>
  <si>
    <t>FDLSC-CPS-621-2024</t>
  </si>
  <si>
    <t>CAMILO ENRIQUE RUBIO MARIN</t>
  </si>
  <si>
    <t>FDLSC-CPS-622-2024</t>
  </si>
  <si>
    <t>CRISTIAN CAMILO MORENO GARRIDO</t>
  </si>
  <si>
    <t>TECNICO LABORAL POR COMPETENCIAS EN SANEAMIENTO AMBIENTAL</t>
  </si>
  <si>
    <t>7 AÑOS, 4 MESES Y 6 DÍAS</t>
  </si>
  <si>
    <t>FDLSC-CPS-623-2024</t>
  </si>
  <si>
    <t>3 AÑOS, 7 MESES y 15 DIAS</t>
  </si>
  <si>
    <t>FDLSC-CPS-624-2024</t>
  </si>
  <si>
    <t>ANGELA ANDREA AGUIRRE RUEDA</t>
  </si>
  <si>
    <t>6 AÑOS Y UN MES</t>
  </si>
  <si>
    <t>FDLSC-CPS-625-2024</t>
  </si>
  <si>
    <t>JORGE ENRIQUE CIFUENTES BARON</t>
  </si>
  <si>
    <t>MEDICO VETERIANARIA</t>
  </si>
  <si>
    <t>2 AÑOS Y 19 DÍAS</t>
  </si>
  <si>
    <t>FDLSC-CPS-626-2024</t>
  </si>
  <si>
    <t>MIGUEL ANGEL PARADA MURCIA</t>
  </si>
  <si>
    <t>3AÑOS, 4 MES Y 19 DIAS.</t>
  </si>
  <si>
    <t>FDLSC-CPS-627-2024</t>
  </si>
  <si>
    <t>FAULER GILBERTO PINILLA RODRIGUEZ</t>
  </si>
  <si>
    <t>4 AÑOS Y 1 MESES</t>
  </si>
  <si>
    <t>FDLSC-CPS-628-2024</t>
  </si>
  <si>
    <t>JORGE ALEJANDRO ALAYON MORA</t>
  </si>
  <si>
    <t>MEDICO VETERIANARIO</t>
  </si>
  <si>
    <t>7 AÑOS 2 MESES</t>
  </si>
  <si>
    <t>FDLSC-CPS-629-2024</t>
  </si>
  <si>
    <t>DIEGO FERNANDO PAEZ TORRES</t>
  </si>
  <si>
    <t>5 AÑOS 5 MESES</t>
  </si>
  <si>
    <t>FDLSC-CPS-630-2024</t>
  </si>
  <si>
    <t>JORGE ENRIQUE DIAZ CHINCHILLA</t>
  </si>
  <si>
    <t>TECNICO ELECTRICISTA</t>
  </si>
  <si>
    <t>6 AÑOS 3 MESES Y 28 DÍAS</t>
  </si>
  <si>
    <t>FDLSC-CPS-631-2024</t>
  </si>
  <si>
    <t>4AÑOS, 2 MES Y 7 DIAS.</t>
  </si>
  <si>
    <t>FDLSC-CPS-632-2024</t>
  </si>
  <si>
    <t xml:space="preserve">ADMINISTRADOR PUBLICO </t>
  </si>
  <si>
    <t>2 AÑOS, 5 MESES Y 29 DÍAS</t>
  </si>
  <si>
    <t>FDLSC-CPS-633-2024</t>
  </si>
  <si>
    <t>3 AÑOS 3 MESES Y 5 DIAS</t>
  </si>
  <si>
    <t>FDLSC-CPS-634-2024</t>
  </si>
  <si>
    <t>JHOAN SEBASTIAN MARTINEZ GRANADOS</t>
  </si>
  <si>
    <t>3 AÑOS, 2 MESES Y 3 DIAS</t>
  </si>
  <si>
    <t>FDLSC-CPS-635-2024</t>
  </si>
  <si>
    <t>ANA ROSA VIVAS HERNANDEZ</t>
  </si>
  <si>
    <t>12 AÑOS</t>
  </si>
  <si>
    <t>FDLSC-CPS-636-2024</t>
  </si>
  <si>
    <t>DIEGO FELIPE PEREZ SALAS</t>
  </si>
  <si>
    <t>5 AÑOS 1 MESES Y 2 DIAS</t>
  </si>
  <si>
    <t>FDLSC-CPS-637-2024</t>
  </si>
  <si>
    <t>SANDRA PATRICIA AVILA FAJARDO</t>
  </si>
  <si>
    <t>13 AÑOS Y 10 MESES</t>
  </si>
  <si>
    <t>FDLSC-CPS-638-2024</t>
  </si>
  <si>
    <t>2 AÑOS Y 10 DÍAS</t>
  </si>
  <si>
    <t>FDLSC-CPS-639-2024</t>
  </si>
  <si>
    <t>ANGEL LUIS PATIÑO ZAWADZKY</t>
  </si>
  <si>
    <t>3 AÑOS 1 MES 15 DÍAS</t>
  </si>
  <si>
    <t>FDLSC-CPS-640-2024</t>
  </si>
  <si>
    <t>SERGIO FELIPE GUZMAN RODRÍGUEZ</t>
  </si>
  <si>
    <t>CONTADOR PUBLCO</t>
  </si>
  <si>
    <t>4 AÑOS 2 MESES 14 DÍAS</t>
  </si>
  <si>
    <t>FDLSC-CPS-641-2024</t>
  </si>
  <si>
    <t>WILSON YANGUMA VANEGAS</t>
  </si>
  <si>
    <t>TECNICO LABORAL POR COMPETENCIAS EN ASISTENTE ADMINISTRATIVO Y DE OFICINA</t>
  </si>
  <si>
    <t>22 AÑOS 5 MESES 12 DÍAS</t>
  </si>
  <si>
    <t>FDLSC-CPS-642-2024</t>
  </si>
  <si>
    <t>INGENIERO DE SISTEMAS</t>
  </si>
  <si>
    <t>FDLSC-CPS-643-2024</t>
  </si>
  <si>
    <t>GEANIA SECUNDINA ROJAS DE ARMAS</t>
  </si>
  <si>
    <t>TRABAJADORA SOCIAL, ESP. GERENCIA PÚBLICA</t>
  </si>
  <si>
    <t>3 años 3 meses y 29 días</t>
  </si>
  <si>
    <t>FDLSC-CPS-645-2024</t>
  </si>
  <si>
    <t>ROSA ELVIA BARRERA ROMERO</t>
  </si>
  <si>
    <t>TECNICO EN RECURSOS HUMANOS</t>
  </si>
  <si>
    <t>6 años y 3 meses</t>
  </si>
  <si>
    <t>FDLSC-CPS-646-2024</t>
  </si>
  <si>
    <t>SANDRA PATRICIA PEREZ PALACIO</t>
  </si>
  <si>
    <t>6 años 7 meses y 15 días</t>
  </si>
  <si>
    <t>FDLSC-CPS-647-2024</t>
  </si>
  <si>
    <t>ANDRÉS DAVID MANCERA ROJAS</t>
  </si>
  <si>
    <t>BACHILLER ACADEMICO - ACREDITA 8 SEMENTRES DE DIEZ DE LA CARRERA INGENIERIA MECATRONICA EN LA UNIVERSIDAD MILITAR NUEVA GRANADA</t>
  </si>
  <si>
    <t>5 años y 4 meses</t>
  </si>
  <si>
    <t>FDLSC-CPS-648-2024</t>
  </si>
  <si>
    <t>TÉCNICO EN DESARROLLO DE OPERACIONES LOGISTICAS EN LA CADENA DE ABASTECIMIENTO, TECNOLOGO EN GESTIONLOGISTICA</t>
  </si>
  <si>
    <t>9 años 6 meses y 12 dias</t>
  </si>
  <si>
    <t>FDLSC-CPS-649-2024</t>
  </si>
  <si>
    <t>WILSON DAVID ZARATE DURAN</t>
  </si>
  <si>
    <t>2 años 2 meses y 25 días</t>
  </si>
  <si>
    <t>FDLSC-CPS-650-2024</t>
  </si>
  <si>
    <t>YESSICA PAOLA OYOLA HUERFANO</t>
  </si>
  <si>
    <t>2 años y 5 meses</t>
  </si>
  <si>
    <t>FDLSC-CPS-651-2024</t>
  </si>
  <si>
    <t>TÉCNICO LABORAL EN AUXILIAR ADMINISTRATIVO</t>
  </si>
  <si>
    <t>6 años 3 meses y 3 dias</t>
  </si>
  <si>
    <t>FDLSC-CPS-652-2024</t>
  </si>
  <si>
    <t>YORX NICOLAS FEDERICO GORDILLO LEON</t>
  </si>
  <si>
    <t>NO ESTÁ LA IDONEIDAD EN SECOP</t>
  </si>
  <si>
    <t>FDLSC-CPS-653-2024</t>
  </si>
  <si>
    <t>27 años 2 meses y 2 dias</t>
  </si>
  <si>
    <t>FDLSC-CPS-654-2024</t>
  </si>
  <si>
    <t>18 años 1 mes y 28 dias</t>
  </si>
  <si>
    <t>FDLSC-CPS-655-2024</t>
  </si>
  <si>
    <t>MAIRA ALEJANDRA GRANADA SANCHEZ</t>
  </si>
  <si>
    <t>PROFESIONAL EN POLITICA Y RELACIONES INTERNACIONALES ESPECIALISTA EN GERENCIA PÚBLICA Y CONTROL FISCAL</t>
  </si>
  <si>
    <t>1 año 10 meses y 24 dias</t>
  </si>
  <si>
    <t>FDLSC-CPS-656-2024</t>
  </si>
  <si>
    <t xml:space="preserve">DANIELA ALFONSO GUERRERO </t>
  </si>
  <si>
    <t>2 años 5 meses y 22 dias</t>
  </si>
  <si>
    <t>FDLSC-CPS-657-2024</t>
  </si>
  <si>
    <t>ALENDA JOHANNA RUEDA GONZÁLEZ</t>
  </si>
  <si>
    <t>2 años 11 meses y 29 dias</t>
  </si>
  <si>
    <t>FDLSC-CPS-658-2024</t>
  </si>
  <si>
    <t>TECNICO EN SERVICIOS Y OPERACIONES MICROFINANCIERAS</t>
  </si>
  <si>
    <t>7 años 4 meses y 23 dias</t>
  </si>
  <si>
    <t>FDLSC-CPS-659-2024</t>
  </si>
  <si>
    <t>LUZ JANNETH MELGAREJO FAJARDO</t>
  </si>
  <si>
    <t>TECNICO EN ACTUACION DE TEATRO Y TELEVISION</t>
  </si>
  <si>
    <t>7 años y 5 meses</t>
  </si>
  <si>
    <t>FDLSC-CPS-660-2024</t>
  </si>
  <si>
    <t>MARCO ANTONIO BALLESTEROS AGUIRRE</t>
  </si>
  <si>
    <t>INGENIERO AGRÓNOMO</t>
  </si>
  <si>
    <t>2 años y1 mes y 24 dias</t>
  </si>
  <si>
    <t>FDLSC-CPS-661-2024</t>
  </si>
  <si>
    <t>SAINZ ADOLFO VELASQUEZ JIMENEZ</t>
  </si>
  <si>
    <t>ADMINISTRADOR PUBLICO, ESP. GERENCIA DE PROYECTOS</t>
  </si>
  <si>
    <t>2 años 10 meses y 21 dias</t>
  </si>
  <si>
    <t>FDLSC-CPS-662-2024</t>
  </si>
  <si>
    <t>EDGAR GOYENECHE MUÑOZ</t>
  </si>
  <si>
    <t>4 años 4 meses y 6 dias</t>
  </si>
  <si>
    <t>FDLSC-CPS-663-2024</t>
  </si>
  <si>
    <t>NO REQUIERE EXPERIENCIA PROFESIONAL, LABORAL O RELACIONADA</t>
  </si>
  <si>
    <t>FDLSC-CPS-664-2024</t>
  </si>
  <si>
    <t>5 años 3 meses y 23 dias</t>
  </si>
  <si>
    <t>FDLSC-CPS-665-2024</t>
  </si>
  <si>
    <t>TÉCNICO EN CONTABILIDAD</t>
  </si>
  <si>
    <t>4 AÑOS, 11 MESES Y 7 DIAS</t>
  </si>
  <si>
    <t>FDLSC-CPS-666-2024</t>
  </si>
  <si>
    <t>LUISA ALEJANDRA MUÑOZ ROSAS</t>
  </si>
  <si>
    <t>FDLSC-CPS-667-2024</t>
  </si>
  <si>
    <t>TÉCNICO LABORAL EN TALENTO HUMANO</t>
  </si>
  <si>
    <t>7 AÑOS, 2 MESES</t>
  </si>
  <si>
    <t>FDLSC-CPS-668-2024</t>
  </si>
  <si>
    <t>OLGA VIVIANA LOPEZ CIFUENTES</t>
  </si>
  <si>
    <t>FDLSC-CPS-669-2024</t>
  </si>
  <si>
    <t>SHARON MICHEL MUÑOZ CUPASACHOA</t>
  </si>
  <si>
    <t>FDLSC-CPS-670-2024</t>
  </si>
  <si>
    <t>REINALDO PAREDES ANAYA</t>
  </si>
  <si>
    <t>14 AÑOS, 21 DIAS</t>
  </si>
  <si>
    <t>FDLSC-CPS-671-2024</t>
  </si>
  <si>
    <t>GUSTAVO ALBERTO CAMACHO CARBONO</t>
  </si>
  <si>
    <t>LIC. CIENCIAS SOCIALES Y HUMANIDADES</t>
  </si>
  <si>
    <t>3 AÑOS, 11 MESES Y 1 DIA</t>
  </si>
  <si>
    <t>FDLSC-CPS-672-2024</t>
  </si>
  <si>
    <t>TÉCNÓLOGO EN GESTIÓN DE NEGOCIOS</t>
  </si>
  <si>
    <t>6 AÑOS Y. 9 DÍAS</t>
  </si>
  <si>
    <t>FDLSC-CPS-673-2024</t>
  </si>
  <si>
    <t>ABOGADA, ESP. EN DERECHO ADMINISTRATIVO</t>
  </si>
  <si>
    <t>3 AÑOS, 9 MESES Y 22 DÍAS</t>
  </si>
  <si>
    <t>FDLSC-CPS-674-2024</t>
  </si>
  <si>
    <t>OLGA LUCÍA ROMERO GONZÁLEZ</t>
  </si>
  <si>
    <t>2 AÑOS, 9 MESES Y 6 DÍAS</t>
  </si>
  <si>
    <t>FDLSC-CPS-675-2024</t>
  </si>
  <si>
    <t>3 AÑOS , 8 MESES Y 6 DÍAS</t>
  </si>
  <si>
    <t>FDLSC-CPS-676-2024</t>
  </si>
  <si>
    <t>FDLSC-CPS-678-2024</t>
  </si>
  <si>
    <t>MAGDA JOHANA CORDOBA CUARAN</t>
  </si>
  <si>
    <t>ABOGADA ESP. CONTRATACIÓN ESTATAL</t>
  </si>
  <si>
    <t>3 AÑOS, 10 MESES Y 29 DÍAS</t>
  </si>
  <si>
    <t>FDLSC-CPS-679-2024</t>
  </si>
  <si>
    <t>ADMINISTRADOR AMBIENTAL, MAGISTER EN DESARROLLO SUSTENTABLE Y GESTIÓN AMBIENTAL</t>
  </si>
  <si>
    <t>4 AÑOS, 3 MESES Y 14 DÍAS</t>
  </si>
  <si>
    <t>FDLSC-CPS-680-2024</t>
  </si>
  <si>
    <t>JEISSON LEONARDO GIL GUZMAN</t>
  </si>
  <si>
    <t>7 MESES Y 20 DÍAS</t>
  </si>
  <si>
    <t>FDLSC-CPS-681-2024</t>
  </si>
  <si>
    <t>CRISTIAN CAMILO PABÓN JIMENEZ</t>
  </si>
  <si>
    <t>TÉCNICO EN PROCESOS ADMINISTRATIVOS</t>
  </si>
  <si>
    <t>FDLSC-CPS-682-2024</t>
  </si>
  <si>
    <t>MARYI LISBETH TORRES DUCUARA</t>
  </si>
  <si>
    <t>FDLSC-CPS-683-2024</t>
  </si>
  <si>
    <t>2 AÑOS, 1 MES Y 14 DÍAS</t>
  </si>
  <si>
    <t>FDLSC-CPS-684-2024</t>
  </si>
  <si>
    <t>5 AÑOS, 8 MESES Y 22 DÍAS</t>
  </si>
  <si>
    <t>FDLSC-CPS-685-2024</t>
  </si>
  <si>
    <t>2 AÑOS Y 28 DÍAS</t>
  </si>
  <si>
    <t>FDLSC-CPS-686-2024</t>
  </si>
  <si>
    <t>3 AÑOS, 6 MESES Y 17 DIAS</t>
  </si>
  <si>
    <t>FDLSC-CPS-687-2024</t>
  </si>
  <si>
    <t>7 AÑOS, 7 MESES Y 25 DÍAS</t>
  </si>
  <si>
    <t>FDLSC-CPS-688-2024</t>
  </si>
  <si>
    <t>DIANA MARIA RODRIGUEZ MARTINEZ</t>
  </si>
  <si>
    <t>ABOGADA, ESP. DERECHO ADMIN Y  CONTRACTUAL</t>
  </si>
  <si>
    <t>5 AÑOS Y 1 MES, 14 DIAS</t>
  </si>
  <si>
    <t>FDLSC-CPS-689-2024</t>
  </si>
  <si>
    <t>LUDY JANNETH GUERRERO MORALES</t>
  </si>
  <si>
    <t xml:space="preserve">INGENIERA CATASTRAL Y GEODESTA </t>
  </si>
  <si>
    <t>2 AÑOS 9 MESES DE EXPERIENCIA PROFESIONAL</t>
  </si>
  <si>
    <t>FDLSC-CPS-690-2024</t>
  </si>
  <si>
    <t>LEONOR YESMI HERRERA ABRIL</t>
  </si>
  <si>
    <t>13 AÑOS 3 MESE 11 DIAS</t>
  </si>
  <si>
    <t>FDLSC-CPS-692-2024</t>
  </si>
  <si>
    <t>PROFESIONAL - ADMINISTRADORA DE NEGOCIOS INTERNACIONALES</t>
  </si>
  <si>
    <t>4 AÑOS 4 MESES</t>
  </si>
  <si>
    <t>FDLSC-CPS-693-2024</t>
  </si>
  <si>
    <t>NAPOLEON CAPERA YATE</t>
  </si>
  <si>
    <t>ADMINISTRADOR EMPRESAS</t>
  </si>
  <si>
    <t>7 AÑOS 9 MESES Y 11 DIAS</t>
  </si>
  <si>
    <t>FDLSC-CPS-694-2024</t>
  </si>
  <si>
    <t>10 AÑOS 2 MESES 10 DIAS</t>
  </si>
  <si>
    <t>FDLSC-CPS-695-2024</t>
  </si>
  <si>
    <t>CINDY VANESSA AREVALO CASTAÑEDA</t>
  </si>
  <si>
    <t>INGENIERIA AMBIENTAL</t>
  </si>
  <si>
    <t>3 AÑOS 6 MESES 22 DIAS</t>
  </si>
  <si>
    <t>FDLSC-CPS-696-2024</t>
  </si>
  <si>
    <t>YENNY PAOLA FRESNEDA IBAÑEZ</t>
  </si>
  <si>
    <t>7 AÑOS 7 MESES 17 DIAS</t>
  </si>
  <si>
    <t>FDLSC-CPS-698-2024</t>
  </si>
  <si>
    <t>MARIO ALEXANDER MORALES HERRERA</t>
  </si>
  <si>
    <t>TECNICO PROFESIONAL EN SERVICIO DE POLICÍA</t>
  </si>
  <si>
    <t>19 AÑOS 4 MESES</t>
  </si>
  <si>
    <t>FDLSC-CPS-699-2024</t>
  </si>
  <si>
    <t>Administradora de empresas</t>
  </si>
  <si>
    <t>FDLSC-CPS-700-2024</t>
  </si>
  <si>
    <t>CARLOS ANDRES RINCON SANCHEZ</t>
  </si>
  <si>
    <t>4 AÑOS 21 MESE 5 DIAS</t>
  </si>
  <si>
    <t>FDLSC-CPS-701-2024</t>
  </si>
  <si>
    <t>14 AÑOS 6 MESES 5 DIAS</t>
  </si>
  <si>
    <t>FDLSC-CPS-702-2024</t>
  </si>
  <si>
    <t>2 AÑOS 2 MESES 15 DIAS</t>
  </si>
  <si>
    <t>FDLSC-CPS-703-2024</t>
  </si>
  <si>
    <t>OPERACIÓN DE MAQUINARIA PESADA PARA EXCAVACIÓN</t>
  </si>
  <si>
    <t>3 AÑOS 7 MESES 8 DIAS</t>
  </si>
  <si>
    <t>FDLSC-CPS-704-2024</t>
  </si>
  <si>
    <t>DIANA CAROLINA FORERO JIMENEZ</t>
  </si>
  <si>
    <t>TECNICO EN MANTENIMIENTO DE EQUIPO DE COMPUTO</t>
  </si>
  <si>
    <t>6 AÑOS 9 MESES 13 DIAS</t>
  </si>
  <si>
    <t>FDLSC-CPS-705-2024</t>
  </si>
  <si>
    <t>4 AÑOS 11 MESES</t>
  </si>
  <si>
    <t>FDLSC-CPS-706-2024</t>
  </si>
  <si>
    <t>ANA MARIA PEÑA DUARTE</t>
  </si>
  <si>
    <t>1 AÑO 11 MESES 3 DIAS</t>
  </si>
  <si>
    <t>FDLSC-CPS-708-2024</t>
  </si>
  <si>
    <t>GESSY MUSTAPHA RODRIGUEZ</t>
  </si>
  <si>
    <t>2 AÑOS 9 MESES 21 DIAS</t>
  </si>
  <si>
    <t>FDLSC-CPS-709-2024</t>
  </si>
  <si>
    <t>CINDY STEFANY HEREDIA LEGUIZAMÓN</t>
  </si>
  <si>
    <t>ABOGADA ESPECIALISTA</t>
  </si>
  <si>
    <t>3 AÑOS 5 MESES 22 DIAS</t>
  </si>
  <si>
    <t>FDLSC-CPS-710-2024</t>
  </si>
  <si>
    <t>INGENIERO DE PRODUCCIÓN</t>
  </si>
  <si>
    <t>3 AÑOS 2 DIAS</t>
  </si>
  <si>
    <t>FDLSC-CPS-711-2024</t>
  </si>
  <si>
    <t>11 AÑOS 9 MESES 27 DIAS</t>
  </si>
  <si>
    <t>FDLSC-CPS-712-2024</t>
  </si>
  <si>
    <t>3 AÑOS 7 DIAS</t>
  </si>
  <si>
    <t>FDLSC-CPS-713-2024</t>
  </si>
  <si>
    <t>HAROLD SEBASTIAN SILVA CUBILLOS</t>
  </si>
  <si>
    <t>3 AÑOS 1 MES 21 DIAS</t>
  </si>
  <si>
    <t>FDLSC-CPS-714-2024</t>
  </si>
  <si>
    <t>ANDRES FELIPE SUAREZ SANCHEZ</t>
  </si>
  <si>
    <t>3 AÑOS 8 MESES 6 DIAS</t>
  </si>
  <si>
    <t>FDLSC-CPS-715-2024</t>
  </si>
  <si>
    <t>JOSE GERARDO SANCHEZ ESCOBAR</t>
  </si>
  <si>
    <t>6 AÑOS 1 MES 12 DIAS</t>
  </si>
  <si>
    <t>FDLSC-CPS-716-2024</t>
  </si>
  <si>
    <t>PROFESIONAL EN NEGOCIOS INTERNACIONALES</t>
  </si>
  <si>
    <t>FDLSC-CPS-717-2024</t>
  </si>
  <si>
    <t>EDGAR ADRIAN MATEUS RAMIREZ</t>
  </si>
  <si>
    <t>2 AÑOS 8 MESES 1 DIA</t>
  </si>
  <si>
    <t>FDLSC-CPS-718-2024</t>
  </si>
  <si>
    <t>ANGELA XIMENA CONTO MUÑOZ</t>
  </si>
  <si>
    <t>MEDICO VETERINARIO ZOOTECNISTA</t>
  </si>
  <si>
    <t>11 AÑOS 1 DIA</t>
  </si>
  <si>
    <t>FDLSC-CPS-719-2024</t>
  </si>
  <si>
    <t>DIANA CAROLINA MURCIA SANCHEZ</t>
  </si>
  <si>
    <t>LICENCIADA EN EDUCACION MECANICA</t>
  </si>
  <si>
    <t>3 AÑOS 1 MES 25 DIAS</t>
  </si>
  <si>
    <t>FDLSC-CPS-720-2024</t>
  </si>
  <si>
    <t>LUIS FERNANDO SOLIS BERMUDEZ</t>
  </si>
  <si>
    <t>2 AÑOS 1 MES 17 DIAS</t>
  </si>
  <si>
    <t>FDLSC-CPS-721-2024</t>
  </si>
  <si>
    <t>3 AÑOS 2 MESES 7 DIAS</t>
  </si>
  <si>
    <t>FDLSC-CPS-722-2024</t>
  </si>
  <si>
    <t>ZULY BRIGITTE ARCILA CLAVIJO</t>
  </si>
  <si>
    <t>ADMINSITRADOR DE EMPRESAS</t>
  </si>
  <si>
    <t>FDLSC-CPS-723-2024</t>
  </si>
  <si>
    <t>4 AÑOS 5 MESES 4 DIAS</t>
  </si>
  <si>
    <t>FDLSC-CPS-724-2024</t>
  </si>
  <si>
    <t>20 AÑOS 6 MESES 24 DIAS</t>
  </si>
  <si>
    <t>FDLSC-CPS-725-2024</t>
  </si>
  <si>
    <t>4 AÑOS 2 DIAS</t>
  </si>
  <si>
    <t>FDLSC-CPS-726-2024</t>
  </si>
  <si>
    <t>10 AÑOS 8 DIAS 14 MESES</t>
  </si>
  <si>
    <t>FDLSC-CPS-727-2024</t>
  </si>
  <si>
    <t>8 ÑAOS 9 DIAS</t>
  </si>
  <si>
    <t>FDLSC-CPS-728-2024</t>
  </si>
  <si>
    <t>3 AÑOS 2 MESES 8 DIAS</t>
  </si>
  <si>
    <t>FDLSC-CPS-729-2024</t>
  </si>
  <si>
    <t>MIGUEL ALEJANDRO ORTIZ HUERTAS</t>
  </si>
  <si>
    <t>2 AÑOS 6 MESES 4 DIAS</t>
  </si>
  <si>
    <t>FDLSC-CPS-730-2024</t>
  </si>
  <si>
    <t>CARLOS ANDRES ZUÑIGA SINISTERRA</t>
  </si>
  <si>
    <t>3 AÑOS 3 MESE 8 DIAS</t>
  </si>
  <si>
    <t>FDLSC-CPS-731-2024</t>
  </si>
  <si>
    <t>HUGO HERNAN IBAÑEZ CASALLAS</t>
  </si>
  <si>
    <t>3 AÑOS 5 MESES 10 DIAS</t>
  </si>
  <si>
    <t>FDLSC-CPS-732-2024</t>
  </si>
  <si>
    <t>PSICOLOGÍA</t>
  </si>
  <si>
    <t>NO SE RELACIONA EXPERIENCIA, LO REALIZO BRIAN BRITO</t>
  </si>
  <si>
    <t>FDLSC-CPS-733-2024</t>
  </si>
  <si>
    <t>ADMINISTRADORA PUBLICA</t>
  </si>
  <si>
    <t>2 AÑOS 1 MES 18 DIAS</t>
  </si>
  <si>
    <t>FDLSC-CPS-734-2024</t>
  </si>
  <si>
    <t>PAOLA ANDREA RODRIGUEZ RINCON</t>
  </si>
  <si>
    <t>PROFESIONAL EN FINANZAS Y COMERCIO EXTERIOR</t>
  </si>
  <si>
    <t>2 AÑOS 4 MESES 15 DIAS</t>
  </si>
  <si>
    <t>FDLSC-CPS-735-2024</t>
  </si>
  <si>
    <t>WENDY YULIETH PINILLA LEON</t>
  </si>
  <si>
    <t>FDLSC-CPS-736-2024</t>
  </si>
  <si>
    <t>6 AÑOS 2 MESES 24 DIAS</t>
  </si>
  <si>
    <t>FDLSC-CPS-737-2024</t>
  </si>
  <si>
    <t>4 AÑOS 2 MESES</t>
  </si>
  <si>
    <t>FDLSC-CPS-738-2024</t>
  </si>
  <si>
    <t>DIEZ AÑOS Y SEIS MESES</t>
  </si>
  <si>
    <t>FDLSC-CPS-739-2024</t>
  </si>
  <si>
    <t xml:space="preserve">7 AÑOS </t>
  </si>
  <si>
    <t>FDLSC-CPS-740-2024</t>
  </si>
  <si>
    <t>5 AÑOS Y 1 MES</t>
  </si>
  <si>
    <t>FDLSC-CPS-741-2024</t>
  </si>
  <si>
    <t>LAURA DANIELA SUA SIMANCA</t>
  </si>
  <si>
    <t>7 AÑOS Y 2 MESES</t>
  </si>
  <si>
    <t>FDLSC-CPS-742-2024</t>
  </si>
  <si>
    <t>FRANCY LORENA MARTINEZ CASTRO</t>
  </si>
  <si>
    <t xml:space="preserve">3 AÑOS Y 2 MESES </t>
  </si>
  <si>
    <t>FDLSC-CPS-743-2024</t>
  </si>
  <si>
    <t xml:space="preserve">7 AÑOS Y 9 MESES </t>
  </si>
  <si>
    <t>FDLSC-CPS-744-2024</t>
  </si>
  <si>
    <t>JOSE LUIS ORTIZ CARDENAS</t>
  </si>
  <si>
    <t>3 AÑOS , 4 MESES, 24 DIAS</t>
  </si>
  <si>
    <t>FDLSC-CPS-745-2024</t>
  </si>
  <si>
    <t>GERMAN ALEXANDER GONZALEZ GAMBOA</t>
  </si>
  <si>
    <t>5 AÑOS, 1 MES, 10 DIAS</t>
  </si>
  <si>
    <t>FDLSC-CPS-746-2024</t>
  </si>
  <si>
    <t>3 AÑOS, 2 MESES, 22 DIAS</t>
  </si>
  <si>
    <t>FDLSC-CPS-747-2024</t>
  </si>
  <si>
    <t>BACHILLER, ENFASIS EN SISTEMAS Y CONTABILIDAD</t>
  </si>
  <si>
    <t>5 AÑOS, 1 MES, 9 DIAS</t>
  </si>
  <si>
    <t>FDLSC-CPS-748-2024</t>
  </si>
  <si>
    <t>4 AÑOS, 10 MESES, 4 DIAS</t>
  </si>
  <si>
    <t>FDLSC-CPS-749-2024</t>
  </si>
  <si>
    <t>BACHILLER CON ENFASIS Y SISTEMAS</t>
  </si>
  <si>
    <t>3 AÑOS, 1 MES, 10 DIAS</t>
  </si>
  <si>
    <t>FDLSC-CPS-750-2024</t>
  </si>
  <si>
    <t>4 AÑOS, 7 MESES, 1 DIA</t>
  </si>
  <si>
    <t>FDLSC-CPS-752-2024</t>
  </si>
  <si>
    <t>3 AÑOS, 12 DIAS</t>
  </si>
  <si>
    <t>FDLSC-CPS-753-2024</t>
  </si>
  <si>
    <t>2 AÑOS, 6 MESES, 24 DIAS</t>
  </si>
  <si>
    <t>FDLSC-CPS-754-2024</t>
  </si>
  <si>
    <t>3 AÑOS, 10 MESES, 26 DIAS</t>
  </si>
  <si>
    <t>FDLSC-CPS-755-2024</t>
  </si>
  <si>
    <t>FDLSC-CPS-756-2024</t>
  </si>
  <si>
    <t>SERGIO ALEJANDRO CASTILLO CABEZA</t>
  </si>
  <si>
    <t>8 AÑOS, 10 MESES, 4 DIAS</t>
  </si>
  <si>
    <t>FDLSC-CPS-757-2024</t>
  </si>
  <si>
    <t>ANDY ALBERTO HERNANDEZ SUAREZ</t>
  </si>
  <si>
    <t>3 AÑOS, 6 MESES</t>
  </si>
  <si>
    <t>FDLSC-CPS-758-2024</t>
  </si>
  <si>
    <t>MANUEL DE JESUS ALVAREZ VASCO</t>
  </si>
  <si>
    <t>4 AÑOS, 2 MESES, 17 DIAS</t>
  </si>
  <si>
    <t>FDLSC-CPS-759-2024</t>
  </si>
  <si>
    <t>JOSE MAURICIO CASTAÑEDA PRIETO</t>
  </si>
  <si>
    <t>12 AÑOS, 2 MESES, 22 DIAS</t>
  </si>
  <si>
    <t>FDLSC-CPS-760-2024</t>
  </si>
  <si>
    <t>OSCAR FELIPE GOMEZ GALINDO</t>
  </si>
  <si>
    <t>DIRECCION DE PRODUCCION DE MEDIOS AUDIOVISUALES</t>
  </si>
  <si>
    <t>7 AÑOS 11 MESES 4 DIAS</t>
  </si>
  <si>
    <t>FDLSC-CPS-762-2024</t>
  </si>
  <si>
    <t>LINA MARIA HERRERA VIGOYA</t>
  </si>
  <si>
    <t>2 AÑOS, 1 MES, 11 DIAS</t>
  </si>
  <si>
    <t>FDLSC-CPS-763-2024</t>
  </si>
  <si>
    <t>GIOVANNY EMILIO MALDONADO PIZA</t>
  </si>
  <si>
    <t>TECNICO LABORAL EN MANTENIMIENTO DE COMPUTADORES</t>
  </si>
  <si>
    <t>6 AÑOS, 2 MESES, 8 DIAS</t>
  </si>
  <si>
    <t>FDLSC-CPS-764-2024</t>
  </si>
  <si>
    <t>ALBA MILENA ROJAS ÁVILA</t>
  </si>
  <si>
    <t>13 AÑOS, 10 DIAS</t>
  </si>
  <si>
    <t>FDLSC-CPS-765-2024</t>
  </si>
  <si>
    <t>FDLSC-CPS-766-2024</t>
  </si>
  <si>
    <t xml:space="preserve">BACHILLER TECNICO AGROPECUARIO </t>
  </si>
  <si>
    <t>18 AÑOS, 9 MESES, 11 DIAS</t>
  </si>
  <si>
    <t>FDLSC-CPS-767-2024</t>
  </si>
  <si>
    <t>3 AÑOS, 8 MESES, 12 DIAS</t>
  </si>
  <si>
    <t>FDLSC-CPS-768-2024</t>
  </si>
  <si>
    <t>2 AÑOS, 7 MESES, 13 DIAS</t>
  </si>
  <si>
    <t>FDLSC-CPS-769-2024</t>
  </si>
  <si>
    <t>4 AÑOS, 3 MESES</t>
  </si>
  <si>
    <t>FDLSC-CPS-770-2024</t>
  </si>
  <si>
    <t>JOSE VICENTE SANCHEZ DOMINGUEZ</t>
  </si>
  <si>
    <t>BACHILLER EN EDUCACIÓN BASICA</t>
  </si>
  <si>
    <t>4 AÑOS, 11 MESES</t>
  </si>
  <si>
    <t>FDLSC-CPS-771-2024</t>
  </si>
  <si>
    <t>3 AÑOS, 3 MESES, 10 DIAS</t>
  </si>
  <si>
    <t>FDLSC-CPS-772-2024</t>
  </si>
  <si>
    <t>RAUL ANDRES QUITORA LOPEZ</t>
  </si>
  <si>
    <t>3 AÑOS, 27 DIAS</t>
  </si>
  <si>
    <t>FDLSC-CPS-773-2024</t>
  </si>
  <si>
    <t>6 AÑOS, 10 MESES, 8 DIAS</t>
  </si>
  <si>
    <t>FDLSC-CPS-774-2024</t>
  </si>
  <si>
    <t xml:space="preserve">BACHILLER EN TECNOLOGIA MODALIDAD INDUSTRIAL </t>
  </si>
  <si>
    <t>7 AÑOS, 7 MESES, 23 DIAS</t>
  </si>
  <si>
    <t>FDLSC-CPS-775-2024</t>
  </si>
  <si>
    <t>MERCADEO</t>
  </si>
  <si>
    <t>3 AÑOS, 6 MESES, 28 DIAS</t>
  </si>
  <si>
    <t>FDLSC-CPS-776-2024</t>
  </si>
  <si>
    <t>KAREN GERALDIN CARRERO RAMIREZ</t>
  </si>
  <si>
    <t>2 AÑOS, 3 MESES, 24 DIAS</t>
  </si>
  <si>
    <t>FDLSC-CPS-777-2024</t>
  </si>
  <si>
    <t>2 AÑOS, 4 MESES, 5 DIAS</t>
  </si>
  <si>
    <t>FDLSC-CPS-778-2024</t>
  </si>
  <si>
    <t>7 AÑOS, 5 MESES, 16 DIAS</t>
  </si>
  <si>
    <t>FDLSC-CPS-779-2024</t>
  </si>
  <si>
    <t>MARLON STEWARD TORRES MARTINEZ</t>
  </si>
  <si>
    <t>2 AÑOS, 2 MESES, 23 DIAS</t>
  </si>
  <si>
    <t>FDLSC-CPS-780-2024</t>
  </si>
  <si>
    <t>FDLSC-CPS-781-2024</t>
  </si>
  <si>
    <t>FDLSC-CPS-782-2024</t>
  </si>
  <si>
    <t>JHON SEBASTIAN CASTAÑO COLORADO</t>
  </si>
  <si>
    <t>6 AÑOS, 3 MESES, 17 DIAS</t>
  </si>
  <si>
    <t>FDLSC-CPS-783-2024</t>
  </si>
  <si>
    <t>JOHAN SEBASTIAN CASTIBLANCO PRECIADO</t>
  </si>
  <si>
    <t xml:space="preserve">INGENIERO AMBIENTAL </t>
  </si>
  <si>
    <t>3 AÑOS, 4 DIAS</t>
  </si>
  <si>
    <t>FDLSC-CPS-784-2024</t>
  </si>
  <si>
    <t>JUAN PABLO GOMEZ JARAMILLO</t>
  </si>
  <si>
    <t>LICENCIATURA EN ADMINISTRACION DE EMPRESAS CON ENFASIS EN MERCADO</t>
  </si>
  <si>
    <t>8 AÑOS, 9 MESES, 21 DIAS</t>
  </si>
  <si>
    <t>FDLSC-CPS-785-2024</t>
  </si>
  <si>
    <t>WILMAR YOBANI PARADA PEREZ</t>
  </si>
  <si>
    <t>bachiller</t>
  </si>
  <si>
    <t>4 años</t>
  </si>
  <si>
    <t>FDLSC-CPS-786-2024</t>
  </si>
  <si>
    <t>arquitecta</t>
  </si>
  <si>
    <t>3 años</t>
  </si>
  <si>
    <t>FDLSC-CPS-787-2024</t>
  </si>
  <si>
    <t>SIRLI LORENA DIAZ RAMIREZ</t>
  </si>
  <si>
    <t>abogada</t>
  </si>
  <si>
    <t>FDLSC-CPS-788-2024</t>
  </si>
  <si>
    <t>ingeniera ambiental</t>
  </si>
  <si>
    <t>FDLSC-CPS-789-2024</t>
  </si>
  <si>
    <t>3 años y 8 meses</t>
  </si>
  <si>
    <t>FDLSC-CPS-790-2024</t>
  </si>
  <si>
    <t>3 años y 3 meses</t>
  </si>
  <si>
    <t>FDLSC-CPS-791-2024</t>
  </si>
  <si>
    <t xml:space="preserve">3 años </t>
  </si>
  <si>
    <t>FDLSC-CPS-792-2024</t>
  </si>
  <si>
    <t xml:space="preserve">JUAN DAVID LADINO ALFONSO </t>
  </si>
  <si>
    <t>5 años 5 meses</t>
  </si>
  <si>
    <t>FDLSC-CPS-793-2024</t>
  </si>
  <si>
    <t>4 años 10 meses</t>
  </si>
  <si>
    <t>FDLSC-CPS-794-2024</t>
  </si>
  <si>
    <t>3 años 9 meses</t>
  </si>
  <si>
    <t>FDLSC-CPS-795-2024</t>
  </si>
  <si>
    <t>BELLA ELISA ROLDÁN RUBIANO</t>
  </si>
  <si>
    <t>FDLSC-CPS-796-2024</t>
  </si>
  <si>
    <t>HEIDY TATIANA GORDO RINCON</t>
  </si>
  <si>
    <t>3 años 5 meses</t>
  </si>
  <si>
    <t>FDLSC-CPS-797-2024</t>
  </si>
  <si>
    <t>RUBEN ANTONIO PAZ CASTILLO</t>
  </si>
  <si>
    <t>administrador de empresas</t>
  </si>
  <si>
    <t>FDLSC-CPS-798-2024</t>
  </si>
  <si>
    <t>EMETERIO BETANCOURT FUENTES</t>
  </si>
  <si>
    <t xml:space="preserve">tecnico </t>
  </si>
  <si>
    <t>3 años 3 meses</t>
  </si>
  <si>
    <t>FDLSC-CPS-799-2024</t>
  </si>
  <si>
    <t>NATALIA CELADA SALGADO</t>
  </si>
  <si>
    <t>4 años 8 meses</t>
  </si>
  <si>
    <t>FDLSC-CPS-800-2024</t>
  </si>
  <si>
    <t>MIGUEL FERNANDO SANCHEZ RUIZ</t>
  </si>
  <si>
    <t>3 años 7 meses</t>
  </si>
  <si>
    <t>FDLSC-CPS-801-2024</t>
  </si>
  <si>
    <t>ingeniero civil</t>
  </si>
  <si>
    <t>8 años 3 meses</t>
  </si>
  <si>
    <t>FDLSC-CPS-802-2024</t>
  </si>
  <si>
    <t>administradora de empresas</t>
  </si>
  <si>
    <t>2 años 2 meses</t>
  </si>
  <si>
    <t>FDLSC-CPS-803-2024</t>
  </si>
  <si>
    <t>OLGA LUCIA LADINO HERRERA</t>
  </si>
  <si>
    <t>FDLSC-CPS-804-2024</t>
  </si>
  <si>
    <t>INGRITH CATALINA HERNANDES SEPULVEDA</t>
  </si>
  <si>
    <t>FDLSC-CPS-805-2024</t>
  </si>
  <si>
    <t>SANDRA MILENA RENGIFO</t>
  </si>
  <si>
    <t>FDLSC-CPS-806-2024</t>
  </si>
  <si>
    <t>CHRISTIAN CAMILO SUAREZ PEÑA</t>
  </si>
  <si>
    <t>5 años 10 meses</t>
  </si>
  <si>
    <t>FDLSC-CPS-807-2024</t>
  </si>
  <si>
    <t>ingeniero ambiental</t>
  </si>
  <si>
    <t>FDLSC-CPS-808-2024</t>
  </si>
  <si>
    <t>LUIS CARLOS PEREZ GRANADOS</t>
  </si>
  <si>
    <t>tecnico laboral en contabilidad</t>
  </si>
  <si>
    <t>10 años 10 meses</t>
  </si>
  <si>
    <t>FDLSC-CPS-809-2024</t>
  </si>
  <si>
    <t>JAIME ANIBAL REY RODRIGUEZ</t>
  </si>
  <si>
    <t>FDLSC-CPS-810-2024</t>
  </si>
  <si>
    <t>SANTIAGO CIFUENTES MURILLO</t>
  </si>
  <si>
    <t>FDLSC-CPS-811-2024</t>
  </si>
  <si>
    <t>4 años 6 meses</t>
  </si>
  <si>
    <t>FDLSC-CPS-812-2024</t>
  </si>
  <si>
    <t>OMAR ALBEIRO HERNANDEZ ARIZA</t>
  </si>
  <si>
    <t>6 años 9 meses</t>
  </si>
  <si>
    <t>FDLSC-CPS-813-2024</t>
  </si>
  <si>
    <t>3 años 11 meses</t>
  </si>
  <si>
    <t>FDLSC-CPS-814-2024</t>
  </si>
  <si>
    <t>FALKNER ALBERTO LOZANO RODRÍGUEZ</t>
  </si>
  <si>
    <t>abogado</t>
  </si>
  <si>
    <t xml:space="preserve">2 años  </t>
  </si>
  <si>
    <t>FDLSC-CPS-815-2024</t>
  </si>
  <si>
    <t>MARIA FERNANDA PARRA MESA</t>
  </si>
  <si>
    <t>FDLSC-CPS-816-2024</t>
  </si>
  <si>
    <t>MARIA DEL PILAR FLOREZ GOMEZ</t>
  </si>
  <si>
    <t>3 años 1 mes</t>
  </si>
  <si>
    <t>FDLSC-CPS-817-2024</t>
  </si>
  <si>
    <t>4 años 2 meses</t>
  </si>
  <si>
    <t>FDLSC-CPS-818-2024</t>
  </si>
  <si>
    <t>FDLSC-CPS-819-2024</t>
  </si>
  <si>
    <t>tecnico en sistemas</t>
  </si>
  <si>
    <t>7 años 2  meses</t>
  </si>
  <si>
    <t>FDLSC-CPS-820-2024</t>
  </si>
  <si>
    <t>tecnologo en gestion ambiental</t>
  </si>
  <si>
    <t>7 alos 6 meses</t>
  </si>
  <si>
    <t>FDLSC-CPS-821-2024</t>
  </si>
  <si>
    <t>JAIR ENRIQUE CAMACHO ARROYO</t>
  </si>
  <si>
    <t xml:space="preserve">ingeniero industrial </t>
  </si>
  <si>
    <t xml:space="preserve">6 años  </t>
  </si>
  <si>
    <t>FDLSC-CPS-822-2024</t>
  </si>
  <si>
    <t xml:space="preserve">bachiller </t>
  </si>
  <si>
    <t>4 años 5 meses</t>
  </si>
  <si>
    <t>FDLSC-CPS-823-2024</t>
  </si>
  <si>
    <t>13 años 8 meses</t>
  </si>
  <si>
    <t>FDLSC-CPS-824-2024</t>
  </si>
  <si>
    <t>JUAN CARLOS PINZON BERMUDEZ</t>
  </si>
  <si>
    <t>tecnico en operación de maquinaria pesada para excavación</t>
  </si>
  <si>
    <t>FDLSC-CPS-825-2024</t>
  </si>
  <si>
    <t>EDISON RINCON OLAYA</t>
  </si>
  <si>
    <t>arquirecto</t>
  </si>
  <si>
    <t>5 años 6 meses</t>
  </si>
  <si>
    <t>FDLSC-CPS-826-2024</t>
  </si>
  <si>
    <t>GINA MIREYA TORRES BARON</t>
  </si>
  <si>
    <t>0 meses</t>
  </si>
  <si>
    <t>FDLSC-CPS-827-2024</t>
  </si>
  <si>
    <t>tecnico laboral en archivo y correspondencia</t>
  </si>
  <si>
    <t>14 años 5 meses</t>
  </si>
  <si>
    <t>FDLSC-CPS-828-2024</t>
  </si>
  <si>
    <t>ERIS ENRIQUE ROJAS MEJIA</t>
  </si>
  <si>
    <t>profesional en administracion y gestion ambental</t>
  </si>
  <si>
    <t>2 años 9 meses</t>
  </si>
  <si>
    <t>FDLSC-CPS-829-2024</t>
  </si>
  <si>
    <t>12 años 9 meses</t>
  </si>
  <si>
    <t>FDLSC-CPS-830-2024</t>
  </si>
  <si>
    <t>GABRIEL ESTEBAN RODRIGUEZ CORDERO</t>
  </si>
  <si>
    <t xml:space="preserve">ADMINISTRADOR AMBIENTAL </t>
  </si>
  <si>
    <t>2 AÑOS, 6 MESES, 17 DÍAS</t>
  </si>
  <si>
    <t>FDLSC-CPS-831-2024</t>
  </si>
  <si>
    <t>LUIS ORLANDO ABRIL MALPICA</t>
  </si>
  <si>
    <t xml:space="preserve">TECNICO EN CONTABILIDAD Y FINANZAS </t>
  </si>
  <si>
    <t xml:space="preserve">6 AÑOS, 2 MESES, 25 DIAS </t>
  </si>
  <si>
    <t>FDLSC-CPS-832-2024</t>
  </si>
  <si>
    <t xml:space="preserve">8 AÑOS, 11 MESES, 24 DIAS </t>
  </si>
  <si>
    <t>FDLSC-CPS-834-2024</t>
  </si>
  <si>
    <t xml:space="preserve">3 AÑOS, 3 MESES, 16 DIAS </t>
  </si>
  <si>
    <t>FDLSC-CPS-835-2024</t>
  </si>
  <si>
    <t>CRISTHIAN CAMILO CARO PARRADO</t>
  </si>
  <si>
    <t xml:space="preserve">NO REPORTA </t>
  </si>
  <si>
    <t>FDLSC-CPS-836-2024</t>
  </si>
  <si>
    <t xml:space="preserve">TRABAJADORA SOCIAL </t>
  </si>
  <si>
    <t xml:space="preserve">2 AÑOS, 11 MESES, 8 DIAS </t>
  </si>
  <si>
    <t>FDLSC-CPS-837-2024</t>
  </si>
  <si>
    <t xml:space="preserve">2 AÑOS, 8 MESES, 19 DIAS </t>
  </si>
  <si>
    <t>FDLSC-CPS-838-2024</t>
  </si>
  <si>
    <t xml:space="preserve">2 AÑOS, 11 MESES, 20 DIAS </t>
  </si>
  <si>
    <t>FDLSC-CPS-839-2024</t>
  </si>
  <si>
    <t>JAIME ALONSO BUITRAGO TOVAR</t>
  </si>
  <si>
    <t>COMUNICADOR SOCIALL</t>
  </si>
  <si>
    <t xml:space="preserve">6 AÑOS, 11 MESES, 11 DIAS </t>
  </si>
  <si>
    <t>FDLSC-CPS-840-2024</t>
  </si>
  <si>
    <t xml:space="preserve">9 AÑOS, 11 MESES, 13 DIAS </t>
  </si>
  <si>
    <t>FDLSC-CPS-841-2024</t>
  </si>
  <si>
    <t xml:space="preserve">TECNICO LABORAL AUXILIAR ADTIVO </t>
  </si>
  <si>
    <t xml:space="preserve">7 AÑOS, 11 MESES, 5 DIAS </t>
  </si>
  <si>
    <t>FDLSC-CPS-842-2024</t>
  </si>
  <si>
    <t xml:space="preserve">TECNICO EN AUXILIAR DE ENFERMERIA </t>
  </si>
  <si>
    <t xml:space="preserve">4 AÑOS </t>
  </si>
  <si>
    <t>FDLSC-CPS-843-2024</t>
  </si>
  <si>
    <t xml:space="preserve">MEDICO Y CIRUJANO </t>
  </si>
  <si>
    <t>FDLSC-CPS-844-2024</t>
  </si>
  <si>
    <t xml:space="preserve">5 AÑOS, 2 MESES, 10 DIAS </t>
  </si>
  <si>
    <t>FDLSC-CPS-845-2024</t>
  </si>
  <si>
    <t xml:space="preserve">3 AÑOS, 9 MESES, 25 DIAS </t>
  </si>
  <si>
    <t>FDLSC-CPS-846-2024</t>
  </si>
  <si>
    <t>CESAR HERNANDO MOJICA COGOLLOS</t>
  </si>
  <si>
    <t xml:space="preserve">1 AÑO, 17 DIAS </t>
  </si>
  <si>
    <t>FDLSC-CPS-847-2024</t>
  </si>
  <si>
    <t>LILIANA ANDREA HERNANDEZ RODRIGUEZ</t>
  </si>
  <si>
    <t xml:space="preserve">3 AÑOS, 8 MESES, 5 DIAS </t>
  </si>
  <si>
    <t>FDLSC-CPS-848-2024</t>
  </si>
  <si>
    <t>NATALY ALEJANDRA SANABRIA COTACIO</t>
  </si>
  <si>
    <t xml:space="preserve">3 AÑOS, 1 MES , 16 DIAS </t>
  </si>
  <si>
    <t>FDLSC-CPS-849-2024</t>
  </si>
  <si>
    <t xml:space="preserve">8 AÑOS, 1 MES, 22 DIAS </t>
  </si>
  <si>
    <t>FDLSC-CPS-850-2024</t>
  </si>
  <si>
    <t>ANDRES SEDANO ZULUAGA</t>
  </si>
  <si>
    <t xml:space="preserve">CULTURA FISICA CUTURA Y RECREACION </t>
  </si>
  <si>
    <t xml:space="preserve">2 AÑOS, 6 MESES, 12 DIAS </t>
  </si>
  <si>
    <t>FDLSC-CPS-851-2024</t>
  </si>
  <si>
    <t xml:space="preserve">4 AÑOS, 2 MESES , 22 DIAS </t>
  </si>
  <si>
    <t>FDLSC-CPS-852-2024</t>
  </si>
  <si>
    <t>JULIO ALIRIO VALBUENA NUÑEZ</t>
  </si>
  <si>
    <t xml:space="preserve">3 AÑOS, 9 MESES, 2 DIAS </t>
  </si>
  <si>
    <t>FDLSC-CPS-853-2024</t>
  </si>
  <si>
    <t>SERGIO ARLEY SALAZAR SALVADOR</t>
  </si>
  <si>
    <t xml:space="preserve">3 AÑOS, 5 MESES, 27 DIAS </t>
  </si>
  <si>
    <t>FDLSC-CPS-854-2024</t>
  </si>
  <si>
    <t xml:space="preserve">INGENIERO CIVIL </t>
  </si>
  <si>
    <t xml:space="preserve">5 AÑOS, 6 MESES, 11 DIAS </t>
  </si>
  <si>
    <t>FDLSC-CPS-855-2024</t>
  </si>
  <si>
    <t>JAIME ANDRES JIMENEZ POLANIA</t>
  </si>
  <si>
    <t xml:space="preserve">2 AÑOS, 8 MESES, 22 DIAS </t>
  </si>
  <si>
    <t>FDLSC-CPS-856-2024</t>
  </si>
  <si>
    <t xml:space="preserve">11 AÑOS, 9 MESES, 15 DIAS </t>
  </si>
  <si>
    <t>FDLSC-CPS-857-2024</t>
  </si>
  <si>
    <t>JUAN CARLOS PIÑEROS USGAME</t>
  </si>
  <si>
    <t xml:space="preserve">LICENCIADO EN EDUCACION </t>
  </si>
  <si>
    <t xml:space="preserve">2 AÑOS, 2 MESES, 27 DIAS </t>
  </si>
  <si>
    <t>FDLSC-CPS-858-2024</t>
  </si>
  <si>
    <t>ANA ELENA SARMIENTO GUACANEME</t>
  </si>
  <si>
    <t xml:space="preserve">ENFERMERA </t>
  </si>
  <si>
    <t xml:space="preserve">3 AÑOS, 1 MES , 24 DIAS </t>
  </si>
  <si>
    <t>FDLSC-CPS-859-2024</t>
  </si>
  <si>
    <t xml:space="preserve">4 AÑOS, 3 MEES, 10 DIAS </t>
  </si>
  <si>
    <t>FDLSC-CPS-860-2024</t>
  </si>
  <si>
    <t xml:space="preserve">12 AÑOS, 2 MESES, 22 DIAS </t>
  </si>
  <si>
    <t>FDLSC-CPS-861-2024</t>
  </si>
  <si>
    <t>JENNY PAOLA BELTRAN GAMBOA</t>
  </si>
  <si>
    <t xml:space="preserve">6 AÑOS, 9 MESES, 27 DIAS </t>
  </si>
  <si>
    <t>FDLSC-CPS-862-2024</t>
  </si>
  <si>
    <t>VIVIANA CAROLINA CANTOR AVILA</t>
  </si>
  <si>
    <t xml:space="preserve">5 AÑOS, 7 MESES, 23 DIAS </t>
  </si>
  <si>
    <t>FDLSC-CPS-863-2024</t>
  </si>
  <si>
    <t>MARIO DANILO BASTIDAS CIFUENTES</t>
  </si>
  <si>
    <t xml:space="preserve">13 AÑOS, 1 MESES, 3 DIAS  </t>
  </si>
  <si>
    <t>FDLSC-CPS-864-2024</t>
  </si>
  <si>
    <t xml:space="preserve">TECNICO EN SEGURIDAD OCUPASIONAL </t>
  </si>
  <si>
    <t xml:space="preserve">3 AÑOS, 8 MESES, 21 DIAS </t>
  </si>
  <si>
    <t>FDLSC-CPS-865-2024</t>
  </si>
  <si>
    <t>LIGIA MAGNOLIA BALLESTEROS NEME</t>
  </si>
  <si>
    <t xml:space="preserve">15 AÑOS, 10 DIAS </t>
  </si>
  <si>
    <t>FDLSC-CPS-866-2024</t>
  </si>
  <si>
    <t>WILSON FEIJOO RINCON</t>
  </si>
  <si>
    <t xml:space="preserve">14 AÑOS, 4 MESES, 5 DIAS </t>
  </si>
  <si>
    <t>FDLSC-CPS-867-2024</t>
  </si>
  <si>
    <t>HERMES ALEJANDRO TRIANA CALDERON</t>
  </si>
  <si>
    <t xml:space="preserve">PROFESIONAL </t>
  </si>
  <si>
    <t xml:space="preserve">8 AÑOS, 7 MESES, 16 DIAS </t>
  </si>
  <si>
    <t>FDLSC-CPS-868-2024</t>
  </si>
  <si>
    <t xml:space="preserve">ADINITRADOR DE EMPRESAS </t>
  </si>
  <si>
    <t xml:space="preserve">2 AÑOS, 10 MESES, 17 DIAS </t>
  </si>
  <si>
    <t>FDLSC-CPS-871-2024</t>
  </si>
  <si>
    <t>MILTON ALEXANDER VIVEROS CAICEDO</t>
  </si>
  <si>
    <t xml:space="preserve">3 AÑOS, 9 MESES, 12 DIAS </t>
  </si>
  <si>
    <t>FDLSC-CPS-872-2024</t>
  </si>
  <si>
    <t>CHRISTIAN CAMILO LAGUNA AVENDAÑO</t>
  </si>
  <si>
    <t xml:space="preserve">TECNICO EN ADMINSTRACION  </t>
  </si>
  <si>
    <t xml:space="preserve">6 AÑOS, 1 MES , 5 DIAS </t>
  </si>
  <si>
    <t>FDLSC-CPS-873-2024</t>
  </si>
  <si>
    <t xml:space="preserve">3 AÑOS, 2 MESES, 27 DIAS </t>
  </si>
  <si>
    <t>FDLSC-CPS-874-2024</t>
  </si>
  <si>
    <t>JOHN SAUL RIVERA CIFUENTES</t>
  </si>
  <si>
    <t xml:space="preserve">9 AÑOS, 11 MESES, 29 DIAS </t>
  </si>
  <si>
    <t>FDLSC-CPS-875-2024</t>
  </si>
  <si>
    <t>DIANA VALENTINA CLAVIJO UMAÑA</t>
  </si>
  <si>
    <t xml:space="preserve">3 AÑOS, 1 MES ,  27 DIAS </t>
  </si>
  <si>
    <t>FDLSC-CPS-876-2024</t>
  </si>
  <si>
    <t xml:space="preserve">3 AÑOS, 11 MESES, 8 DIAS </t>
  </si>
  <si>
    <t>FDLSC-CPS-877-2024</t>
  </si>
  <si>
    <t>HUGO LEONARDO ORTIZ GARCIA</t>
  </si>
  <si>
    <t xml:space="preserve">3 AÑOS, 4 MESES, 23 DIAS </t>
  </si>
  <si>
    <t>FDLSC-CPS-878-2024</t>
  </si>
  <si>
    <t>4 años, 2 meses 27 días</t>
  </si>
  <si>
    <t>FDLSC-CPS-879-2024</t>
  </si>
  <si>
    <t>3 años, 2 meses, 18 días</t>
  </si>
  <si>
    <t>FDLSC-CPS-880-2024</t>
  </si>
  <si>
    <t>PAOLA ANDREA MOYA RODRIGUEZ</t>
  </si>
  <si>
    <t>Trabajadora social</t>
  </si>
  <si>
    <t>2 años, 14 meses, 5 días</t>
  </si>
  <si>
    <t>FDLSC-CPS-881-2024</t>
  </si>
  <si>
    <t>Abogado</t>
  </si>
  <si>
    <t>2 años, 1 mes, 28 días</t>
  </si>
  <si>
    <t>FDLSC-CPS-882-2024</t>
  </si>
  <si>
    <t xml:space="preserve">Administrador de empresas </t>
  </si>
  <si>
    <t>2 años</t>
  </si>
  <si>
    <t>FDLSC-CPS-883-2024</t>
  </si>
  <si>
    <t>FDLSC-CPS-884-2024</t>
  </si>
  <si>
    <t>FRANCISCO JAVIER GRUESO LEMOS</t>
  </si>
  <si>
    <t>2 años, 4 meses, 19 días</t>
  </si>
  <si>
    <t>FDLSC-CPS-885-2024</t>
  </si>
  <si>
    <t>JAIRO YECID VILLALBA AREVALO</t>
  </si>
  <si>
    <t>Psicologo</t>
  </si>
  <si>
    <t>2 años, 4 meses, 22 días</t>
  </si>
  <si>
    <t>FDLSC-CPS-886-2024</t>
  </si>
  <si>
    <t>SERGIO DAVID ALVAREZ RODRIGUEZ</t>
  </si>
  <si>
    <t>Politologo</t>
  </si>
  <si>
    <t>2 años, 1 mes, 27 días</t>
  </si>
  <si>
    <t>FDLSC-CPS-887-2024</t>
  </si>
  <si>
    <t>4 años, 2 meses, 23 días</t>
  </si>
  <si>
    <t>FDLSC-CPS-888-2024</t>
  </si>
  <si>
    <t>JONATHAN ARMANDO BOSIGAS MALAGON</t>
  </si>
  <si>
    <t>3 años, 1 mes, 11 días</t>
  </si>
  <si>
    <t>FDLSC-CPS-889-2024</t>
  </si>
  <si>
    <t>Psicologa</t>
  </si>
  <si>
    <t>2 años, 1 mes, 6 días</t>
  </si>
  <si>
    <t>FDLSC-CPS-890-2024</t>
  </si>
  <si>
    <t>JORGE DANIEL MUÑOZ CASALLAS</t>
  </si>
  <si>
    <t>2 años, 10 meses, 15 días</t>
  </si>
  <si>
    <t>FDLSC-CPS-891-2024</t>
  </si>
  <si>
    <t>RONAL DAVID ANGULO VARGAS</t>
  </si>
  <si>
    <t>6 años, 1 mes, 29 días</t>
  </si>
  <si>
    <t>FDLSC-CPS-892-2024</t>
  </si>
  <si>
    <t>JAIME DARIO PARDO RODRIGUEZ</t>
  </si>
  <si>
    <t>Ingeniero mecanico</t>
  </si>
  <si>
    <t>3 años, 6 meses, 16 días</t>
  </si>
  <si>
    <t>FDLSC-CPS-893-2024</t>
  </si>
  <si>
    <t>4 años, 5 meses, 13 días</t>
  </si>
  <si>
    <t>FDLSC-CPS-894-2024</t>
  </si>
  <si>
    <t xml:space="preserve">CRISTIAN SNEIDER PORRAS GOMEZ </t>
  </si>
  <si>
    <t>3 años, 11 meses, 22 dias</t>
  </si>
  <si>
    <t>FDLSC-CPS-895-2024</t>
  </si>
  <si>
    <t>JOHN YEZID HERRERA MATIAS</t>
  </si>
  <si>
    <t>4 años, 3 meses, 12 días</t>
  </si>
  <si>
    <t>FDLSC-CPS-896-2024</t>
  </si>
  <si>
    <t>4 años, 2 meses, 28 días</t>
  </si>
  <si>
    <t>FDLSC-CPS-897-2024</t>
  </si>
  <si>
    <t>3 años, 3 meses, 24 días</t>
  </si>
  <si>
    <t>FDLSC-CPS-898-2024</t>
  </si>
  <si>
    <t>Ingenieria civil</t>
  </si>
  <si>
    <t>4 años, 2 meses, 26 dias</t>
  </si>
  <si>
    <t>FDLSC-CPS-899-2024</t>
  </si>
  <si>
    <t>CARLOS ALBERTO CASTAÑEDA GONZALEZ</t>
  </si>
  <si>
    <t>Arquitecto</t>
  </si>
  <si>
    <t>4 años, 1 mes, 14 días</t>
  </si>
  <si>
    <t>FDLSC-CPS-901-2024</t>
  </si>
  <si>
    <t>YENI PAOLA CASTILLO BARRERO</t>
  </si>
  <si>
    <t>Ingeniera civil</t>
  </si>
  <si>
    <t>2 años, 2 meses, 9 días</t>
  </si>
  <si>
    <t>FDLSC-CPS-900-2024</t>
  </si>
  <si>
    <t>JAIRO ARTURO SANDOVAL MOJICA</t>
  </si>
  <si>
    <t>16 años, 6 meses, 9 días</t>
  </si>
  <si>
    <t>FDLSC-CPS-902-2024</t>
  </si>
  <si>
    <t>Ingeniero civil</t>
  </si>
  <si>
    <t>3 años, 2 meses, 27 dias</t>
  </si>
  <si>
    <t>FDLSC-CPS-903-2024</t>
  </si>
  <si>
    <t>CESAR AUGUSTO BOHÓRQUEZ CÁCERES</t>
  </si>
  <si>
    <t>Tecnico laboral en sistemas</t>
  </si>
  <si>
    <t>22 años, 3 meses, 21 días</t>
  </si>
  <si>
    <t>FDLSC-CPS-904-2024</t>
  </si>
  <si>
    <t xml:space="preserve">2 AÑOS, 11 MESES Y 23 DIAS </t>
  </si>
  <si>
    <t>FDLSC-CPS-905-2024</t>
  </si>
  <si>
    <t>YENNY ALEXANDRA HERNANDEZ MORALES</t>
  </si>
  <si>
    <t xml:space="preserve">2 AÑOS, 0 MESES Y 0 DIAS </t>
  </si>
  <si>
    <t>FDLSC-CPS-906-2024</t>
  </si>
  <si>
    <t xml:space="preserve">7 AÑOS, 8 MESES Y 26 DIAS </t>
  </si>
  <si>
    <t>FDLSC-CPS-907-2024</t>
  </si>
  <si>
    <t>JAZMIN SUSANA GONZALEZ OJEDA</t>
  </si>
  <si>
    <t xml:space="preserve">PSICOLOGA </t>
  </si>
  <si>
    <t xml:space="preserve">2 AÑOS, 4 MESES Y 12 DIAS </t>
  </si>
  <si>
    <t>FDLSC-CPS-908-2024</t>
  </si>
  <si>
    <t>EDILMA PEÑA SANABRIA</t>
  </si>
  <si>
    <t xml:space="preserve">2 AÑOS, 4 MESES Y 16 DIAS </t>
  </si>
  <si>
    <t>FDLSC-CPS-910-2024</t>
  </si>
  <si>
    <t>5 años, 6 meses, 29 días</t>
  </si>
  <si>
    <t>FDLSC-CPS-911-2024</t>
  </si>
  <si>
    <t xml:space="preserve">3 AÑOS, 5 MESES Y 27 DIAS </t>
  </si>
  <si>
    <t>FDLSC-CPS-912-2024</t>
  </si>
  <si>
    <t xml:space="preserve">TECNGOLOGO EN GESTION EMPRESARIAL </t>
  </si>
  <si>
    <t xml:space="preserve">3 AÑOS, 8 MESES Y 21 DIAS </t>
  </si>
  <si>
    <t>FDLSC-CPS-913-2024</t>
  </si>
  <si>
    <t>EDGAR DANILO LOPEZ CANO</t>
  </si>
  <si>
    <t xml:space="preserve">3 AÑOS, 0 MESES Y 2 DIAS </t>
  </si>
  <si>
    <t>FDLSC-CPS-914-2024</t>
  </si>
  <si>
    <t xml:space="preserve">3 AÑOS, 5 MESES Y 8 DIAS </t>
  </si>
  <si>
    <t>FDLSC-CPS-915-2024</t>
  </si>
  <si>
    <t xml:space="preserve">DERECHO </t>
  </si>
  <si>
    <t xml:space="preserve">3 AÑOS, 6 MESES Y 6 DIAS </t>
  </si>
  <si>
    <t>FDLSC-CPS-916-2024</t>
  </si>
  <si>
    <t xml:space="preserve">PROFESIONAL EN MARKETING Y NEGOCIOS INTERNACIONALES </t>
  </si>
  <si>
    <t xml:space="preserve">3 AÑOS, 3 MESES Y 8 DIAS </t>
  </si>
  <si>
    <t>FDLSC-CPS-917-2024</t>
  </si>
  <si>
    <t xml:space="preserve">ADMINISTRADOR EMPRESAS </t>
  </si>
  <si>
    <t xml:space="preserve">2 AÑOS, 10 MESES Y 26 DIAS </t>
  </si>
  <si>
    <t>FDLSC-CPS-918-2024</t>
  </si>
  <si>
    <t xml:space="preserve">12 AÑOS, 7 MESES Y 28 DIAS </t>
  </si>
  <si>
    <t>FDLSC-CPS-919-2024</t>
  </si>
  <si>
    <t xml:space="preserve">2 AÑOS, 11 MESES Y 29 DIAS </t>
  </si>
  <si>
    <t>FDLSC-CPS-920-2024</t>
  </si>
  <si>
    <t>4 años, 4 meses, 2 dias</t>
  </si>
  <si>
    <t>FDLSC-CPS-921-2024</t>
  </si>
  <si>
    <t>Sin experiencia</t>
  </si>
  <si>
    <t>FDLSC-CPS-922-2024</t>
  </si>
  <si>
    <t>Profesional en turismo</t>
  </si>
  <si>
    <t>2 años, 2 meses, 29 días</t>
  </si>
  <si>
    <t>FDLSC-CPS-923-2024</t>
  </si>
  <si>
    <t>3 años, 2 meses</t>
  </si>
  <si>
    <t>FDLSC-CPS-924-2024</t>
  </si>
  <si>
    <t>ROIBER LUIS BARRIOS GALARCIO</t>
  </si>
  <si>
    <t xml:space="preserve">TECNICO EN TRABAJO SOCIAL Y COMUNITARIO </t>
  </si>
  <si>
    <t xml:space="preserve">8 años 11 meses  1 dia </t>
  </si>
  <si>
    <t>FDLSC-CPS-925-2024</t>
  </si>
  <si>
    <t>JOHN ALBERTO RODRIGUEZ CASTRILLON</t>
  </si>
  <si>
    <t xml:space="preserve">4 años 10 meses 22 días </t>
  </si>
  <si>
    <t>FDLSC-CPS-926-2024</t>
  </si>
  <si>
    <t>MARGARITA ROJAS</t>
  </si>
  <si>
    <t xml:space="preserve">7 años 3 meses 25 días </t>
  </si>
  <si>
    <t>FDLSC-CPS-927-2024</t>
  </si>
  <si>
    <t>3 años 11 meses 20 días</t>
  </si>
  <si>
    <t>FDLSC-CPS-928-2024</t>
  </si>
  <si>
    <t>RAUL ERNESTO TORRES OSMA</t>
  </si>
  <si>
    <t xml:space="preserve">INGENIERO AGRONOMO </t>
  </si>
  <si>
    <t>2 años 0 meses 0 días</t>
  </si>
  <si>
    <t>FDLSC-CPS-929-2024</t>
  </si>
  <si>
    <t>TECNICA PROFESIONAL EN MICROCREDITOS</t>
  </si>
  <si>
    <t>3 años 1 mes 26 días</t>
  </si>
  <si>
    <t>FDLSC-CPS-930-2024</t>
  </si>
  <si>
    <t>8 años 7 meses 20 días</t>
  </si>
  <si>
    <t>FDLSC-CPS-931-2024</t>
  </si>
  <si>
    <t>3 años 2 meses 28 días</t>
  </si>
  <si>
    <t>FDLSC-CPS-932-2024</t>
  </si>
  <si>
    <t>2 años 3 meses 21 días</t>
  </si>
  <si>
    <t>FDLSC-CPS-933-2024</t>
  </si>
  <si>
    <t>CANDIDO ARNUVIO LINARES GOMEZ</t>
  </si>
  <si>
    <t>6 años 10 meses 8 días</t>
  </si>
  <si>
    <t>FDLSC-CPS-934-2024</t>
  </si>
  <si>
    <t>LUZ JANETH MORENO OTALORA</t>
  </si>
  <si>
    <t>4 años 7 meses 25 días</t>
  </si>
  <si>
    <t>FDLSC-CPS-935-2024</t>
  </si>
  <si>
    <t>NELSON RODOLFO OSORIO PINILLA</t>
  </si>
  <si>
    <t>ADMINISTRADOR PUBLICO</t>
  </si>
  <si>
    <t>2 años 0 meses 10 días</t>
  </si>
  <si>
    <t>FDLSC-CPS-936-2024</t>
  </si>
  <si>
    <t>WILSON CALLEJAS GUTIERREZ</t>
  </si>
  <si>
    <t>3 años 0 meses 19 días</t>
  </si>
  <si>
    <t>FDLSC-CPS-937-2024</t>
  </si>
  <si>
    <t>JORGE YESID CALDAS RUIZ</t>
  </si>
  <si>
    <t>15 años 10 meses 9 días</t>
  </si>
  <si>
    <t>FDLSC-CPS-938-2024</t>
  </si>
  <si>
    <t>ASTRID TATIANA PEÑUELA DIAZ</t>
  </si>
  <si>
    <t>6 años 2 meses 23 días</t>
  </si>
  <si>
    <t>FDLSC-CPS-939-2024</t>
  </si>
  <si>
    <t>CLAUDIA JIMENA ATEHORTUA CALAMBAZ</t>
  </si>
  <si>
    <t xml:space="preserve">TRABAJADORA SOCIAL Y ESPECIALIZACION EN POLITICAS PUBLICAS Y JUSTICIA DE GENERO </t>
  </si>
  <si>
    <t>4 años 1 mes 14 días</t>
  </si>
  <si>
    <t>FDLSC-CPS-940-2024</t>
  </si>
  <si>
    <t>YERLI ALEXANDRA RODRIGUEZ VARGAS</t>
  </si>
  <si>
    <t>3 años 0 meses 26 días</t>
  </si>
  <si>
    <t>FDLSC-CPS-941-2024</t>
  </si>
  <si>
    <t>PABLO ALEJANDRO LEGUIZAMON ORTEGON</t>
  </si>
  <si>
    <t>MEDICO VETERINARIO - ZOOTECNISTA</t>
  </si>
  <si>
    <t>2 años 9 meses 22 días</t>
  </si>
  <si>
    <t>FDLSC-CPS-942-2024</t>
  </si>
  <si>
    <t>NINI YOHANNA HERNANDEZ GALINDO</t>
  </si>
  <si>
    <t>TECNICO EN AUXILIAR EN ENFERMERIA  (CIENCIAS DE SALUD)</t>
  </si>
  <si>
    <t>11 años 2 meses 10 días</t>
  </si>
  <si>
    <t>FDLSC-CPS-943-2024</t>
  </si>
  <si>
    <t>FERNEY VASQUEZ MORENO</t>
  </si>
  <si>
    <t>1 año 0 meses 9 días</t>
  </si>
  <si>
    <t>FDLSC-CPS-944-2024</t>
  </si>
  <si>
    <t>NO TIENE EXPERIENCIA</t>
  </si>
  <si>
    <t>FDLSC-CPS-945-2024</t>
  </si>
  <si>
    <t>DIANA PATRICIA BILBAO TOVAR</t>
  </si>
  <si>
    <t>6 años 10 meses 2 días</t>
  </si>
  <si>
    <t>FDLSC-CPS-946-2024</t>
  </si>
  <si>
    <t>PABLO ANDRES VARGAS GARZON</t>
  </si>
  <si>
    <t>PROFESIONAL - LICENCIADO EN FILOSOFIA</t>
  </si>
  <si>
    <t>2 años 3 meses 16 días</t>
  </si>
  <si>
    <t>FDLSC-CPS-947-2024</t>
  </si>
  <si>
    <t>MARLENY VIVAS VALDERRAMA</t>
  </si>
  <si>
    <t xml:space="preserve">PROFESIONAL  - TRABAJADOR SOCIAL </t>
  </si>
  <si>
    <t xml:space="preserve">4 años 3 meses 18 días </t>
  </si>
  <si>
    <t>FDLSC-CPS-948-2024</t>
  </si>
  <si>
    <t>JACKELINE RODRIGUEZ ARIZA</t>
  </si>
  <si>
    <t>9 años 7 meses 13 dias</t>
  </si>
  <si>
    <t>FDLSC-CPS-949-2024</t>
  </si>
  <si>
    <t>KAROL DANIELA FANDIÑO SUAREZ</t>
  </si>
  <si>
    <t>3 años 3 meses  7 dias</t>
  </si>
  <si>
    <t>FDLSC-CPS-950-2024</t>
  </si>
  <si>
    <t>FABIAN FRANCO MARTINEZ</t>
  </si>
  <si>
    <t>7 años 3 meses 6 dias</t>
  </si>
  <si>
    <t>FDLSC-CPS-951-2024</t>
  </si>
  <si>
    <t>GINA ALEJANDRA  SAENZ CORTES</t>
  </si>
  <si>
    <t>CONTADOR PÚBLICA</t>
  </si>
  <si>
    <t>2 años 8 meses 8 dias</t>
  </si>
  <si>
    <t>FDLSC-CPS-952-2024</t>
  </si>
  <si>
    <t>CAROLINA RODRIGUEZ PUELLO</t>
  </si>
  <si>
    <t xml:space="preserve">BIOLOGA </t>
  </si>
  <si>
    <t>2 años  3 meses</t>
  </si>
  <si>
    <t>FDLSC-CPS-953-2024</t>
  </si>
  <si>
    <t>6 años 4 meses 7 dias</t>
  </si>
  <si>
    <t>FDLSC-CPS-954-2024</t>
  </si>
  <si>
    <t>LEIDY DAYANA RUBIO VALLECILLA</t>
  </si>
  <si>
    <t>TECNICO</t>
  </si>
  <si>
    <t>10 años 5 meses 6 dias</t>
  </si>
  <si>
    <t>FDLSC-CPS-955-2024</t>
  </si>
  <si>
    <t>3 años 6 meses  8 dias</t>
  </si>
  <si>
    <t>FDLSC-CPS-956-2024</t>
  </si>
  <si>
    <t>INGRITH YURIET VALBUENA CAINA</t>
  </si>
  <si>
    <t>5 meses 20 dias</t>
  </si>
  <si>
    <t>FDLSC-CPS-957-2024</t>
  </si>
  <si>
    <t>3 años 7 meses  24 dias</t>
  </si>
  <si>
    <t>FDLSC-CPS-958-2024</t>
  </si>
  <si>
    <t>4 años 6 meses 29 dias</t>
  </si>
  <si>
    <t>FDLSC-CPS-959-2024</t>
  </si>
  <si>
    <t>9 SEMESTRES DE DERECHO</t>
  </si>
  <si>
    <t>11 años 4 meses y 4 dias</t>
  </si>
  <si>
    <t>FDLSC-CPS-960-2024</t>
  </si>
  <si>
    <t>TECNOLOGO EN GESTION ADMINISTRATIVA</t>
  </si>
  <si>
    <t>6 años 16 dias</t>
  </si>
  <si>
    <t>FDLSC-CPS-961-2024</t>
  </si>
  <si>
    <t>3 años 3 meses 1 dia</t>
  </si>
  <si>
    <t>FDLSC-CPS-962-2024</t>
  </si>
  <si>
    <t>CRISTIAN EDUARDO MASMELA CASTILLO</t>
  </si>
  <si>
    <t>4 años 5 meses 29 dias</t>
  </si>
  <si>
    <t>FDLSC-CPS-963-2024</t>
  </si>
  <si>
    <t>PAULINA ANDREA CABALLERO POLO</t>
  </si>
  <si>
    <t>4 años 11 meses  6 dias</t>
  </si>
  <si>
    <t>FDLSC-CPS-964-2024</t>
  </si>
  <si>
    <t>CARLOS ALBERTO MELENDEZ CAICEDO</t>
  </si>
  <si>
    <t>3 años 4 meses  8 dias</t>
  </si>
  <si>
    <t>FDLSC-CPS-965-2024</t>
  </si>
  <si>
    <t>PABLO ANDRES PINTO ZARAMA</t>
  </si>
  <si>
    <t>ABOGADO ESPECIALISTA</t>
  </si>
  <si>
    <t>5 años 6 meses  18 dias</t>
  </si>
  <si>
    <t>FDLSC-CPS-966-2024</t>
  </si>
  <si>
    <t>ADMINISTRADOR POLICIAL</t>
  </si>
  <si>
    <t>19 años 8 meses 28 dias</t>
  </si>
  <si>
    <t>FDLSC-CPS-967-2024</t>
  </si>
  <si>
    <t>LICENCIADO EN EDUCACION BASICA CON ENFASIS EN EDUCACION FISICA , RECREACION Y DEPORTE</t>
  </si>
  <si>
    <t>3 años 5 meses  11 dias</t>
  </si>
  <si>
    <t>FDLSC-CPS-968-2024</t>
  </si>
  <si>
    <t>RELACIONES INTERNACIONALES - TECNICO EN NOMINA Y PRESTACIONES SOCIALES</t>
  </si>
  <si>
    <t>3 años 3 meses  29 dias</t>
  </si>
  <si>
    <t>FDLSC-CPS-969-2024</t>
  </si>
  <si>
    <t>ADMINISTRADORA DE EMPRESAS (PENDIENTE GRADO)</t>
  </si>
  <si>
    <t>16 AÑOS 2 MESE Y 24 DIAS</t>
  </si>
  <si>
    <t>FDLSC-CPS-971-2024</t>
  </si>
  <si>
    <t>LILIANA CORONADO MORENO</t>
  </si>
  <si>
    <t>6 AÑOS 3 MESES Y 25 DIAS</t>
  </si>
  <si>
    <t>FDLSC-CPS-972-2024</t>
  </si>
  <si>
    <t>ROCIO AMALIA SOLARTE MONCAYO</t>
  </si>
  <si>
    <t>2 AÑOS 7 MESES Y 5 DIAS</t>
  </si>
  <si>
    <t>FDLSC-CPS-973-2024</t>
  </si>
  <si>
    <t>JUAN CARLOS LAMPREA CASTELLANOS</t>
  </si>
  <si>
    <t>15 AÑOS 3 MESES Y 16 DIAS</t>
  </si>
  <si>
    <t>FDLSC-CPS-974-2024</t>
  </si>
  <si>
    <t>FDLSC-CPS-975-2024</t>
  </si>
  <si>
    <t>MARIA JIMENA URIBE GRANADOS</t>
  </si>
  <si>
    <t>3 AÑOS 2 MESES Y 0 DIAS</t>
  </si>
  <si>
    <t>FDLSC-CPS-976-2024</t>
  </si>
  <si>
    <t>15 AÑOS 4 MESES Y 29 DIAS</t>
  </si>
  <si>
    <t>FDLSC-CPS-977-2024</t>
  </si>
  <si>
    <t xml:space="preserve">3 AÑOS Y 21 DIAS </t>
  </si>
  <si>
    <t>FDLSC-CPS-978-2024</t>
  </si>
  <si>
    <t>MARLIN CLARETH MOGOLLON LIZARRAGA</t>
  </si>
  <si>
    <t>3 AÑOS 8 MESES Y 5 DIAS</t>
  </si>
  <si>
    <t>FDLSC-CPS-979-2024</t>
  </si>
  <si>
    <t>5 AÑOS 5 MESES Y 2 DIAS</t>
  </si>
  <si>
    <t>FDLSC-CPS-980-2024</t>
  </si>
  <si>
    <t>CESAR AUGUSTO VARELA SABRICA</t>
  </si>
  <si>
    <t>2 AÑOS 0 MESES Y 26 DIAS</t>
  </si>
  <si>
    <t>FDLSC-CPS-981-2024</t>
  </si>
  <si>
    <t>4 AÑOS 7 MESE Y 14 DIAS</t>
  </si>
  <si>
    <t>FDLSC-CPS-982-2024</t>
  </si>
  <si>
    <t>3 AÑOS 11 MESES Y 10 DIAS</t>
  </si>
  <si>
    <t>FDLSC-CPS-983-2024</t>
  </si>
  <si>
    <t>3 AÑOS 3 MESES Y 7 DIAS</t>
  </si>
  <si>
    <t>FDLSC-CPS-984-2024</t>
  </si>
  <si>
    <t>3 AÑOS 2 MESES Y 29 DIAS</t>
  </si>
  <si>
    <t>FDLSC-CPS-985-2024</t>
  </si>
  <si>
    <t>MARIA PAULA FANDIÑO CUELLAR</t>
  </si>
  <si>
    <t>PROFESIONAL - PSICOLOGIA</t>
  </si>
  <si>
    <t xml:space="preserve">2 AÑOS 0 MESES Y 0 DIAS </t>
  </si>
  <si>
    <t>FDLSC-CPS-986-2024</t>
  </si>
  <si>
    <t>RUBI ALEXANDRA RODRÍGUEZ TRUJILLO</t>
  </si>
  <si>
    <t>PROFESIONAL - DERECHO</t>
  </si>
  <si>
    <t>7 AÑOS 11 MESES Y 3 DIAS</t>
  </si>
  <si>
    <t>FDLSC-CPS-987-2024</t>
  </si>
  <si>
    <t>LUZ MERY PEREZ RUGE</t>
  </si>
  <si>
    <t>2 AÑOS 8 MESES Y 25 DIAS</t>
  </si>
  <si>
    <t>FDLSC-CPS-988-2024</t>
  </si>
  <si>
    <t>3 AÑOS 4 MESES Y 8 DIAS</t>
  </si>
  <si>
    <t>FDLSC-CPS-989-2024</t>
  </si>
  <si>
    <t>3 AÑOS 2 MESES Y 6 DIAS</t>
  </si>
  <si>
    <t>FDLSC-CPS-990-2024</t>
  </si>
  <si>
    <t>3 AÑOS 4 MESES Y 1 DIA</t>
  </si>
  <si>
    <t>FDLSC-CPS-991-2024</t>
  </si>
  <si>
    <t>KORAL SNISH CORDOBA AGUDELO</t>
  </si>
  <si>
    <t>3 AÑOS 8 MESES Y 15 DIAS</t>
  </si>
  <si>
    <t>FDLSC-CPS-992-2024</t>
  </si>
  <si>
    <t>PROFESIONAL- ABOGADO</t>
  </si>
  <si>
    <t>3 AÑOS 5 MESES Y 9 DIAS</t>
  </si>
  <si>
    <t>FDLSC-CPS-993-2024</t>
  </si>
  <si>
    <t>DIANA MARCELA LEMUS PARDO</t>
  </si>
  <si>
    <t>4 AÑOS 1 MES Y 3 DIAS</t>
  </si>
  <si>
    <t>FDLSC-CPS-994-2024</t>
  </si>
  <si>
    <t>LUIS GONZALO JIMENEZ UMBARIBA</t>
  </si>
  <si>
    <t>3 AÑOS 4 MESES Y 13 DIAS</t>
  </si>
  <si>
    <t>FDLSC-CPS-995-2024</t>
  </si>
  <si>
    <t>3 AÑOS 2 MESES Y 20 DIAS</t>
  </si>
  <si>
    <t>FDLSC-CPS-996-2024</t>
  </si>
  <si>
    <t>4 AÑOS 0 MESES Y 5 DIAS</t>
  </si>
  <si>
    <t>FDLSC-CPS-997-2024</t>
  </si>
  <si>
    <t>STEVEN ALFONSO ACEVEDO SANCHEZ</t>
  </si>
  <si>
    <t>3 AÑOS 5 MESES Y 28 DIAS</t>
  </si>
  <si>
    <t>FDLSC-CPS-998-2024</t>
  </si>
  <si>
    <t>ARLEY FORERO CARDENAS</t>
  </si>
  <si>
    <t>0AÑOS 0 MESES Y 0 DIAS</t>
  </si>
  <si>
    <t>FDLSC-CPS-999-2024</t>
  </si>
  <si>
    <t>PROFESIONAL- INGENIERO MECANICO</t>
  </si>
  <si>
    <t>4 AÑOS 6 MESES Y 10 DIAS</t>
  </si>
  <si>
    <t>FDLSC-CPS-1000-2024</t>
  </si>
  <si>
    <t>0 AÑOS 0 MESES Y 0 DIAS</t>
  </si>
  <si>
    <t>FDLSC-CPS-1001-2024</t>
  </si>
  <si>
    <t>COMUNICACIÓN Y ENTRETENIMIENTO DIGITAL</t>
  </si>
  <si>
    <t>0 AÑOS 0 MESES Y O DIAS</t>
  </si>
  <si>
    <t>FDLSC-CPS-1002-2024</t>
  </si>
  <si>
    <t>YUL JAIDER CARDONA BAQUERO</t>
  </si>
  <si>
    <t>FDLSC-CPS-1003-2024</t>
  </si>
  <si>
    <t>RAFAEL ANTONIO MURILLO GOMEZ</t>
  </si>
  <si>
    <t>3 AÑOS 4 MESES Y 6 DIAS</t>
  </si>
  <si>
    <t>FDLSC-CPS-1004-2024</t>
  </si>
  <si>
    <t>ANA ELVIA GARCIA HERRERA</t>
  </si>
  <si>
    <t>10 AÑOS 8 MESES Y 19 DIAS</t>
  </si>
  <si>
    <t>FDLSC-CPS-1005-2024</t>
  </si>
  <si>
    <t>ELIAS PARMENIO JACOME VILLARREAL</t>
  </si>
  <si>
    <t>4 AÑOS Y 15 DIAS</t>
  </si>
  <si>
    <t>FDLSC-CPS-1006-2024</t>
  </si>
  <si>
    <t>JENNIFFER MARYORY GAITAN ESGUERRA</t>
  </si>
  <si>
    <t>COMUNICADORA SOCIAL</t>
  </si>
  <si>
    <t>10 AÑOS 7 MESES Y 4 DIAS</t>
  </si>
  <si>
    <t>FDLSC-CPS-1007-2024</t>
  </si>
  <si>
    <t>GERMAN DAVID DEL CASTILLO DUQUE</t>
  </si>
  <si>
    <t>PROFESIONAL - ABOGADO</t>
  </si>
  <si>
    <t>4 AÑOS 9 MESES Y 7 DIAS</t>
  </si>
  <si>
    <t>FDLSC-CPS-1008-2024</t>
  </si>
  <si>
    <t>EDWIN CASTILLO ORTIZ</t>
  </si>
  <si>
    <t>INGENIERO DE SISTEMAS Y TELECOMUNICACIONES</t>
  </si>
  <si>
    <t>6 AÑOS 5 MESES Y 6 DIAS</t>
  </si>
  <si>
    <t>FDLSC-CPS-1010-2024</t>
  </si>
  <si>
    <t>MAURICIO MENJURA GONZALEZ</t>
  </si>
  <si>
    <t>4 AÑOS 10 MESES Y 16 DIAS</t>
  </si>
  <si>
    <t>FDLSC-CPS-1012-2024</t>
  </si>
  <si>
    <t>TECNICO LABORAL POR COMPETENCIAS EN ORGANIZACIÓN DE ARCHIVO</t>
  </si>
  <si>
    <t>7 AÑOS 2 MESES Y 7 DIAS</t>
  </si>
  <si>
    <t>FDLSC-CPS-1013-2024</t>
  </si>
  <si>
    <t>GISELLE CATALINA TOVAR PIRABAN</t>
  </si>
  <si>
    <t xml:space="preserve">ADMINISTRADORA PÚBLICA </t>
  </si>
  <si>
    <t>7 AÑOS 2 MESES Y 4 DIAS</t>
  </si>
  <si>
    <t>FDLSC-CPS-1014-2024</t>
  </si>
  <si>
    <t>LUIS FERNANDO RAMIREZ CAPERA</t>
  </si>
  <si>
    <t>LICENCIATURA EN BIOLOGIA</t>
  </si>
  <si>
    <t>3 AÑOS 9 MESES Y 12 DIAS</t>
  </si>
  <si>
    <t>FDLSC-CPS-1015-2024</t>
  </si>
  <si>
    <t>ROSA MILENA SANCHEZ CABRERA CASTILLO</t>
  </si>
  <si>
    <t>3 AÑOS 5 MESES Y 14 DIAS</t>
  </si>
  <si>
    <t>FDLSC-CPS-1016-2024</t>
  </si>
  <si>
    <t>ALBA TATIANA TORRES SALAZAR</t>
  </si>
  <si>
    <t>LINCENCIADA EN PSICOLOGIA Y PEDAGOGIA</t>
  </si>
  <si>
    <t>5 AÑOS 1 MESES Y 14 DIAS</t>
  </si>
  <si>
    <t>FDLSC-CPS-1017-2024</t>
  </si>
  <si>
    <t>DIANA MARITZA RODRIGUEZ MEDINA</t>
  </si>
  <si>
    <t>3 AÑOS, 8 MESES Y 27 DÍAS</t>
  </si>
  <si>
    <t>FDLSC-CPS-1018-2024</t>
  </si>
  <si>
    <t>KAREN LICETH PINEDA QUINCOSIS</t>
  </si>
  <si>
    <t>3 AÑOS, 4 MESES Y 17 DÍAS</t>
  </si>
  <si>
    <t>FDLSC-CPS-1019-2024</t>
  </si>
  <si>
    <t>FABIO ERNESTO MUÑOZ CARDENAS</t>
  </si>
  <si>
    <t>3 AÑOS, 7 MESES Y 29 DÍAS</t>
  </si>
  <si>
    <t>FDLSC-CPS-1020-2024</t>
  </si>
  <si>
    <t>ADRIANA CAMILA RUIZ MATEUS</t>
  </si>
  <si>
    <t>8 AÑOS, 11 MESES Y 27 DÍAS</t>
  </si>
  <si>
    <t>FDLSC-CPS-1022-2024</t>
  </si>
  <si>
    <t>4 AÑOS, 4 MESES Y 12 DÍAS</t>
  </si>
  <si>
    <t>FDLSC-CPS-1023-2024</t>
  </si>
  <si>
    <t>SUGEY DIAZ TRIANA</t>
  </si>
  <si>
    <t>2 AÑOS, 6 MESES Y 4 DÍAS</t>
  </si>
  <si>
    <t>FDLSC-CPS-1024-2024</t>
  </si>
  <si>
    <t>LICENCIADO EN EDUCACION FISICA RECREACION Y DEPORTES</t>
  </si>
  <si>
    <t>7 AÑOS, 11 MESES Y 23 DÍAS</t>
  </si>
  <si>
    <t>FDLSC-CPS-1025-2024</t>
  </si>
  <si>
    <t>4 AÑOS, 9 MESES Y 4 DÍAS</t>
  </si>
  <si>
    <t>FDLSC-CPS-1026-2024</t>
  </si>
  <si>
    <t>JULIO CESAR MARTINEZ PALACIOS</t>
  </si>
  <si>
    <t>5 AÑOS, 2 MESES Y 17 DÍAS</t>
  </si>
  <si>
    <t>FDLSC-CPS-1027-2024</t>
  </si>
  <si>
    <t>VICTOR DANILO CHARRYS PEREZ</t>
  </si>
  <si>
    <t>3 AÑOS, 10 MESES Y 27 DÍAS</t>
  </si>
  <si>
    <t>FDLSC-CPS-1028-2024</t>
  </si>
  <si>
    <t>JORGE IVAN RAMIREZ PERALTA</t>
  </si>
  <si>
    <t>3 AÑOS, 1 MES Y 6 DÍAS</t>
  </si>
  <si>
    <t>FDLSC-CPS-1029-2024</t>
  </si>
  <si>
    <t>5 AÑOS, 5 MESES Y 28 DÍAS</t>
  </si>
  <si>
    <t>FDLSC-CPS-1030-2024</t>
  </si>
  <si>
    <t>TECNICO LABORAL Y TECNICO EN RECURSOS HUMANOS</t>
  </si>
  <si>
    <t>3 AÑOS, 1 MES Y 27 DÍAS</t>
  </si>
  <si>
    <t>FDLSC-CPS-1031-2024</t>
  </si>
  <si>
    <t>JHON JAIRO HERNANDEZ DIAZ</t>
  </si>
  <si>
    <t>TECNICO LABORAL ENAUXILIAR ADMINISTRATIVO</t>
  </si>
  <si>
    <t>7 AÑOS, 4 MESES Y 1 DÍA</t>
  </si>
  <si>
    <t>FDLSC-CPS-1032-2024</t>
  </si>
  <si>
    <t>ANDRES CAMILO RODRIGUEZ ROJAS</t>
  </si>
  <si>
    <t>FDLSC-CPS-1033-2024</t>
  </si>
  <si>
    <t>YULIET PATARROYO SABI</t>
  </si>
  <si>
    <t>4 AÑOS, 6 MESES Y 21 DÍAS</t>
  </si>
  <si>
    <t>FDLSC-CPS-1034-2024</t>
  </si>
  <si>
    <t>TECNICO EN CONTABILIZACION DE OPERACIONES COMERCIALES Y FINANCIERAS</t>
  </si>
  <si>
    <t>FDLSC-CPS-1035-2024</t>
  </si>
  <si>
    <t>CESAR AUGUSTO PAIBA ARDILA</t>
  </si>
  <si>
    <t>3 AÑOS, 2 MESES Y 27 DÍAS</t>
  </si>
  <si>
    <t>FDLSC-CPS-1036-2024</t>
  </si>
  <si>
    <t>LEONARDO FABIO ORDOÑEZ CHAVARRO</t>
  </si>
  <si>
    <t>3 AÑOS, 2 MESES Y 9 DÍAS</t>
  </si>
  <si>
    <t>FDLSC-CPS-1037-2024</t>
  </si>
  <si>
    <t>ANA ESTHER MUÑOZ ARIAS</t>
  </si>
  <si>
    <t>LICENCIADA EN EDUCACIÓN BÁSICA CON ÉNFASIS EN EDUCACIÓN FÍSICA, RECREACIÓN Y DEPORTES</t>
  </si>
  <si>
    <t>9 AÑOS, 0 MESES Y 17 DÍAS</t>
  </si>
  <si>
    <t>FDLSC-CPS-1038-2024</t>
  </si>
  <si>
    <t>YESICA PAOLA PINZON POVEDA</t>
  </si>
  <si>
    <t>PROFESIONAL EN PSICOLOGÍA</t>
  </si>
  <si>
    <t>5 AÑOS, 4 MESES Y 15 DÍAS</t>
  </si>
  <si>
    <t>FDLSC-CPS-1039-2024</t>
  </si>
  <si>
    <t>GLORIA INES BECERRA MORALES</t>
  </si>
  <si>
    <t>8 AÑOS, 2 MESES Y 25 DÍAS</t>
  </si>
  <si>
    <t>FDLSC-CPS-1040-2024</t>
  </si>
  <si>
    <t>JEIMMY ZULAY MONTAÑEZ MARIN</t>
  </si>
  <si>
    <t>2 AÑOS, 4 MESES Y 9 DÍAS</t>
  </si>
  <si>
    <t>FDLSC-CPS-1041-2024</t>
  </si>
  <si>
    <t>CARLOS HERNANDO SUAREZ MARTINEZ</t>
  </si>
  <si>
    <t>3 AÑOS, 7 MESES Y 8 DÍAS</t>
  </si>
  <si>
    <t>FDLSC-CPS-1042-2024</t>
  </si>
  <si>
    <t>JOHANNA MARCELA RIAÑO DAZA</t>
  </si>
  <si>
    <t>FDLSC-CPS-1043-2024</t>
  </si>
  <si>
    <t>ESTHEFANY CHAVERRA MOSQUERA</t>
  </si>
  <si>
    <t>4 AÑOS, 11 MESES Y 2 DÍAS</t>
  </si>
  <si>
    <t>FDLSC-CPS-1044-2024</t>
  </si>
  <si>
    <t>TECNOLOGO EN GESTION DE MERCADOS</t>
  </si>
  <si>
    <t>3 AÑOS, 8 MESES Y 4 DÍAS</t>
  </si>
  <si>
    <t>FDLSC-CPS-1045-2024</t>
  </si>
  <si>
    <t>JAIRO HUMBERTO GALVIS MALAVER</t>
  </si>
  <si>
    <t>ESTUDIANTE DE DECIMO SEMESTRE DE ADMINISTRACION DE SISTEMAS E INFORMATICA</t>
  </si>
  <si>
    <t>4 AÑOS, 6 MESES Y 1 DÍA</t>
  </si>
  <si>
    <t>FDLSC-CPS-1046-2024</t>
  </si>
  <si>
    <t>2 AÑOS, 1 MES Y 0 DÍAS</t>
  </si>
  <si>
    <t>FDLSC-CPS-1047-2024</t>
  </si>
  <si>
    <t>ANA MARIA CALDERON PALACIOS</t>
  </si>
  <si>
    <t>TECNOLOGO EN GESTIÓN CULTUTAL Y ARTISTICA</t>
  </si>
  <si>
    <t>4 AÑOS, 5 MESES Y 15 DÍAS</t>
  </si>
  <si>
    <t>FDLSC-CPS-1048-2024</t>
  </si>
  <si>
    <t>GIOVANNY ALBERTO MARIN RUSSEL</t>
  </si>
  <si>
    <t>5 AÑOS, 2 MESES Y 23 DÍAS</t>
  </si>
  <si>
    <t>FDLSC-CPS-1049-2024</t>
  </si>
  <si>
    <t>LILIANA LOSADA FERNANDEZ</t>
  </si>
  <si>
    <t>9 AÑOS, 0 MESES Y 13 DÍAS</t>
  </si>
  <si>
    <t>FDLSC-CPS-1050-2024</t>
  </si>
  <si>
    <t>FRANK NICOLAS CANTOR ESPITIA</t>
  </si>
  <si>
    <t>TECNOLOGO EN GESTION AMBIENTAL Y SERVICIOS PUBLICOS</t>
  </si>
  <si>
    <t>8 AÑOS, 0 MESES Y 9 DÍAS</t>
  </si>
  <si>
    <t>FDLSC-CPS-1051-2024</t>
  </si>
  <si>
    <t>INGENIERO FORESTAL</t>
  </si>
  <si>
    <t>2 AÑOS, 7 MESES Y 9 DÍAS</t>
  </si>
  <si>
    <t>FDLSC-CPS-1052-2024</t>
  </si>
  <si>
    <t>ANGIE LIZETH CORTES PEÑA</t>
  </si>
  <si>
    <t>FDLSC-CPS-1053-2024</t>
  </si>
  <si>
    <t>LUCIA COLLAZOS VARON</t>
  </si>
  <si>
    <t>3 AÑOS, 9 MESES Y 12 DÍAS</t>
  </si>
  <si>
    <t>FDLSC-CPS-1054-2024</t>
  </si>
  <si>
    <t>TECNICO DE MANTENIMIENTO DE MOTORES DIESEL</t>
  </si>
  <si>
    <t>6 AÑOS, 4 MESES Y 21 DIAS</t>
  </si>
  <si>
    <t>FDLSC-CPS-1055-2024</t>
  </si>
  <si>
    <t>LAURA DANIELA BARRETO MOLINA</t>
  </si>
  <si>
    <t xml:space="preserve">TECNICO EN ASISTENCIA ADMINISTRATIVA </t>
  </si>
  <si>
    <t>3 AÑOS, 0 MESES Y 23 DÍAS</t>
  </si>
  <si>
    <t>FDLSC-CPS-1056-2024</t>
  </si>
  <si>
    <t>ANGELA MARIA BELTRAN TORRES</t>
  </si>
  <si>
    <t>3 AÑOS, 11 MESES Y 12 DÍAS</t>
  </si>
  <si>
    <t>FDLSC-CPS-1057-2024</t>
  </si>
  <si>
    <t>TÉCNICO EN ATENCIÓN INTEGRAL A LA PRIMERA INFANCIA</t>
  </si>
  <si>
    <t>9 AÑOS, 1 MES Y 0 DÍAS</t>
  </si>
  <si>
    <t>FDLSC-CPS-1058-2024</t>
  </si>
  <si>
    <t>LOHANA VALERIA RUIZ MARQUEZ</t>
  </si>
  <si>
    <t>TÉNÓLOGO EN PRODUCCIÓN DE MEDIOS PUBLICITARIOS</t>
  </si>
  <si>
    <t>FDLSC-CPS-1059-2024</t>
  </si>
  <si>
    <t>LUIS FERNANDO RAMOS CORTES</t>
  </si>
  <si>
    <t>TECNICO PROFESIONAL EN COMUNICACIÓN Y RELACIONES PUBLICAS</t>
  </si>
  <si>
    <t>3 AÑOS, 2 MESES Y 11 DÍAS</t>
  </si>
  <si>
    <t>FDLSC-CPS-1060-2024</t>
  </si>
  <si>
    <t>JENNIFER ROJAS ALVAREZ</t>
  </si>
  <si>
    <t>5 AÑOS, 1 MES Y 4 DÍAS</t>
  </si>
  <si>
    <t>FDLSC-CPS-1061-2024</t>
  </si>
  <si>
    <t>ROCIO SALGADO ESPARZA</t>
  </si>
  <si>
    <t>2 AÑOS, 7 MESES Y 0 DÍAS</t>
  </si>
  <si>
    <t>FDLSC-CPS-1062-2024</t>
  </si>
  <si>
    <t>MARIA LUISA PAZ PRADA</t>
  </si>
  <si>
    <t>TERAPEUTA OCUPACIONAL</t>
  </si>
  <si>
    <t>2 AÑOS, 1 MES Y 16 DÍAS</t>
  </si>
  <si>
    <t>FDLSC-CPS-1063-2024</t>
  </si>
  <si>
    <t xml:space="preserve">2 AÑOS - 4 DIAS </t>
  </si>
  <si>
    <t>FDLSC-CPS-1064-2024</t>
  </si>
  <si>
    <t>KELLY FELISA ESTUPIÑAN ROMERO</t>
  </si>
  <si>
    <t xml:space="preserve">TERAPEUTA OCUPACIONAL </t>
  </si>
  <si>
    <t xml:space="preserve">3 AÑOS - 8 DIAS </t>
  </si>
  <si>
    <t>FDLSC-CPS-1065-2024</t>
  </si>
  <si>
    <t>JULIANA MARIA RIOS ACOSTA</t>
  </si>
  <si>
    <t xml:space="preserve">PISICOLOGA </t>
  </si>
  <si>
    <t xml:space="preserve">2 AÑOS- 1 MES - 24 DIAS </t>
  </si>
  <si>
    <t>FDLSC-CPS-1066-2024</t>
  </si>
  <si>
    <t xml:space="preserve">ECONOMISTA </t>
  </si>
  <si>
    <t xml:space="preserve">6 AÑOS - 9 MESES- 9 DIAS </t>
  </si>
  <si>
    <t>FDLSC-CPS-1069-2024</t>
  </si>
  <si>
    <t>MARIA FERNANDA FORERO PEÑA</t>
  </si>
  <si>
    <t>FDLSC-CPS-1070-2024</t>
  </si>
  <si>
    <t xml:space="preserve">ADMINISTRADOR </t>
  </si>
  <si>
    <t xml:space="preserve">9 AÑOS - 8 MESES- 16 DIAS </t>
  </si>
  <si>
    <t>NUMERO DEL COMPROMISO</t>
  </si>
  <si>
    <t>NÚMERO DE CONTRATO</t>
  </si>
  <si>
    <t>NÚMERO PROCESO DE CONTRATACIÓN</t>
  </si>
  <si>
    <t>TIPO DE DOCUMENTO</t>
  </si>
  <si>
    <t>IDENTIFICACION</t>
  </si>
  <si>
    <t>DIGITO VERIFICACION</t>
  </si>
  <si>
    <t>TIPO DE PERSONA</t>
  </si>
  <si>
    <t xml:space="preserve">NOMBRE DEL PROYECTO </t>
  </si>
  <si>
    <t>TIPO DE COMPROMISO</t>
  </si>
  <si>
    <t xml:space="preserve">MODALIDAD DE SELECCIÓN </t>
  </si>
  <si>
    <t>PLAZO INICIAL MESES</t>
  </si>
  <si>
    <t>PLAZO INICIAL EN DIAS</t>
  </si>
  <si>
    <t>FECHA DE INICIO</t>
  </si>
  <si>
    <t>NOMBRE DEL CESIONARIO</t>
  </si>
  <si>
    <t>PRÓRROGA 1 (MESES)</t>
  </si>
  <si>
    <t>PLAZO TOTAL(MESES)</t>
  </si>
  <si>
    <t>FECHA MODIFICACIÓN PRORROGA</t>
  </si>
  <si>
    <t>REINICIO</t>
  </si>
  <si>
    <t xml:space="preserve">TERMINACION ANTICIPADA </t>
  </si>
  <si>
    <t>ESTADO ACTUAL EN SECOP - PERO ESTA TERMINADO</t>
  </si>
  <si>
    <t>PLATAFORMA</t>
  </si>
  <si>
    <t>SIPSE</t>
  </si>
  <si>
    <t>CUPOS SIPSE POR PROCESO</t>
  </si>
  <si>
    <t>VALOR MENSUAL SIPSE 2025</t>
  </si>
  <si>
    <t>VALOR EN DIAS</t>
  </si>
  <si>
    <t>ID CONTRATO EN SECOP</t>
  </si>
  <si>
    <t>PLAZO TOTAL EN DIAS</t>
  </si>
  <si>
    <t>CARGUE ACTA DE INICIO EN SECOP</t>
  </si>
  <si>
    <t>CDP</t>
  </si>
  <si>
    <t>FECHA CDP</t>
  </si>
  <si>
    <t>VALOR CDP</t>
  </si>
  <si>
    <t>CRP</t>
  </si>
  <si>
    <t>VALOR CRP</t>
  </si>
  <si>
    <t>FECHA  EXPEDICIÓN DEL CRP</t>
  </si>
  <si>
    <t>CRP ADICIÓN 1</t>
  </si>
  <si>
    <t>VALOR CRP ADICIÓN 1</t>
  </si>
  <si>
    <t>FECHA  EXPEDICIÓN DEL CRP ADICIÓN 1</t>
  </si>
  <si>
    <t>CDP ADICIÓN 1</t>
  </si>
  <si>
    <t>CARGUE RP SECOP</t>
  </si>
  <si>
    <t>FECHA COBERTURA ARL</t>
  </si>
  <si>
    <t>RIESGO ARL</t>
  </si>
  <si>
    <t>RIESGO EST PREVIO</t>
  </si>
  <si>
    <t>NÚMERO DE PÓLIZA</t>
  </si>
  <si>
    <t>ASEGURADORA</t>
  </si>
  <si>
    <t>FECHA DE EXPEDICIÓN DE LA PÓLIZA</t>
  </si>
  <si>
    <t>FECHA DE INICIO DE COBERTURA</t>
  </si>
  <si>
    <t>FECHA FINAL DE COBERTURA</t>
  </si>
  <si>
    <t>CARGUE APROBACIÓN DE PÓLIZA SECOP</t>
  </si>
  <si>
    <t>ESTADO DE LA GARANTÍA</t>
  </si>
  <si>
    <t>REPRESENTANTE LEGAL CONTRATISTA</t>
  </si>
  <si>
    <t>CÉDULA REPRESENTANTE LEGAL</t>
  </si>
  <si>
    <t xml:space="preserve">Sujetos de Especial Protección Constitucional </t>
  </si>
  <si>
    <t>SECTOR LGBTIQ</t>
  </si>
  <si>
    <t>SEXO</t>
  </si>
  <si>
    <t>GENERO</t>
  </si>
  <si>
    <t>CONTACTO</t>
  </si>
  <si>
    <t>DIRECCIÓN</t>
  </si>
  <si>
    <t>FECHA DE NACIMIENTO</t>
  </si>
  <si>
    <t>NIVEL DE ESTUDIO
Perfil Contrato</t>
  </si>
  <si>
    <t>TIPOLOGIA ESPECIFICA</t>
  </si>
  <si>
    <t>CONTINUIDAD</t>
  </si>
  <si>
    <t>PROFESIÓN</t>
  </si>
  <si>
    <t>INSCRIPCIÓN A TALENTO NO PALANCA</t>
  </si>
  <si>
    <t>EDAD</t>
  </si>
  <si>
    <t>FONDO DE PENSIONES</t>
  </si>
  <si>
    <t>EPS</t>
  </si>
  <si>
    <t>CORREO ELECTRONICO</t>
  </si>
  <si>
    <t>CONTRATOS CON OTRAS ENTIDADES</t>
  </si>
  <si>
    <t>MES DE REPORTE SIVICOF</t>
  </si>
  <si>
    <t>001-2025-CPS-AG(128349)</t>
  </si>
  <si>
    <t xml:space="preserve">FDLAN-CD-001-2025-(128349)	</t>
  </si>
  <si>
    <t>Calibri (Cuerpo)</t>
  </si>
  <si>
    <t>CEDULA</t>
  </si>
  <si>
    <t>NATURAL</t>
  </si>
  <si>
    <t>O230117459920242478</t>
  </si>
  <si>
    <t xml:space="preserve">Fortalecimiento Institucional y
Transparencia </t>
  </si>
  <si>
    <t>148 CONTRATO DE PRESTACION DE SERVICIOS DE APOYO A LA GESTION - 001 2025</t>
  </si>
  <si>
    <t>Contratación directa</t>
  </si>
  <si>
    <t xml:space="preserve">Prestar servicios de apoyo a la gestión del Fondo de Desarrollo Local de Antonio Nariño en las actividades administrativas y de comunicaciones de la Junta Administradora Local (SIPSE128349) </t>
  </si>
  <si>
    <t>FINALIZADO</t>
  </si>
  <si>
    <t>EN EJECUCION</t>
  </si>
  <si>
    <t>https://community.secop.gov.co/Public/Tendering/ContractNoticePhases/View?PPI=CO1.PPI.36975650&amp;isFromPublicArea=True&amp;isModal=False</t>
  </si>
  <si>
    <t>SECOP II</t>
  </si>
  <si>
    <t>INES CAROLINA BETANCOUR</t>
  </si>
  <si>
    <t>CO1.PCCNTR.7347763</t>
  </si>
  <si>
    <t>CARGADA</t>
  </si>
  <si>
    <t>CARGADO</t>
  </si>
  <si>
    <t xml:space="preserve">	11-46-101071983</t>
  </si>
  <si>
    <t xml:space="preserve">	SEGUROS DEL ESTADO S.A.</t>
  </si>
  <si>
    <t>M</t>
  </si>
  <si>
    <t>CISGENERO</t>
  </si>
  <si>
    <t>CALLE 8 SUR NO. 16 - 14</t>
  </si>
  <si>
    <t>Colfondos</t>
  </si>
  <si>
    <t>Capital Salud</t>
  </si>
  <si>
    <t>Angelofrancisco74@hotmail.com</t>
  </si>
  <si>
    <t>002-2025-CPS-P(128442)</t>
  </si>
  <si>
    <t xml:space="preserve">FDLAN-CD-002-2025(128442)	</t>
  </si>
  <si>
    <t>ANGIE JENNIFER RIVERA HENAO</t>
  </si>
  <si>
    <t>145 CONTRATO DE PRESTACION DE SERVICIOS PROFESIONALES - 002 2025</t>
  </si>
  <si>
    <t xml:space="preserve">Prestación de servicios profesionales especializados a la Alcaldía Local de Antonio Nariño en el seguimiento y control de las actividades asociadas a la gestión del desarrollo administrativo y financiero local (sipse128442) </t>
  </si>
  <si>
    <t>https://community.secop.gov.co/Public/Tendering/ContractNoticePhases/View?PPI=CO1.PPI.37000401&amp;isFromPublicArea=True&amp;isModal=False</t>
  </si>
  <si>
    <t>XIMENA RUEDA</t>
  </si>
  <si>
    <t xml:space="preserve">CO1.PCCNTR.7350352	</t>
  </si>
  <si>
    <t>14-46-101131735</t>
  </si>
  <si>
    <t>F</t>
  </si>
  <si>
    <t>Carrera 89 No. 17B-57</t>
  </si>
  <si>
    <t>ESPECIALISTA</t>
  </si>
  <si>
    <t>Colpensiones</t>
  </si>
  <si>
    <t>Sanitas</t>
  </si>
  <si>
    <t>angie.rivera.henao@gmail.com</t>
  </si>
  <si>
    <t>DANE</t>
  </si>
  <si>
    <t>003-2025-CPS-P-(126471)</t>
  </si>
  <si>
    <t>FDLAN-CD-003-2025(126471)</t>
  </si>
  <si>
    <t>NELSON RUBEN PIÑERES SENIOR</t>
  </si>
  <si>
    <t xml:space="preserve"> 145 CONTRATO DE PRESTACION DE SERVICIOS PROFESIONALES - 003 2025</t>
  </si>
  <si>
    <t>Prestar servicios profesionales como abogado para realizar el seguimiento a los proyectos de inversion en las etapas precontractual, contractual y post contractual que requiera el área de gestión de desarrollo del Fondo de Desarrollo Local de Antonio Nariño (SIPSE126471)</t>
  </si>
  <si>
    <t>https://community.secop.gov.co/Public/Tendering/ContractNoticePhases/View?PPI=CO1.PPI.37017062&amp;isFromPublicArea=True&amp;isModal=False</t>
  </si>
  <si>
    <t>GESTION DEL DESARROLLO</t>
  </si>
  <si>
    <t>EDWIN CHOCONTA</t>
  </si>
  <si>
    <t xml:space="preserve">CO1.PCCNTR.7351089	</t>
  </si>
  <si>
    <t>NB-100367437</t>
  </si>
  <si>
    <t xml:space="preserve">COMPAÑIA MUNDIAL DE SEGUROS S.A. </t>
  </si>
  <si>
    <t>TV 19 A 97 15</t>
  </si>
  <si>
    <t>Porvenir</t>
  </si>
  <si>
    <t>Sura EPS</t>
  </si>
  <si>
    <t>Nelpineres1@gmail.com</t>
  </si>
  <si>
    <t xml:space="preserve">AGENCIA NACIONAL DE TIERRAS </t>
  </si>
  <si>
    <t>CARMEN CECILIA SUAREZ ROJAS</t>
  </si>
  <si>
    <t>004-2025-CPS-P(128327)</t>
  </si>
  <si>
    <t xml:space="preserve">FDLAN-CD-004-2025(128327)	</t>
  </si>
  <si>
    <t>HERMAN FREDY ALFONSO MARTINEZ</t>
  </si>
  <si>
    <t xml:space="preserve"> 145 CONTRATO DE PRESTACION DE SERVICIOS PROFESIONALES - 004 2025</t>
  </si>
  <si>
    <t xml:space="preserve">Prestar servicios profesionales al Fondo de Desarrollo Local de Antonio Nariño para fortalecer los procesos de participación ciudadana y articular acciones  interinstitucionales que promuevan y garanticen el derecho a la participación democrática de los habitantes de la localidad, alineados el plan de desarrollo local.  (SIPSE128327) </t>
  </si>
  <si>
    <t>https://community.secop.gov.co/Public/Tendering/ContractNoticePhases/View?PPI=CO1.PPI.36976216&amp;isFromPublicArea=True&amp;isModal=False</t>
  </si>
  <si>
    <t>PARTICIPACION</t>
  </si>
  <si>
    <t>MARY SOL WILCHES</t>
  </si>
  <si>
    <t xml:space="preserve">CO1.PCCNTR.7339954	</t>
  </si>
  <si>
    <t>14-46-101132079</t>
  </si>
  <si>
    <t>CALLE 17 A SUR NO. 33 - 39 PISO 3</t>
  </si>
  <si>
    <t>HFAM1275@GMAIL.COM</t>
  </si>
  <si>
    <t>005-2025-CPS-P(128327)</t>
  </si>
  <si>
    <t>FDLAN-CD-005-2025(128327)</t>
  </si>
  <si>
    <t>VICTOR MANUEL MOLINA TOVAR</t>
  </si>
  <si>
    <t xml:space="preserve">Fortalecimiento Institucional y Transparencia </t>
  </si>
  <si>
    <t>145 CONTRATO DE PRESTACION DE SERVICIOS PROFESIONALES - 005 202</t>
  </si>
  <si>
    <t xml:space="preserve">Prestar servicios profesionales al Fondo de Desarrollo Local de Antonio Nariño para fortalecer los procesos de participación ciudadana y articular acciones interinstitucionales que promuevan y garanticen el derecho a la participación democrática de los habitantes de la localidad, alineados el plan de desarrollo local. (SIPSE128327) </t>
  </si>
  <si>
    <t>https://community.secop.gov.co/Public/Tendering/ContractNoticePhases/View?PPI=CO1.PPI.37000123&amp;isFromPublicArea=True&amp;isModal=False</t>
  </si>
  <si>
    <t>JONATHAN LENIS</t>
  </si>
  <si>
    <t xml:space="preserve">CO1.PCCNTR.7351339	</t>
  </si>
  <si>
    <t>NB-100367474</t>
  </si>
  <si>
    <t>KR 53C BIS 511</t>
  </si>
  <si>
    <t>Proteccion</t>
  </si>
  <si>
    <t>Compensar</t>
  </si>
  <si>
    <t>vimamoto@gmail.com</t>
  </si>
  <si>
    <t>006-2025-CPS-AG(125907)</t>
  </si>
  <si>
    <t xml:space="preserve">FDLAN-CD-006-2025(125907)	</t>
  </si>
  <si>
    <t>JOSE DAVID GRAJALES MESA</t>
  </si>
  <si>
    <t>O230117459920242301</t>
  </si>
  <si>
    <t>Acciones de convivencia para el espacio público</t>
  </si>
  <si>
    <t>148 CONTRATO DE PRESTACION DE SERVICIOS DE APOYO A LA GESTION - 006 2025</t>
  </si>
  <si>
    <t xml:space="preserve">Prestación de servicios de apoyo a la gestión del fondo de desarrollo local de Antonio Nariño en los asuntos relacionados con operativos para la seguridad, la  convivencia y el desarrollo de la actividad económica en el espacio publico en la localidad, de conformidad con el marco normativo aplicable en la materia y en cumplimiento del proyecto 2301 (SIPSE125907) </t>
  </si>
  <si>
    <t>https://community.secop.gov.co/Public/Tendering/ContractNoticePhases/View?PPI=CO1.PPI.37000855&amp;isFromPublicArea=True&amp;isModal=False</t>
  </si>
  <si>
    <t>CARLOS GALINDO</t>
  </si>
  <si>
    <t>CO1.PCCNTR.7351366</t>
  </si>
  <si>
    <t>14-44-101228501</t>
  </si>
  <si>
    <t>cr 119 # 23 23</t>
  </si>
  <si>
    <t>Dgrajalesm01@gmail.com</t>
  </si>
  <si>
    <t>007-2025-CPS-P (128325)</t>
  </si>
  <si>
    <t xml:space="preserve">FDLAN-CD-007-2025(128325)	</t>
  </si>
  <si>
    <t>LAURA VALENTINA MEDINA LEAL</t>
  </si>
  <si>
    <t>145 CONTRATO DE PRESTACION DE SERVICIOS PROFESIONALES - 007 2025</t>
  </si>
  <si>
    <t xml:space="preserve">Prestar servicios profesionales para fortalecer la planeación estratégica y operativa de los proyectos de inversión de la Alcaldía Local de Antonio Nariño, realizando las gestiones de concertación con la comunidad en procura del cumplimiento de lo definid o en cuanto a los presupuestos participativos, así como la formulación, ejecución, supervisión y liquidación adecuada de los procesos contractuales, en cumplimiento con las normativas y prioridades locales(SIPSE128325) </t>
  </si>
  <si>
    <t>https://community.secop.gov.co/Public/Tendering/ContractNoticePhases/View?PPI=CO1.PPI.37039008&amp;isFromPublicArea=True&amp;isModal=False</t>
  </si>
  <si>
    <t xml:space="preserve">CO1.PCCNTR.7382070	</t>
  </si>
  <si>
    <t>NB-100369147</t>
  </si>
  <si>
    <t>Calle 147 # 13-67</t>
  </si>
  <si>
    <t>laurameedina.l@gmail.com</t>
  </si>
  <si>
    <t>008-2025-CPS-P(128906)</t>
  </si>
  <si>
    <t xml:space="preserve">FDLAN-CD-008-2025-(128906)	</t>
  </si>
  <si>
    <t>CESAR AUGUSTO ALARCON ROA</t>
  </si>
  <si>
    <t>145 CONTRATO DE PRESTACION DE SERVICIOS PROFESIONALES - 008 2025</t>
  </si>
  <si>
    <t xml:space="preserve">Prestar los servicios profesionales para adelantar las liquidaciones y liberaciones de contratos y convenios suscritos con cargo a los recursos del Fondo de Desarrollo Local de Antonio Nariño, así como depuración de los rubros de obligaciones por pagar y demás trámites inherentes a la gestion propia de los rubros de obligaciones por pagar. (sipse128906) </t>
  </si>
  <si>
    <t>https://community.secop.gov.co/Public/Tendering/ContractNoticePhases/View?PPI=CO1.PPI.37045564&amp;isFromPublicArea=True&amp;isModal=False</t>
  </si>
  <si>
    <t>OBLIGACIONES</t>
  </si>
  <si>
    <t xml:space="preserve">CO1.PCCNTR.7365972	</t>
  </si>
  <si>
    <t xml:space="preserve">21-46-101107421	</t>
  </si>
  <si>
    <t>CRA 52 B 40 B 14 SUR</t>
  </si>
  <si>
    <t>FAMISANAR</t>
  </si>
  <si>
    <t>CESARALARCON1975@GMAIL.COM</t>
  </si>
  <si>
    <t xml:space="preserve">009-2025-CPS-P(125901)	</t>
  </si>
  <si>
    <t>FDLAN-CD-009-2025-CPS-P (125901)</t>
  </si>
  <si>
    <t>CARLOS IVAN GARCIA QUINTERO</t>
  </si>
  <si>
    <t>O230117459920242542</t>
  </si>
  <si>
    <t>Acciones de mejoramiento de la infraestructura destinada a la movilidad sostenible</t>
  </si>
  <si>
    <t>148 CONTRATO DE PRESTACION DE SERVICIOS DE APOYO A LA GESTION - 009 2025</t>
  </si>
  <si>
    <t>Prestación de servicios profesionales al área de gestión de desarrollo local Antonio Nariño como apoyo técnico para la formulación, socialización, seguimiento, apoyo a la supervisión y liquidación de los programas y proyectos de inversión relacionados con el espacio público, parques y en general los asociados con todo tipo intervenciones en infraestructura que le sean asignados en cumplimiento del proyecto 2542 del PDL (SIPSE125901)</t>
  </si>
  <si>
    <t>https://community.secop.gov.co/Public/Tendering/ContractNoticePhases/View?PPI=CO1.PPI.37058285&amp;isFromPublicArea=True&amp;isModal=False</t>
  </si>
  <si>
    <t xml:space="preserve">CO1.PCCNTR.7381397	</t>
  </si>
  <si>
    <t>25-44-101198667</t>
  </si>
  <si>
    <t>calle 153 # 97b - 63</t>
  </si>
  <si>
    <t>Arqcarlosgarcia29@gmail.com</t>
  </si>
  <si>
    <t xml:space="preserve"> 
INSTITUTO DE DESARROLLO URBANO </t>
  </si>
  <si>
    <t xml:space="preserve">010-2025-CPS-P(125901)	</t>
  </si>
  <si>
    <t>JUAN DAVID PINILLA CASTAÑEDA</t>
  </si>
  <si>
    <t>Acciones de mejoramiento de la
infraestructura destinada a la
movilidad sostenible</t>
  </si>
  <si>
    <t>145 CONTRATO DE PRESTACION DE SERVICIOS PROFESIONALES - 010 2025</t>
  </si>
  <si>
    <t xml:space="preserve">Prestación de servicios profesionales al área de gestión de desarrollo local Antonio Nariño como apoyo técnico para la formulación, socialización, seguimiento,
apoyo a la supervisión y liquidación de los programas y proyectos de inversión relacionados con el espacio público, parques y en general los asociados con
todo tipo intervenciones en infraestructura que le sean asignados en cumplimiento del proyecto 2542 del PDL (SIPSE125901) </t>
  </si>
  <si>
    <t>https://community.secop.gov.co/Public/Tendering/ContractNoticePhases/View?PPI=CO1.PPI.37078728&amp;isFromPublicArea=True&amp;isModal=False</t>
  </si>
  <si>
    <t xml:space="preserve">CO1.PCCNTR.7382640	</t>
  </si>
  <si>
    <t xml:space="preserve">I-100040968	</t>
  </si>
  <si>
    <t>Calle 152 #56-75 Mazuren 23 int 2 apto 501</t>
  </si>
  <si>
    <t>Nueva EPS</t>
  </si>
  <si>
    <t>Pinilladavid11@gmail.com</t>
  </si>
  <si>
    <t>011-2025-CPS-P(129539)</t>
  </si>
  <si>
    <t xml:space="preserve">FDLAN-CD-011-2025(129539)	</t>
  </si>
  <si>
    <t>LAURA MARCELA LOPEZ DOMINGUEZ</t>
  </si>
  <si>
    <t>145 CONTRATO DE PRESTACION DE SERVICIOS PROFESIONALES - 011 2025</t>
  </si>
  <si>
    <t>PRESTAR LOS SERVICIOS PROFESIONALES EN EL AREA DE GESTIÓN ADMINISTRATIVA Y FINANCIERA DE LA ALCALDIA LOCAL EN LA
EJECUCIÓN DE LAS ACTIVIDADES ADMINISTRATIVAS PROPIAS DE LA GESTIÓN LOCAL (sipse129539)</t>
  </si>
  <si>
    <t>https://community.secop.gov.co/Public/Tendering/ContractNoticePhases/View?PPI=CO1.PPI.37112900&amp;isFromPublicArea=True&amp;isModal=False</t>
  </si>
  <si>
    <t>CO1.PCCNTR.7382674</t>
  </si>
  <si>
    <t xml:space="preserve">11-46-101072635	</t>
  </si>
  <si>
    <t>CR 10 SUR 14A 77</t>
  </si>
  <si>
    <t>Laulopez26@gmail.com</t>
  </si>
  <si>
    <t xml:space="preserve">012-2025-CPS-P-(128981)	</t>
  </si>
  <si>
    <t xml:space="preserve">FDLAN-CD-012-2025(128981)	</t>
  </si>
  <si>
    <t>MAROLYM YISELH BERNAL TORO</t>
  </si>
  <si>
    <t>145 CONTRATO DE PRESTACION DE SERVICIOS PROFESIONALES - 012 2025</t>
  </si>
  <si>
    <t xml:space="preserve">Prestar los servicios profesionales al área de gestión del desarrollo administrativa y financiera para ejecutar los asuntos contables del fondo de desarrollo local
de Antonio Nariño, en el desarrollo de las actividades inherentes a esta materia, aplicando la normatividad vigente (sipse128981) </t>
  </si>
  <si>
    <t>https://community.secop.gov.co/Public/Tendering/ContractNoticePhases/View?PPI=CO1.PPI.37031459&amp;isFromPublicArea=True&amp;isModal=False</t>
  </si>
  <si>
    <t>CO1.PCCNTR.7382833</t>
  </si>
  <si>
    <t>CBC-100063912</t>
  </si>
  <si>
    <t>CR 19 164 53 INT 3 APTO 111</t>
  </si>
  <si>
    <t>MM_YBT@HOTMAIL.COM</t>
  </si>
  <si>
    <t xml:space="preserve">ALCALDIA LOCAL DE PUENTE ARANDA  -
ORQUESTA FILARMONICA DE BOGOTA </t>
  </si>
  <si>
    <t>013-2025-CPS-P(126471)</t>
  </si>
  <si>
    <t xml:space="preserve">FDLAN-13-CD-2025 (126471)	</t>
  </si>
  <si>
    <t>CHRISTIAN MANUEL PEREZ PEÑA</t>
  </si>
  <si>
    <t>145 CONTRATO DE PRESTACION DE SERVICIOS PROFESIONALES - 013 2025</t>
  </si>
  <si>
    <t>Prestar servicios profesionales como abogado para realizar el seguimiento a los proyectos de inversion en las etapas precontractual, contractual y post
contractual que requiera el área de gestión de desarrollo del Fondo de Desarrollo Local de Antonio Nariño (SIPSE126471)</t>
  </si>
  <si>
    <t>https://community.secop.gov.co/Public/Tendering/ContractNoticePhases/View?PPI=CO1.PPI.37122158&amp;isFromPublicArea=True&amp;isModal=False</t>
  </si>
  <si>
    <t>CONTRATACION</t>
  </si>
  <si>
    <t xml:space="preserve">CO1.PCCNTR.7389934	</t>
  </si>
  <si>
    <t xml:space="preserve">11-46-101073092	</t>
  </si>
  <si>
    <t>CALLE 6B No. 81 B - 51</t>
  </si>
  <si>
    <t>chmperez13@gmail.com</t>
  </si>
  <si>
    <t>014-2025-CPS-P(128906)</t>
  </si>
  <si>
    <t>FDLAN-CD-014-2025 (128906)</t>
  </si>
  <si>
    <t>MAILY ESPERANZA DEL PILAR BOTELLO MARTINEZ</t>
  </si>
  <si>
    <t>145 CONTRATO DE PRESTACION DE SERVICIOS PROFESIONALES - 014 2025</t>
  </si>
  <si>
    <t>Prestar los servicios profesionales para adelantar las liquidaciones y liberaciones de contratos y convenios suscritos con cargo a los recursos del Fondo de
Desarrollo Local de Antonio Nariño, así como depuración de los rubros de obligaciones por pagar y demás trámites inherentes a la gestion propia de los rubros
de obligaciones por pagar. (sipse128906)</t>
  </si>
  <si>
    <t>https://community.secop.gov.co/Public/Tendering/ContractNoticePhases/View?PPI=CO1.PPI.37139902&amp;isFromPublicArea=True&amp;isModal=False</t>
  </si>
  <si>
    <t xml:space="preserve">CO1.PCCNTR.7392610	</t>
  </si>
  <si>
    <t xml:space="preserve">400-47-994000105293	</t>
  </si>
  <si>
    <t>CALLE 12A No 71B-60</t>
  </si>
  <si>
    <t>maily.hlv@gmail.com</t>
  </si>
  <si>
    <t>015-2025-CPS-AG (125907)</t>
  </si>
  <si>
    <t>FDLAN-CD-015-2025 (125907)</t>
  </si>
  <si>
    <t>SERGIO EDUARDD CIFUENTES MUÑOZ</t>
  </si>
  <si>
    <t>148 CONTRATO DE PRESTACION DE SERVICIOS DE APOYO A LA GESTION - 015 2025</t>
  </si>
  <si>
    <t>Prestación de servicios de apoyo a la gestión del fondo de desarrollo local de Antonio Nariño en los asuntos relacionados con operativos para la seguridad, la
convivencia y el desarrollo de la actividad económica en el espacio publico en la localidad, de conformidad con el marco normativo aplicable en la materia y en
cumplimiento del proyecto 2301 (SIPSE125907)</t>
  </si>
  <si>
    <t>https://community.secop.gov.co/Public/Tendering/ContractNoticePhases/View?PPI=CO1.PPI.37138701&amp;isFromPublicArea=True&amp;isModal=False</t>
  </si>
  <si>
    <t xml:space="preserve">CO1.PCCNTR.7390541	</t>
  </si>
  <si>
    <t>17-46-101048470</t>
  </si>
  <si>
    <t>CALLE 44 SUR NO 72 B 27</t>
  </si>
  <si>
    <t>sergioeduardedil3011@gmail.com</t>
  </si>
  <si>
    <t>016-2025-CPS-P (128688)</t>
  </si>
  <si>
    <t>FDLAN-CD-016-2025 (128688)</t>
  </si>
  <si>
    <t>CARLOS ANDRES MERIZALDE RUSINQUE</t>
  </si>
  <si>
    <t>145 CONTRATO DE PRESTACION DE SERVICIOS PROFESIONALES - 016 2025</t>
  </si>
  <si>
    <t>Prestar servicios profesionales especializados para el apoyo jurídico al área de gestión de desarrollo local Antonio Nariño como apoyo en el componente
técnico, formulación, socialización, seguimiento, apoyo a la supervisión y liquidación de los programas y proyectos de inversión relacionados con el espacio
público, parques y en general los asociados con todo tipo intervenciones en infraestructura que le sean asignados en cumplimiento del proyecto 2542 del PDL
(sipse128688)</t>
  </si>
  <si>
    <t>https://community.secop.gov.co/Public/Tendering/ContractNoticePhases/View?PPI=CO1.PPI.37138721&amp;isFromPublicArea=True&amp;isModal=False</t>
  </si>
  <si>
    <t>CO1.PCCNTR.7390543</t>
  </si>
  <si>
    <t>18-46-101027807</t>
  </si>
  <si>
    <t>Diagonal 3A No.1B-10 este</t>
  </si>
  <si>
    <t>Camr83@hotmail.com</t>
  </si>
  <si>
    <t xml:space="preserve"> 
APC-COLOMBIA </t>
  </si>
  <si>
    <t>017-2025-CPS-P(128325)</t>
  </si>
  <si>
    <t xml:space="preserve">FDLAN-CD-017-2025(128325)	</t>
  </si>
  <si>
    <t>RIOS RAMIREZ BRENDA CATHERINE</t>
  </si>
  <si>
    <t>145 CONTRATO DE PRESTACION DE SERVICIOS PROFESIONALES - 017 2025</t>
  </si>
  <si>
    <t xml:space="preserve">Prestar servicios profesionales para fortalecer la planeación estratégica y operativa de los proyectos de inversión de la Alcaldía Local de Antonio Nariño,
realizando las gestiones de concertación con la comunidad en procura del cumplimiento de lo definid o en cuanto a los presupuestos participativos, así como la
formulación, ejecución, supervisión y liquidación adecuada de los procesos contractuales, en cumplimiento con las normativas y prioridades
locales(SIPSE128325) </t>
  </si>
  <si>
    <t>https://community.secop.gov.co/Public/Tendering/ContractNoticePhases/View?PPI=CO1.PPI.37137754&amp;isFromPublicArea=True&amp;isModal=False</t>
  </si>
  <si>
    <t>CO1.PCCNTR.7389992</t>
  </si>
  <si>
    <t xml:space="preserve">310 - 47 - 994000013690	</t>
  </si>
  <si>
    <t>Calle 62 I Sur # 75 b 03</t>
  </si>
  <si>
    <t>Salud Total</t>
  </si>
  <si>
    <t>brendac.riosr@gmail.com</t>
  </si>
  <si>
    <t>018-2025-CPS-AG(128355)</t>
  </si>
  <si>
    <t>FDLAN-CD-018-2025(128355)</t>
  </si>
  <si>
    <t>MARIA FERNANDA GOMEZ VILLALBA</t>
  </si>
  <si>
    <t>148 CONTRATO DE PRESTACION DE SERVICIOS DE APOYO A LA GESTION - 018 2025</t>
  </si>
  <si>
    <t xml:space="preserve">Prestar servicios de apoyo a la gestión del Fondo de Desarrollo Local en los asuntos secretariales y asistenciales a la junta administradora local (SIPSE128355) </t>
  </si>
  <si>
    <t>https://community.secop.gov.co/Public/Tendering/ContractNoticePhases/View?PPI=CO1.PPI.37142558&amp;isFromPublicArea=True&amp;isModal=False</t>
  </si>
  <si>
    <t xml:space="preserve">CO1.PCCNTR.7391369	</t>
  </si>
  <si>
    <t xml:space="preserve">11-46-101073333	</t>
  </si>
  <si>
    <t>CALLE 13 SUR 24 D 87</t>
  </si>
  <si>
    <t>mariafgomezv@gmail.com</t>
  </si>
  <si>
    <t>019-2025-CPS-P(128327)</t>
  </si>
  <si>
    <t xml:space="preserve">FDLAN- 019-2025-CPS-P(128327)	</t>
  </si>
  <si>
    <t>ORTIZ MORA PEDRO ANTONIO</t>
  </si>
  <si>
    <t>145 CONTRATO DE PRESTACION DE SERVICIOS PROFESIONALES - 019 2025</t>
  </si>
  <si>
    <t xml:space="preserve">Prestar servicios profesionales al Fondo de Desarrollo Local de Antonio Nariño para fortalecer los procesos de participación ciudadana y articular acciones
interinstitucionales que promuevan y garanticen el derecho a la participación democrática de los habitantes de la localidad, alineados el plan de desarrollo local.
(SIPSE128327) </t>
  </si>
  <si>
    <t>https://community.secop.gov.co/Public/Tendering/ContractNoticePhases/View?PPI=CO1.PPI.37149084&amp;isFromPublicArea=True&amp;isModal=False</t>
  </si>
  <si>
    <t>CO1.PCCNTR.7397748</t>
  </si>
  <si>
    <t>14-46-101133162</t>
  </si>
  <si>
    <t>Carrera 25 · 53-10 sur</t>
  </si>
  <si>
    <t>p.ortiz2996@gmail.com</t>
  </si>
  <si>
    <t>020-2025-CPS-P(128325)</t>
  </si>
  <si>
    <t xml:space="preserve">FDLAN-CD-020-2025(128325)	</t>
  </si>
  <si>
    <t>WILBER HERNANDO ABRIL SAAVEDRA</t>
  </si>
  <si>
    <t>145 CONTRATO DE PRESTACION DE SERVICIOS PROFESIONALES - 020 2025</t>
  </si>
  <si>
    <t>Prestar servicios profesionales para fortalecer la planeación estratégica y operativa de los proyectos de inversión de la Alcaldía Local de Antonio Nariño,
realizando las gestiones de concertación con la comunidad en procura del cumplimiento de lo definid o en cuanto a los presupuestos participativos, así como la
formulación, ejecución, supervisión y liquidación adecuada de los procesos contractuales, en cumplimiento con las normativas y prioridades
locales(SIPSE128325)</t>
  </si>
  <si>
    <t>https://community.secop.gov.co/Public/Tendering/ContractNoticePhases/View?PPI=CO1.PPI.37150159&amp;isFromPublicArea=True&amp;isModal=False</t>
  </si>
  <si>
    <t>CO1.PCCNTR.7399033</t>
  </si>
  <si>
    <t>14-46-101133406</t>
  </si>
  <si>
    <t>CARRERA 62 No. 165A 88 TORRE 4 APTO 1004</t>
  </si>
  <si>
    <t>whas@live.com</t>
  </si>
  <si>
    <t>021-2025CPS-P(129463)</t>
  </si>
  <si>
    <t>FDLAN-CD-021-2025(129463)</t>
  </si>
  <si>
    <t>MARIA FERNANDA CASTRO AGUILERA</t>
  </si>
  <si>
    <t>O230117459920242465</t>
  </si>
  <si>
    <t>Acciones de impulso al sector
cultural</t>
  </si>
  <si>
    <t>145 CONTRATO DE PRESTACION DE SERVICIOS PROFESIONALES - 021 2025</t>
  </si>
  <si>
    <t xml:space="preserve">Prestar servicios profesionales al Fondo de Desarrollo Local de Antonio Nariño con el fin de brindar apoyo a organizaciones del sector cultural y creativo en el
cumplimiento del proyecto 2465 (sipse 129463) </t>
  </si>
  <si>
    <t>https://community.secop.gov.co/Public/Tendering/ContractNoticePhases/View?PPI=CO1.PPI.37162587&amp;isFromPublicArea=True&amp;isModal=False</t>
  </si>
  <si>
    <t xml:space="preserve">CO1.PCCNTR.7399728	</t>
  </si>
  <si>
    <t>NB-100368848</t>
  </si>
  <si>
    <t>CL 59 B BIS 38 18 SUR</t>
  </si>
  <si>
    <t>FC651101@GMAIL.COM</t>
  </si>
  <si>
    <t xml:space="preserve">022-2025-CPS-P(126499)	</t>
  </si>
  <si>
    <t>FDLAN-CD-022-2025(126499)</t>
  </si>
  <si>
    <t>JHONATAN DAVID LENIS GARCIA</t>
  </si>
  <si>
    <t>145 CONTRATO DE PRESTACION DE SERVICIOS PROFESIONALES - 022 2025</t>
  </si>
  <si>
    <t>Prestar servicios especializados a la alcaldía local de Antonio Nariño para el procesos de planeación, apoyando la definición para la formulación, apoyo a la
supervisión, ejecución y seguimiento de los proyectos y contratos definidos en el Plan Operativo Anual de Inversiones, tendiendo a la adecuada articulación
con los objetivos estratégicos y metas de la administración local. (SIPSE126499)</t>
  </si>
  <si>
    <t>https://community.secop.gov.co/Public/Tendering/ContractNoticePhases/View?PPI=CO1.PPI.37184328&amp;isFromPublicArea=True&amp;isModal=False</t>
  </si>
  <si>
    <t>CO1.PCCNTR.7409453</t>
  </si>
  <si>
    <t>14-46-101133021</t>
  </si>
  <si>
    <t>CL 63 F 75 13</t>
  </si>
  <si>
    <t>Jhonatan.lenis@gobiernobogotoa.gov.co</t>
  </si>
  <si>
    <t>023-2025-CPS-P(129464)</t>
  </si>
  <si>
    <t>FDLAN-CD-023-2025(129464)</t>
  </si>
  <si>
    <t>MARIA DEL PILAR PARDO CORTES</t>
  </si>
  <si>
    <t>O230117459920242472</t>
  </si>
  <si>
    <t>Acciones de resiliencia hogares
seguros y comunidades fortalecidas</t>
  </si>
  <si>
    <t>145 CONTRATO DE PRESTACION DE SERVICIOS PROFESIONALES - 023 2025</t>
  </si>
  <si>
    <t xml:space="preserve">Prestar servicios profesionales al Fondo de Desarrollo Local de Antonio Nariño con el fin de promover acciones de resiliencia para hogar seguros y
comunidades fortalecidas en cumplimiento del proyecto 2472 (sipse129464) </t>
  </si>
  <si>
    <t>https://community.secop.gov.co/Public/Tendering/ContractNoticePhases/View?PPI=CO1.PPI.37173117&amp;isFromPublicArea=True&amp;isModal=False</t>
  </si>
  <si>
    <t xml:space="preserve">CO1.PCCNTR.7399597	</t>
  </si>
  <si>
    <t>310 - 47 - 994000013694</t>
  </si>
  <si>
    <t>CARRERA 78A #6B-28 INT 4 APTO 204</t>
  </si>
  <si>
    <t>pardocortes@gmail.com</t>
  </si>
  <si>
    <t>024-2025-CPS-AG(129743)</t>
  </si>
  <si>
    <t xml:space="preserve">FDLAN-CD-024-2025(129743)	</t>
  </si>
  <si>
    <t>PALACIO GIRALDO ANGIE ALEXANDRA</t>
  </si>
  <si>
    <t>O230117459920242488</t>
  </si>
  <si>
    <t>Acciones para la Comunidad
Protectora de felinos y caninos</t>
  </si>
  <si>
    <t>145 CONTRATO DE PRESTACION DE SERVICIOS PROFESIONALES - 024 2025</t>
  </si>
  <si>
    <t xml:space="preserve">Prestar servicios de apoyo tecnico a la gestión del Fondo de desarrollo local de Antonio Nariño en la promoción, articulación, acompañamiento y seguimiento
para la atención y protección de los animales domésticos y silvestres de la localidad. (sipse129743) </t>
  </si>
  <si>
    <t>https://community.secop.gov.co/Public/Tendering/ContractNoticePhases/View?PPI=CO1.PPI.37200280&amp;isFromPublicArea=True&amp;isModal=False</t>
  </si>
  <si>
    <t>CO1.PCCNTR.7408869</t>
  </si>
  <si>
    <t>CHU-100040093</t>
  </si>
  <si>
    <t>KR 78 D 14 SUR</t>
  </si>
  <si>
    <t>Anpalacio@udca.edu.co</t>
  </si>
  <si>
    <t>025-2025-CPS-AG(125905)</t>
  </si>
  <si>
    <t xml:space="preserve">FDLAN-CD-025-2025(125905)	</t>
  </si>
  <si>
    <t>Shirley Johana Roncancio Vaca</t>
  </si>
  <si>
    <t>O230117459920242469</t>
  </si>
  <si>
    <t>Acciones de revitalización y
embellecimiento del territorio local</t>
  </si>
  <si>
    <t>148 CONTRATO DE PRESTACION DE SERVICIOS DE APOYO A LA GESTION - 025 2025</t>
  </si>
  <si>
    <t>Prestar servicios de apoyo a la gestión de la entidad en las actividades operativas y logísticas para la implementación de los manuales de mantenimiento de
los parques de proximidad y/o de bolsillo y/o espacio publico de la localidad de antonio nariño con cargo al proyecto de inversion 2469 (SIPSE125905)</t>
  </si>
  <si>
    <t>https://community.secop.gov.co/Public/Tendering/ContractNoticePhases/View?PPI=CO1.PPI.37509336&amp;isFromPublicArea=True&amp;isModal=False</t>
  </si>
  <si>
    <t>CO1.PCCNTR.7499106</t>
  </si>
  <si>
    <t>NB-100370704</t>
  </si>
  <si>
    <t>Calle 46 B sur # 11 c 58 este</t>
  </si>
  <si>
    <t>shirley1302chuskis@gmail.com</t>
  </si>
  <si>
    <t>026-2025-CPS-AG (125907)</t>
  </si>
  <si>
    <t>FDLAN-CD-026-2025 (125907)</t>
  </si>
  <si>
    <t>YULY ANDREA RODRIGUEZ MELO</t>
  </si>
  <si>
    <t>Acciones de convivencia para el
espacio publico</t>
  </si>
  <si>
    <t>148 CONTRATO DE PRESTACION DE SERVICIOS DE APOYO A LA GESTION - 026 2025</t>
  </si>
  <si>
    <t>https://community.secop.gov.co/Public/Tendering/ContractNoticePhases/View?PPI=CO1.PPI.37194546&amp;isFromPublicArea=True&amp;isModal=False</t>
  </si>
  <si>
    <t>CO1.PCCNTR.7407583</t>
  </si>
  <si>
    <t>21-46-101107899</t>
  </si>
  <si>
    <t>Calle 16b # 82b -08</t>
  </si>
  <si>
    <t>yuliandrearodriguezmelo@gmail.com</t>
  </si>
  <si>
    <t>027-2025-CPS-AG (125907)</t>
  </si>
  <si>
    <t>FDLAN-CD-027-2025 (125907)</t>
  </si>
  <si>
    <t xml:space="preserve">	ELIECER CASTILLO MURILLO</t>
  </si>
  <si>
    <t>148 CONTRATO DE PRESTACION DE SERVICIOS DE APOYO A LA GESTION - 27 2025</t>
  </si>
  <si>
    <t xml:space="preserve">Prestación de servicios de apoyo a la gestión del fondo de desarrollo local de Antonio Nariño en los asuntos relacionados con operativos para la seguridad, la
convivencia y el desarrollo de la actividad económica en el espacio publico en la localidad, de conformidad con el marco normativo aplicable en la materia y en
cumplimiento del proyecto 2301 (SIPSE125907) </t>
  </si>
  <si>
    <t>https://community.secop.gov.co/Public/Tendering/ContractNoticePhases/View?PPI=CO1.PPI.37193485&amp;isFromPublicArea=True&amp;isModal=False</t>
  </si>
  <si>
    <t>CO1.PCCNTR.7407598</t>
  </si>
  <si>
    <t>310 - 47 - 994000013769</t>
  </si>
  <si>
    <t>Cl 97 c sur # 0-24 este</t>
  </si>
  <si>
    <t>tillo482016@gmail.com</t>
  </si>
  <si>
    <t>028-2025-CPS-AG (125907)</t>
  </si>
  <si>
    <t xml:space="preserve">FDLAN-CD-028-2025 (125907)	</t>
  </si>
  <si>
    <t>CONSUEGRA ORTEGA JOSE LUIS</t>
  </si>
  <si>
    <t>148 CONTRATO DE PRESTACION DE SERVICIOS DE APOYO A LA GESTION - 028 2025</t>
  </si>
  <si>
    <t>https://community.secop.gov.co/Public/Tendering/ContractNoticePhases/View?PPI=CO1.PPI.37197014&amp;isFromPublicArea=True&amp;isModal=False</t>
  </si>
  <si>
    <t>CO1.PCCNTR.7408422</t>
  </si>
  <si>
    <t xml:space="preserve">14-46-101132983	</t>
  </si>
  <si>
    <t>Carrera 101 A # 24 A - 39</t>
  </si>
  <si>
    <t>joseluisconsuegra145@gmail.com</t>
  </si>
  <si>
    <t>029-2025-CPS-P(129548)</t>
  </si>
  <si>
    <t>FDLAN-CD-029-2025(129548)</t>
  </si>
  <si>
    <t>ALVARO ANTONIO AARON FORERO</t>
  </si>
  <si>
    <t>O230117459920242458</t>
  </si>
  <si>
    <t>Acciones para la atención integral a
primer infancia y educación</t>
  </si>
  <si>
    <t>145 CONTRATO DE PRESTACION DE SERVICIOS PROFESIONALES - 029 2025</t>
  </si>
  <si>
    <t xml:space="preserve">Prestacion de servicios profesionales para el seguimiento, ejecución y liquidación de los contratos suscritos entre el Fondo de Desarrollo Local de Antonio
Nariño para el cumplimiento del proyecto 2458 (sipse129548) </t>
  </si>
  <si>
    <t>https://community.secop.gov.co/Public/Tendering/ContractNoticePhases/View?PPI=CO1.PPI.37206836&amp;isFromPublicArea=True&amp;isModal=False</t>
  </si>
  <si>
    <t>CO1.PCCNTR.7409689</t>
  </si>
  <si>
    <t xml:space="preserve">310 - 47 - 994000013735	</t>
  </si>
  <si>
    <t>Calle 62 No. 7-44 apartamento 701</t>
  </si>
  <si>
    <t xml:space="preserve">ALVAROANTONIOAARONFORERO@GMAIL.COM </t>
  </si>
  <si>
    <t>030-2025-CPS-P(128327)</t>
  </si>
  <si>
    <t xml:space="preserve">FDLAN-CD-030-2025(128327)	</t>
  </si>
  <si>
    <t>HELENA PATRICIA RAMIREZ CHURQUE</t>
  </si>
  <si>
    <t>Fortalecimiento Institucional y
Transparencia</t>
  </si>
  <si>
    <t>145 CONTRATO DE PRESTACION DE SERVICIOS PROFESIONALES - 030 2025</t>
  </si>
  <si>
    <t>https://community.secop.gov.co/Public/Tendering/ContractNoticePhases/View?PPI=CO1.PPI.37200751&amp;isFromPublicArea=True&amp;isModal=False</t>
  </si>
  <si>
    <t>CO1.PCCNTR.7407557</t>
  </si>
  <si>
    <t xml:space="preserve">310 - 47 - 994000013777	</t>
  </si>
  <si>
    <t>Calle 35A sur # 33 A- 11</t>
  </si>
  <si>
    <t>Patricia.ramirez1510@hotmail.com</t>
  </si>
  <si>
    <t>031-2025-CPS-P(128590)</t>
  </si>
  <si>
    <t>FDLAN-CD-031-2025 (128590)</t>
  </si>
  <si>
    <t>OSCAR JAVIER OVALLE RIVRA</t>
  </si>
  <si>
    <t>145 CONTRATO DE PRESTACION DE SERVICIOS PROFESIONALES - 031 2025</t>
  </si>
  <si>
    <t>Prestar los servicios profesionales especializados al FDL de la Alcaldía Local de Antonio Nariño para la revisión, designación, formulación, evaluación, apoyo a
la supervisión, seguimiento, ejecución, liquidación y acompañamiento de los procesos de infraestructura de la localidad de Antonio Nariño cumplimiento del
proyecto 2542 del PDL. (SIPSE 128590)</t>
  </si>
  <si>
    <t xml:space="preserve">https://community.secop.gov.co/Public/Tendering/ContractNoticePhases/View?PPI=CO1.PPI.37209430&amp;isFromPublicArea=True&amp;isModal=False
</t>
  </si>
  <si>
    <t>OBRAS</t>
  </si>
  <si>
    <t>CO1.PCCNTR.7409587</t>
  </si>
  <si>
    <t xml:space="preserve">360 47 994000040735	</t>
  </si>
  <si>
    <t>TRNS 35 BIS N 30 - 75 SUR</t>
  </si>
  <si>
    <t>Javier.ovallerivera@gmail.com</t>
  </si>
  <si>
    <t>INSTITUTO DE PLANIFICACIÓN Y PROMOCIÓN DE 
SOLUCIONES ENERGÉTICAS PARA LAS ZONAS NO 
INTERCONECTADAS IPSE</t>
  </si>
  <si>
    <t>032-2025-CPS-AG(125907)</t>
  </si>
  <si>
    <t>FDLAN-CD-032-2025(125907)</t>
  </si>
  <si>
    <t>JEISON FABIAN MALDONADO HUERTAS</t>
  </si>
  <si>
    <t xml:space="preserve">Acciones de convivencia para el
espacio publico </t>
  </si>
  <si>
    <t>148 CONTRATO DE PRESTACION DE SERVICIOS DE APOYO A LA GESTION - 032 2025</t>
  </si>
  <si>
    <t>https://community.secop.gov.co/Public/Tendering/ContractNoticePhases/View?PPI=CO1.PPI.37209366&amp;isFromPublicArea=True&amp;isModal=False</t>
  </si>
  <si>
    <t xml:space="preserve">CO1.PCCNTR.7410017 	</t>
  </si>
  <si>
    <t>11-44-101247584</t>
  </si>
  <si>
    <t>CRA 18 SUR # 69 - 50</t>
  </si>
  <si>
    <t>fabianverde15@hotmail.com</t>
  </si>
  <si>
    <t>033-2025-CPS-P(129466)</t>
  </si>
  <si>
    <t>FDLAN-CD-033-2025(129466)</t>
  </si>
  <si>
    <t xml:space="preserve">JUAN SEBASTIAN QUINTERO MARTINEZ </t>
  </si>
  <si>
    <t>O230117459920242607</t>
  </si>
  <si>
    <t>Construyendo acciones para el
fortalecimiento de capacidadesde la
gente, la reactivación económica y
el impulso empresarial e industrial
de la localidad</t>
  </si>
  <si>
    <t>145 CONTRATO DE PRESTACION DE SERVICIOS PROFESIONALES - 033 2025</t>
  </si>
  <si>
    <t>Prestar servicios profesionales al Fondo de Desarrollo Local de Antonio Nariño con el fin de fortalecer las capacidades y habilidades de las personas de la
localidad para mejorar el acceso al empleo en cumplimiento del proyecto 2607 (sipse129466)</t>
  </si>
  <si>
    <t>https://community.secop.gov.co/Public/Tendering/ContractNoticePhases/View?PPI=CO1.PPI.37213602&amp;isFromPublicArea=True&amp;isModal=False</t>
  </si>
  <si>
    <t>CO1.PCCNTR.7417667</t>
  </si>
  <si>
    <t xml:space="preserve">14-46-101133500	</t>
  </si>
  <si>
    <t>Av. kr 30#57-39</t>
  </si>
  <si>
    <t>Jsquinterom25@gmail.com</t>
  </si>
  <si>
    <t>034-2025-CPS-P(128981)P</t>
  </si>
  <si>
    <t xml:space="preserve">FDLAN-CD-034-2025(128981)	</t>
  </si>
  <si>
    <t>ANDREA GUTIERREZ PERILLA</t>
  </si>
  <si>
    <t>145 CONTRATO DE PRESTACION DE SERVICIOS PROFESIONALES - 034 2025</t>
  </si>
  <si>
    <t>https://community.secop.gov.co/Public/Tendering/ContractNoticePhases/View?PPI=CO1.PPI.37224557&amp;isFromPublicArea=True&amp;isModal=False</t>
  </si>
  <si>
    <t xml:space="preserve">CO1.PCCNTR.7414557	</t>
  </si>
  <si>
    <t>310 47 994000013919</t>
  </si>
  <si>
    <t xml:space="preserve">Diagonal 85 #79ª 78 </t>
  </si>
  <si>
    <t>Andreagutierrezperilla20217@gmail.com</t>
  </si>
  <si>
    <t xml:space="preserve">035-2025-CPS-P(125975)	</t>
  </si>
  <si>
    <t xml:space="preserve">FDLAN-CD-035-2025(125975)	</t>
  </si>
  <si>
    <t>ADRIANA KATTERINE HERRERA URIBE</t>
  </si>
  <si>
    <t>145 CONTRATO DE PRESTACION DE SERVICIOS PROFESIONALES</t>
  </si>
  <si>
    <t xml:space="preserve">Apoyar jurídicamente la ejecución de las acciones requeridas para el trámite e impulso procesal de las actuaciones contravencionales y/o querellas que cursen
en las Inspecciones de Policía de la Localidad (sipse125975) </t>
  </si>
  <si>
    <t>https://community.secop.gov.co/Public/Tendering/ContractNoticePhases/View?PPI=CO1.PPI.37225275&amp;isFromPublicArea=True&amp;isModal=False</t>
  </si>
  <si>
    <t xml:space="preserve">CO1.PCCNTR.7418805	</t>
  </si>
  <si>
    <t>11-46-101073584</t>
  </si>
  <si>
    <t>Crr 25 bis No. 7-30 sur</t>
  </si>
  <si>
    <t>Akherrera92@gmail.com</t>
  </si>
  <si>
    <t>036-2025-CPS-P(125975)</t>
  </si>
  <si>
    <t>FDLAN-CD-036-2025(125975)</t>
  </si>
  <si>
    <t xml:space="preserve">JOSE DANILO BURBANO JARAMILLO </t>
  </si>
  <si>
    <t>https://community.secop.gov.co/Public/Tendering/ContractNoticePhases/View?PPI=CO1.PPI.37232502&amp;isFromPublicArea=True&amp;isModal=False</t>
  </si>
  <si>
    <t>CO1.PCCNTR.7419082</t>
  </si>
  <si>
    <t>Calle 56 # 16 50</t>
  </si>
  <si>
    <t>ALIANSALUD</t>
  </si>
  <si>
    <t>Danilo.burbano@hotmail.com</t>
  </si>
  <si>
    <t>037-2025-CPS-AG (128361)</t>
  </si>
  <si>
    <t>FDLAN-CD-037-2025(128361)</t>
  </si>
  <si>
    <t xml:space="preserve">LILIANA PAOLA PEREA CRISTANCHO </t>
  </si>
  <si>
    <t>148 CONTRATO DE PRESTACION DE SERVICIOS DE APOYO A LA GESTION</t>
  </si>
  <si>
    <t>Prestar servicios técnicos de apoyo al área de gestión de desarrollo local de Antonio Nariño para la administración eficiente del centro de documentación e
información (CDI), asegurando el manejo adecuado de las comunicaciones internas, externas y de entrada, así como la atención efecticva a los ciudadanos a
través de los diferentes canales establecidos por la entidad con cargo al proyecto 2478. (SIPSE 128361)</t>
  </si>
  <si>
    <t>https://community.secop.gov.co/Public/Tendering/ContractNoticePhases/View?PPI=CO1.PPI.37237831&amp;isFromPublicArea=True&amp;isModal=False</t>
  </si>
  <si>
    <t>CO1.PCCNTR.7418779</t>
  </si>
  <si>
    <t>310 - 47 - 994000013767</t>
  </si>
  <si>
    <t>Carrera 9 D Este # 21 A 16 SUR</t>
  </si>
  <si>
    <t>TECNICO o TECNOLOGO</t>
  </si>
  <si>
    <t>l.perea2204@gmail.com</t>
  </si>
  <si>
    <t>038-2025 CPS-P(129465)</t>
  </si>
  <si>
    <t>FDLAN-CD-038-2025(129465)</t>
  </si>
  <si>
    <t xml:space="preserve">	DULFAY PEREZ DIAZ</t>
  </si>
  <si>
    <t>O230117459920242535</t>
  </si>
  <si>
    <t>Acciones por una Localidad
incluyente y diferencial</t>
  </si>
  <si>
    <t xml:space="preserve">Prestar servicios profesionales al Fondo de Desarrollo Local de Antonio Nariño con el fin de implementar iniciativas de inversión local con las comunidades
negras, afrocolombianas, palenqueras e indigenas en cumplimiento del proyecto 2535 (sipse129465) </t>
  </si>
  <si>
    <t>https://community.secop.gov.co/Public/Tendering/ContractNoticePhases/View?PPI=CO1.PPI.37248019&amp;isFromPublicArea=True&amp;isModal=False</t>
  </si>
  <si>
    <t>CO1.PCCNTR.7423923</t>
  </si>
  <si>
    <t>39-46-101014123</t>
  </si>
  <si>
    <t>Cra 19 183-30 Int 4-402_x000D_</t>
  </si>
  <si>
    <t>Dulfay7@hotmail.com</t>
  </si>
  <si>
    <t>039-2025-CPS-AG(129470)</t>
  </si>
  <si>
    <t>FDLAN-CD-039-2025(129470)</t>
  </si>
  <si>
    <t>LEIDY NATHALIA GOMEZ OSPINA</t>
  </si>
  <si>
    <t>O230117459920242510</t>
  </si>
  <si>
    <t>Acciones de participación ciudadana
con un camino libre</t>
  </si>
  <si>
    <t>Prestar servicios de apoyo a la gestión al Fondo de Desarrollo Local de Antonio Nariño para contribuir en el cumplimiento en el proyecto 2510 de participación
ciudadana con un camino libre.(sipse 129470)</t>
  </si>
  <si>
    <t>https://community.secop.gov.co/Public/Tendering/ContractNoticePhases/View?PPI=CO1.PPI.37248059&amp;isFromPublicArea=True&amp;isModal=False</t>
  </si>
  <si>
    <t xml:space="preserve">CO1.PCCNTR.7431118	</t>
  </si>
  <si>
    <t xml:space="preserve">14-46-101133468
</t>
  </si>
  <si>
    <t>Calle 14 b #116-69</t>
  </si>
  <si>
    <t>Leidynatha2458@gmail.com</t>
  </si>
  <si>
    <t>040-2025-CPS-P (129170)</t>
  </si>
  <si>
    <t>FDLAN-CD-040-2025 (129170)</t>
  </si>
  <si>
    <t>JULIO CESAR RESTREPO RODRIGUEZ</t>
  </si>
  <si>
    <t>O230117459920242335</t>
  </si>
  <si>
    <t>Acciones para Mujeres en el
ejercicio de derechos y el
fortalecimiento de su autonomia</t>
  </si>
  <si>
    <t xml:space="preserve">Prestar servicios profesionales al Fondo de Desarrollo Local de Antonio Nariño con el fin de implementar acciones que promuevan y protejan los derechos de
las mujeres, y fortalezcan su autonomía, en el marco del proyecto 2335 (sipse129170) </t>
  </si>
  <si>
    <t>https://community.secop.gov.co/Public/Tendering/ContractNoticePhases/View?PPI=CO1.PPI.37246991&amp;isFromPublicArea=True&amp;isModal=False</t>
  </si>
  <si>
    <t>CO1.PCCNTR.7420153</t>
  </si>
  <si>
    <t>14-46-101134535</t>
  </si>
  <si>
    <t>Cra 56b # 65 62</t>
  </si>
  <si>
    <t>Juliorestreporodriguez4@gmail.com</t>
  </si>
  <si>
    <t>041-2025 CPS-AG(125907)</t>
  </si>
  <si>
    <t>FDLAN-CD-041-2025(125907)</t>
  </si>
  <si>
    <t>ANGELA MARIA PROAÑO PARRA</t>
  </si>
  <si>
    <t>https://community.secop.gov.co/Public/Tendering/ContractNoticePhases/View?PPI=CO1.PPI.37281479&amp;isFromPublicArea=True&amp;isModal=False</t>
  </si>
  <si>
    <t>CO1.PCCNTR.7431337</t>
  </si>
  <si>
    <t>460-47-994000083309</t>
  </si>
  <si>
    <t>Cra 99B. No.64G-28</t>
  </si>
  <si>
    <t>Angelamariap1967@gmail.com</t>
  </si>
  <si>
    <t>042-2025-CPS-P(129468)</t>
  </si>
  <si>
    <t>FDLAN-042-2025-CPS-P(129468)</t>
  </si>
  <si>
    <t>TIFANY MICHELL ARIZA PALACIOS</t>
  </si>
  <si>
    <t>Prestar servicios profesionales al Fondo de Desarrollo Local de Antonio Nariño con el fin de apoyar Mipymes y/o emprendimientos orientados al fortalecimiento
de las capacidades locales para la gestión y el desarrollo turístico en cumplimiento del proyecto 2607 (sipse129468)</t>
  </si>
  <si>
    <t>https://community.secop.gov.co/Public/Tendering/ContractNoticePhases/View?PPI=CO1.PPI.37281876&amp;isFromPublicArea=True&amp;isModal=False</t>
  </si>
  <si>
    <t>CO1.PCCNTR.7432040</t>
  </si>
  <si>
    <t>NB-100369109</t>
  </si>
  <si>
    <t>Cl 16 f #99-72</t>
  </si>
  <si>
    <t>Michellariza1609@gmail.com</t>
  </si>
  <si>
    <t>043-2025-CPS-AG(125907)</t>
  </si>
  <si>
    <t>FDLAN-CD-043-2025(125907)</t>
  </si>
  <si>
    <t>JEFFERSON CAMILO PEÑA URREGO</t>
  </si>
  <si>
    <t>PRESTACIÓN DE SERVICIOS DE APOYO A LA GESTIÓN DEL FONDO DE DESARROLLO LOCAL DE ANTONIO NARIÑO EN LOS ASUNTOS RELACIONADOS CON OPERATIVOS PARA LA SEGURIDAD, LA CONVIVENCIA Y EL DESARROLLO DE LA ACTIVIDAD ECONÓMICA EN EL ESPACIO PUBLICO EN LA LOCALIDAD, DE CONFORMIDAD CON EL MARCO NORMATIVO APLICABLE EN LA MATERIA Y EN CUMPLIMIENTO DEL PROYECTO 2301</t>
  </si>
  <si>
    <t>https://community.secop.gov.co/Public/Tendering/ContractNoticePhases/View?PPI=CO1.PPI.37283423&amp;isFromPublicArea=True&amp;isModal=False</t>
  </si>
  <si>
    <t>CO1.PCCNTR.7434123</t>
  </si>
  <si>
    <t>SIN VIGENCIA</t>
  </si>
  <si>
    <t>Kra 56#02-04</t>
  </si>
  <si>
    <t>Jeffersoncamilo29@hotmail.com</t>
  </si>
  <si>
    <t>044-2025-CPS-P(129556)</t>
  </si>
  <si>
    <t>FDLAN-CD-044-2025 (129556)</t>
  </si>
  <si>
    <t xml:space="preserve">YULY ROCIO QUEVEDO ROJAS </t>
  </si>
  <si>
    <t>Apoyar la formulación, ejecución, seguimiento y mejora continua de las herramientas que conforman la Gestión Ambiental Institucional de la Alcaldía Local
(sipse129556)</t>
  </si>
  <si>
    <t>https://community.secop.gov.co/Public/Tendering/ContractNoticePhases/View?PPI=CO1.PPI.37301998&amp;isFromPublicArea=True&amp;isModal=False</t>
  </si>
  <si>
    <t>CO1.PCCNTR.7441544</t>
  </si>
  <si>
    <t>11-44-101247993</t>
  </si>
  <si>
    <t>Cl 75ª #107-85</t>
  </si>
  <si>
    <t>Yuly181991@gmial.com</t>
  </si>
  <si>
    <t>045-2025-CPS-P(128327)</t>
  </si>
  <si>
    <t>FDLAN-CD-045-2025 (128327)</t>
  </si>
  <si>
    <t>HOLBEYDA RUTH RUBIANO CASTRO</t>
  </si>
  <si>
    <t>Prestar servicios profesionales al Fondo de Desarrollo Local de Antonio Nariño para fortalecer los procesos de participación ciudadana y articular acciones
interinstitucionales que promuevan y garanticen el derecho a la participación democrática de los habitantes de la localidad, alineados el plan de desarrollo local.
(SIPSE128327)</t>
  </si>
  <si>
    <t>https://community.secop.gov.co/Public/Tendering/ContractNoticePhases/View?PPI=CO1.PPI.37311920&amp;isFromPublicArea=True&amp;isModal=False</t>
  </si>
  <si>
    <t>CO1.PCCNTR.7441536</t>
  </si>
  <si>
    <t>14-46-101133760</t>
  </si>
  <si>
    <t>KR 11 22 50 SUR</t>
  </si>
  <si>
    <t>holbespeedy@hotmail.com</t>
  </si>
  <si>
    <t>046-2025 CPS-AG(125907)</t>
  </si>
  <si>
    <t>FDLAN-CD-046-2025(125907)</t>
  </si>
  <si>
    <t>LUZ DARY PINTO GUEVARA</t>
  </si>
  <si>
    <t>https://community.secop.gov.co/Public/Tendering/ContractNoticePhases/View?PPI=CO1.PPI.37313794&amp;isFromPublicArea=True&amp;isModal=False</t>
  </si>
  <si>
    <t>CO1.PCCNTR.7441251</t>
  </si>
  <si>
    <t>NB-100369837</t>
  </si>
  <si>
    <t>DG 46 A SUR 51 D 65</t>
  </si>
  <si>
    <t>ldpinto82@gmail.com</t>
  </si>
  <si>
    <t>047-2025-CPS-P(129168)</t>
  </si>
  <si>
    <t>FDLAN-CD-047-2025(129168)</t>
  </si>
  <si>
    <t xml:space="preserve">KEVIN ANDRES PIÑEREZ AMELL </t>
  </si>
  <si>
    <t>O230117459920242264</t>
  </si>
  <si>
    <t>Acciones para el fomento y
desarrollo de los derechos de las
mujeres</t>
  </si>
  <si>
    <t>Prestar servicios profesionales al Fondo de Desarrollo Local de Antonio Nariño con el fin de fortalecer las acciones del proyecto 2264, enfocadas en la
prevención del feminicidio y la violencia contra la mujer. (SIPSE 129168)</t>
  </si>
  <si>
    <t>https://community.secop.gov.co/Public/Tendering/ContractNoticePhases/View?PPI=CO1.PPI.37314979&amp;isFromPublicArea=True&amp;isModal=False</t>
  </si>
  <si>
    <t>CO1.PCCNTR.7441407</t>
  </si>
  <si>
    <t>14-44-101229125</t>
  </si>
  <si>
    <t>KR 11 A 116 21</t>
  </si>
  <si>
    <t>KEVINAMELL1234@GMAIL.COM</t>
  </si>
  <si>
    <t>048-2025-CPS-P(129593)</t>
  </si>
  <si>
    <t>FDLAN-CD-048-2025(129593)</t>
  </si>
  <si>
    <t xml:space="preserve">ABEL ERNESTO CASTIBLANCO DURAN </t>
  </si>
  <si>
    <t xml:space="preserve">Prestar los servicios profesionales como administrador de red brindando asistencia y soporte técnico de la infraestructura tecnológica de la alcaldía local, así
como a los usuarios que desarrollen sus actividades en las áreas de la alcaldía local, inspecciones de policia y junta administradora local (sipse12593) </t>
  </si>
  <si>
    <t>https://community.secop.gov.co/Public/Tendering/ContractNoticePhases/View?PPI=CO1.PPI.37315139&amp;isFromPublicArea=True&amp;isModal=False</t>
  </si>
  <si>
    <t>CO1.PCCNTR.7441191</t>
  </si>
  <si>
    <t xml:space="preserve">CHU-100040537	</t>
  </si>
  <si>
    <t>Transversal 34A Bis Sur 40 A - 10 Apto 102 int IV</t>
  </si>
  <si>
    <t>acastidu@gmail.com</t>
  </si>
  <si>
    <t>049-2025-CPS-AG(129946)</t>
  </si>
  <si>
    <t>FDLAN-CD-049-2025(129946)</t>
  </si>
  <si>
    <t>CARLOS MARTÍN BOjACA TORRES</t>
  </si>
  <si>
    <t>Prestación de servicios para la conducción de los vehículos que conforman el parque automotor en propiedad o custodia del fondo de desarrollo local para el
transporte de los servidores que requieran de la prestación del servicio en ejecución de los planes, programas y proyectos que se adelantan en la alcaldía local
de Antonio Nariño. (sipse129946)</t>
  </si>
  <si>
    <t>https://community.secop.gov.co/Public/Tendering/ContractNoticePhases/View?PPI=CO1.PPI.37404189&amp;isFromPublicArea=True&amp;isModal=False</t>
  </si>
  <si>
    <t>CO1.PCCNTR.7470241</t>
  </si>
  <si>
    <t xml:space="preserve">310 - 47 - 994000014050	</t>
  </si>
  <si>
    <t>CALLE 144 A No 52-09</t>
  </si>
  <si>
    <t>carlosbojaca8817@gmail.com</t>
  </si>
  <si>
    <t>050-2025-CPS-P(126471)</t>
  </si>
  <si>
    <t>FDLAN-CD-050-2025(126471)</t>
  </si>
  <si>
    <t xml:space="preserve">NUBIA YULIETH SALAZAR PARDO	</t>
  </si>
  <si>
    <t>https://community.secop.gov.co/Public/Tendering/ContractNoticePhases/View?PPI=CO1.PPI.37392855&amp;isFromPublicArea=True&amp;isModal=False</t>
  </si>
  <si>
    <t>CO1.PCCNTR.7467726</t>
  </si>
  <si>
    <t>21-46-101109259</t>
  </si>
  <si>
    <t>CR 56 N 4D 67</t>
  </si>
  <si>
    <t>YSALAZARPA@GMAIL.COM</t>
  </si>
  <si>
    <t xml:space="preserve">
FONDO DE DESARROLLO LOCAL DE TUNJUELITO </t>
  </si>
  <si>
    <t>051-2025-CPS-P(129970)</t>
  </si>
  <si>
    <t>FDLAN-CD-051-2025(129970)</t>
  </si>
  <si>
    <t xml:space="preserve">FABIANA KARINA RINCON DURAN	</t>
  </si>
  <si>
    <t>Prestar servicios profesionales al Fondo de Desarrollo Local de Antonio Nariño en asuntos relacionados con la gestión y atención del riesgo y cambio climático
ademas de monitorear, informar y atender las emergencias que se presenten en la localidad. (sipse129970)</t>
  </si>
  <si>
    <t>https://community.secop.gov.co/Public/Tendering/ContractNoticePhases/View?PPI=CO1.PPI.37405394&amp;isFromPublicArea=True&amp;isModal=False</t>
  </si>
  <si>
    <t>CO1.PCCNTR.7468440</t>
  </si>
  <si>
    <t>14-46-101134610</t>
  </si>
  <si>
    <t>CRA 79 # 19A- 86</t>
  </si>
  <si>
    <t>Eco.kduran@gmail.com</t>
  </si>
  <si>
    <t>052-2025 CPS-AG(125907)</t>
  </si>
  <si>
    <t>FDLAN-CD-052-2025(125907)</t>
  </si>
  <si>
    <t xml:space="preserve">JULIAN ANDRES ABRIL BARRETO	</t>
  </si>
  <si>
    <t>https://community.secop.gov.co/Public/Tendering/ContractNoticePhases/View?PPI=CO1.PPI.37406025&amp;isFromPublicArea=True&amp;isModal=False</t>
  </si>
  <si>
    <t>CO1.PCCNTR.7468632</t>
  </si>
  <si>
    <t>14-46-101134564</t>
  </si>
  <si>
    <t>Calle 37 Bis B sur # 01 A 10 este</t>
  </si>
  <si>
    <t>Julian_01andres@hotmail.com</t>
  </si>
  <si>
    <t>053-2025-CPS-AG-(125988)</t>
  </si>
  <si>
    <t>FDLAN-CD-053-2025(125988)</t>
  </si>
  <si>
    <t>yenniffer cañon martinez</t>
  </si>
  <si>
    <t xml:space="preserve">Contratar los servicios asistenciales para el apoyo administrativo y asistencial a las inspecciones de policía de la localidad con cargo al proyecto 2478
(sipse125988) </t>
  </si>
  <si>
    <t>https://community.secop.gov.co/Public/Tendering/ContractNoticePhases/View?PPI=CO1.PPI.37461357&amp;isFromPublicArea=True&amp;isModal=False</t>
  </si>
  <si>
    <t>CO1.PCCNTR.7484378</t>
  </si>
  <si>
    <t>21-46-101109734</t>
  </si>
  <si>
    <t>carrera 17 h# 65 a 35 sur</t>
  </si>
  <si>
    <t>YENNIFFER.CANON@GMAIL.COM</t>
  </si>
  <si>
    <t>054-2025-CPS-P(130097)</t>
  </si>
  <si>
    <t>FDLAN-CD-054-2025(130097)</t>
  </si>
  <si>
    <t xml:space="preserve">MIGUEL ANGEL PEREZ ESTUPIÑAN	</t>
  </si>
  <si>
    <t>O230117459920242448</t>
  </si>
  <si>
    <t>Acciones para un territorio deportivo</t>
  </si>
  <si>
    <t>Prestar servicios profesionales para fortalecer las acciones propias de los contratos que se gesten dentro del proyecto de inversion 2448 generando las
estrategias para la formulación, apoyar la supervisión y liquidar los contratos suscritos con el FDLAN (sipse130097)</t>
  </si>
  <si>
    <t>https://community.secop.gov.co/Public/Tendering/ContractNoticePhases/View?PPI=CO1.PPI.37484256&amp;isFromPublicArea=True&amp;isModal=False</t>
  </si>
  <si>
    <t>CO1.PCCNTR.7489628</t>
  </si>
  <si>
    <t xml:space="preserve">310 - 47 - 994000014181
</t>
  </si>
  <si>
    <t>KRA 28 # 35 A -55 SUR</t>
  </si>
  <si>
    <t>055-2025-CPS-P(128325)</t>
  </si>
  <si>
    <t>FDLAN-CD-055-2025(128325)</t>
  </si>
  <si>
    <t xml:space="preserve">Valentina López Hernández	</t>
  </si>
  <si>
    <t>https://community.secop.gov.co/Public/Tendering/ContractNoticePhases/View?PPI=CO1.PPI.37472964&amp;isFromPublicArea=True&amp;isModal=False</t>
  </si>
  <si>
    <t>CO1.PCCNTR.7487587</t>
  </si>
  <si>
    <t>21-46-101109505</t>
  </si>
  <si>
    <t>Carrera 78 G 65C-31 Sur</t>
  </si>
  <si>
    <t>Valentinalopez0527@outlook.com</t>
  </si>
  <si>
    <t>056-2025-CPS-AG(128993)</t>
  </si>
  <si>
    <t>FDLAN-CD-056-2025(128993)</t>
  </si>
  <si>
    <t>martha patricia leon alzate</t>
  </si>
  <si>
    <t>Prestar servicios de apoyo a la gestion del fondo de desarrollo local de Antonio Nariño en la asistencia técnica a los procesos de Planeación (SIPSE128983)</t>
  </si>
  <si>
    <t>https://community.secop.gov.co/Public/Tendering/ContractNoticePhases/View?PPI=CO1.PPI.37476782&amp;isFromPublicArea=True&amp;isModal=False</t>
  </si>
  <si>
    <t>CO1.PCCNTR.7489278</t>
  </si>
  <si>
    <t xml:space="preserve">14-44-101229534 0	</t>
  </si>
  <si>
    <t>cra 98 b # 73-80</t>
  </si>
  <si>
    <t>patricia.leon.alzate@gmail.com</t>
  </si>
  <si>
    <t>057-2025-CPS-P(125900)</t>
  </si>
  <si>
    <t xml:space="preserve">FDLAN-CD-057-2025(125900)	</t>
  </si>
  <si>
    <t>Ronald Gonzalez Rodriguez</t>
  </si>
  <si>
    <t>O230117459920242298</t>
  </si>
  <si>
    <t>Acciones de recuperación y
mejoramiento del espacio público
peatonal</t>
  </si>
  <si>
    <t>Prestación de servicios profesionales al área de gestión de desarrollo local Antonio Nariño para la formulación, socialización a la JAL y demas partes
interesadas, seguimiento, apoyo la supervisión y liquidación de los contratos relacionados con la malla vial y en general los asociados con todo tipo
intervenciones en infraestructura que le sean asignados en cumplimiento del proyecto 2298 (SIPSE125900)</t>
  </si>
  <si>
    <t>YEBRAIL FERNANDO VARGAS BAYONA</t>
  </si>
  <si>
    <t xml:space="preserve">79.953.156
</t>
  </si>
  <si>
    <t>https://community.secop.gov.co/Public/Tendering/ContractNoticePhases/View?PPI=CO1.PPI.37519280&amp;isFromPublicArea=True&amp;isModal=False</t>
  </si>
  <si>
    <t>CO1.PCCNTR.7524898</t>
  </si>
  <si>
    <t>14-46-101135954</t>
  </si>
  <si>
    <t>cra 72D # 22A-51</t>
  </si>
  <si>
    <t>ingronnibio@gmail.com</t>
  </si>
  <si>
    <t>058-2025 CPS-P(128688)</t>
  </si>
  <si>
    <t>FDLAN-CD-058-2025(128688)</t>
  </si>
  <si>
    <t>JUAN CARLOS MOLINA CASAS</t>
  </si>
  <si>
    <t xml:space="preserve">https://community.secop.gov.co/Public/Tendering/ContractNoticePhases/View?PPI=CO1.PPI.37520183&amp;isFromPublicArea=True&amp;isModal=False
</t>
  </si>
  <si>
    <t>CO1.PCCNTR.7500366</t>
  </si>
  <si>
    <t xml:space="preserve">NB-100370599	</t>
  </si>
  <si>
    <t>calle 151 N° 56 a 70 int 8 Apto 401</t>
  </si>
  <si>
    <t>Jcmcc29@hotmail.com</t>
  </si>
  <si>
    <t>SDIS</t>
  </si>
  <si>
    <t>059-2025-CPS-P(128325)</t>
  </si>
  <si>
    <t>FDLAN-CD-059-2025(128325)</t>
  </si>
  <si>
    <t>CARLOS DIAZGRANADOS</t>
  </si>
  <si>
    <t>https://community.secop.gov.co/Public/Tendering/ContractNoticePhases/View?PPI=CO1.PPI.37519647&amp;isFromPublicArea=True&amp;isModal=False</t>
  </si>
  <si>
    <t>CO1.PCCNTR.7500342</t>
  </si>
  <si>
    <t>14-46-101136153</t>
  </si>
  <si>
    <t>CRA 49 No 186 - 26 INT 92 AP 203</t>
  </si>
  <si>
    <t>Cedm0527@gmail.com</t>
  </si>
  <si>
    <t>060-2025-CPS-AG-(125907)</t>
  </si>
  <si>
    <t>FDLAN-CD-060-2025(125907)</t>
  </si>
  <si>
    <t>JONNATHAN PEÑA MENDEZ</t>
  </si>
  <si>
    <t>https://community.secop.gov.co/Public/Tendering/ContractNoticePhases/View?PPI=CO1.PPI.37520627&amp;isFromPublicArea=True&amp;isModal=False</t>
  </si>
  <si>
    <t xml:space="preserve">CO1.PCCNTR.7500174	</t>
  </si>
  <si>
    <t>14-46-101138586</t>
  </si>
  <si>
    <t>Cr 49 #185-61</t>
  </si>
  <si>
    <t>jonnathanpena1@gmail.com</t>
  </si>
  <si>
    <t>061-2025-CPS-P(129841)</t>
  </si>
  <si>
    <t>FDLAN-CD-061-2025(129841)</t>
  </si>
  <si>
    <t xml:space="preserve">PAULA MARCELA ARIAS	</t>
  </si>
  <si>
    <t>Apoyar jurídicamente a la Junta Administradora Local con el fin de contribuir al adecuado cumplimiento de las atribuciones a su cargo. (sipse129841)</t>
  </si>
  <si>
    <t>https://community.secop.gov.co/Public/Tendering/ContractNoticePhases/View?PPI=CO1.PPI.37555904&amp;isFromPublicArea=True&amp;isModal=False</t>
  </si>
  <si>
    <t>JURIDICA</t>
  </si>
  <si>
    <t>CO1.PCCNTR.7512644</t>
  </si>
  <si>
    <t>NB-100371263</t>
  </si>
  <si>
    <t>CARRERA 24B 4 31 SUR</t>
  </si>
  <si>
    <t>PAUARIAS2017@GMAIL.COM</t>
  </si>
  <si>
    <t>Servicio Nacional de aprendizaje</t>
  </si>
  <si>
    <t>062-2025-CPS-AG(125907)</t>
  </si>
  <si>
    <t>FDLAN-CD-062-2025(125907)</t>
  </si>
  <si>
    <t>MAGNOLIA BEJARANO ESPEJO</t>
  </si>
  <si>
    <t>https://community.secop.gov.co/Public/Tendering/ContractNoticePhases/View?PPI=CO1.PPI.37556614&amp;isFromPublicArea=True&amp;isModal=False</t>
  </si>
  <si>
    <t>CO1.PCCNTR.7513542</t>
  </si>
  <si>
    <t>NB-100370972</t>
  </si>
  <si>
    <t>Calle 115 a sur N° 6g – 36 este</t>
  </si>
  <si>
    <t>almamabe@yahoo.es</t>
  </si>
  <si>
    <t>063-2025 CPS-P (125900)</t>
  </si>
  <si>
    <t>FDLAN-CD-063-2025(125900)</t>
  </si>
  <si>
    <t>Diana Carolina Posada Rodríguez</t>
  </si>
  <si>
    <t xml:space="preserve">https://community.secop.gov.co/Public/Tendering/ContractNoticePhases/View?PPI=CO1.PPI.37588058&amp;isFromPublicArea=True&amp;isModal=False
</t>
  </si>
  <si>
    <t>CO1.PCCNTR.7519204</t>
  </si>
  <si>
    <t>CBC-100064670</t>
  </si>
  <si>
    <t>Carrera 69c No 3ª - 28</t>
  </si>
  <si>
    <t>car_posada@hotmail.com</t>
  </si>
  <si>
    <t>064-2025-CPS-P(130210)</t>
  </si>
  <si>
    <t>FDLAN-CD-064-2025(130210)</t>
  </si>
  <si>
    <t>Jorge Lino Macheta Tellez</t>
  </si>
  <si>
    <t xml:space="preserve">Prestar servicios profesionales especializados a la Alcaldía de Antonio Nariño para hacer seguimiento a la adecuada y oportuna respuesta a las solicitudes
allegadas a la gestión precontractual, contractual y postcontractual con cargo al proyecto 2478 (sipse130210) </t>
  </si>
  <si>
    <t xml:space="preserve">https://community.secop.gov.co/Public/Tendering/ContractNoticePhases/View?PPI=CO1.PPI.37573063&amp;isFromPublicArea=True&amp;isModal=False
</t>
  </si>
  <si>
    <t>CO1.PCCNTR.7513331</t>
  </si>
  <si>
    <t>NB-100370944</t>
  </si>
  <si>
    <t>CARRERA 8 A No. 153 – 51 TORRE 5 APTO 604</t>
  </si>
  <si>
    <t>memphijo@gmail.com</t>
  </si>
  <si>
    <t>INSTITUTO DISTRITAL DE LA 
PARTICIPACIÓN Y ACCIÓN 
COMUNAL IDPAC</t>
  </si>
  <si>
    <t>065-2025-CPS-AG(128359)</t>
  </si>
  <si>
    <t xml:space="preserve">FDLAN-CD-065-2025(128359)	</t>
  </si>
  <si>
    <t>Anderson Steven Peñuela Suarez</t>
  </si>
  <si>
    <t xml:space="preserve">Prestar los servicios de apoyo para la entrega y recibo de las comunicaciones emitidas o recibidas por el área de gestión de desarrollo local con cargo al
proyecto 2478 (128359) </t>
  </si>
  <si>
    <t xml:space="preserve">https://community.secop.gov.co/Public/Tendering/ContractNoticePhases/View?PPI=CO1.PPI.37577079&amp;isFromPublicArea=True&amp;isModal=False
</t>
  </si>
  <si>
    <t>CO1.PCCNTR.7513282</t>
  </si>
  <si>
    <t>14-44-101229965</t>
  </si>
  <si>
    <t>Carrera 12h bis # 27 a 21 sur</t>
  </si>
  <si>
    <t>penuelasuarezander@gmail.com</t>
  </si>
  <si>
    <t>066-2025-CPS-P(129170)</t>
  </si>
  <si>
    <t>FDLAN-CD-066-2025(129170)</t>
  </si>
  <si>
    <t xml:space="preserve">Juan Sebastian Machado Santos	</t>
  </si>
  <si>
    <t>https://community.secop.gov.co/Public/Tendering/ContractNoticePhases/View?PPI=CO1.PPI.37573415&amp;isFromPublicArea=True&amp;isModal=False</t>
  </si>
  <si>
    <t>CO1.PCCNTR.7512737</t>
  </si>
  <si>
    <t>14-46-101135788</t>
  </si>
  <si>
    <t>Calle 19 sur # 51ª-14</t>
  </si>
  <si>
    <t>slach3004@hotmail.com</t>
  </si>
  <si>
    <t>067-2025.CPS-AG (129971)</t>
  </si>
  <si>
    <t xml:space="preserve">FDLAN-CD-067-2025.(129971)	</t>
  </si>
  <si>
    <t>LUIS FELIPE CANTILLO</t>
  </si>
  <si>
    <t>Prestar los servicios de apoyo técnico a la gestión del Fondo de Desarrollo Local de Antonio Nariño para los diferentes asuntos contractuales que adelanta la
entidad.(sipse129971)</t>
  </si>
  <si>
    <t xml:space="preserve">https://community.secop.gov.co/Public/Tendering/ContractNoticePhases/View?PPI=CO1.PPI.37974826&amp;isFromPublicArea=True&amp;isModal=False
</t>
  </si>
  <si>
    <t>EDWIN JOHAN CHOCONTA QUINTERO</t>
  </si>
  <si>
    <t>20256520003243</t>
  </si>
  <si>
    <t>CO1.PCCNTR.7610862</t>
  </si>
  <si>
    <t xml:space="preserve"> 10/03/2025</t>
  </si>
  <si>
    <t>NB-100373944</t>
  </si>
  <si>
    <t>KR 60 D # 49 - 33 SUR</t>
  </si>
  <si>
    <t>cantillolopezl@gmail.com</t>
  </si>
  <si>
    <t>068-2025-CPS-AG(129627)</t>
  </si>
  <si>
    <t>FDLAN-CD-068-2025(129627)</t>
  </si>
  <si>
    <t>kerly dayana Contreras Salgado</t>
  </si>
  <si>
    <t>O230117459920242516</t>
  </si>
  <si>
    <t>Acciones en Antonio Nariño,
localidad que emprende e impulsa el
crecimiento</t>
  </si>
  <si>
    <t>Prestar servicios de apoyo a la gestión al Fondo de Desarrollo Local de Antonio Nariño para contribuir en la promoción, socialización y divulgación de las
acciones que se adelanten para el cumplimiento del proyecto 2516 Localidad que emprende e impulsa el emprendimiento. (SIPSE129627)</t>
  </si>
  <si>
    <t xml:space="preserve">https://community.secop.gov.co/Public/Tendering/ContractNoticePhases/View?PPI=CO1.PPI.37597783&amp;isFromPublicArea=True&amp;isModal=False
</t>
  </si>
  <si>
    <t>Jhonatan David Lenis Garcia</t>
  </si>
  <si>
    <t>20256520002563</t>
  </si>
  <si>
    <t>CO1.PCCNTR.7519487</t>
  </si>
  <si>
    <t>21-46-101110227</t>
  </si>
  <si>
    <t>KR 13 D # 40 G 20 SUR</t>
  </si>
  <si>
    <t>KERLIONTRERAS@GMAIL.COM</t>
  </si>
  <si>
    <t>CD-069-2025 CPS-P(129639)</t>
  </si>
  <si>
    <t>FDLAN-CD-069-2025(129639)</t>
  </si>
  <si>
    <t>EFREY ARMANDO SANABRIA MORENO</t>
  </si>
  <si>
    <t>PRESTAR SERVICIOS PROFESIONALES ESPECIALIZADOS PARA ORIENTAR Y FORTALECER LOS PROCESOS DE CONTRATACIÓN EN EL FONDO
DE DESARROLLO LOCAL DE ANTONIO NARIÑO A TRAVÉS DE LAS DIFERENTES MODALIDADES DE CONTRATACIÓN.(sipse129639)</t>
  </si>
  <si>
    <t>https://community.secop.gov.co/Public/Tendering/ContractNoticePhases/View?PPI=CO1.PPI.37628202&amp;isFromPublicArea=True&amp;isModal=False</t>
  </si>
  <si>
    <t>CO1.PCCNTR.7531882</t>
  </si>
  <si>
    <t>NB-100371469</t>
  </si>
  <si>
    <t>CALLE 22 H BIS No. 98a - 56</t>
  </si>
  <si>
    <t>EFREY.SANABRIA@YAHHO.ES</t>
  </si>
  <si>
    <t>070-2025-CPS-P (130069)</t>
  </si>
  <si>
    <t>FDLAN-CD-070-2025(130069)</t>
  </si>
  <si>
    <t>MAGGLY ANNARY DURAN IGUARAN</t>
  </si>
  <si>
    <t>PRESTAR LOS SERVICIOS PROFESIONALES ESPECIALIZADOS EN EL FONDO DE DESARROLLO LOCAL DE ANTONIO PARA EL ACOMPAÑAMIENTO
Y GESTIÓN DE LOS CONCEPTOS Y RESPUESTAS REQUERIDAS PARA EL FORTALECIMIENTO DEL COMPONENTE LEGAL EN MATERIA
CONSTITUCIONAL, CONTRACTUAL, ASUNTOS REGLAMENTARIOS Y REQUERIMIENTOS EFECTUADOS POR ENTES DE CONTROL. (sipse130069)</t>
  </si>
  <si>
    <t xml:space="preserve"> 20/08/2025</t>
  </si>
  <si>
    <t xml:space="preserve"> 20/11/2025</t>
  </si>
  <si>
    <t xml:space="preserve">https://community.secop.gov.co/Public/Tendering/ContractNoticePhases/View?PPI=CO1.PPI.37640493&amp;isFromPublicArea=True&amp;isModal=False
</t>
  </si>
  <si>
    <t>CO1.PCCNTR.7538876</t>
  </si>
  <si>
    <t>11-46-101076453</t>
  </si>
  <si>
    <t>Carrera 63 No 22-45</t>
  </si>
  <si>
    <t>mduran301988@gmail.com</t>
  </si>
  <si>
    <t>071-2025-CPS-AG(129470)</t>
  </si>
  <si>
    <t>FDLAN-CD-071-2025(129470)</t>
  </si>
  <si>
    <t>AMPARO RAMIREZ CASTILLO</t>
  </si>
  <si>
    <t xml:space="preserve">Prestar servicios de apoyo a la gestión al Fondo de Desarrollo Local de Antonio Nariño para contribuir en el cumplimiento en el proyecto 2510 de participación
ciudadana con un camino libre.(sipse 129470) </t>
  </si>
  <si>
    <t xml:space="preserve">https://community.secop.gov.co/Public/Tendering/ContractNoticePhases/View?PPI=CO1.PPI.37639586&amp;isFromPublicArea=True&amp;isModal=False
</t>
  </si>
  <si>
    <t>20256520002263</t>
  </si>
  <si>
    <t>CO1.PCCNTR.7529829</t>
  </si>
  <si>
    <t>17-46-101049437</t>
  </si>
  <si>
    <t>Cra 71B Bis #12-30</t>
  </si>
  <si>
    <t>amparo.ramirezcas@gmail.com</t>
  </si>
  <si>
    <t>072-2025-CPS-AG(125907)</t>
  </si>
  <si>
    <t>FDLAN-CD-072-2025(125907)</t>
  </si>
  <si>
    <t>MARIA DANIELA BROCHERO MENDIGAÑO</t>
  </si>
  <si>
    <t>https://community.secop.gov.co/Public/Tendering/ContractNoticePhases/View?PPI=CO1.PPI.37640494&amp;isFromPublicArea=True&amp;isModal=False</t>
  </si>
  <si>
    <t>CO1.PCCNTR.7529841</t>
  </si>
  <si>
    <t xml:space="preserve"> 08/03/2025</t>
  </si>
  <si>
    <t xml:space="preserve">360-47-994000042567	</t>
  </si>
  <si>
    <t>Cra 78 h bis 65 a 67 SUR</t>
  </si>
  <si>
    <t>Mariadaniela1000132174@gmail.com</t>
  </si>
  <si>
    <t>073-2025-CPS-AG(125907)</t>
  </si>
  <si>
    <t>FDLAN-CD-073-2025(129627)</t>
  </si>
  <si>
    <t>HERLENDY RODRIGUEZ AGUILAR</t>
  </si>
  <si>
    <t>https://community.secop.gov.co/Public/Tendering/ContractNoticePhases/View?PPI=CO1.PPI.37641414&amp;isFromPublicArea=True&amp;isModal=False</t>
  </si>
  <si>
    <t>CO1.PCCNTR.7529677</t>
  </si>
  <si>
    <t>310-47-994000014414</t>
  </si>
  <si>
    <t>CARRERA 23 B 44 A 76 SUR</t>
  </si>
  <si>
    <t>He.roa@hotmail.com</t>
  </si>
  <si>
    <t>074-2025-CPS-P(126471)</t>
  </si>
  <si>
    <t>FDLAND-CD-074-2025(126471)</t>
  </si>
  <si>
    <t>Prestar servicios profesionales como abogado para realizar el seguimiento a los proyectos de inversion en las etapas precontractual, contractual y post
contractual que requiera el área de gestión de desarrollo del Fondo de Desarrollo Local de Antonio Nariño (SIPSE126471)_x000D_</t>
  </si>
  <si>
    <t>https://community.secop.gov.co/Public/Tendering/ContractNoticePhases/View?PPI=CO1.PPI.37660990&amp;isFromPublicArea=True&amp;isModal=False</t>
  </si>
  <si>
    <t>20256520002513</t>
  </si>
  <si>
    <t>CO1.PCCNTR.7537006</t>
  </si>
  <si>
    <t>22/02/2025_x000D_</t>
  </si>
  <si>
    <t>14-46-101136072</t>
  </si>
  <si>
    <t>Calle 70 D # 105 A – 19 Álamos Norte</t>
  </si>
  <si>
    <t>carmen_su_a@hotmail.com</t>
  </si>
  <si>
    <t>075-2025-CPS-AG(125988)</t>
  </si>
  <si>
    <t>FDLAN-CD-075-2025(125988)</t>
  </si>
  <si>
    <t>john numael urrego beltran</t>
  </si>
  <si>
    <t>Fortalecimiento Institucional y Transparencia</t>
  </si>
  <si>
    <t xml:space="preserve">https://community.secop.gov.co/Public/Tendering/ContractNoticePhases/View?PPI=CO1.PPI.37663533&amp;isFromPublicArea=True&amp;isModal=False
</t>
  </si>
  <si>
    <t>CO1.PCCNTR.7536384</t>
  </si>
  <si>
    <t>NB-100371482</t>
  </si>
  <si>
    <t>Calle 35 A N° 24B- 17 sur</t>
  </si>
  <si>
    <t>John.urregob@hotmail.es</t>
  </si>
  <si>
    <t>076-2025-CPS-P(130207)</t>
  </si>
  <si>
    <t>FDLAN-CD-076-2025(130207)</t>
  </si>
  <si>
    <t>Ángela María Van Strahlen Armenta</t>
  </si>
  <si>
    <t xml:space="preserve">Prestar servicios profesionales a la Alcaldía Local de Antonio Nariño para acompañar y gestionar el trámite de respuestas a peticiones ciudadanas,
requerimientos de entes de control y actos administrativos. (sipse130207) </t>
  </si>
  <si>
    <t xml:space="preserve">https://community.secop.gov.co/Public/Tendering/ContractNoticePhases/View?PPI=CO1.PPI.37662761&amp;isFromPublicArea=True&amp;isModal=False
</t>
  </si>
  <si>
    <t>CHRISTIAN CAMILO ZAMUDIO LOPEZ</t>
  </si>
  <si>
    <t>20256520003233</t>
  </si>
  <si>
    <t>CO1.PCCNTR.7537479</t>
  </si>
  <si>
    <t>310-47-994000014455</t>
  </si>
  <si>
    <t>Carrera 7 N° 148 - 89</t>
  </si>
  <si>
    <t>maria.armenta@gobiernobogota.gov.co</t>
  </si>
  <si>
    <t xml:space="preserve"> 
Autoridad Nacional de Licencias Ambientales 
ANLA-</t>
  </si>
  <si>
    <t>077-2025-CPS-P(129473)</t>
  </si>
  <si>
    <t>FDLAN-CD-077-2025(129473)</t>
  </si>
  <si>
    <t>VIVIANA MERCEDES OVIEDO TORRRES</t>
  </si>
  <si>
    <t>O230117459920242305</t>
  </si>
  <si>
    <t xml:space="preserve">Acciones para una localidad con menos pobreza
</t>
  </si>
  <si>
    <t>Prestar los servicios profesionales para la operación, seguimiento y cumplimiento de los procesos y procedimientos del Servicio Apoyo Económico Tipo C,
requeridos para el oportuno y adecuado registro, cruce y reporte de los datos en el Sistema Misional SIRBE, que contribuyan a la garantía de los derechos de
la población mayor en el marco de la Política Pública Social para el Envejecimiento y la Vejez en el Distrito Capital a cargo de la Alcaldía Local. (sipse129473)</t>
  </si>
  <si>
    <t xml:space="preserve">https://community.secop.gov.co/Public/Tendering/ContractNoticePhases/View?PPI=CO1.PPI.37678077&amp;isFromPublicArea=True&amp;isModal=False
</t>
  </si>
  <si>
    <t>CO1.PCCNTR.7542269</t>
  </si>
  <si>
    <t>96-46-101027641</t>
  </si>
  <si>
    <t>Calle 113 # 55-52</t>
  </si>
  <si>
    <t>Vimot_7@hotmail.com</t>
  </si>
  <si>
    <t>078-2025-CPS-P(129638)</t>
  </si>
  <si>
    <t>FDLAN-CD-078-2025(129638)</t>
  </si>
  <si>
    <t>MANUEL EDUARDO ALVAREZ ANEGAS</t>
  </si>
  <si>
    <t>Prestar los servicios profesionales especializados a la Alcaldía Local de Antonio Nariño para la formulación, evaluación, apoyo a la supervisión, ejecución,
liquidación y acompañamiento de los procesos de infraestructura en cumplimiento de los dispuesto por el Plan de Desarrollo Local (sipse129638)</t>
  </si>
  <si>
    <t>https://community.secop.gov.co/Public/Tendering/ContractNoticePhases/View?PPI=CO1.PPI.37692597&amp;isFromPublicArea=True&amp;isModal=False</t>
  </si>
  <si>
    <t>20256520002603</t>
  </si>
  <si>
    <t>CO1.PCCNTR.7544162</t>
  </si>
  <si>
    <t>11-46-101076495</t>
  </si>
  <si>
    <t xml:space="preserve"> CRA 68 98ª 29</t>
  </si>
  <si>
    <t>ingema2016@gmail.com</t>
  </si>
  <si>
    <t>079-2025-CPS-P(130886)</t>
  </si>
  <si>
    <t xml:space="preserve">FDLAN-CD-079-2025(130886)	</t>
  </si>
  <si>
    <t>SAUL GALINDO CHIVATA</t>
  </si>
  <si>
    <t>Prestar servicios profesionales para apoyar al equipo de prensa y comunicaciones de la Alcaldía Local de Antonio Nariño en la creación, desarrollo, gestión y
publicación de contenidos en redes sociales y otros canales de divulgación digital (como el sitio web con el objetivo de fortalecer la comunicación institucional y
fomentar la participación ciudadana. Apoyar la elaboración piezas digitales, impresas y publicitarias de gran formato y de animación gráfica, así como apoyar la
producción y montaje de eventos. (sipse130886)</t>
  </si>
  <si>
    <t>https://community.secop.gov.co/Public/Tendering/ContractNoticePhases/View?PPI=CO1.PPI.37694381&amp;isFromPublicArea=True&amp;isModal=False</t>
  </si>
  <si>
    <t>CO1.PCCNTR.7544100</t>
  </si>
  <si>
    <t>21-46-101110605</t>
  </si>
  <si>
    <t>Cra 24B # 13 – 40Sur, 401</t>
  </si>
  <si>
    <t>saugalins@gmail.com</t>
  </si>
  <si>
    <t>080-2025-CPS-P(130886)</t>
  </si>
  <si>
    <t>FDLAN-CD-080-2025(130886)</t>
  </si>
  <si>
    <t>Juan Gabriel Fernández Guzmán</t>
  </si>
  <si>
    <t>Prestar servicios profesionales para apoyar al equipo de prensa y comunicaciones de la Alcaldía Local de Antonio Nariño en la creación, desarrollo, gestión y publicación de contenidos en redes sociales y otros canales de divulgación digital (como el sitio web con el objetivo de fortalecer la comunicación institucional y fomentar la participación ciudadana. Apoyar la elaboración piezas digitales, impresas y publicitarias de gran formato y de animación gráfica, así como apoyar la producción y montaje de eventos. (sipse130886)</t>
  </si>
  <si>
    <t>https://community.secop.gov.co/Public/Tendering/ContractNoticePhases/View?PPI=CO1.PPI.37693884&amp;isFromPublicArea=True&amp;isModal=False</t>
  </si>
  <si>
    <t>CO1.PCCNTR.7544589</t>
  </si>
  <si>
    <t>21-46-101111671</t>
  </si>
  <si>
    <t>Carrera 25 No 50 - 27</t>
  </si>
  <si>
    <t>juangfernandez44@gmail.com</t>
  </si>
  <si>
    <t>081-2025-CPS-AG -(125907)</t>
  </si>
  <si>
    <t>FDLAN-CD-081-2025(125907)</t>
  </si>
  <si>
    <t>LUZ OMANYI SANCHEZ JIMENEZ</t>
  </si>
  <si>
    <t>Prestación de servicios de apoyo a la gestión del fondo de desarrollo local de Antonio Nariño en los asuntos relacionados con operativos para la seguridad, la convivencia y el desarrollo de la actividad económica en el espacio publico en la localidad, de conformidad con el marco normativo aplicable en la materia y en cumplimiento del proyecto 2301 (SIPSE125907)</t>
  </si>
  <si>
    <t>https://community.secop.gov.co/Public/Tendering/ContractNoticePhases/View?PPI=CO1.PPI.37697126&amp;isFromPublicArea=True&amp;isModal=False</t>
  </si>
  <si>
    <t>CO1.PCCNTR.7544789</t>
  </si>
  <si>
    <t>11-46-101076588</t>
  </si>
  <si>
    <t>Cra. 16 No 56ª 16 sur</t>
  </si>
  <si>
    <t>omanyisanchez7@gmail.com</t>
  </si>
  <si>
    <t>082-2025-CPS-AG(125905)</t>
  </si>
  <si>
    <t>FDLAN-CD-082-2025(125905)</t>
  </si>
  <si>
    <t>ELIANA GRISEL CADENA CANO</t>
  </si>
  <si>
    <t>Acciones de revitalización y embellecimiento del territorio local</t>
  </si>
  <si>
    <t>Prestar servicios de apoyo a la gestión de la entidad en las actividades operativas y logísticas para la implementación de los manuales de mantenimiento de los parques de proximidad y/o de bolsillo y/o espacio publico de la localidad de antonio nariño con cargo al proyecto de inversion 2469 (SIPSE125905)</t>
  </si>
  <si>
    <t>https://community.secop.gov.co/Public/Tendering/ContractNoticePhases/View?PPI=CO1.PPI.37860442&amp;isFromPublicArea=True&amp;isModal=False</t>
  </si>
  <si>
    <t>MANUEL EDUARDO ALVAREZ VANEGAS</t>
  </si>
  <si>
    <t>20256520003303</t>
  </si>
  <si>
    <t>CO1.PCCNTR.7583616</t>
  </si>
  <si>
    <t>14-46-101137467</t>
  </si>
  <si>
    <t>Calle 67 b sur # 13-60</t>
  </si>
  <si>
    <t>Canosanti89@gmail.com</t>
  </si>
  <si>
    <t>083-2025-CPS-P (130098)</t>
  </si>
  <si>
    <t>FDLAN-CD-083-2025(130098)</t>
  </si>
  <si>
    <t>LISDANIA GORDILLO CASTILLO</t>
  </si>
  <si>
    <t>O230117459920242329</t>
  </si>
  <si>
    <t>Acciones de Innovación publica</t>
  </si>
  <si>
    <t>Prestar servicios profesionales para el desarrollo de los lineamientos enmarcados dentro del programa Bogotaneidad, de la Secretaria De Gobierno, monitoreando los Resultados obtenidos de acuerdo con las estrategias implementadas, así como el control a los procesos activados dentro de la gestión de innovación de la Alcaldia Local de Antonio Nariño (sipse 130098)</t>
  </si>
  <si>
    <t>https://community.secop.gov.co/Public/Tendering/ContractNoticePhases/View?PPI=CO1.PPI.37904255&amp;isFromPublicArea=True&amp;isModal=False</t>
  </si>
  <si>
    <t>LIGIA NELLY TILAGUY SANCHEZ</t>
  </si>
  <si>
    <t>20256520003323</t>
  </si>
  <si>
    <t>CO1.PCCNTR.7611147</t>
  </si>
  <si>
    <t>21-46-101111842</t>
  </si>
  <si>
    <t>CRA 21 # 51-70</t>
  </si>
  <si>
    <t>LIZDANIAGC@GMAIL.COM</t>
  </si>
  <si>
    <t>084-2025-CPS-AG(129470)</t>
  </si>
  <si>
    <t>FDLAN-CD-084-2025(129470)</t>
  </si>
  <si>
    <t>Andres Felipe Sotelo Gutierrez</t>
  </si>
  <si>
    <t>Acciones de participación ciudadana con un camino libre</t>
  </si>
  <si>
    <t>Prestar servicios de apoyo a la gestión al Fondo de Desarrollo Local de Antonio Nariño para contribuir en el cumplimiento en el proyecto 2510 de participación ciudadana con un camino libre.(sipse 129470)</t>
  </si>
  <si>
    <t>https://community.secop.gov.co/Public/Tendering/ContractNoticePhases/View?PPI=CO1.PPI.37896597&amp;isFromPublicArea=True&amp;isModal=False</t>
  </si>
  <si>
    <t>CO1.PCCNTR.7601746</t>
  </si>
  <si>
    <t>14-44-101230908</t>
  </si>
  <si>
    <t>Cra 103 c # 150 c -27</t>
  </si>
  <si>
    <t>andres91.4@hotmail.com</t>
  </si>
  <si>
    <t>085-2025-CPS-P(130101)*</t>
  </si>
  <si>
    <t xml:space="preserve">FDLAN-CD-085-2025(130101)	</t>
  </si>
  <si>
    <t>ANAMARIA QUINCHE LOAIZA</t>
  </si>
  <si>
    <t>O230117459920242340</t>
  </si>
  <si>
    <t>Acciones para un Territorio de Paz y Reconciliación en donde Todos(as) Puedan Volver a Empezar</t>
  </si>
  <si>
    <t>Prestar servicios profesionales para fortalecer las iniciativas ciudadanas de la apropiacion social de la memoria, verdad y reparacion integral de las victimas en
concordancia con la ejecucion del proyecto de inversion 2340, generando las estrategias para la formulacion, apoyar la supervision y liquidar los contratos que
se gesten dentro de este proyecto de inversion. (sipse130101)</t>
  </si>
  <si>
    <t>https://community.secop.gov.co/Public/Tendering/ContractNoticePhases/View?PPI=CO1.PPI.37864148&amp;isFromPublicArea=True&amp;isModal=False</t>
  </si>
  <si>
    <t>CO1.PCCNTR.7584432</t>
  </si>
  <si>
    <t>11-46-101077603</t>
  </si>
  <si>
    <t>Dg 69 sur # 17 m 15</t>
  </si>
  <si>
    <t>quincheloaizaanamaria@gmail.com</t>
  </si>
  <si>
    <t>086-2025-CPS-AG(128359)</t>
  </si>
  <si>
    <t xml:space="preserve">FDLAN-CD-086-2025(128359)	</t>
  </si>
  <si>
    <t xml:space="preserve">ANGIE PAOLA BAYONA CONTRERAS	</t>
  </si>
  <si>
    <t>Prestar los servicios de apoyo para la entrega y recibo de las comunicaciones emitidas o recibidas por el área de gestión de desarrollo local con cargo al
proyecto 2478 (128359)</t>
  </si>
  <si>
    <t>https://community.secop.gov.co/Public/Tendering/ContractNoticePhases/View?PPI=CO1.PPI.37898204&amp;isFromPublicArea=True&amp;isModal=False</t>
  </si>
  <si>
    <t>Ines Carolina Betancourt Joya</t>
  </si>
  <si>
    <t>20256520003253</t>
  </si>
  <si>
    <t>CO1.PCCNTR.7598331</t>
  </si>
  <si>
    <t>17-46-101049851</t>
  </si>
  <si>
    <t>Carrera 29 A # 28 – 50 sur</t>
  </si>
  <si>
    <t>Angiepaola_camilita@hotmail.com</t>
  </si>
  <si>
    <t>087-2025-CPS-AG(129627)</t>
  </si>
  <si>
    <t>FDLAN-CD-087-2025(129627)</t>
  </si>
  <si>
    <t xml:space="preserve">Brenda Marcela Oñate Gonzalez	</t>
  </si>
  <si>
    <t>Acciones en Antonio Nariño, localidad que emprende e impulsa el crecimiento</t>
  </si>
  <si>
    <t>Prestar servicios de apoyo a la gestión al Fondo de Desarrollo Local de Antonio Nariño para contribuir en la promoción, socialización y divulgación de las acciones que se adelanten para el cumplimiento del proyecto 2516 Localidad que emprende e impulsa el emprendimiento. (SIPSE129627)</t>
  </si>
  <si>
    <t>https://community.secop.gov.co/Public/Tendering/ContractNoticePhases/View?PPI=CO1.PPI.37974876&amp;isFromPublicArea=True&amp;isModal=False</t>
  </si>
  <si>
    <t>CO1.PCCNTR.7610884</t>
  </si>
  <si>
    <t>14-44-101231067</t>
  </si>
  <si>
    <t>Diagonal 52 No. 24 50 sur</t>
  </si>
  <si>
    <t>brendagonza7777@gmail.com</t>
  </si>
  <si>
    <t>088-2025-AG(128991)</t>
  </si>
  <si>
    <t>FDLAN-CD-088-2025(128991)</t>
  </si>
  <si>
    <t>HECTOR FABIO SABOGAL GAITAN</t>
  </si>
  <si>
    <t>Prestar servicios técnicos al Fondo de Desarrollo Local de Antonio Nariño, para fortalecer los procesos de participación ciudadana, promoviendo la inclusión y la interacción comunitaria a través de estrategias artículadas con las organizaciones comunitarias y los actores locales. (sipse128991)</t>
  </si>
  <si>
    <t>https://community.secop.gov.co/Public/Tendering/ContractNoticePhases/View?PPI=CO1.PPI.37930392&amp;isFromPublicArea=True&amp;isModal=False</t>
  </si>
  <si>
    <t>CO1.PCCNTR.7605988</t>
  </si>
  <si>
    <t>11-44-101250563</t>
  </si>
  <si>
    <t>Avenida Caracas nro.4-70</t>
  </si>
  <si>
    <t>Caja de Sueldos POLICIA NACIONAL</t>
  </si>
  <si>
    <t>hector.sabogal@hotmail.com</t>
  </si>
  <si>
    <t>089-2025-CPS-P(128335)</t>
  </si>
  <si>
    <t>FDLAN-CD-089-2025(128335)</t>
  </si>
  <si>
    <t>YULY ANDREA SOLANO GUERRERO</t>
  </si>
  <si>
    <t>Prestar servicios profesionales en el área de gestión del desarrollo local en los temas relacionados con presupuesto de la Alcaldía Local de Antonio Nariño. (SIPSE 128335)</t>
  </si>
  <si>
    <t>https://community.secop.gov.co/Public/Tendering/ContractNoticePhases/View?PPI=CO1.PPI.37945859&amp;isFromPublicArea=True&amp;isModal=False</t>
  </si>
  <si>
    <t>NUBIA YOLANDA HERRERA TORRES</t>
  </si>
  <si>
    <t>20256520003333</t>
  </si>
  <si>
    <t>CO1.PCCNTR.7608819</t>
  </si>
  <si>
    <t>$ 43.800.000</t>
  </si>
  <si>
    <t>17-44-101217905</t>
  </si>
  <si>
    <t>Kra 39D # 4F – 27</t>
  </si>
  <si>
    <t>Andrea.solano1229@gmail.com</t>
  </si>
  <si>
    <t>090-2025-CPS-AG(130373)</t>
  </si>
  <si>
    <t>FDLAN-CD-090-2025(130373)</t>
  </si>
  <si>
    <t>John Neil Cordoba Parra</t>
  </si>
  <si>
    <t>Acciones para Mujeres en el ejercicio de derechos y el fortalecimiento de su autonomia</t>
  </si>
  <si>
    <t>Prestar servicios de apoyo a la gestión del fondo de desarrollo local de Antonio Nariño para la operación, seguimiento y cumplimiento de las acciones que promuevan y protejan los derechos de las mujeres y fortalezcan su autonomía en el marco del proyecto 2335 (sipse130373)</t>
  </si>
  <si>
    <t>https://community.secop.gov.co/Public/Tendering/ContractNoticePhases/View?PPI=CO1.PPI.37711493&amp;isFromPublicArea=True&amp;isModal=False</t>
  </si>
  <si>
    <t>CO1.PCCNTR.7639530</t>
  </si>
  <si>
    <t>310 - 47 - 994000015015</t>
  </si>
  <si>
    <t>Carrera 72b # 62d 22 sur</t>
  </si>
  <si>
    <t>Cordobajohn03@gmail.com</t>
  </si>
  <si>
    <t>091-2025-CPS-AG(131900)</t>
  </si>
  <si>
    <t xml:space="preserve">FDLAN-CD-091-2025(129947)	</t>
  </si>
  <si>
    <t>HECTOR GIOVANNY AYALA RODRIGUEZ</t>
  </si>
  <si>
    <t>Prestación de servicios para la conducción de los vehículos que conforman el parque automotor en propiedad o custodia del fondo de desarrollo local para el transporte de los servidores que requieran de la prestacion del servicio en ejecucion de los planes, programas y proyectos que se adelantan en la alcaldía local de Antonio Nariño.</t>
  </si>
  <si>
    <t>https://community.secop.gov.co/Public/Tendering/ContractNoticePhases/View?PPI=CO1.PPI.37960960&amp;isFromPublicArea=True&amp;isModal=False</t>
  </si>
  <si>
    <t>SANDRA BELTRAN CASALLAS</t>
  </si>
  <si>
    <t>20256520003363</t>
  </si>
  <si>
    <t>CO1.PCCNTR.7666166</t>
  </si>
  <si>
    <t>NB-100375701</t>
  </si>
  <si>
    <t>Calle 66ª #56-31 sur</t>
  </si>
  <si>
    <t>Mr_giovanny@hotmail.com</t>
  </si>
  <si>
    <t>092-2025-CPS-AG(125907)</t>
  </si>
  <si>
    <t>FDLAN-CD-092-2025(125907)</t>
  </si>
  <si>
    <t>JULIAN ALEXANDER FETECUA MERMEO</t>
  </si>
  <si>
    <t>Acciones de convivencia para el espacio publico</t>
  </si>
  <si>
    <t>https://community.secop.gov.co/Public/Tendering/ContractNoticePhases/View?PPI=CO1.PPI.37973699&amp;isFromPublicArea=True&amp;isModal=False</t>
  </si>
  <si>
    <t>CO1.PCCNTR.7610130</t>
  </si>
  <si>
    <t>14-44-101231074</t>
  </si>
  <si>
    <t>CALLE 16 C BIS # 98B -60</t>
  </si>
  <si>
    <t>JULIAN.FETECUAM@GMAIL.COM</t>
  </si>
  <si>
    <t>093-2025-CPS-P(125901)</t>
  </si>
  <si>
    <t>FDLAN-CD-093-2025(125901)</t>
  </si>
  <si>
    <t>JUAN CAMILO GALLEGO VIVES</t>
  </si>
  <si>
    <t>https://community.secop.gov.co/Public/Tendering/ContractNoticePhases/View?PPI=CO1.PPI.38007870&amp;isFromPublicArea=True&amp;isModal=False</t>
  </si>
  <si>
    <t>CO1.PCCNTR.7616495</t>
  </si>
  <si>
    <t>14-44-101231058</t>
  </si>
  <si>
    <t>Carrera 56 152 B 60</t>
  </si>
  <si>
    <t>Arq.juanvives@gmail.com</t>
  </si>
  <si>
    <t>094-2025-CPS-P(125975)</t>
  </si>
  <si>
    <t>FDLAN-CD-094-2025(125975)</t>
  </si>
  <si>
    <t>CARMENZA LIBERATO GAMBOA</t>
  </si>
  <si>
    <t>Apoyar jurídicamente la ejecución de las acciones requeridas para el trámite e impulso procesal de las actuaciones contravencionales y/o querellas que cursen en las Inspecciones de Policía de la Localidad (sipse125975)</t>
  </si>
  <si>
    <t>https://community.secop.gov.co/Public/Tendering/ContractNoticePhases/View?PPI=CO1.PPI.38006432&amp;isFromPublicArea=True&amp;isModal=False</t>
  </si>
  <si>
    <t>FERLEY ALEXI AVENDAÑO MORENO</t>
  </si>
  <si>
    <t>20256520003263</t>
  </si>
  <si>
    <t>CO1.PCCNTR.7616227</t>
  </si>
  <si>
    <t>17-46-101049977</t>
  </si>
  <si>
    <t>Calle 75 c bis 8-86_x000D_</t>
  </si>
  <si>
    <t xml:space="preserve">Abg.carmenza28@gmail.com </t>
  </si>
  <si>
    <t>095-2025-CPS-AG(129627)</t>
  </si>
  <si>
    <t>FDLAN-CD-095-2025(129627)</t>
  </si>
  <si>
    <t>MARIA ANDREA MACHUCA RODRIGUEZ</t>
  </si>
  <si>
    <t>Acciones en Antonio Nariño, localidad que emprende e impulsa el crecimiento 1</t>
  </si>
  <si>
    <t>https://community.secop.gov.co/Public/Tendering/ContractNoticePhases/View?PPI=CO1.PPI.38007501&amp;isFromPublicArea=True&amp;isModal=False</t>
  </si>
  <si>
    <t>CO1.PCCNTR.7616203</t>
  </si>
  <si>
    <t xml:space="preserve"> 12/03/2025</t>
  </si>
  <si>
    <t>14-46-101137592</t>
  </si>
  <si>
    <t>Calle 71 sur Nº 81f 62</t>
  </si>
  <si>
    <t>marii_andre2008@hotmail.com</t>
  </si>
  <si>
    <t>096 - 2025 - CPS - P(126471)</t>
  </si>
  <si>
    <t>FDLAN-CD-096-2025(126471)</t>
  </si>
  <si>
    <t>RENZO CASTILLO GARCIA</t>
  </si>
  <si>
    <t>https://community.secop.gov.co/Public/Tendering/ContractNoticePhases/View?PPI=CO1.PPI.38010191&amp;isFromPublicArea=True&amp;isModal=False</t>
  </si>
  <si>
    <t xml:space="preserve">CO1.PCCNTR.7626119	</t>
  </si>
  <si>
    <t>33-44-101260422</t>
  </si>
  <si>
    <t>Calle 133 No 58 C- 60 Int 1 Apto 501</t>
  </si>
  <si>
    <t>Asesoriajuridicarenzo75@gmail.com</t>
  </si>
  <si>
    <t xml:space="preserve">
Secretaria Distrital de Hábitat </t>
  </si>
  <si>
    <t>097-2025-CPS-AG(125907)</t>
  </si>
  <si>
    <t>FDLAN-CD-097-2025(125907)</t>
  </si>
  <si>
    <t>YAZMIN PARRA MARQUEZ</t>
  </si>
  <si>
    <t>https://community.secop.gov.co/Public/Tendering/ContractNoticePhases/View?PPI=CO1.PPI.38007993&amp;isFromPublicArea=True&amp;isModal=False</t>
  </si>
  <si>
    <t>CO1.PCCNTR.7616816</t>
  </si>
  <si>
    <t>11-44-101250311_x000D_</t>
  </si>
  <si>
    <t>CRA 34 F # 32-44 SUR</t>
  </si>
  <si>
    <t>yamapa87@gmail.com</t>
  </si>
  <si>
    <t>098-2025-CPS-AG(130725)</t>
  </si>
  <si>
    <t>FDLAN-CD-098-2025(130725)</t>
  </si>
  <si>
    <t>Claudia Marcela Bossa Sanchez</t>
  </si>
  <si>
    <t>O230117459920242353</t>
  </si>
  <si>
    <t>Acciones para una Localidad deportiva, recreativa, artistica, patrimonial e intercultura</t>
  </si>
  <si>
    <t>Prestar servicios de apoyo a la gestión del fondo de desarrollo local de Antonio Nariño con el fin de promover una localidad deportiva, recreativa, artística, patrimonial e intercultural en el marco del proyecto 2353 (sipse130725)</t>
  </si>
  <si>
    <t>https://community.secop.gov.co/Public/Tendering/ContractNoticePhases/View?PPI=CO1.PPI.38012470&amp;isFromPublicArea=True&amp;isModal=False</t>
  </si>
  <si>
    <t>20256520003273</t>
  </si>
  <si>
    <t>CO1.PCCNTR.7623121</t>
  </si>
  <si>
    <t>11-46-101078249</t>
  </si>
  <si>
    <t>Calle 55 # 80 - 22 Int 7 Apto 213</t>
  </si>
  <si>
    <t>claud_boss@hotmail.com</t>
  </si>
  <si>
    <t>099-2025-CPS-P(130208)</t>
  </si>
  <si>
    <t>FDLAN-CD-099-2025(130208)</t>
  </si>
  <si>
    <t>XIMENA RUEDA ANAYA</t>
  </si>
  <si>
    <t>PRESTAR SERVICIOS PROFESIONALES ESPECIALIZADOS AL FONDO DE DESARROLLO LOCAL DE ANTONIO NARIÑO PARA ACOMPAÑAR Y BRINDAR ORIENTACIÓN EN LAS ACTIVIDADES QUE HACEN PARTE DEL DESARROLLO DE LOS OBJETIVOS Y METAS PROPUESTAS PARA EL CUMPLIMIENTO DEL PLAN DE DESARROLLO LOCAL</t>
  </si>
  <si>
    <t>https://community.secop.gov.co/Public/Tendering/ContractNoticePhases/View?PPI=CO1.PPI.38083714&amp;isFromPublicArea=True&amp;isModal=False</t>
  </si>
  <si>
    <t xml:space="preserve">CO1.PCCNTR.7639293	</t>
  </si>
  <si>
    <t>310 - 47 - 994000014983</t>
  </si>
  <si>
    <t>calle 31 # 13ª - 51</t>
  </si>
  <si>
    <t>ximena.ruedaa@hotmail.com</t>
  </si>
  <si>
    <t>100-2025-CPS-P(125901)</t>
  </si>
  <si>
    <t>FDLAN-CD-100-2025(125901)</t>
  </si>
  <si>
    <t>VALENTINA ROCHA VEGA</t>
  </si>
  <si>
    <t>https://community.secop.gov.co/Public/Tendering/ContractNoticePhases/View?PPI=CO1.PPI.38020246&amp;isFromPublicArea=True&amp;isModal=False</t>
  </si>
  <si>
    <t>20256520003283</t>
  </si>
  <si>
    <t>CO1.PCCNTR.7623210</t>
  </si>
  <si>
    <t>11-44-101250466</t>
  </si>
  <si>
    <t>Av carrera 68 No.98ª-29</t>
  </si>
  <si>
    <t>Valentinarv94@gmail.com</t>
  </si>
  <si>
    <t>101-2025 CPS-P (130497)</t>
  </si>
  <si>
    <t>FDLAN-CD-101-2025 (130497)</t>
  </si>
  <si>
    <t>ANDREA ROMERO LOPEZ</t>
  </si>
  <si>
    <t>Apoyar juridicamente las distintas etapas de los procesos de competencia de la alcaldía local para la depuración de actuaciones administrativas (sipse130497)</t>
  </si>
  <si>
    <t>https://community.secop.gov.co/Public/Tendering/ContractNoticePhases/View?PPI=CO1.PPI.38035736&amp;isFromPublicArea=True&amp;isModal=False</t>
  </si>
  <si>
    <t>CO1.PCCNTR.7623336</t>
  </si>
  <si>
    <t>360 47 994000043891</t>
  </si>
  <si>
    <t>CALLE 23 D 86 28 INT 16 APTO 103</t>
  </si>
  <si>
    <t>arlopez1210@gmail.com</t>
  </si>
  <si>
    <t>102-2025 CPS-P (130497)</t>
  </si>
  <si>
    <t>FDLAN-CD-102-2025 (130497)</t>
  </si>
  <si>
    <t>MERY BLANCO LOPEZ</t>
  </si>
  <si>
    <t>https://community.secop.gov.co/Public/Tendering/ContractNoticePhases/View?PPI=CO1.PPI.38036640&amp;isFromPublicArea=True&amp;isModal=False</t>
  </si>
  <si>
    <t>CO1.PCCNTR.7623280</t>
  </si>
  <si>
    <t>11-44-101250470</t>
  </si>
  <si>
    <t>Calle 4sur 15ª-25</t>
  </si>
  <si>
    <t>Meryblancolopez62@gmail.com</t>
  </si>
  <si>
    <t xml:space="preserve">
SECRETARIA DISTRITAL DE MOVILIDAD </t>
  </si>
  <si>
    <t>103-2025 CPS-P (128499)</t>
  </si>
  <si>
    <t>FDLAN-CD-103-2025 (128499)</t>
  </si>
  <si>
    <t>YEISON ENRIQUE GARCIA MARIN</t>
  </si>
  <si>
    <t>Apoyar técnicamente a los responsables e integrantes de los procesos en la implementación de herramientas de gestión, siguiendo los lineamientos metodológicos establecidos por la oficina asesora de planeación de la secretaría distrital de gobierno. (SIPSE 128499)</t>
  </si>
  <si>
    <t>https://community.secop.gov.co/Public/Tendering/ContractNoticePhases/View?PPI=CO1.PPI.38037542&amp;isFromPublicArea=True&amp;isModal=False</t>
  </si>
  <si>
    <t>INES CAROLINA BETANCOURT JOYA</t>
  </si>
  <si>
    <t>CO1.PCCNTR.7630418</t>
  </si>
  <si>
    <t>042-2025</t>
  </si>
  <si>
    <t>14-46-101137873</t>
  </si>
  <si>
    <t>CRA 72 M BIS #43-45 SUR</t>
  </si>
  <si>
    <t>YEISONGARCIAYMARIN@GMAIL.COM</t>
  </si>
  <si>
    <t>104-2025-CPS-AG(130283)</t>
  </si>
  <si>
    <t>FDLAN-CD-104-2025(130283)</t>
  </si>
  <si>
    <t>SHIRLEY YULIANA MORALES RIOS</t>
  </si>
  <si>
    <t>Prestación de servicios de apoyo a la gestión para la atención de trámites administrativos y gestión de actividades que contribuyan al cumplimiento de requerimientos y solicitudes asociados a las acciones de inspección, vigilancia y control de la alcaldía local de Antonio Nariño con cargo al proyecto 2478 (sipse130283)</t>
  </si>
  <si>
    <t>https://community.secop.gov.co/Public/Tendering/ContractNoticePhases/View?PPI=CO1.PPI.38106110&amp;isFromPublicArea=True&amp;isModal=False</t>
  </si>
  <si>
    <t>CO1.PCCNTR.7638070</t>
  </si>
  <si>
    <t>21-44-101465036</t>
  </si>
  <si>
    <t>CARRERA 17 # 14 A – 35 SUR</t>
  </si>
  <si>
    <t>YULIANA_MR2@HOTMAIL.COM</t>
  </si>
  <si>
    <t>105-2025-CPS-AG(130283)</t>
  </si>
  <si>
    <t>FDLAN-CD-105-2025(130283)</t>
  </si>
  <si>
    <t>CAROL MAYERLY MOJICA GOMEZ</t>
  </si>
  <si>
    <t>https://community.secop.gov.co/Public/Tendering/ContractNoticePhases/View?PPI=CO1.PPI.38107202&amp;isFromPublicArea=True&amp;isModal=False</t>
  </si>
  <si>
    <t>CO1.PCCNTR.7638142</t>
  </si>
  <si>
    <t>62-46-101012966</t>
  </si>
  <si>
    <t>Carrera 1 A este # 49 D -33 sur</t>
  </si>
  <si>
    <t>cmmojicag@gmail.com</t>
  </si>
  <si>
    <t>106-2025 CPS-P (130504)</t>
  </si>
  <si>
    <t>FDLAN-CD-106-2025 (130504)</t>
  </si>
  <si>
    <t>NELSON FABIAN QUINTERO LOZANO</t>
  </si>
  <si>
    <t>Apoyar técnicamente las distintas etapas de los procesos de competencia de las Inspecciones de Policía de la Localidad, según reparto. (sipse130504)</t>
  </si>
  <si>
    <t>https://community.secop.gov.co/Public/Tendering/ContractNoticePhases/View?PPI=CO1.PPI.38110557&amp;isFromPublicArea=True&amp;isModal=False</t>
  </si>
  <si>
    <t xml:space="preserve">PABLO ANDRES RUIZ DEVIA </t>
  </si>
  <si>
    <t>20256520003343</t>
  </si>
  <si>
    <t>CO1.PCCNTR.7639295</t>
  </si>
  <si>
    <t>14-46-101138106</t>
  </si>
  <si>
    <t>Cra 72g # 39 – 06 sur</t>
  </si>
  <si>
    <t>Arqnfq30@gmail.com</t>
  </si>
  <si>
    <t xml:space="preserve">Instituto de desarrollo urbano - IDU </t>
  </si>
  <si>
    <t>107-2025-CPS-AG(130377)</t>
  </si>
  <si>
    <t>FDLAN-CD-107-2025(130377)</t>
  </si>
  <si>
    <t>LEIDY AMPARO CASTELLANOS VASQUEZ</t>
  </si>
  <si>
    <t>Prestar los servicios de apoyo técnico a la gestión del Fondo de Desarrollo Local de Antonio Nariño para los diferentes asuntos del almacen. (sipse130377)</t>
  </si>
  <si>
    <t>https://community.secop.gov.co/Public/Tendering/ContractNoticePhases/View?PPI=CO1.PPI.38116184&amp;isFromPublicArea=True&amp;isModal=False</t>
  </si>
  <si>
    <t>CO1.PCCNTR.7639148</t>
  </si>
  <si>
    <t>14-46-101138088</t>
  </si>
  <si>
    <t>Cra 57 a # 4-33</t>
  </si>
  <si>
    <t>Leidywonka01@gmail.com</t>
  </si>
  <si>
    <t>108-2025-CPS-P(130931)</t>
  </si>
  <si>
    <t>FDLAN-CD-108-2025(130931)</t>
  </si>
  <si>
    <t>JORGE DAVID MORENO CUESTA</t>
  </si>
  <si>
    <t>Prestar servicios profesionales especializados para apoyar el (la) alcalde (sa) Local en la gestión de los asuntos relacionados con seguridad ciudadana, convivencia y prevención de conflictividades, violencias y delitos en la localidad, de conformidad con el marco normativo aplicable en la materia. (sipse130931)</t>
  </si>
  <si>
    <t>CARLOS BERNARDO GALINDO AVENDAÑO</t>
  </si>
  <si>
    <t xml:space="preserve">79.844.866
</t>
  </si>
  <si>
    <t>https://community.secop.gov.co/Public/Tendering/ContractNoticePhases/View?PPI=CO1.PPI.38115769&amp;isFromPublicArea=True&amp;isModal=False</t>
  </si>
  <si>
    <t>CO1.PCCNTR.7638461</t>
  </si>
  <si>
    <t>14-44-101231338</t>
  </si>
  <si>
    <t>Campo David etapa 2, calle 5 #12ª-25</t>
  </si>
  <si>
    <t>jorgedavidmorenocuesta@gmail.com</t>
  </si>
  <si>
    <t>109-2025 CPS-AG(128991)</t>
  </si>
  <si>
    <t>FDLAN-CD-109-2025(128991)</t>
  </si>
  <si>
    <t>Claudia Esther Avilez Barcenas</t>
  </si>
  <si>
    <t>https://community.secop.gov.co/Public/Tendering/ContractNoticePhases/View?PPI=CO1.PPI.38119218&amp;isFromPublicArea=True&amp;isModal=False</t>
  </si>
  <si>
    <t>CO1.PCCNTR.7639297</t>
  </si>
  <si>
    <t>By -100050 974</t>
  </si>
  <si>
    <t>Carrera 14 c # 69b -04 sur</t>
  </si>
  <si>
    <t>claudia.avilez1283@gmail.com</t>
  </si>
  <si>
    <t>110-2025-CPS-P(130103)</t>
  </si>
  <si>
    <t>FDLAN-CD-110-2025(130103)</t>
  </si>
  <si>
    <t>RAFAEL RICARDO VILLA ROJAS</t>
  </si>
  <si>
    <t>Prestar servicios profesionales para la formulación, seguimiento y liquidación de los procesos de contratación que adelante el Fondo de Desarrollo Local de Antonio Nariño en cumplimiento del proyecto 2516. (sipse130103)</t>
  </si>
  <si>
    <t>https://community.secop.gov.co/Public/Tendering/ContractNoticePhases/View?PPI=CO1.PPI.38118493&amp;isFromPublicArea=True&amp;isModal=False</t>
  </si>
  <si>
    <t>CO1.PCCNTR.7639411</t>
  </si>
  <si>
    <t>33-46-101064814</t>
  </si>
  <si>
    <t>Calle 32 No. 13 - 52</t>
  </si>
  <si>
    <t>Rafaviro18@gmail.com</t>
  </si>
  <si>
    <t>111-2025-CPS-AG(129666)</t>
  </si>
  <si>
    <t>FDLAN-CD-111-2025(129666)</t>
  </si>
  <si>
    <t>BRAYAN ALEJANDRO GOMEZ CASTAÑEDA</t>
  </si>
  <si>
    <t>Acciones para el fomento y desarrollo de los derechos de las mujeres</t>
  </si>
  <si>
    <t>Prestar servicios de apoyo a la gestion del fondo de desarrollo local de Antonio Nariño para la operación, seguimiento y cumplimiento de los procesos enfocados en la prevencion del feminicidio y la violencia contra la mujer del proyecto 2264 (sipse129666)</t>
  </si>
  <si>
    <t>https://community.secop.gov.co/Public/Tendering/ContractNoticePhases/View?PPI=CO1.PPI.38119223&amp;isFromPublicArea=True&amp;isModal=False</t>
  </si>
  <si>
    <t>CO1.PCCNTR.7649768</t>
  </si>
  <si>
    <t>CRA 13 # 2-82 SUR</t>
  </si>
  <si>
    <t>ALEJANDROGOMEZC1146@GMAIL.COM</t>
  </si>
  <si>
    <t>112-2025-CPS-AG(125907)</t>
  </si>
  <si>
    <t>FDLAN-CD-112-2025(125907)</t>
  </si>
  <si>
    <t xml:space="preserve">Laura Valentina Morcote Rodríguez	</t>
  </si>
  <si>
    <t>https://community.secop.gov.co/Public/Tendering/ContractNoticePhases/View?PPI=CO1.PPI.38155242&amp;isFromPublicArea=True&amp;isModal=False</t>
  </si>
  <si>
    <t>CO1.PCCNTR.7651268</t>
  </si>
  <si>
    <t>14-46-101138383</t>
  </si>
  <si>
    <t>CRA 34#27A 53 SUR</t>
  </si>
  <si>
    <t>laurav.morcoter84@gmail.com</t>
  </si>
  <si>
    <t>113-2025-CPS-AG(125907)</t>
  </si>
  <si>
    <t xml:space="preserve">FDLAN-CD-113-2025(125907)	</t>
  </si>
  <si>
    <t>VICTOR ALFONSO LOZADA</t>
  </si>
  <si>
    <t>https://community.secop.gov.co/Public/Tendering/ContractNoticePhases/View?PPI=CO1.PPI.38184619&amp;isFromPublicArea=True&amp;isModal=False</t>
  </si>
  <si>
    <t xml:space="preserve">CO1.PCCNTR.7653895	</t>
  </si>
  <si>
    <t>NB-100376022</t>
  </si>
  <si>
    <t>Cll.11 sur # 15-80 B/ lunapark</t>
  </si>
  <si>
    <t>victorlozada509@gmail.com</t>
  </si>
  <si>
    <t>114-2025 CPS-P (128327)</t>
  </si>
  <si>
    <t>FDLAN-CD-114-2025 (128327)</t>
  </si>
  <si>
    <t xml:space="preserve">JEIMY ROCIO FRANCO QUIROGA	</t>
  </si>
  <si>
    <t>Prestar servicios profesionales al Fondo de Desarrollo Local de Antonio Nariño para fortalecer los procesos de participación ciudadana y articular acciones interinstitucionales que promuevan y garanticen el derecho a la participación democrática de los habitantes de la localidad, alineados el plan de desarrollo local. (SIPSE128327)</t>
  </si>
  <si>
    <t>https://community.secop.gov.co/Public/Tendering/ContractNoticePhases/View?PPI=CO1.PPI.38217023&amp;isFromPublicArea=True&amp;isModal=False</t>
  </si>
  <si>
    <t xml:space="preserve">CO1.PCCNTR.7684087	</t>
  </si>
  <si>
    <t xml:space="preserve">11-44-101251521	</t>
  </si>
  <si>
    <t>Carrera 134 a # 14 d 64</t>
  </si>
  <si>
    <t>jeimy.francoquiroga@gmail.com</t>
  </si>
  <si>
    <t>115-2025CPS-AG (131732)</t>
  </si>
  <si>
    <t>FDLAN-CD-115-2025 (131732)</t>
  </si>
  <si>
    <t>Luz Adriana Sanchez Velandia</t>
  </si>
  <si>
    <t>Prestar servicios de apoyo a la gestión del fondo de desarrollo local de Antonio Nariño en la asistencia técnica a los procesos de Planeación de acuerdo con lo contemplado en el(los) proyecto(s)2510 (SIPSE131732)</t>
  </si>
  <si>
    <t>https://community.secop.gov.co/Public/Tendering/ContractNoticePhases/View?PPI=CO1.PPI.38284664&amp;isFromPublicArea=True&amp;isModal=False</t>
  </si>
  <si>
    <t>CO1.PCCNTR.7674744</t>
  </si>
  <si>
    <t>CHU-100043984</t>
  </si>
  <si>
    <t>Calle 7 # 87b 90</t>
  </si>
  <si>
    <t>Luzadriana1025@hotmail.com</t>
  </si>
  <si>
    <t>116-2025 CPS-AG(131732)</t>
  </si>
  <si>
    <t>FDLAN-CD-116-2025(131732)</t>
  </si>
  <si>
    <t>MARIA CAMILA RESTREPO HURTADO</t>
  </si>
  <si>
    <t>https://community.secop.gov.co/Public/Tendering/ContractNoticePhases/View?PPI=CO1.PPI.38217126&amp;isFromPublicArea=True&amp;isModal=False</t>
  </si>
  <si>
    <t xml:space="preserve">CO1.PCCNTR.7661932	</t>
  </si>
  <si>
    <t xml:space="preserve"> 21/03/2025</t>
  </si>
  <si>
    <t>21-44-101465765</t>
  </si>
  <si>
    <t>Kra 13 # 22-23 sur</t>
  </si>
  <si>
    <t>Restrepo4camila@gmail.com</t>
  </si>
  <si>
    <t>117-2025-CPS-P(131852)</t>
  </si>
  <si>
    <t>FDLAN-CD-117-2025(131852)</t>
  </si>
  <si>
    <t>DIANA MARCELA BARBOSA HERNANDEZ</t>
  </si>
  <si>
    <t>PRESTAR SERVICIOS PROFESIONALES ESPECIALIZADOS PARA LIDERAR LAS ACTIVIDADES EN LAS DIFERENTES ETAPAS, ACTUACIONES Y PROCEDIMIENTOS PROPIOS DE LA CONTRATACIÓN ESTATAL PARA LA ADQUISICIÓN DE BIENES Y FORTALECER ORGANIZACIONES SOCIALES E INSTANCIAS DE PARTICIPACIÓN CIUDADANA (2510)</t>
  </si>
  <si>
    <t>https://community.secop.gov.co/Public/Tendering/ContractNoticePhases/View?PPI=CO1.PPI.38261717&amp;isFromPublicArea=True&amp;isModal=False</t>
  </si>
  <si>
    <t>CO1.PCCNTR.7666852</t>
  </si>
  <si>
    <t>14-44-101231941_x000D_</t>
  </si>
  <si>
    <t>Calle 56 #16-50 apto 101</t>
  </si>
  <si>
    <t>dianaderecholaws@yahoo.es</t>
  </si>
  <si>
    <t xml:space="preserve"> 
MINISTERIO DE MINAS Y ENERGIA - SECRETARIA DE GOBIERNO</t>
  </si>
  <si>
    <t xml:space="preserve">118-2025-CPS-P(130497)	</t>
  </si>
  <si>
    <t>FDLAN-CD-118-2025(130497)</t>
  </si>
  <si>
    <t>YOLANDA CALDERON</t>
  </si>
  <si>
    <t>https://community.secop.gov.co/Public/Tendering/ContractNoticePhases/View?PPI=CO1.PPI.38261899&amp;isFromPublicArea=True&amp;isModal=False</t>
  </si>
  <si>
    <t xml:space="preserve">CO1.PCCNTR.7668108	</t>
  </si>
  <si>
    <t>11-46-101078932</t>
  </si>
  <si>
    <t>Calle 10 A Sur No. 16-20</t>
  </si>
  <si>
    <t>Yolandacalderong18@hotmail.com</t>
  </si>
  <si>
    <t>119-2025-CPS-P(131852)</t>
  </si>
  <si>
    <t>FDLAN-CD-119-2025(131852)</t>
  </si>
  <si>
    <t xml:space="preserve">Arnold Ferney Vasquez Viracacha	</t>
  </si>
  <si>
    <t>https://community.secop.gov.co/Public/Tendering/ContractNoticePhases/View?PPI=CO1.PPI.38290974&amp;isFromPublicArea=True&amp;isModal=False</t>
  </si>
  <si>
    <t xml:space="preserve">CO1.PCCNTR.7674715	</t>
  </si>
  <si>
    <t>14-46-101138695</t>
  </si>
  <si>
    <t>Calle 22 d 72-41</t>
  </si>
  <si>
    <t>ferchovasquezvi@hotmail.com</t>
  </si>
  <si>
    <t xml:space="preserve"> 
RTVC </t>
  </si>
  <si>
    <t xml:space="preserve">120-2025CPS-AG(131900)	</t>
  </si>
  <si>
    <t>FDLAN-CD-120-2025 (131900)</t>
  </si>
  <si>
    <t xml:space="preserve">Yezid Traslaviña	</t>
  </si>
  <si>
    <t>Prestación de servicios para la conducción de los vehículos que conforman el parque automotor en propiedad o custodia del fondo de desarrollo local para el transporte de los servidores que requieran de la prestacion del servicio en ejecucion de los planes, programas y proyectos que se adelantan en la alcaldía local de Antonio Nariño. (sipse131900)</t>
  </si>
  <si>
    <t>https://community.secop.gov.co/Public/Tendering/ContractNoticePhases/View?PPI=CO1.PPI.38301074&amp;isFromPublicArea=True&amp;isModal=False</t>
  </si>
  <si>
    <t xml:space="preserve">CO1.PCCNTR.7673957	</t>
  </si>
  <si>
    <t>11-46-101078948</t>
  </si>
  <si>
    <t>TV22ª46ª81TUNALMULTIFAMILIAR ATLANTICO AP 30 BLO259</t>
  </si>
  <si>
    <t>yztmz79@gmail.com</t>
  </si>
  <si>
    <t>121-2025 CPS-AG(132149)</t>
  </si>
  <si>
    <t xml:space="preserve">FDLAN-CD-121-2025.(132149)	</t>
  </si>
  <si>
    <t>Luisa Fernanda Nieto Quiceno</t>
  </si>
  <si>
    <t>Prestar servicios de apoyo a la gestión del fondo de desarrollo local de Antonio Nariño para la operación, seguimiento y cumplimiento de las acciones que promuevan y protejan los derechos de las mujeres y fortalezcan su autonomía en el marco del proyecto 2335. (SIPSE 132149)</t>
  </si>
  <si>
    <t>https://community.secop.gov.co/Public/Tendering/ContractNoticePhases/View?PPI=CO1.PPI.38599996&amp;isFromPublicArea=True&amp;isModal=False</t>
  </si>
  <si>
    <t xml:space="preserve">CO1.PCCNTR.7732638	</t>
  </si>
  <si>
    <t>39-46-101015157</t>
  </si>
  <si>
    <t xml:space="preserve">Calle 48 B 9-76 sur  </t>
  </si>
  <si>
    <t>luisa_fernanda1990@hotmail.com</t>
  </si>
  <si>
    <t>122-2025-CPS-AG(130211)</t>
  </si>
  <si>
    <t>FDLAN-CD-122-2025(130211)</t>
  </si>
  <si>
    <t xml:space="preserve">Jennifer Mantilla Ruiz	</t>
  </si>
  <si>
    <t>Apoyar en las tareas operativas de carácter archivístico desarrolladas en la Alcaldía Local para garantizar la aplicación correcta de los procedimientos técnicos. (sipse130211)</t>
  </si>
  <si>
    <t>https://community.secop.gov.co/Public/Tendering/ContractNoticePhases/View?PPI=CO1.PPI.38309813&amp;isFromPublicArea=True&amp;isModal=False</t>
  </si>
  <si>
    <t xml:space="preserve">CO1.PCCNTR.7684424	</t>
  </si>
  <si>
    <t>NB-100376245</t>
  </si>
  <si>
    <t xml:space="preserve">CARRERA 11 N 67D-81SUR T6-APTO601 </t>
  </si>
  <si>
    <t>ELIMANTILLA94@GMAIL.COM</t>
  </si>
  <si>
    <t>123-2025-CPS-P(130497)</t>
  </si>
  <si>
    <t>FDLAN-CD-123-2025(130497)</t>
  </si>
  <si>
    <t>Julián Jose Reina Melo</t>
  </si>
  <si>
    <t>LILIBETH RANGEL ROJAS</t>
  </si>
  <si>
    <t>https://community.secop.gov.co/Public/Tendering/ContractNoticePhases/View?PPI=CO1.PPI.38310403&amp;isFromPublicArea=True&amp;isModal=False</t>
  </si>
  <si>
    <t xml:space="preserve">CO1.PCCNTR.7675763	</t>
  </si>
  <si>
    <t xml:space="preserve"> 26/03/2025</t>
  </si>
  <si>
    <t>310 47 994000015151</t>
  </si>
  <si>
    <t xml:space="preserve">Calle 153 No. 94-51 </t>
  </si>
  <si>
    <t>Caja de Retiro de las Fuerzas Militares</t>
  </si>
  <si>
    <t>Legion.abo@hotmail.com</t>
  </si>
  <si>
    <t>124-2025-CPS-AG(125905)</t>
  </si>
  <si>
    <t>FDLAN-CD-124-2025(125905)</t>
  </si>
  <si>
    <t>Mauricio Alejandro Vaquiro Alarcon</t>
  </si>
  <si>
    <t>https://community.secop.gov.co/Public/Tendering/ContractNoticePhases/View?PPI=CO1.PPI.38310644&amp;isFromPublicArea=True&amp;isModal=False</t>
  </si>
  <si>
    <t xml:space="preserve">CO1.PCCNTR.7675719	</t>
  </si>
  <si>
    <t>310 - 47 - 994000015181</t>
  </si>
  <si>
    <t>CARRERA 12#8-25 SUR BERNA</t>
  </si>
  <si>
    <t>Productooficial95@outlook.com</t>
  </si>
  <si>
    <t>125-2025-CPS-P(126471)</t>
  </si>
  <si>
    <t xml:space="preserve">FDLAN-CD-125-2025 (126471)	</t>
  </si>
  <si>
    <t>SANDRA LILIANA BARON BECERRA</t>
  </si>
  <si>
    <t>https://community.secop.gov.co/Public/Tendering/ContractNoticePhases/View?PPI=CO1.PPI.38299441&amp;isFromPublicArea=True&amp;isModal=False</t>
  </si>
  <si>
    <t>CO1.PCCNTR.7675631</t>
  </si>
  <si>
    <t>NB-100376004</t>
  </si>
  <si>
    <t xml:space="preserve">Cra 79 No. 19-20 </t>
  </si>
  <si>
    <t>sali.baron@hotmail.com</t>
  </si>
  <si>
    <t xml:space="preserve"> 
INSTITUTO NACIONAL DE VIAS </t>
  </si>
  <si>
    <t>126-2025-CPS.P(126471)</t>
  </si>
  <si>
    <t>FDLAN-CD-126-2025(126471)</t>
  </si>
  <si>
    <t>Diana Paola Guerrero Molina</t>
  </si>
  <si>
    <t>https://community.secop.gov.co/Public/Tendering/ContractNoticePhases/View?PPI=CO1.PPI.38311940&amp;isFromPublicArea=True&amp;isModal=False</t>
  </si>
  <si>
    <t xml:space="preserve">CO1.PCCNTR.7678503	</t>
  </si>
  <si>
    <t xml:space="preserve">96-46-101028229	</t>
  </si>
  <si>
    <t>Carrera 16 # 127- 31</t>
  </si>
  <si>
    <t>Diana8guerrero@gmail.com</t>
  </si>
  <si>
    <t>127-2025-CPS-AG(129627)</t>
  </si>
  <si>
    <t xml:space="preserve">FDLAN-CD-127-2025(129627)	</t>
  </si>
  <si>
    <t>HEIDY JOHANNA GUEVARA NUÑEZ</t>
  </si>
  <si>
    <t>https://community.secop.gov.co/Public/Tendering/ContractNoticePhases/View?PPI=CO1.PPI.38327406&amp;isFromPublicArea=True&amp;isModal=False</t>
  </si>
  <si>
    <t xml:space="preserve">RAFAEL RICARDO VILLA ROJAS </t>
  </si>
  <si>
    <t>20256520003353</t>
  </si>
  <si>
    <t xml:space="preserve">CO1.PCCNTR.7678433	</t>
  </si>
  <si>
    <t>62-46-101013089</t>
  </si>
  <si>
    <t xml:space="preserve">Crr 23 d #41-43 sur </t>
  </si>
  <si>
    <t>Hejho4j@gmail.com</t>
  </si>
  <si>
    <t>128-2025-CPS-P(131616)</t>
  </si>
  <si>
    <t>FDLAN-CD-128-2025(131616)</t>
  </si>
  <si>
    <t>Magda Vivian Castillo Paz</t>
  </si>
  <si>
    <t>PRESTAR SERVICIOS PROFESIONALES AL FONDO DE DESARROLLO LOCAL DE ANTONIO NARIÑO PARA FORTALECER LOS PROCESOS DE PARTICIPACIÓN CIUDADANA EN LA LOCALIDAD, QUE FOMENTEN EL DERECHO A LA PARTICIPACIÓN DEMOCRÁTICA, LA INTEGRACIÓN SOCIAL Y EL DESARROLLO DE PROGRAMAS QUE IMPACTEN POSITIVAMENTE A LA LOCALIDAD. SIPSE 131616)</t>
  </si>
  <si>
    <t>https://community.secop.gov.co/Public/Tendering/ContractNoticePhases/View?PPI=CO1.PPI.38327180&amp;isFromPublicArea=True&amp;isModal=False</t>
  </si>
  <si>
    <t xml:space="preserve">CO1.PCCNTR.7698294	</t>
  </si>
  <si>
    <t xml:space="preserve"> 01/04/2025</t>
  </si>
  <si>
    <t>11-46-101079329</t>
  </si>
  <si>
    <t xml:space="preserve"> CRA 24F # 18-22 SUR</t>
  </si>
  <si>
    <t>Mvcp357@gmail.com</t>
  </si>
  <si>
    <t>129-2025-CPS-P(128327)</t>
  </si>
  <si>
    <t xml:space="preserve">FDLAN-CD-129-2025(128327)	</t>
  </si>
  <si>
    <t>FERNANDO ENRIQUE ALVAREZ AGUDELO</t>
  </si>
  <si>
    <t>https://community.secop.gov.co/Public/Tendering/ContractNoticePhases/View?PPI=CO1.PPI.38337789&amp;isFromPublicArea=True&amp;isModal=False</t>
  </si>
  <si>
    <t xml:space="preserve">CO1.PCCNTR.7684408	</t>
  </si>
  <si>
    <t>14-44-101232005</t>
  </si>
  <si>
    <t>TRANS 53D No.129-30</t>
  </si>
  <si>
    <t>ferchoalvarez@gail.com</t>
  </si>
  <si>
    <t>130-2025-CPS-P (12647)</t>
  </si>
  <si>
    <t>FDLAN-CD-130-2025 (126471)</t>
  </si>
  <si>
    <t>CESAR JEOBANY GONZALEZ RODRIGUEZ</t>
  </si>
  <si>
    <t>PRESTAR SERVICIOS PROFESIONALES COMO ABOGADO PARA REALIZAR EL SEGUIMIENTO A LOS PROYECTOS DE INVERSION EN LAS ETAPAS PRECONTRACTUAL, CONTRACTUAL Y POSTCONTRACTUAL QUE REQUIERA EL ÁREA DE GESTIÓN DE DESARROLLO DEL FONDO DE DESARROLLO LOCAL DE ANTONIO NARIÑO</t>
  </si>
  <si>
    <t>https://community.secop.gov.co/Public/Tendering/ContractNoticePhases/View?PPI=CO1.PPI.38321086&amp;isFromPublicArea=True&amp;isModal=False</t>
  </si>
  <si>
    <t xml:space="preserve">CO1.PCCNTR.7683783	</t>
  </si>
  <si>
    <t xml:space="preserve">NB-100376238	</t>
  </si>
  <si>
    <t>Calle 59c # 49b 28 sur</t>
  </si>
  <si>
    <t>Cj.gon@hotmail.com</t>
  </si>
  <si>
    <t>131-2025-CPS-AG(125907)</t>
  </si>
  <si>
    <t xml:space="preserve"> FDLAN-CD-131-2025(125907)</t>
  </si>
  <si>
    <t xml:space="preserve">Dolores Cecilia Barrros Gomez	</t>
  </si>
  <si>
    <t>https://community.secop.gov.co/Public/Tendering/ContractNoticePhases/View?PPI=CO1.PPI.38357585&amp;isFromPublicArea=True&amp;isModal=False</t>
  </si>
  <si>
    <t xml:space="preserve">CO1.PCCNTR.7684100	</t>
  </si>
  <si>
    <t>NB 100376538-1</t>
  </si>
  <si>
    <t>Carrera 81C bis # 42-24 sur_x000D_</t>
  </si>
  <si>
    <t>cecilia8820@hotmail.es</t>
  </si>
  <si>
    <t xml:space="preserve">132-2025-CPS-P(128327)	</t>
  </si>
  <si>
    <t xml:space="preserve">FDLAN-CD-132-2025(128327)	</t>
  </si>
  <si>
    <t xml:space="preserve">Nidia Marlem Díaz Gutiérrez	</t>
  </si>
  <si>
    <t xml:space="preserve">Prestar servicios profesionales al Fondo de Desarrollo Local de Antonio Nariño para fortalecer los procesos de participación ciudadana y articular acciones
interinstitucionales que promuevan y garanticen el derecho a la participación democrática de los habitantes de la localidad, alineados el plan de desarrollo
local. (SIPSE128327) </t>
  </si>
  <si>
    <t>https://community.secop.gov.co/Public/Tendering/ContractNoticePhases/View?PPI=CO1.PPI.38357292&amp;isFromPublicArea=True&amp;isModal=False</t>
  </si>
  <si>
    <t>CO1.PCCNTR.7684534</t>
  </si>
  <si>
    <t>26/03/2025_x000D_</t>
  </si>
  <si>
    <t>11-46-101078989</t>
  </si>
  <si>
    <t>Calle 10 B Sur No. 20 A-35_x000D_</t>
  </si>
  <si>
    <t>Nidiadiaz2108@gmail.com</t>
  </si>
  <si>
    <t>133-2025-CPS-AG (125905)</t>
  </si>
  <si>
    <t xml:space="preserve">FDLAN-CD-133-2025(125905)	</t>
  </si>
  <si>
    <t>DANIEL ANDRES QUEMBA GUTIERREZ</t>
  </si>
  <si>
    <t>https://community.secop.gov.co/Public/Tendering/ContractNoticePhases/View?PPI=CO1.PPI.38358576&amp;isFromPublicArea=True&amp;isModal=False</t>
  </si>
  <si>
    <t xml:space="preserve">CO1.PCCNTR.7684683	</t>
  </si>
  <si>
    <t>33-44-101260964</t>
  </si>
  <si>
    <t>Calle 130c bis # 103 a 22_x000D_</t>
  </si>
  <si>
    <t>Quembadaniel04@gmail.com</t>
  </si>
  <si>
    <t xml:space="preserve">134-2025CPS-P (131616)	</t>
  </si>
  <si>
    <t xml:space="preserve">FDLAN-CD-134-2025 (131616)	</t>
  </si>
  <si>
    <t xml:space="preserve">Carlos Eduardo Gamez Ávila	</t>
  </si>
  <si>
    <t>PRESTAR SERVICIOS PROFESIONALES AL FONDO DE DESARROLLO LOCAL DE ANTONIO NARIÑO PARA FORTALECER LOS PROCESOS DE PARTICIPACIÓN CIUDADANA EN LA LOCALIDAD, QUE FOMENTEN EL DERECHO A LA PARTICIPACIÓN DEMOCRÁTICA, LA INTEGRACIÓN SOCIAL Y EL DESARROLLO DE PROGRAMAS QUE IMPACTEN POSITIVAMENTE A LA LOCALIDAD. SIPSE(131616)</t>
  </si>
  <si>
    <t>PENDIENTE DE EJECUCION</t>
  </si>
  <si>
    <t>https://community.secop.gov.co/Public/Tendering/ContractNoticePhases/View?PPI=CO1.PPI.38377586&amp;isFromPublicArea=True&amp;isModal=False</t>
  </si>
  <si>
    <t xml:space="preserve">CO1.PCCNTR.7698903	</t>
  </si>
  <si>
    <t>96-46-101028319</t>
  </si>
  <si>
    <t>Trasversal 14 r # 58ª 69 sur _x000D_</t>
  </si>
  <si>
    <t>gamezavilacarloseduardo@gmail.com</t>
  </si>
  <si>
    <t>135-2025CPS-P (129631)</t>
  </si>
  <si>
    <t>FDLAN-CD-135-2025 (129631)</t>
  </si>
  <si>
    <t>MAYRA JIMENA WILCHES GONZALEZ</t>
  </si>
  <si>
    <t>O230117459920242296</t>
  </si>
  <si>
    <t>Acciones centradas en la administración de justicia y el fortalecimiento de la confianza ciudadana</t>
  </si>
  <si>
    <t>Apoyar la formulación, gestión y seguimiento de actividades enfocadas a la gestión ambiental externa, encaminadas a la mitigación de los diferentes impactos ambientales y la conservación de los recursos naturales de la localidad. (sipse129631)</t>
  </si>
  <si>
    <t>https://community.secop.gov.co/Public/Tendering/ContractNoticePhases/View?PPI=CO1.PPI.38384937&amp;isFromPublicArea=True&amp;isModal=False</t>
  </si>
  <si>
    <t xml:space="preserve">CO1.PCCNTR.7698571	</t>
  </si>
  <si>
    <t>14-44-101232247</t>
  </si>
  <si>
    <t>Carrera 12D # 11Sur – 71, piso 1_x000D_</t>
  </si>
  <si>
    <t>jimenawilches@gmail.com</t>
  </si>
  <si>
    <t xml:space="preserve">136-2025CPS-P (131766)	</t>
  </si>
  <si>
    <t>FDLAN-CD-136-2025 (131766)</t>
  </si>
  <si>
    <t>ADRIANA PAOLA RODRIGUEZ SANDOVAL</t>
  </si>
  <si>
    <t>PRESTAR SERVICIOS PROFESIONALES CON EL FIN DE PROMOVER LAS ACCIONES CENTRADAS EN LA ADMINISTRACIÓN DE JUSTICIA Y EL FORTALECIMIENTO DE LA CONFIANZA CIUDADANA (SIPSE131766)</t>
  </si>
  <si>
    <t>https://community.secop.gov.co/Public/Tendering/ContractNoticePhases/View?PPI=CO1.PPI.38426504&amp;isFromPublicArea=True&amp;isModal=False</t>
  </si>
  <si>
    <t xml:space="preserve">CO1.PCCNTR.7698299	</t>
  </si>
  <si>
    <t>14-46-101139086</t>
  </si>
  <si>
    <t>CARRERA 64A 22-41, T1 - 604_x000D_</t>
  </si>
  <si>
    <t>Adri.rodriguez24@gmail.com</t>
  </si>
  <si>
    <t>137-2025-CPS-AG-(129391)</t>
  </si>
  <si>
    <t>FDLAN-CD-137-2025 (129391)</t>
  </si>
  <si>
    <t>LAURA XIMENA MORENO CUERVO</t>
  </si>
  <si>
    <t>Prestar los servicios como técnico administrativo en el área de gestión de desarrollo del fondo de desarrollo local de Antonio Nariño para los apoyar los procesos de la Gestion Administrativa y Financiera.(SIPSE129391)</t>
  </si>
  <si>
    <t>https://community.secop.gov.co/Public/Tendering/ContractNoticePhases/View?PPI=CO1.PPI.38381436&amp;isFromPublicArea=True&amp;isModal=False</t>
  </si>
  <si>
    <t xml:space="preserve">CO1.PCCNTR.7690465	</t>
  </si>
  <si>
    <t>NB-100376358</t>
  </si>
  <si>
    <t>CALLE 79B # 70C -25 APTO 301_x000D_</t>
  </si>
  <si>
    <t>LMORENOCUERVO@GMAIL.COM</t>
  </si>
  <si>
    <t>138-2025-CPS-P(131593)</t>
  </si>
  <si>
    <t xml:space="preserve">FDLAN-CD-138-2025(131593)	</t>
  </si>
  <si>
    <t xml:space="preserve">CHRISTIAN CAMILO ZAMUDIO LOPEZ	</t>
  </si>
  <si>
    <t>Prestar los servicios como profesional especializado con el fin de contribuir con el logro de las metas establecidas en el plan de gestiónlocal en relación con las actuaciones administrativas sancionatorias corpor parte de la Alcaldia Local para la gestion Policiva y Jurídica (sipse131593)</t>
  </si>
  <si>
    <t>https://community.secop.gov.co/Public/Tendering/ContractNoticePhases/View?PPI=CO1.PPI.38378919&amp;isFromPublicArea=True&amp;isModal=False</t>
  </si>
  <si>
    <t xml:space="preserve">CO1.PCCNTR.7690097	</t>
  </si>
  <si>
    <t>21-46-101112988</t>
  </si>
  <si>
    <t>Calle 4B # 34A - 85_x000D_</t>
  </si>
  <si>
    <t>cc.zamudio8@gmail.com</t>
  </si>
  <si>
    <t xml:space="preserve">139-2025-CPS-P(128906)	</t>
  </si>
  <si>
    <t>FDLAN-CD-139-2025(128906)</t>
  </si>
  <si>
    <t>JENNIFER DAYANNE BERMÚDEZ GARRIDO</t>
  </si>
  <si>
    <t>Prestar los servicios profesionales para adelantar las liquidaciones y liberaciones de contratos y convenios suscritos con cargo a los recursos del Fondo de Desarrollo Local de Antonio Nariño, así como depuración de los rubros de obligaciones por pagar y demás trámites inherentes a la gestion propia de los rubros de obligaciones por pagar. (sipse128906)</t>
  </si>
  <si>
    <t>https://community.secop.gov.co/Public/Tendering/ContractNoticePhases/View?PPI=CO1.PPI.38382247&amp;isFromPublicArea=True&amp;isModal=False</t>
  </si>
  <si>
    <t xml:space="preserve">CO1.PCCNTR.7690145	</t>
  </si>
  <si>
    <t>14-44-101232114</t>
  </si>
  <si>
    <t>CRA 27# 14ª 09 SUR_x000D_</t>
  </si>
  <si>
    <t>JEDA.BERMUDEZGA@GMAIL.COM</t>
  </si>
  <si>
    <t>140-2025-CPS-P (128906)</t>
  </si>
  <si>
    <t>FDLAN-CD-140-2025(128906)</t>
  </si>
  <si>
    <t xml:space="preserve">JAVIER ALEJANDRO ZÚÑIGA ROJAS	</t>
  </si>
  <si>
    <t>https://community.secop.gov.co/Public/Tendering/ContractNoticePhases/View?PPI=CO1.PPI.38385119&amp;isFromPublicArea=True&amp;isModal=False</t>
  </si>
  <si>
    <t xml:space="preserve">CO1.PCCNTR.7690810	</t>
  </si>
  <si>
    <t>96-46-101028288</t>
  </si>
  <si>
    <t>CALLE 25 No 68 B 30_x000D_</t>
  </si>
  <si>
    <t>JZ9953@GMAIL.COM</t>
  </si>
  <si>
    <t>141-2025CPS-P (131619)</t>
  </si>
  <si>
    <t xml:space="preserve">FDLAN-CD-141-2025 (131619)	</t>
  </si>
  <si>
    <t>Paula Alejandra Riaño Ragua</t>
  </si>
  <si>
    <t>Prestar servicios profesionales al Fondo de Desarrollo Local de Antonio Nariño con el fin de implementar acciones que promuevan y protejan los derechos de las mujeres, y fortalezcan su autonomía, en el marco del proyecto 2335. SIPSE (131619)</t>
  </si>
  <si>
    <t>https://community.secop.gov.co/Public/Tendering/ContractNoticePhases/View?PPI=CO1.PPI.38428718&amp;isFromPublicArea=True&amp;isModal=False</t>
  </si>
  <si>
    <t xml:space="preserve">CO1.PCCNTR.7771152	</t>
  </si>
  <si>
    <t>$ 30.000.000</t>
  </si>
  <si>
    <t>11-46-101080644</t>
  </si>
  <si>
    <t>Carrera 36 A No. 53 B 42 Sur_x000D_</t>
  </si>
  <si>
    <t>Pau.alejandrar85@gmail.com</t>
  </si>
  <si>
    <t>142-2025CPS-AG (131599)</t>
  </si>
  <si>
    <t>FDLAN-CD-142-2025 (131599)</t>
  </si>
  <si>
    <t xml:space="preserve">PINILLA VALENZUELA DALAL STEPHANIE </t>
  </si>
  <si>
    <t>Acciones para la Comunidad Protectora de felinos y caninos</t>
  </si>
  <si>
    <t>PRESTAR SERVICIOS DE APOYO A LA GESTIÓN DEL FONDO DE DESARROLLO LOCAL DE ANTONIO NARIÑO EN LOS ASUNTOS OPERATIVOS RELACIONADOS CON LA PROTECCION Y BIENESTAR ANIMAL (PYBA). SIPSE(131599)</t>
  </si>
  <si>
    <t>https://community.secop.gov.co/Public/Tendering/ContractNoticePhases/View?PPI=CO1.PPI.38428614&amp;isFromPublicArea=True&amp;isModal=False</t>
  </si>
  <si>
    <t xml:space="preserve">CO1.PCCNTR.7744524	</t>
  </si>
  <si>
    <t>14-44-101233271</t>
  </si>
  <si>
    <t>Calle 6f No 1-42_x000D_</t>
  </si>
  <si>
    <t>dalalpinilla@gmail.com</t>
  </si>
  <si>
    <t>143-2025-CPS-P(130722)</t>
  </si>
  <si>
    <t xml:space="preserve">143-2025-CPS-P(130722).	</t>
  </si>
  <si>
    <t>LEIDY YINETH GUZMAN BOLIVAR</t>
  </si>
  <si>
    <t>Prestar los servicios profesionales con el fin de apoyar jurídicamente las distintas etapas de los procesos de competencia de la alcaldía local para la formulación y estructuración de proyectos de inversión referente a la intervención de parques de proximidad en la localidad, con cargo al proyecto 2469. (SIPSE 130722)</t>
  </si>
  <si>
    <t>31/09/2025</t>
  </si>
  <si>
    <t xml:space="preserve">CO1.PCCNTR.7713046	</t>
  </si>
  <si>
    <t>11-44-101252064</t>
  </si>
  <si>
    <t>KRA 7 NO.225-60_x000D_</t>
  </si>
  <si>
    <t>DCGUZMAN2012@GMAIL.COM</t>
  </si>
  <si>
    <t xml:space="preserve">SUBRED ESE - UAES </t>
  </si>
  <si>
    <t>144-2025-CPS-P(131616)</t>
  </si>
  <si>
    <t xml:space="preserve">FDLAN-CD-144-2025(131616)	</t>
  </si>
  <si>
    <t xml:space="preserve">NORMA ELIZABETH HERNANDEZ RINCON	</t>
  </si>
  <si>
    <t>PRESTAR SERVICIOS PROFESIONALES AL FONDO DE DESARROLLO LOCAL DE ANTONIO NARIÑO PARA FORTALECER LOS PROCESOS DE PARTICIPACIÓN C DERECHO A LA PARTICIPACIÓN DEMOCRÁTICA, LA INTEGRACIÓN SOCIAL Y EL DESARROLLO DE PROGRAMAS QUE IMPACTEN POSITIVAMENTE A LA LOCALIDAD (sipse131616)</t>
  </si>
  <si>
    <t>https://community.secop.gov.co/Public/Tendering/ContractNoticePhases/View?PPI=CO1.PPI.38474649&amp;isFromPublicArea=True&amp;isModal=False</t>
  </si>
  <si>
    <t xml:space="preserve">CO1.PCCNTR.7708579	</t>
  </si>
  <si>
    <t>14-46-101139241</t>
  </si>
  <si>
    <t>Kr 78 11c 21 to 2 ap 606_x000D_</t>
  </si>
  <si>
    <t>pshernandezr@hotmail.com</t>
  </si>
  <si>
    <t>145-2025-CPS-P-(131616)*</t>
  </si>
  <si>
    <t xml:space="preserve">FDLAN-CD-145-2025(131616)*	</t>
  </si>
  <si>
    <t>VICTOR MANUEL URREGO CONTRERAS</t>
  </si>
  <si>
    <t>https://community.secop.gov.co/Public/Tendering/ContractNoticePhases/View?PPI=CO1.PPI.38504813&amp;isFromPublicArea=True&amp;isModal=False</t>
  </si>
  <si>
    <t xml:space="preserve">CO1.PCCNTR.7712882	</t>
  </si>
  <si>
    <t>62-46-101013157</t>
  </si>
  <si>
    <t>CRA 1 No 88 a 24 SUR_x000D_</t>
  </si>
  <si>
    <t>VICMAN529@GMAIL.COM</t>
  </si>
  <si>
    <t xml:space="preserve">146-2025-CPS-P(130500)	</t>
  </si>
  <si>
    <t xml:space="preserve">FDLAN-CD-146-2025(130500)	</t>
  </si>
  <si>
    <t xml:space="preserve">ABELARDO SANCHEZ VARGAS	</t>
  </si>
  <si>
    <t>Prestar servicios profesionales para realizar en el fondo de desarrollo local de Antonio Nariño la gestión, depuración y resolución de actuacion administrativas relacionadas con la inspección, vigilancia y control deurbanismo, espacio público y actividades económicas, garantizando el cumplimiento de la normatividad vigente y el fortalecimiento de la capaccapacidad institucional. (SIPSE 130500)</t>
  </si>
  <si>
    <t>https://community.secop.gov.co/Public/Tendering/ContractNoticePhases/View?PPI=CO1.PPI.38476025&amp;isFromPublicArea=True&amp;isModal=False</t>
  </si>
  <si>
    <t xml:space="preserve">CO1.PCCNTR.7731677	</t>
  </si>
  <si>
    <t>21-46-101113730 2</t>
  </si>
  <si>
    <t>CARRERA 77L 57D 46 SUR_x000D_</t>
  </si>
  <si>
    <t>CCSINGENIEROS@HOTMAIL.COM</t>
  </si>
  <si>
    <t xml:space="preserve">
FONDO DE DESARROLLO LOCAL DE KENNEDY </t>
  </si>
  <si>
    <t xml:space="preserve">147-2025CPS-P(130722)	</t>
  </si>
  <si>
    <t xml:space="preserve">FDLAND-CD-147-2025(130722)	</t>
  </si>
  <si>
    <t xml:space="preserve">SANDRA MARINA GUTIERREZ FLOREZ	</t>
  </si>
  <si>
    <t>https://community.secop.gov.co/Public/Tendering/ContractNoticePhases/View?PPI=CO1.PPI.38477545&amp;isFromPublicArea=True&amp;isModal=False</t>
  </si>
  <si>
    <t xml:space="preserve">CO1.PCCNTR.7709305	</t>
  </si>
  <si>
    <t>14-46-101139236</t>
  </si>
  <si>
    <t>Carrera 7G # 150 – 20 int 103_x000D_</t>
  </si>
  <si>
    <t>sandracondoto@hotmail.com</t>
  </si>
  <si>
    <t xml:space="preserve">148-2025-CPS-P(130886)	</t>
  </si>
  <si>
    <t xml:space="preserve">FDLAN-CD-148-2025(130886)	</t>
  </si>
  <si>
    <t xml:space="preserve">LUZ ADRIANA BENAVIDES SANTANA	</t>
  </si>
  <si>
    <t>https://community.secop.gov.co/Public/Tendering/ContractNoticePhases/View?PPI=CO1.PPI.38475769&amp;isFromPublicArea=True&amp;isModal=False</t>
  </si>
  <si>
    <t xml:space="preserve">CO1.PCCNTR.7708625	</t>
  </si>
  <si>
    <t>360 47 994000044756</t>
  </si>
  <si>
    <t>Carrera 14 #133 C65 sur_x000D_</t>
  </si>
  <si>
    <t>adrianabs1095@gmail.com</t>
  </si>
  <si>
    <t>149-2025-CPS-P(130504)</t>
  </si>
  <si>
    <t>FDLAN-CD-149-2025(130504</t>
  </si>
  <si>
    <t>FABIAN ANDRES BARRAGAN GALINDO</t>
  </si>
  <si>
    <t xml:space="preserve">https://community.secop.gov.co/Public/Tendering/ContractNoticePhases/View?PPI=CO1.PPI.38481397&amp;isFromPublicArea=True&amp;isModal=False
</t>
  </si>
  <si>
    <t xml:space="preserve">CO1.PCCNTR.7709354	</t>
  </si>
  <si>
    <t>47-46-101025223</t>
  </si>
  <si>
    <t>150-2025CPS-P (131614)</t>
  </si>
  <si>
    <t>FDLAN-CD-150-2025 (131614)</t>
  </si>
  <si>
    <t>VALENTINA NAVARRO BARBOSA</t>
  </si>
  <si>
    <t>O230117459920242568_x000D_</t>
  </si>
  <si>
    <t>Acciones para aumentar de la resilencia al cambio climático y reducción de la vulnerabilidad</t>
  </si>
  <si>
    <t xml:space="preserve"> 145 CONTRATO DE PRESTACION DE SERVICIOS PROFESIONALES</t>
  </si>
  <si>
    <t>PRESTAR SERVICIOS PROFESIONALES AL FONDO DE DESARROLLO LOCAL DE ANTONIO NARIÑO PARA FOMENTAR Y PROMOVER LA REDUCCION DE VULNERABILIDAD IDENTIFICADAS EN LOS ASPECTOS SOCIALES, AMBIENTALES, ECONOMICOS Y DE INF RAESTRUCTURA DE LA LOCALIDAD (sipse131614)</t>
  </si>
  <si>
    <t>https://community.secop.gov.co/Public/Tendering/ContractNoticePhases/View?PPI=CO1.PPI.38511850&amp;isFromPublicArea=True&amp;isModal=False</t>
  </si>
  <si>
    <t>CO1.PCCNTR.7752516</t>
  </si>
  <si>
    <t>14-46-101140051</t>
  </si>
  <si>
    <t>Av calle 11 sur #12ª44</t>
  </si>
  <si>
    <t>valentina-nb@hotmail.com_x000D_</t>
  </si>
  <si>
    <t>151-2025-CPS-AG(132151)</t>
  </si>
  <si>
    <t>FDLAN-CD-151-2025(132151)</t>
  </si>
  <si>
    <t>Andrés Felipe Martínez Pavas</t>
  </si>
  <si>
    <t xml:space="preserve"> 148 CONTRATO DE PRESTACION DE SERVICIOS DE APOYO A LA GESTION</t>
  </si>
  <si>
    <t>APOYAR Y DAR SOPORTE TÉCNICO AL ADMINISTRADOR Y USUARIO FINAL DE LA RED DE SISTEMAS Y TECNOLOGÍA E INFORMACIÓN DE LA ALCALDÍA LOCAL.</t>
  </si>
  <si>
    <t>https://community.secop.gov.co/Public/Tendering/ContractNoticePhases/View?PPI=CO1.PPI.38511108&amp;isFromPublicArea=True&amp;isModal=False</t>
  </si>
  <si>
    <t>SECOP ll</t>
  </si>
  <si>
    <t>CO1.PCCNTR.7713972</t>
  </si>
  <si>
    <t xml:space="preserve">02/04/2025
</t>
  </si>
  <si>
    <t>310 - 47 - 994000015281</t>
  </si>
  <si>
    <t>Calle 40 D bis Sur # 5 u 21</t>
  </si>
  <si>
    <t>andresfelipe_9501@hotmail.com</t>
  </si>
  <si>
    <t>152-2025-CPS-P (131616)</t>
  </si>
  <si>
    <t>FDLAN-CD-152-2025 (131616)</t>
  </si>
  <si>
    <t>Laura Valeria Bernal Riaño</t>
  </si>
  <si>
    <t xml:space="preserve">
PRESTAR SERVICIOS PROFESIONALES AL FONDO DE DESARROLLO LOCAL DE ANTONIO NARIÑO PARA FORTALECER LOS PROCESOS DE PARTICIPACIÓN CIUDADANA EN LA LOCALIDAD, QUE FOMENTEN EL DERECHO A LA PARTICIPACIÓN DEMOCRÁTICA, LA INTEGRACIÓN SOCIAL Y EL DESARROLLO DE PROGRAMAS QUE IMPACTEN POSITIVAMENTE A LA LOCALIDAD.</t>
  </si>
  <si>
    <t>https://community.secop.gov.co/Public/Tendering/ContractNoticePhases/View?PPI=CO1.PPI.38505541&amp;isFromPublicArea=True&amp;isModal=False</t>
  </si>
  <si>
    <t>CO1.PCCNTR.7713232</t>
  </si>
  <si>
    <t xml:space="preserve"> 03/04/2025</t>
  </si>
  <si>
    <t>37-46-101007013</t>
  </si>
  <si>
    <t>28 03 2025</t>
  </si>
  <si>
    <t xml:space="preserve">CALLE 6 SUR #15-11 </t>
  </si>
  <si>
    <t>LAURABERNAL_08@OUTLOOK.COM</t>
  </si>
  <si>
    <t>153-2025-CPS-P- (130504)</t>
  </si>
  <si>
    <t xml:space="preserve">FDLAN-CD-153-2025 (130504)	</t>
  </si>
  <si>
    <t>DIEGO RODRIGUEZ RIVERA</t>
  </si>
  <si>
    <t xml:space="preserve"> Fortalecimiento Institucional y 
Transparencia</t>
  </si>
  <si>
    <t>Apoyar técnicamente las distintas etapas de los procesos de competencia de las Inspecciones de Policía de la Localidad, según reparto</t>
  </si>
  <si>
    <t>https://community.secop.gov.co/Public/Tendering/ContractNoticePhases/View?PPI=CO1.PPI.38505598&amp;isFromPublicArea=True&amp;isModal=False</t>
  </si>
  <si>
    <t>CO1.PCCNTR.7713446</t>
  </si>
  <si>
    <t>NB-100377197</t>
  </si>
  <si>
    <t xml:space="preserve">CALLE 142 # 12 - 72 </t>
  </si>
  <si>
    <t xml:space="preserve">diego.rr90@gmail.com </t>
  </si>
  <si>
    <t>154-2025-CPS-P(131202)</t>
  </si>
  <si>
    <t>FDLAN-CD-154-2025(131202)</t>
  </si>
  <si>
    <t>MARY SOL WILCHES CUERVO</t>
  </si>
  <si>
    <t>O230117459920242260</t>
  </si>
  <si>
    <t>Acciones formativas y herramientas pedagógicas innovadoras para la autorregulación, solidaridad y corresponsabilidad</t>
  </si>
  <si>
    <t>Prestar los servicios como profesional para el fondo de desarrollo local de Antonio Nariño con el fin fortalecer los procesos de participación ciudadana y articular las acciones de iniciativas de convivencia participativa de la ciudadania, en alineación con el plan de desarrollo local enel marco de la ejecucion del proyecto 2260. (sipse 131202</t>
  </si>
  <si>
    <t>https://community.secop.gov.co/Public/Tendering/ContractNoticePhases/View?PPI=CO1.PPI.38507327&amp;isFromPublicArea=True&amp;isModal=False</t>
  </si>
  <si>
    <t>CO1.PCCNTR.7713325</t>
  </si>
  <si>
    <t>46.122.000_x000D_</t>
  </si>
  <si>
    <t>14-46-101139298</t>
  </si>
  <si>
    <t>Kra 12D 11 71 sur</t>
  </si>
  <si>
    <t>ncmarysolwilches@hotmail.com</t>
  </si>
  <si>
    <t>155-2025-CPS-AG(125988)</t>
  </si>
  <si>
    <t>FDLAN-CD-155-2025(125988)</t>
  </si>
  <si>
    <t xml:space="preserve"> MONICA ALEXANDRA TORRES HERNANDEZ</t>
  </si>
  <si>
    <t>Contratar los servicios asistenciales para el apoyo administrativo y asistencial a las inspecciones de policía de la localidad con carga al proyecto 2478.</t>
  </si>
  <si>
    <t>https://community.secop.gov.co/Public/Tendering/ContractNoticePhases/View?PPI=CO1.PPI.38508365&amp;isFromPublicArea=True&amp;isModal=False</t>
  </si>
  <si>
    <t>18.600.00</t>
  </si>
  <si>
    <t>360- 47 -994000044810</t>
  </si>
  <si>
    <t>Calle 11 sur No 25 44</t>
  </si>
  <si>
    <t>Ale1tor0her@gmail.com</t>
  </si>
  <si>
    <t>156-2025 CPS-P(130722)</t>
  </si>
  <si>
    <t>FDLAN-CD-156-2025(130722)</t>
  </si>
  <si>
    <t>JAVIER ORLANDO PAEZ RODRIGUEZ</t>
  </si>
  <si>
    <t xml:space="preserve">145 CONTRATO DE PRESTACION DE SERVICIOS PROFESIONALES </t>
  </si>
  <si>
    <t>Prestar los servicios profesionales con el fin de apoyar jurídicamente llas distintas etapas de los procesos de competencia de la alcaldía localpara la formulación y estructuración de proyectos de inversión referente a la intervención de parques de proximidad en la localidad, con cargo al proyecto 2469. (SIPSE 130722)</t>
  </si>
  <si>
    <t>https://community.secop.gov.co/Public/Tendering/ContractNoticePhases/View?PPI=CO1.PPI.38506776&amp;isFromPublicArea=True&amp;isModal=False</t>
  </si>
  <si>
    <t>CO1.PCCNTR.7712994</t>
  </si>
  <si>
    <t>14-46-101139388</t>
  </si>
  <si>
    <t xml:space="preserve">CARRERA 24 NO. 1-135 SUR, MADRID </t>
  </si>
  <si>
    <t>ESKALONES1988@GMAIL.COM</t>
  </si>
  <si>
    <t>157-2025-CPS-P (131616)</t>
  </si>
  <si>
    <t xml:space="preserve">FDLAN-CD-157-2025 (131616)	</t>
  </si>
  <si>
    <t>YENIFFER LORENA VALENCIA JIMENEZ</t>
  </si>
  <si>
    <t>PRESTAR SERVICIOS PROFESIONALES AL FONDO DE DESARROLLO LOCAL DE ANTONIO NARIÑO PARA FORTALECER LOS PROCESOS DE PARTICIPACIÓN CIUDADANA EN LA LOCALIDAD, QUE FOMENTEN EL DERECHO A LA PARTICIPACIÓN DEMOCRÁTICA, LA INTEGRACIÓN SOCIAL Y EL DESARROLLO DE PROGRAMAS QUE IMPACTEN POSITIVAMENTE A LA LOCALIDAD.</t>
  </si>
  <si>
    <t xml:space="preserve">https://community.secop.gov.co/Public/Tendering/ContractNoticePhases/View?PPI=CO1.PPI.38507237&amp;isFromPublicArea=True&amp;isModal=False
</t>
  </si>
  <si>
    <t>CO1.PCCNTR.7713291</t>
  </si>
  <si>
    <t>03/04/2025_x000D_</t>
  </si>
  <si>
    <t>47-46-101025302</t>
  </si>
  <si>
    <t>31 03 2025</t>
  </si>
  <si>
    <t>Calle 4b #39b-90</t>
  </si>
  <si>
    <t xml:space="preserve">
Yeniffervj2021@gmail.com</t>
  </si>
  <si>
    <t>158-2025-CPS-AG(131599)</t>
  </si>
  <si>
    <t>FDLAN-CD-158-2025(131599)</t>
  </si>
  <si>
    <t>Javier Leonardo Neira Waldurraga</t>
  </si>
  <si>
    <t>145 CONTRATO DE PRESTACION DE SERVICIOS PROFESIONALE</t>
  </si>
  <si>
    <t>PRESTAR SERVICIOS DE APOYO A LA GESTIÓN DEL FONDO DE DESARROLLO LOCAL DE ANTONIO NARIÑO EN LOS ASUNTOS OPERATIVOS RELACIONADOS CON LA PROTECCION Y BIENESTAR ANIMAL (PYBA)</t>
  </si>
  <si>
    <t>https://community.secop.gov.co/Public/Tendering/ContractNoticePhases/View?PPI=CO1.PPI.38595322&amp;isFromPublicArea=True&amp;isModal=False</t>
  </si>
  <si>
    <t>CO1.PCCNTR.7733173</t>
  </si>
  <si>
    <t>17-44-101218205</t>
  </si>
  <si>
    <t xml:space="preserve">Carrera 14ª # 9 – 12 sur </t>
  </si>
  <si>
    <t xml:space="preserve">
bogotasomostodos@hotmail.com </t>
  </si>
  <si>
    <t xml:space="preserve">159-2025-CPS-AG(131599)	</t>
  </si>
  <si>
    <t xml:space="preserve">FDLAN-CD-159-2025(131599)	</t>
  </si>
  <si>
    <t xml:space="preserve">EDGAR CAMILO YATE AGUILERA	</t>
  </si>
  <si>
    <t>PRESTAR SERVICIOS DE APOYO A LA GESTIÓN DEL FONDO DE  DESARROLLO LOCAL  DE ANTONIO NARIÑO EN LOS ASUNTOS OPERATIVOS RELACIONADOS CON LA  PROTECCION Y BIENESTAR ANIMAL (PYBA) (sipse131599)</t>
  </si>
  <si>
    <t>https://community.secop.gov.co/Public/Tendering/ContractNoticePhases/View?PPI=CO1.PPI.38595388&amp;isFromPublicArea=True&amp;isModal=False</t>
  </si>
  <si>
    <t>CO1.PCCNTR.7733150</t>
  </si>
  <si>
    <t xml:space="preserve">14-46-101139786 </t>
  </si>
  <si>
    <t xml:space="preserve">Calle 10 b bis sur 16 18 </t>
  </si>
  <si>
    <t xml:space="preserve">
Cyate14@gmail.com </t>
  </si>
  <si>
    <t xml:space="preserve">160-2025-CPS-P-(130722)	</t>
  </si>
  <si>
    <t xml:space="preserve">FDLAN-CD-160-2025 (130722)	</t>
  </si>
  <si>
    <t>Jhon Edinson Rodriguez Galindo</t>
  </si>
  <si>
    <t>Prestar los servicios profesionales con el fin de apoyar jurídicamente las distintas etapas de los procesos de competencia de la alcaldía local para la formulación y estructuración de proyectos de inversión referente a la intervención de parques de proximidad en la localidad, con cargo al proyecto 2469</t>
  </si>
  <si>
    <t>https://community.secop.gov.co/Public/Tendering/ContractNoticePhases/View?PPI=CO1.PPI.38595707&amp;isFromPublicArea=True&amp;isModal=False</t>
  </si>
  <si>
    <t>CO1.PCCNTR.7731913</t>
  </si>
  <si>
    <t>18-46-1011029208</t>
  </si>
  <si>
    <t xml:space="preserve">CRA 107A 131B 15 casa 2 </t>
  </si>
  <si>
    <t>Jer1518@hotmail.com</t>
  </si>
  <si>
    <t xml:space="preserve">161-2025-CPS-P (132384)	</t>
  </si>
  <si>
    <t xml:space="preserve">FDLAN-CD-161-2025 (132384)	</t>
  </si>
  <si>
    <t>ALEXANDRA GUZMAN LAMUS</t>
  </si>
  <si>
    <t>PRESTAR SERVICIOS PROFESIONALES PARA FORTALECER LOS DIFERENTES GRUPOS POBLACIONES EN LOS CAMPOS ARTISTICOS, INTERCULTURALES, CULTURALES Y/O PATRIMONIALES DE LA LOCALIDAD DE ANTONIO NARIÑO</t>
  </si>
  <si>
    <t>ABEL JOSÉ DE LA OSSA DE VIVERO</t>
  </si>
  <si>
    <t>https://community.secop.gov.co/Public/Tendering/ContractNoticePhases/View?PPI=CO1.PPI.38589356&amp;isFromPublicArea=True&amp;isModal=False</t>
  </si>
  <si>
    <t>CO1.PCCNTR.7734845</t>
  </si>
  <si>
    <t>3214262221_x000D_</t>
  </si>
  <si>
    <t>Calle 1 No. 28-20 Sur Apartamento 201 – Santa Isabe</t>
  </si>
  <si>
    <t>aguzmanl002@gmail.com</t>
  </si>
  <si>
    <t xml:space="preserve">162-2025-CPS-P (131617)	</t>
  </si>
  <si>
    <t xml:space="preserve">FDLA-CD-162-2025 ( 131617)	</t>
  </si>
  <si>
    <t xml:space="preserve">EDISSON JAVIER GONZALEZ MALAVER	</t>
  </si>
  <si>
    <t>0230117459920242353</t>
  </si>
  <si>
    <t>Acciones para una Localidad, deportiva, recreativa, artistica y patrimonial e intercultural</t>
  </si>
  <si>
    <t>PRESTAR SERVICIOS PROFESIONALES PARA EL APOYO EN LOS PROCESOS NECESARIOS PARA CAPACITAR A DIFERENTES GRUPOS POBLACIONES EN LOS CAMPOS ARTISTICOS, INTERCULTURALES, CULTURALES Y/O PATRIMONIALES DE LA LOCALIDAD DE ANTONIO NARIÑO</t>
  </si>
  <si>
    <t>https://community.secop.gov.co/Public/Tendering/ContractNoticePhases/View?PPI=CO1.PPI.38593505&amp;isFromPublicArea=True&amp;isModal=False</t>
  </si>
  <si>
    <t>CO1.PCCNTR.7731940</t>
  </si>
  <si>
    <t xml:space="preserve">08/04/2025
</t>
  </si>
  <si>
    <t>11-44-101252293</t>
  </si>
  <si>
    <t>Calle 6 b # 81 b 51</t>
  </si>
  <si>
    <t>Edissongonzalezm@gmail.com</t>
  </si>
  <si>
    <t>163-2025-CPS-P(131617)</t>
  </si>
  <si>
    <t xml:space="preserve">FDLAN-CD-163-2025(131617)	</t>
  </si>
  <si>
    <t>JULIAN DAVID RODRIGUEZ POLO</t>
  </si>
  <si>
    <t>PRESTAR SERVICIOS PROFESIONALES PARA EL APOYO EN LOS PROCESOS NECESARIOS PARA CAPACITAR A DIFERENTES GRUPOS MPOBLACIONES EN LOS CAMPOS ARTISTICOS, INTERCULTURALES, CULTURALES Y/O PATRIMONIALES DE LA LOCALIDAD DE ANTONIO NARIÑO</t>
  </si>
  <si>
    <t xml:space="preserve">https://community.secop.gov.co/Public/Tendering/ContractNoticePhases/View?PPI=CO1.PPI.38597236&amp;isFromPublicArea=True&amp;isModal=False
</t>
  </si>
  <si>
    <t>CO1.PCCNTR.7734090</t>
  </si>
  <si>
    <t>14-46-101139785</t>
  </si>
  <si>
    <t>TRANSVERSAL 73B # 57D-89, TORRE 3, 
APTO 505 – BOGOTA D.C_x000D_</t>
  </si>
  <si>
    <t xml:space="preserve">
Po.loman@hotmail.com</t>
  </si>
  <si>
    <t xml:space="preserve">164-2025-CPS-AG(131975)	</t>
  </si>
  <si>
    <t xml:space="preserve">FDLAN-CD-164-2025(131975)	</t>
  </si>
  <si>
    <t>Kelly Tatiana Leal Chavez</t>
  </si>
  <si>
    <t>PRESTACIÓN DE SERVICIOS DE APOYO A LA GESTIÓN Y EJECUCIÓN DE ACTIVIDADES ADMINISTRATIVAS, CONTABLES Y FINANCIEROS EN EL ÁREA DE GESTIÒN DEL DESARROLLO, ADMINISTRATIVA Y FINANZAS DEL FONDO DE DESARROLLO LOCAL DE ANTONIO NARIÑO</t>
  </si>
  <si>
    <t>https://community.secop.gov.co/Public/Tendering/ContractNoticePhases/View?PPI=CO1.PPI.38611227&amp;isFromPublicArea=True&amp;isModal=False</t>
  </si>
  <si>
    <t>CO1.PCCNTR.7736741</t>
  </si>
  <si>
    <t>NB-100378296</t>
  </si>
  <si>
    <t>Diagonal 83#81ª-72</t>
  </si>
  <si>
    <t>Tati.leal25@gmail.com</t>
  </si>
  <si>
    <t xml:space="preserve">
FONDO DE DESARROLLO LOCAL USME </t>
  </si>
  <si>
    <t xml:space="preserve">165-2025-CPS-P (131617)	</t>
  </si>
  <si>
    <t xml:space="preserve">FDLA-CD-165-2025 ( 131617)	</t>
  </si>
  <si>
    <t xml:space="preserve">DENNIS MILENA QUICENO ASPRILLA	</t>
  </si>
  <si>
    <t>https://community.secop.gov.co/Public/Tendering/ContractNoticePhases/View?PPI=CO1.PPI.38605148&amp;isFromPublicArea=True&amp;isModal=False</t>
  </si>
  <si>
    <t>CO1.PCCNTR.7739940</t>
  </si>
  <si>
    <t>47-44-101030929</t>
  </si>
  <si>
    <t xml:space="preserve">CARRERA 78 # 52 B 47 </t>
  </si>
  <si>
    <t xml:space="preserve">Asrsorjuridico17@gmail.com </t>
  </si>
  <si>
    <t xml:space="preserve">166-2025-CPS-AG(131617)	</t>
  </si>
  <si>
    <t xml:space="preserve">FDLAN-CD-166-2025(131617)	</t>
  </si>
  <si>
    <t>STEFANIA GONZALEZ MESA</t>
  </si>
  <si>
    <t>https://community.secop.gov.co/Public/Tendering/ContractNoticePhases/View?PPI=CO1.PPI.38672385&amp;isFromPublicArea=True&amp;isModal=False</t>
  </si>
  <si>
    <t>CO1.PCCNTR.7752782</t>
  </si>
  <si>
    <t xml:space="preserve"> 21-46-101113986</t>
  </si>
  <si>
    <t xml:space="preserve">Cra 25 No.2 A-73 </t>
  </si>
  <si>
    <t xml:space="preserve"> 
gonzalezestefenia0@gmail.com </t>
  </si>
  <si>
    <t xml:space="preserve">167-2025-CPS-AG (130375	</t>
  </si>
  <si>
    <t xml:space="preserve">FDLAN-CD-167-2025 (13075)	</t>
  </si>
  <si>
    <t>DETCY MARINA ZAQUE PARRA</t>
  </si>
  <si>
    <t>Acciones para una localidad con menos pobreza</t>
  </si>
  <si>
    <t>PRESTAR LOS SERVICIOS TÉCNICOS PARA LA OPERACIÓN, SEGUIMIENTO Y CUMPLIMIENTO DE LOS PROCESOS Y PROCEDIMIENTOS DEL SERVICIO APOYOS ECONÓMICOS TIPO C, REQUERIDOS PARA EL OPORTUNO Y ADECUADO REGISTRO, CRUCE Y REPORTE DE LOS DATOS EN EL SISTEMA MISIONAL SIRBE, QUE CONTRIBUYAN A LA GARANTÍA DE LOS DERECHOS DE LA POBLACIÓN MAYOR EN EL MARCO DE LA POLÍTICA PÚBLICA SOCIAL PARA EL ENVEJECIMIENTO Y LA VEJEZ EN EL DISTRITO CAPITAL A CARGO DE LA ALCALDÍA LOCAL.</t>
  </si>
  <si>
    <t>https://community.secop.gov.co/Public/Tendering/ContractNoticePhases/View?PPI=CO1.PPI.38673522&amp;isFromPublicArea=True&amp;isModal=False</t>
  </si>
  <si>
    <t>CO1.PCCNTR.7780515</t>
  </si>
  <si>
    <t>11-44-101253289</t>
  </si>
  <si>
    <t>Calle 60 a sur No. 73-40 Apto 303 Torre1</t>
  </si>
  <si>
    <t xml:space="preserve">
detcyzaque@gmial.com </t>
  </si>
  <si>
    <t>168-2025CPS-AG (132149)</t>
  </si>
  <si>
    <t xml:space="preserve">FDLAN-CD-168-2025 (132149)	</t>
  </si>
  <si>
    <t>MARIA DEL PILAR QUINCHE RIOS</t>
  </si>
  <si>
    <t xml:space="preserve">https://community.secop.gov.co/Public/Tendering/ContractNoticePhases/View?PPI=CO1.PPI.38776902&amp;isFromPublicArea=True&amp;isModal=False
</t>
  </si>
  <si>
    <t>CO1.PCCNTR.7764964</t>
  </si>
  <si>
    <t xml:space="preserve"> 17-46-101050518</t>
  </si>
  <si>
    <t xml:space="preserve">CARRERA 24G # 16 23 SUR </t>
  </si>
  <si>
    <t xml:space="preserve">
PILARRIOS1761@GMAIL.COM</t>
  </si>
  <si>
    <t>169-2025CPS-P (130096)</t>
  </si>
  <si>
    <t xml:space="preserve">FDLAN-CD-169-2025 (130096)	</t>
  </si>
  <si>
    <t>BRIGIDA YUBELY LOPEZ HIGUERA</t>
  </si>
  <si>
    <t>Prestar servicios profesionales para fortalecer las acciones propias de los contratos que se gesten dentro del proyecto de inversión 2353 generando las estrategias para la formulación, apoyar la supervisión y liquidar los contratos orientados al desarrollo del proceso para el otorgamiento de estímulos al sector artístico y cultural con concordancia al plan de desarrollo local de la Alcaldía Local De Antonio Nariño. SIPSE(130096)</t>
  </si>
  <si>
    <t>https://community.secop.gov.co/Public/Tendering/ContractNoticePhases/View?PPI=CO1.PPI.38722914&amp;isFromPublicArea=True&amp;isModal=False</t>
  </si>
  <si>
    <t xml:space="preserve">	CO1.PCCNTR.7764335</t>
  </si>
  <si>
    <t xml:space="preserve">21-46-101114149 </t>
  </si>
  <si>
    <t>Calle 70 AbisA#117-96</t>
  </si>
  <si>
    <t xml:space="preserve">
 Yuba0281@gmail.com</t>
  </si>
  <si>
    <t xml:space="preserve">170-2025-CPS-P(131618)	</t>
  </si>
  <si>
    <t xml:space="preserve">FDLAN-CD-170-2025(131618)	</t>
  </si>
  <si>
    <t>Angie Xiomara Cicuariza Vasquez</t>
  </si>
  <si>
    <t>Construyendo acciones para el fortalecimiento de capacidadesde la gente, la reactivación económica y el impulso empresarial e industrial de la localidad</t>
  </si>
  <si>
    <t>Prestar los servicios profesionales para el fortalecimiento de la MIPYME, como planificación como planificación estratégica, gestión financiera,marketing, mejora de procesos, y desarrollo de capacidades empresariales</t>
  </si>
  <si>
    <t>https://community.secop.gov.co/Public/Tendering/ContractNoticePhases/View?PPI=CO1.PPI.38745955&amp;isFromPublicArea=True&amp;isModal=False</t>
  </si>
  <si>
    <t>CO1.PCCNTR.7761819</t>
  </si>
  <si>
    <t>14-46-101140079</t>
  </si>
  <si>
    <t>313 6318548</t>
  </si>
  <si>
    <t xml:space="preserve">Cr 4L # 52 27 Sur </t>
  </si>
  <si>
    <t xml:space="preserve">xiomyvas53@gmail.com </t>
  </si>
  <si>
    <t xml:space="preserve">171-2025-CPS-P(131618)	</t>
  </si>
  <si>
    <t xml:space="preserve">FDLAN-CD-171-2025(131618)	</t>
  </si>
  <si>
    <t>RAQUEL ANDREA DEVIA HERNANDEZ</t>
  </si>
  <si>
    <t xml:space="preserve"> 145 CONTRATO DE PRESTACION DE SERVICIOS PROFESIONALES </t>
  </si>
  <si>
    <t>Prestar los servicios profesionales para el fortalecimiento de la MIPYME, como planificación estratégica, gestión financiera, marketing, mejora de procesos, y desarrollo de capacidades empresariales</t>
  </si>
  <si>
    <t>https://community.secop.gov.co/Public/Tendering/ContractNoticePhases/View?PPI=CO1.PPI.38759486&amp;isFromPublicArea=True&amp;isModal=False</t>
  </si>
  <si>
    <t xml:space="preserve">	CO1.PCCNTR.7764076</t>
  </si>
  <si>
    <t xml:space="preserve">14-46-101140084 </t>
  </si>
  <si>
    <t>Cra. 38 # 14-11</t>
  </si>
  <si>
    <t xml:space="preserve">
andreahernan@gmail.com </t>
  </si>
  <si>
    <t xml:space="preserve">172-2025-CPS-P- (132282)	</t>
  </si>
  <si>
    <t xml:space="preserve">FDLAN-CD-172-2025 (132282)	</t>
  </si>
  <si>
    <t>Ricardo Perez Herazo</t>
  </si>
  <si>
    <t>Acciones centradas en la administracion de justicia y el fortalecimiento de la confianza ciudadana</t>
  </si>
  <si>
    <t>PRESTAR SERVICIOS PROFESIONALES CON EL FIN DE ACOMPAÑAR LOS DISTINTOS ASPECTOS JURÍDICOS ASOCIADOS CON LA INSPECCIÓN, VIGILANCIA Y CONTROL DE LA ALCALDÍA LOCAL EN MATERIA DE LAS ACCIONES CENTRADAS EN LA ADMINISTRACIOMATERIA DE LAS ACCIONES CENTRADAS EN LA ADMINISTRACIÓN DE JUSTICIA Y EL FORTALECIMIENTO DE LA CONFIANZA CIUDADANA</t>
  </si>
  <si>
    <t>24/10/202</t>
  </si>
  <si>
    <t>https://community.secop.gov.co/Public/Tendering/ContractNoticePhases/View?PPI=CO1.PPI.38756583&amp;isFromPublicArea=True&amp;isModal=False</t>
  </si>
  <si>
    <t>CO1.PCCNTR.7761907</t>
  </si>
  <si>
    <t>11-46-101080464</t>
  </si>
  <si>
    <t xml:space="preserve">carrera 54#64ª 75 </t>
  </si>
  <si>
    <t xml:space="preserve">ricardoperesherazo@hotmail.com  </t>
  </si>
  <si>
    <t xml:space="preserve">173-2025-CPS-P-(131616)	</t>
  </si>
  <si>
    <t xml:space="preserve">FDLAN-CD-173-2025(131616)	</t>
  </si>
  <si>
    <t>YULI CASTRO GARCIA</t>
  </si>
  <si>
    <t>PRESTAR SERVICIOS PROFESIONALES AL FONDO DE DESARROLLO LOCAL DE ANTONIO NARIÑO PARA FORTALECER LOS PROCESOS DE PARTICIPACIÓN CIUDADANA EN LA LOCALIDAD, QUE FOMENTEN EL DERECHO A LA PARTICIPACIÓN DEMOCRÁTICA, LA INTEGRACIÓN SOCIAL Y EL DESARROLLO DEPROGRAMAS QUE IMPACTEN POSITIVAMENTE A LA LOCALIDAD.</t>
  </si>
  <si>
    <t>https://community.secop.gov.co/Public/Tendering/ContractNoticePhases/View?PPI=CO1.PPI.38770225&amp;isFromPublicArea=True&amp;isModal=False</t>
  </si>
  <si>
    <t>CO1.PCCNTR.7763860</t>
  </si>
  <si>
    <t xml:space="preserve"> 15/04/2025_x000D_</t>
  </si>
  <si>
    <t>11-44-101252894</t>
  </si>
  <si>
    <t xml:space="preserve">CALLE 2#31 B 20 APTO 128 </t>
  </si>
  <si>
    <t>YULICASTROG@GMAIL.COM</t>
  </si>
  <si>
    <t xml:space="preserve">174-2025-CPS-AG(132297)	</t>
  </si>
  <si>
    <t xml:space="preserve">FDLAN-CD-174-2025(132297)	</t>
  </si>
  <si>
    <t>Fernando Junior De Jesus Suarez Galofre</t>
  </si>
  <si>
    <t xml:space="preserve">148 CONTRATO DE PRESTACION DE SERVICIOS DE APOYO A LA GESTION </t>
  </si>
  <si>
    <t>PRESTAR SERVICIOS DE APOYO A LA GESTIÓN DEL FONDO DE DESARROLLO LOCAL DE ANTONIO NARIÑO EN LOS ASUNTOSOPERATIVOS RELACIONADOS CON LA GESTIÓN Y RECUPERACIÓN PATRIMONIAL Y ACCIONES DE FOMENTO CULTURAL E INTERCULTURAL DE LA LOCALIDAD</t>
  </si>
  <si>
    <t>https://community.secop.gov.co/Public/Tendering/ContractNoticePhases/View?PPI=CO1.PPI.38759787&amp;isFromPublicArea=True&amp;isModal=False</t>
  </si>
  <si>
    <t xml:space="preserve">	CO1.PCCNTR.7764097</t>
  </si>
  <si>
    <t>360 47 994000045332</t>
  </si>
  <si>
    <t>Cr 145 # 145- 46 casa 71_x000D_</t>
  </si>
  <si>
    <t>fernandosuarezgalofre@hotmail.com</t>
  </si>
  <si>
    <t xml:space="preserve">175-2025-CPS-P-(131616)	</t>
  </si>
  <si>
    <t xml:space="preserve">FDLAN-CD-175-2025 (131616)	</t>
  </si>
  <si>
    <t xml:space="preserve">INGRID PAOLA GOMEZ CASTILLO	</t>
  </si>
  <si>
    <t>https://community.secop.gov.co/Public/Tendering/ContractNoticePhases/View?PPI=CO1.PPI.38771146&amp;isFromPublicArea=True&amp;isModal=False</t>
  </si>
  <si>
    <t xml:space="preserve">	CO1.PCCNTR.7764153</t>
  </si>
  <si>
    <t xml:space="preserve"> 24/04/2025</t>
  </si>
  <si>
    <t>14-46-101140077</t>
  </si>
  <si>
    <t>Calle 26 sur 29ª - 52</t>
  </si>
  <si>
    <t>Paola.gomez.castillo21@gmail.com</t>
  </si>
  <si>
    <t xml:space="preserve">176-2025-CPS-AG-(131599)	</t>
  </si>
  <si>
    <t xml:space="preserve">FDLAN-CD-176-2025(131599)	</t>
  </si>
  <si>
    <t xml:space="preserve">Diego Andres Torres Ladino	</t>
  </si>
  <si>
    <t>https://community.secop.gov.co/Public/Tendering/ContractNoticePhases/View?PPI=CO1.PPI.38780120&amp;isFromPublicArea=True&amp;isModal=False</t>
  </si>
  <si>
    <t>CO1.PCCNTR.7764967</t>
  </si>
  <si>
    <t>NB-100379004</t>
  </si>
  <si>
    <t>Calle 7 # 90-41_x000D_</t>
  </si>
  <si>
    <t>Diesan66@hotmail.com</t>
  </si>
  <si>
    <t xml:space="preserve">177-2025-CPS-AG(132297)	</t>
  </si>
  <si>
    <t xml:space="preserve">FDLAND-CD-177-2025(132297)	</t>
  </si>
  <si>
    <t xml:space="preserve">MARIA CRISTINA LUGO	</t>
  </si>
  <si>
    <t>PRESTAR SERVICIOS DE APOYO A LA GESTIÓN DEL FONDO DE DESARROLLO LOCAL DE ANTONIO NARIÑO EN LOS ASUNTOS OPERATIVOS RELACIONADOS CON LA GESTIÓN Y RECUPERACIÓN PATRIMONIAL Y ACCIONES DE FOMENTO CULTURAL E INTERCULTURAL DE LA LOCALIDAD</t>
  </si>
  <si>
    <t>https://community.secop.gov.co/Public/Tendering/ContractNoticePhases/View?PPI=CO1.PPI.38781217&amp;isFromPublicArea=True&amp;isModal=False</t>
  </si>
  <si>
    <t>CO1.PCCNTR.7766490</t>
  </si>
  <si>
    <t>14-46-101140269</t>
  </si>
  <si>
    <t>CARRERA109 # 152 C 67</t>
  </si>
  <si>
    <t>KRISTINA1987LUGO@GMAIL.COM</t>
  </si>
  <si>
    <t xml:space="preserve">178-2025-CPS-P- (131208)	</t>
  </si>
  <si>
    <t xml:space="preserve">FDLAN-CD-178-2025 (131208)	</t>
  </si>
  <si>
    <t xml:space="preserve">JOHAN STICK GARCÍA QUESADA	</t>
  </si>
  <si>
    <t>Prestar los servicios profesionales en la promoción, acompañamiento, y atención de las instancias de coordinación interinstitucionales y las instancias de participación locales, así como los procesos comunitarios en la localidad. (sipse131208)</t>
  </si>
  <si>
    <t xml:space="preserve">https://community.secop.gov.co/Public/Tendering/OpportunityDetail/Index?noticeUID=CO1.NTC.7996024&amp;isFromPublicArea=True&amp;isModal=False </t>
  </si>
  <si>
    <t xml:space="preserve">CO1.PCCNTR.7779530	</t>
  </si>
  <si>
    <t>14-46-101140306</t>
  </si>
  <si>
    <t>CRA 10 A N° 1 C 06 SUR</t>
  </si>
  <si>
    <t>JOHAN.JURIDICO@GMAIL.COM</t>
  </si>
  <si>
    <t xml:space="preserve">179-2025 CPS-AG (132297)	</t>
  </si>
  <si>
    <t xml:space="preserve">FDLAN-CD-179-2025(132297)	</t>
  </si>
  <si>
    <t>TANIA LIZBETH MARULANDA BERNAL</t>
  </si>
  <si>
    <t>PRESTAR SERVICIOS DE APOYO A LA GESTIÓN DEL FONDO DE DESARROLLO LOCAL DE DESARROLLO LOCAL DE ANTONIO NARIÑO EN LOS ASUNTOS OPERATIVOS RELACIONADOS CON LA GESTIÓN Y RECUPERACIÓN PATRIMONIAL Y ACCIONES DE FOMENTO CULTURAL E INTERCULTURAL DE LA LOCALIDAD. SIPSE 132297</t>
  </si>
  <si>
    <t xml:space="preserve">https://community.secop.gov.co/Public/Tendering/OpportunityDetail/Index?noticeUID=CO1.NTC.7995291&amp;isFromPublicArea=True&amp;isModal=False </t>
  </si>
  <si>
    <t xml:space="preserve">CO1.PCCNTR.7779930	</t>
  </si>
  <si>
    <t xml:space="preserve">NB-100379688	</t>
  </si>
  <si>
    <t>CARRERA 28 # 16 – 04 SUR, LA FRAGUA</t>
  </si>
  <si>
    <t>Lizbethbernal499@gmail.com</t>
  </si>
  <si>
    <t xml:space="preserve">180-2025-CPS-P(132384)	</t>
  </si>
  <si>
    <t xml:space="preserve">FDLAN-CD-180-2025(132384)	</t>
  </si>
  <si>
    <t>LUIS HERNANDO PEÑA FLOREZ</t>
  </si>
  <si>
    <t>PRESTAR SERVICIOS PROFESIONALES PARA FORTALECER LOS DIFERENTES GRUPOS POBLACIONES EN LOS CAMPOS ARTISTICOS, INTERCULTURALES, CULTURALES Y/O PATRIMONIALES DE LA LOCALIDAD DE ANTONIO NARIÑO. SIPSE 132384</t>
  </si>
  <si>
    <t xml:space="preserve">https://community.secop.gov.co/Public/Tendering/OpportunityDetail/Index?noticeUID=CO1.NTC.7995613&amp;isFromPublicArea=True&amp;isModal=False </t>
  </si>
  <si>
    <t xml:space="preserve">CO1.PCCNTR.7778393	</t>
  </si>
  <si>
    <t xml:space="preserve">14-44-101233676	</t>
  </si>
  <si>
    <t>Cra 18ª # 135 - 22</t>
  </si>
  <si>
    <t>Paco50pe@gmail.com</t>
  </si>
  <si>
    <t>181-2025-CPS-P(131970)</t>
  </si>
  <si>
    <t xml:space="preserve">FDLAN-CD-181-2025(131970)	</t>
  </si>
  <si>
    <t>XIMENA ROCIO SECHAGUA QUEVEDO</t>
  </si>
  <si>
    <t>PRESTAR SERVICIOS PROFESIONALES CON EL FIN DE GARANTIZAR LA IMPLEMENTACIÓN DE LAS ACCIONES PARA LAS MUJERES EN EL EJERCICIO DE DERECHOS Y PREVENCIÓN DE VIOLENCIAS. SIPSE 131970</t>
  </si>
  <si>
    <t>https://community.secop.gov.co/Public/Tendering/OpportunityDetail/Index?noticeUID=CO1.NTC.7995503&amp;isFromPublicArea=True&amp;isModal=False</t>
  </si>
  <si>
    <t xml:space="preserve">CO1.PCCNTR.7779253	</t>
  </si>
  <si>
    <t>11-44-101253407</t>
  </si>
  <si>
    <t>Cra 90a #8a-68 interior 1 -1004</t>
  </si>
  <si>
    <t>abogadasechaguaximena@gmail.com</t>
  </si>
  <si>
    <t xml:space="preserve">182-2025-CPS-AG(132297)	</t>
  </si>
  <si>
    <t xml:space="preserve">FDLAN-CD-182-2025(132297)	</t>
  </si>
  <si>
    <t xml:space="preserve">Jorge Eliecer Gonzalez Torres	</t>
  </si>
  <si>
    <t>https://community.secop.gov.co/Public/Tendering/OpportunityDetail/Index?noticeUID=CO1.NTC.7996143&amp;isFromPublicArea=True&amp;isModal=False</t>
  </si>
  <si>
    <t>CO1.PCCNTR.7779756</t>
  </si>
  <si>
    <t>NB-100379540</t>
  </si>
  <si>
    <t>Carrera 25 # 15-60 sur</t>
  </si>
  <si>
    <t>georgedarknes@gmail.com</t>
  </si>
  <si>
    <t xml:space="preserve">183-2025-CPS-AG(131618)	</t>
  </si>
  <si>
    <t xml:space="preserve">FDLAN-CD-183-2025(131618)	</t>
  </si>
  <si>
    <t>MONICA MARIA MARQUINEZ RAMIREZ</t>
  </si>
  <si>
    <t>Prestar los servicios profesionales para el fortalecimiento de la MIPYME, como planificación como planificación estratégica, gestión financiera,marketing, mejora de procesos, y desarrollo de capacidades empresarialesSIPSE 131618</t>
  </si>
  <si>
    <t>https://community.secop.gov.co/Public/Tendering/OpportunityDetail/Index?noticeUID=CO1.NTC.7996140&amp;isFromPublicArea=True&amp;isModal=False</t>
  </si>
  <si>
    <t>CO1.PCCNTR.7780072</t>
  </si>
  <si>
    <t>18-44-101105860</t>
  </si>
  <si>
    <t>Cra 77 #19-87</t>
  </si>
  <si>
    <t>Monimarr6@hotmail.com</t>
  </si>
  <si>
    <t xml:space="preserve">184-2025-CPS-P(130500)	</t>
  </si>
  <si>
    <t xml:space="preserve">FDLAN-CD-184-2025(130500)	</t>
  </si>
  <si>
    <t>JAROD DAZA FRAILE</t>
  </si>
  <si>
    <t>https://community.secop.gov.co/Public/Tendering/OpportunityDetail/Index?noticeUID=CO1.NTC.7996029&amp;isFromPublicArea=True&amp;isModal=False</t>
  </si>
  <si>
    <t>CO1.PCCNTR.7779988</t>
  </si>
  <si>
    <t>96-46-101028686</t>
  </si>
  <si>
    <t>CALLE 11 #2ª-39</t>
  </si>
  <si>
    <t>JARIDAZA95@HOTMAIL.COM</t>
  </si>
  <si>
    <t xml:space="preserve">185-2025-CPS-AG(132386)	</t>
  </si>
  <si>
    <t xml:space="preserve">FDLAN-CD-185-2025(132386)	</t>
  </si>
  <si>
    <t xml:space="preserve">FREDY AUGUSTO AMADO NIÑO	</t>
  </si>
  <si>
    <t>PRESTAR SERVICIOS PROFESIONALES CON EL FIN DE GARANTIZAR LA IMPLEMENTACIÓN DE DERECHOS Y PREVENCIÓN DE VIOLENCIAS A LAS MUJERES, JOVENES Y NIÑAS DE LA LOCALIDAD DE ANTONIO NARIÑO. SIPSE 132386</t>
  </si>
  <si>
    <t>https://community.secop.gov.co/Public/Tendering/OpportunityDetail/Index?noticeUID=CO1.NTC.7995980&amp;isFromPublicArea=True&amp;isModal=False</t>
  </si>
  <si>
    <t>CO1.PCCNTR.7780082</t>
  </si>
  <si>
    <t>CSC-100053618</t>
  </si>
  <si>
    <t>Calle 131 # 58 – 35 IN 01 AP 501</t>
  </si>
  <si>
    <t>fredyamadon@gmail.com</t>
  </si>
  <si>
    <t xml:space="preserve">186-2025-CPS-AG(132297)	</t>
  </si>
  <si>
    <t xml:space="preserve">FDLAN-CD-186-2025(132297)	</t>
  </si>
  <si>
    <t>JUAN PABLO CRISPIN MONTAÑA</t>
  </si>
  <si>
    <t>https://community.secop.gov.co/Public/Tendering/OpportunityDetail/Index?noticeUID=CO1.NTC.8005586&amp;isFromPublicArea=True&amp;isModal=False</t>
  </si>
  <si>
    <t xml:space="preserve">	CO1.PCCNTR.7787175</t>
  </si>
  <si>
    <t>33-44-101262066</t>
  </si>
  <si>
    <t>CALLE 74 #64-40</t>
  </si>
  <si>
    <t>PABLO-JM@HOTMAIL.ES</t>
  </si>
  <si>
    <t xml:space="preserve">187-2025CPS-AG (132297)	</t>
  </si>
  <si>
    <t xml:space="preserve">FDLAN-CD-187-2025 (132297)	</t>
  </si>
  <si>
    <t xml:space="preserve">JOHAN SEBASTIAN BARRERA RAMIREZ	</t>
  </si>
  <si>
    <t>https://community.secop.gov.co/Public/Tendering/OpportunityDetail/Index?noticeUID=CO1.NTC.8012197&amp;isFromPublicArea=True&amp;isModal=False</t>
  </si>
  <si>
    <t>CO1.PCCNTR.7791499</t>
  </si>
  <si>
    <t>NB-100380134</t>
  </si>
  <si>
    <t>CRA 5H # 48K – 60 SUR</t>
  </si>
  <si>
    <t>SEBASB1.2090@GMAIL.COM</t>
  </si>
  <si>
    <t xml:space="preserve">188-2025-CPS-P(132386)	</t>
  </si>
  <si>
    <t xml:space="preserve">FDLAN-CD-188-2025(132386)	</t>
  </si>
  <si>
    <t>ANGIE NATALIA AGUIRRE SEPULVEDA_x000D_</t>
  </si>
  <si>
    <t>https://community.secop.gov.co/Public/Tendering/OpportunityDetail/Index?noticeUID=CO1.NTC.8007821&amp;isFromPublicArea=True&amp;isModal=False</t>
  </si>
  <si>
    <t>CO1.PCCNTR.7788157</t>
  </si>
  <si>
    <t>11-46-101080859</t>
  </si>
  <si>
    <t>DIRECCIÓN: CALLE 55 SUR # 24 B - 55</t>
  </si>
  <si>
    <t>ANGIENATALIA207@GMAIL.COM</t>
  </si>
  <si>
    <t>189-2025</t>
  </si>
  <si>
    <t xml:space="preserve">FDLAN-MC-002-2025	</t>
  </si>
  <si>
    <t xml:space="preserve">SEGUROS MUNDIAL S.A.	</t>
  </si>
  <si>
    <t>NIT</t>
  </si>
  <si>
    <t>O21202020070103010271311</t>
  </si>
  <si>
    <t>Servicios de seguros de vida individual</t>
  </si>
  <si>
    <t>53 CONTRATO DE SEGUROS</t>
  </si>
  <si>
    <t>MInima Cuantia</t>
  </si>
  <si>
    <t>Contratar una póliza colectiva de seguro de vida para los Ediles de la Junta Administradora Local del Fondo de Desarrollo Local de Antonio Nariño. (MEMO 20256520003193</t>
  </si>
  <si>
    <t>https://community.secop.gov.co/Public/Tendering/OpportunityDetail/Index?noticeUID=CO1.NTC.7949775&amp;isFromPublicArea=True&amp;isModal=False</t>
  </si>
  <si>
    <t>CO1.PCCNTR.7786314</t>
  </si>
  <si>
    <t>NB 2000559055</t>
  </si>
  <si>
    <t>Calle 33 No. 6B – 24, Mezzanine</t>
  </si>
  <si>
    <t>licitaciones@segurosmundial.com.co</t>
  </si>
  <si>
    <t xml:space="preserve">190-2025-CPS-AG(130212)	</t>
  </si>
  <si>
    <t xml:space="preserve">FDLAN-CD-190-2025(130212).	</t>
  </si>
  <si>
    <t>JAIME PRIETO RUIZ</t>
  </si>
  <si>
    <t>PRESTAR SERVICIOS DE APOYO A LA GESTIÓN DE LA ALCALDÍA LOCAL EN LA IMPLEMENTACIÓN DE LOS PROCESOS DE CLASIFICACIÓN, ORDENACIÓN, SELECCIÓN NATURAL, FOLIACIÓN, IDENTIFICACIÓN, LEVANTAMIENTO DE INVENTARIOS, ALMACENAMIENTO Y APLICACIÓN DE PROTOCOLOS DE ELIMINACIÓN Y TRANSFERENCIAS DOCUMENTALES</t>
  </si>
  <si>
    <t>https://community.secop.gov.co/Public/Tendering/OpportunityDetail/Index?noticeUID=CO1.NTC.8010052&amp;isFromPublicArea=True&amp;isModal=False</t>
  </si>
  <si>
    <t>CO1.PCCNTR.7790471</t>
  </si>
  <si>
    <t>14-46-101140477</t>
  </si>
  <si>
    <t>CARRERA 21 SUR 29 - 26</t>
  </si>
  <si>
    <t>PRIETOJAIME059@GMAIL.COM</t>
  </si>
  <si>
    <t xml:space="preserve">191-2025-CPS-AG(130212)	</t>
  </si>
  <si>
    <t xml:space="preserve">FDLAN-CD-191-2025(130212)	</t>
  </si>
  <si>
    <t>ANGELICA VIVIANA SANTOS TOLEDO</t>
  </si>
  <si>
    <t>Prestar servicios de apoyo a la gestión de la Alcaldía Local en la implementación de los procesos de clasificación, ordenación, selección natural, foliación, identificación, levantamiento de inventarios, almacenamiento y aplicación de protocolos de eliminación y transferencias documentales (sipse130212)</t>
  </si>
  <si>
    <t>https://community.secop.gov.co/Public/Tendering/OpportunityDetail/Index?noticeUID=CO1.NTC.8011735&amp;isFromPublicArea=True&amp;isModal=False</t>
  </si>
  <si>
    <t>CO1.PCCNTR.7791616</t>
  </si>
  <si>
    <t>14-44-101233958</t>
  </si>
  <si>
    <t>Calle 152 f bis # 111-23</t>
  </si>
  <si>
    <t>vivi162128@gmail.com</t>
  </si>
  <si>
    <t xml:space="preserve">192-2025-CPS-AG (130212)	</t>
  </si>
  <si>
    <t xml:space="preserve">FDLAN-CD-192-2025 (130212)	</t>
  </si>
  <si>
    <t xml:space="preserve">Juan camilo rodriguez arias	</t>
  </si>
  <si>
    <t>https://community.secop.gov.co/Public/Tendering/OpportunityDetail/Index?noticeUID=CO1.NTC.8012273&amp;isFromPublicArea=True&amp;isModal=False</t>
  </si>
  <si>
    <t>CO1.PCCNTR.7791495</t>
  </si>
  <si>
    <t xml:space="preserve"> 25/04/2025</t>
  </si>
  <si>
    <t>14-46-101140510</t>
  </si>
  <si>
    <t>Diagonal 3 sur # 25-47_x000D_</t>
  </si>
  <si>
    <t>rodriguezariasjuancamilo@gmail.com</t>
  </si>
  <si>
    <t xml:space="preserve">193-2025-CPS-P(132521)	</t>
  </si>
  <si>
    <t xml:space="preserve">FDLAN-CD-193-2025(132521)	</t>
  </si>
  <si>
    <t>BRYAN FELIPE PRIETO MANZANO</t>
  </si>
  <si>
    <t>PRESTACIÓN DE SERVICIOS PROFESIONALES PARA LA FORMULACIÓN, DEFINICIÓN, SOCIALIZACIÓN Y SEGUIMIENTO DE UNA PROPUESTA INTEGRAL DE INTERVENCIÓN URBANÍSTICA EN ESPACIOS Y ESCENARIOS LOCALES Y SU INCLUSIÓN EN LOS DISTINTOS PLANES, PROGRAMAS Y PROYECTOS DE INVERSIÓN DEL FONDO DE DESARROLLO LOCAL DE ANTONIO NARIÑO (sipse132521)</t>
  </si>
  <si>
    <t>https://community.secop.gov.co/Public/Tendering/OpportunityDetail/Index?noticeUID=CO1.NTC.8012274&amp;isFromPublicArea=True&amp;isModal=False</t>
  </si>
  <si>
    <t>CO1.PCCNTR.7791491</t>
  </si>
  <si>
    <t>14-46-101140512</t>
  </si>
  <si>
    <t>CRA 71 C 75 B 28_x000D_</t>
  </si>
  <si>
    <t>Ing.prieto20@gmail.com</t>
  </si>
  <si>
    <t xml:space="preserve">194-2025-CPS-AG(132297)	</t>
  </si>
  <si>
    <t xml:space="preserve">FDLAN-CD-194-2025(132297)	</t>
  </si>
  <si>
    <t xml:space="preserve">JOSE AURELIO RODRIGUEZ HERRERA	</t>
  </si>
  <si>
    <t>https://community.secop.gov.co/Public/Tendering/OpportunityDetail/Index?noticeUID=CO1.NTC.8011098&amp;isFromPublicArea=True&amp;isModal=False</t>
  </si>
  <si>
    <t>CO1.PCCNTR.7792003</t>
  </si>
  <si>
    <t>14-46-101140551</t>
  </si>
  <si>
    <t>Kr 27 # 14ª 32 sur</t>
  </si>
  <si>
    <t>joserperio@gmail.com</t>
  </si>
  <si>
    <t xml:space="preserve">195-2025-CPS-P(132386)	</t>
  </si>
  <si>
    <t xml:space="preserve">FDLAN-CD-195-2025(132386)	</t>
  </si>
  <si>
    <t xml:space="preserve">KAREN LIZETH VILLAMIZAR MARTÍNEZ	</t>
  </si>
  <si>
    <t>https://community.secop.gov.co/Public/Tendering/OpportunityDetail/Index?noticeUID=CO1.NTC.8011648&amp;isFromPublicArea=True&amp;isModal=False</t>
  </si>
  <si>
    <t>CO1.PCCNTR.7790793</t>
  </si>
  <si>
    <t>NB-100380371</t>
  </si>
  <si>
    <t>CRA 69B# 24B-56 CONJUNTO INTIHUASI INT 02 APTO 1003</t>
  </si>
  <si>
    <t>KARENVILLAMIZAR211@GMAIL.COM</t>
  </si>
  <si>
    <t xml:space="preserve">196-2025-CPS-P(133023)*	</t>
  </si>
  <si>
    <t>FDLAND-CD-196-2025(133023)</t>
  </si>
  <si>
    <t>LUIS HERMINGTON NAZARENO PRECIADO</t>
  </si>
  <si>
    <t>O230117459920242669</t>
  </si>
  <si>
    <t>Acciones de revitalización y embellecimiento de la infraestructura cultural</t>
  </si>
  <si>
    <t xml:space="preserve">	PRESTAR SERVICIOS PROFESIONALES PARA FORTALECER LA PLANEACIÓN ESTRATÉGICA Y OPERATIVA DEL PROYECTO DE INVERSIÓN (2510), GARANTIZANDO LA CONCERTACIÓN CON LA COMUNIDAD, UNA FORMULACIÓN EFICIENTE Y EJECUCIÓN EFECTIVA EN CUMPLIMIENTO CON LAS NORMATIVAS Y PRIORIDADES LOCALES.</t>
  </si>
  <si>
    <t>ANGELICA MARIA PINZON BERNAL</t>
  </si>
  <si>
    <t>https://community.secop.gov.co/Public/Tendering/ContractNoticePhases/View?PPI=CO1.PPI.39523566&amp;isFromPublicArea=True&amp;isModal=False</t>
  </si>
  <si>
    <t>CO1.PCCNTR.7887719</t>
  </si>
  <si>
    <t>62-46-101013631</t>
  </si>
  <si>
    <t xml:space="preserve">CALLE 66 NO. 113B-51 </t>
  </si>
  <si>
    <t>Nazareno539@yahoo.es</t>
  </si>
  <si>
    <t xml:space="preserve">197-2025-CPS-P(130722)	</t>
  </si>
  <si>
    <t xml:space="preserve">FDLAN-CD-197-2025(130722)	</t>
  </si>
  <si>
    <t xml:space="preserve">JEIMMY JOHANNA RIOS GONZALEZ	</t>
  </si>
  <si>
    <t>https://community.secop.gov.co/Public/Tendering/OpportunityDetail/Index?noticeUID=CO1.NTC.8012270&amp;isFromPublicArea=True&amp;isModal=False</t>
  </si>
  <si>
    <t>CO1.PCCNTR.7792524</t>
  </si>
  <si>
    <t>18-44-101105853</t>
  </si>
  <si>
    <t>Carrera 102 No. 155 – 50</t>
  </si>
  <si>
    <t>mijey10h@hotmail.com</t>
  </si>
  <si>
    <t xml:space="preserve">198-2025-CPS -P (131618)	</t>
  </si>
  <si>
    <t xml:space="preserve">FDLAN-CD-198-2025 (131618) *	</t>
  </si>
  <si>
    <t xml:space="preserve">ANGELICA VARON CASTRO	</t>
  </si>
  <si>
    <t>https://community.secop.gov.co/Public/Tendering/OpportunityDetail/Index?noticeUID=CO1.NTC.8012804&amp;isFromPublicArea=True&amp;isModal=False</t>
  </si>
  <si>
    <t>CO1.PCCNTR.7793203</t>
  </si>
  <si>
    <t>0404/2025</t>
  </si>
  <si>
    <t>11-44 -1012535 89</t>
  </si>
  <si>
    <t>CRA 24H NO. 13-02 SUR_x000D_</t>
  </si>
  <si>
    <t>ANGELIKVARON@GMAIL.COM</t>
  </si>
  <si>
    <t xml:space="preserve">199-2025-CPS-P(130485)	</t>
  </si>
  <si>
    <t xml:space="preserve">FDLAND-CD-199-2025(130485)	</t>
  </si>
  <si>
    <t xml:space="preserve">LAURA JIMENA RAMIREZ PRIETO	</t>
  </si>
  <si>
    <t>Prestación de servicios profesionales para ejecutar actividades de seguimiento del sistema de gestión de seguridad y salud en el trabajo SG-SST del Fondo de Desarrollo Local de Antonio Nariño de acuerdo a los lineamientos ofrecidos por la DGTH de la SDG. (sipse130485)</t>
  </si>
  <si>
    <t>https://community.secop.gov.co/Public/Tendering/OpportunityDetail/Index?noticeUID=CO1.NTC.8013102&amp;isFromPublicArea=True&amp;isModal=False</t>
  </si>
  <si>
    <t>CO1.PCCNTR.7792907</t>
  </si>
  <si>
    <t>14-46-101140501</t>
  </si>
  <si>
    <t>Carrera 1 # 6D-29_x000D_</t>
  </si>
  <si>
    <t>laurajimena1990@gmail.com</t>
  </si>
  <si>
    <t xml:space="preserve">200-2025-CPS-P(131169)	</t>
  </si>
  <si>
    <t xml:space="preserve">FDLAN-CD-200-2025(131169)	</t>
  </si>
  <si>
    <t xml:space="preserve">VICTORIA EUGENIA MURILLO PRADA	</t>
  </si>
  <si>
    <t>Prestar los servicios profesionales para la Gestion Administrativa y Financiera en los temas relacionados con la gestión del Plan Anualizado de Caja, con el seguimiento a las obligaciones reciprocas entre otros temas relacionados con esta gestión (sipse131169</t>
  </si>
  <si>
    <t>https://community.secop.gov.co/Public/Tendering/OpportunityDetail/Index?noticeUID=CO1.NTC.8060658&amp;isFromPublicArea=True&amp;isModal=False</t>
  </si>
  <si>
    <t>CO1.PCCNTR.7828617</t>
  </si>
  <si>
    <t>14-46-101141044</t>
  </si>
  <si>
    <t>CALLE 66B No.70-40</t>
  </si>
  <si>
    <t>VIKEPRA8506@YAHOO.ES</t>
  </si>
  <si>
    <t xml:space="preserve">202-2025-CPS-AG (131599)	</t>
  </si>
  <si>
    <t xml:space="preserve">FDLAN-CD-202-2025(131599)	</t>
  </si>
  <si>
    <t>JESICA JERSLENY SCARPETA REY</t>
  </si>
  <si>
    <t>PRESTAR SERVICIOS DE APOYO A LA GESTIÓN DEL FONDO DE DESARROLLO LOCAL DE ANTONIO NARIÑO EN LOS ASUNTOS OPERATIVOS RELACIONADOS CON LA PROTECCION Y BIENESTAR ANIMAL (PYBA) (sipse131599)&gt;</t>
  </si>
  <si>
    <t>https://community.secop.gov.co/Public/Tendering/OpportunityDetail/Index?noticeUID=CO1.NTC.8060593&amp;isFromPublicArea=True&amp;isModal=False</t>
  </si>
  <si>
    <t>CO1.PCCNTR.7829419</t>
  </si>
  <si>
    <t>768 _x000D_</t>
  </si>
  <si>
    <t>NB-100382021</t>
  </si>
  <si>
    <t>Carrera 9 a # 75 – 18 sur</t>
  </si>
  <si>
    <t>jjscarpeta@gmail.com</t>
  </si>
  <si>
    <t xml:space="preserve">FDLAN-CD-201-2025(132708)	</t>
  </si>
  <si>
    <t xml:space="preserve">MC-003-2025(132708)	</t>
  </si>
  <si>
    <t xml:space="preserve">LG DOCUMENTOS SAS	</t>
  </si>
  <si>
    <t>12 CONTRATO DE PRESTACION DE SERVICIOS</t>
  </si>
  <si>
    <t>CONTRATAR A PRECIOS UNITARIOS FIJOS Y A MONTO AGOTABLE EL APOYO LOGISTICO PARA LA RENDICION DE CUENTAS DEL FONDO DE DESARROLLO LOCAL DE ANTONIO NARIÑO PARA LA VIGENCIA 2025 (sipse132708)</t>
  </si>
  <si>
    <t>https://community.secop.gov.co/Public/Tendering/OpportunityDetail/Index?noticeUID=CO1.NTC.7989131&amp;isFromPublicArea=True&amp;isModal=False</t>
  </si>
  <si>
    <t>CO1.PCCNTR.7812096</t>
  </si>
  <si>
    <t>21-44-101468291</t>
  </si>
  <si>
    <t>HEINER ALBERTO MARTINEZ MORENO</t>
  </si>
  <si>
    <t>Cr 24 # 22A-84</t>
  </si>
  <si>
    <t>director.proyectos@lg-documentos.com</t>
  </si>
  <si>
    <t xml:space="preserve">203-2025 CPS-P(132523)	</t>
  </si>
  <si>
    <t xml:space="preserve">FDLAN-CD-203-2025(132523)	</t>
  </si>
  <si>
    <t xml:space="preserve">CRISTIAN DANIEL LOPEZ PINEDA	</t>
  </si>
  <si>
    <t>PRESTAR SERVICIOS PROFESIONALES PARA FORTALECER LA PLANEACIÓN ESTRATÉGICA Y OPERATIVA DEL PROYECTO DE INVERSIÓN (2510), GARANTIZANDO LA CONCERTACIÓN CON LA COMUNIDAD, UNA FORMULACIÓN EFICIENTE Y EJECUCIÓN EFECTIVA EN CUMPLIMIENTO CON LAS NORMATIVAS Y PRIORIDADES LOCALES (sipse132523)</t>
  </si>
  <si>
    <t>https://community.secop.gov.co/Public/Tendering/OpportunityDetail/Index?noticeUID=CO1.NTC.8066009&amp;isFromPublicArea=True&amp;isModal=False</t>
  </si>
  <si>
    <t>CO1.PCCNTR.7831479</t>
  </si>
  <si>
    <t>11-44-101254526</t>
  </si>
  <si>
    <t>02/052025</t>
  </si>
  <si>
    <t>Calle 23c No 70 – 50 Apto 202 Bl 20</t>
  </si>
  <si>
    <t>Crislop49542@gmail.com</t>
  </si>
  <si>
    <t>204-2025-CPS-P(132282)</t>
  </si>
  <si>
    <t>FDLAN-CD-204-2025(132282)</t>
  </si>
  <si>
    <t xml:space="preserve">LUDWING NEIL NIÑO PEREZ </t>
  </si>
  <si>
    <t xml:space="preserve">O230117459920242296
</t>
  </si>
  <si>
    <t>PRESTAR SERVICIOS PROFESIONALES CON EL FIN DE ACOMPAÑAR LOS DISTINTOS ASPECTOS JURÍDICOS ASOCIADOS CON LA INSPECCIÓN, VIGILANCIA Y CONTROL DE LA ALCALDÍA LOCAL EN MATERIA DE LAS ACCIONES CENTRADAS EN LA ADMINISTRACIOMATERIA DE LAS ACCIONES CENTRADAS EN LA ADMINISTRACIÓN DE JUSTICIA Y EL FORTALECIMIENTO DE LA CONFIANZA CIUDADANA. SIPSE 132282</t>
  </si>
  <si>
    <t>https://community.secop.gov.co/Public/Tendering/OpportunityDetail/Index?noticeUID=CO1.NTC.8077559&amp;isFromPublicArea=True&amp;isModal=False</t>
  </si>
  <si>
    <t>CO1.PCCNTR.7840646</t>
  </si>
  <si>
    <t>13/05/2025_x000D_</t>
  </si>
  <si>
    <t>COQ-100005657</t>
  </si>
  <si>
    <t>Calle 66 # 11-50, Apto 512</t>
  </si>
  <si>
    <t>Ludwing1008@hotmail.com</t>
  </si>
  <si>
    <t>205-2025-CPS -AG (131615)</t>
  </si>
  <si>
    <t>FDLAN-CD-205-2025(131615)</t>
  </si>
  <si>
    <t>LAURA CAMILA QUIROGA MARMOLEJO</t>
  </si>
  <si>
    <t>O230117459920242568</t>
  </si>
  <si>
    <t>PRESTACIÓN DE SERVICIOS DE APOYO A LA GESTIÓN AL FONDO DE DESARROLLO LOCAL DE ANTONIO NARIÑO PARA FOMENTAR Y PROMOVER LA REDUCCION DE VULNERABILIDAD IDENTIFICADAS EN LOS ASPECTOS SOCIALES, AMBIENTALES, ECONOMICOS Y DE INFRAESTRUCTURA DE LA LOCALIDAD (sipse131615)</t>
  </si>
  <si>
    <t>https://community.secop.gov.co/Public/Tendering/OpportunityDetail/Index?noticeUID=CO1.NTC.8077392&amp;isFromPublicArea=True&amp;isModal=False</t>
  </si>
  <si>
    <t>CO1.PCCNTR.7840104</t>
  </si>
  <si>
    <t>14-46-101141170</t>
  </si>
  <si>
    <t>Calle 3 bis A 41 b 24</t>
  </si>
  <si>
    <t>Laurac.marmolejo@hotmail.com</t>
  </si>
  <si>
    <t>206-2025 MC (132510)</t>
  </si>
  <si>
    <t xml:space="preserve">FDLAN-MC-001-2025	</t>
  </si>
  <si>
    <t>D.C. LUXURY MOTORWORKS S.A.S</t>
  </si>
  <si>
    <t>O230117459920242478, O2120202008078714102</t>
  </si>
  <si>
    <t>Fortalecimiento Institucional y Transparencia, Servicio de mantenimiento y reparación de vehículos automóviles</t>
  </si>
  <si>
    <t>170 CONTRATO DE PRESTACION DE SERVICIOS DE MANTENIMIENTO</t>
  </si>
  <si>
    <t>CONTRATAR EL MANTENIMIENTO PREVENTIVO Y CORRECTIVO A PRECIOS UNITARIOS Y MONTO AGOTABLE DE LOS VEHICULOS DE PROPIEDAD DEL FONDO DE DESARROLLO LOCAL DE ANTONIO NARIÑO. SIPSE 132510</t>
  </si>
  <si>
    <t xml:space="preserve">https://community.secop.gov.co/Public/Tendering/ContractNoticePhases/View?PPI=CO1.PPI.38645568&amp;isFromPublicArea=True&amp;isModal=False
</t>
  </si>
  <si>
    <t>CO1.PCCNTR.7840275</t>
  </si>
  <si>
    <t>Carrera 49 # 142-14</t>
  </si>
  <si>
    <t>contacto@luxurymotorwork.co</t>
  </si>
  <si>
    <t>207-2025-CPS-AG(132674)</t>
  </si>
  <si>
    <t>FDLAN-CD-207-2025 (132674)</t>
  </si>
  <si>
    <t>MARIA VICTORIA BARBOSA SILVA</t>
  </si>
  <si>
    <t>PRESTAR LOS SERVICIOS DE APOYO TÉCNICO A LA GESTIÓN DEL FONDO DE DESARROLLO LOCAL DE ANTONIO NARIÑO PARA LOS DIFERENTES ASUNTOS CONTRACTUALES QUE ADELANTA LA ENTIDAD</t>
  </si>
  <si>
    <t>https://community.secop.gov.co/Public/Tendering/ContractNoticePhases/View?PPI=CO1.PPI.39255410&amp;isFromPublicArea=True&amp;isModal=False</t>
  </si>
  <si>
    <t>CO1.PCCNTR.7848068</t>
  </si>
  <si>
    <t>21-46-101115222</t>
  </si>
  <si>
    <t>Calle 72A nO. 77a 24</t>
  </si>
  <si>
    <t>victoria.barbosa.silva@gmail.com</t>
  </si>
  <si>
    <t>208-2025-CPS-P(132523)</t>
  </si>
  <si>
    <t>FDLAN-CD-208-2025(132523)</t>
  </si>
  <si>
    <t xml:space="preserve">ANDREY DAVID CUESTAS PALACIOS
 </t>
  </si>
  <si>
    <t>https://community.secop.gov.co/Public/Tendering/OpportunityDetail/Index?noticeUID=CO1.NTC.8101262&amp;isFromPublicArea=True&amp;isModal=False</t>
  </si>
  <si>
    <t>CO1.PCCNTR.7855615</t>
  </si>
  <si>
    <t>62-46-101013525</t>
  </si>
  <si>
    <t>carrera 73 #6c-71_x000D_</t>
  </si>
  <si>
    <t>andreydcp99@gmail.com</t>
  </si>
  <si>
    <t xml:space="preserve">209-2025-CPS-P- (133023)	</t>
  </si>
  <si>
    <t>CARLOS CANTOR ROJAS</t>
  </si>
  <si>
    <t>PRESTAR LOS SERVICIOS PROFESIONALES PARA EL FORTALECIMIENTO A LAS ACCIONES DE REVITALIZACIÓN Y EMBELLECIMIENTO DE LA INFRAESTRUCTURA CULTURAL DE LA LOCALIDAD ANTONIO NARIÑO (SIPSE133023)</t>
  </si>
  <si>
    <t>https://community.secop.gov.co/Public/Tendering/OpportunityDetail/Index?noticeUID=CO1.NTC.8107889&amp;isFromPublicArea=True&amp;isModal=False</t>
  </si>
  <si>
    <t xml:space="preserve">CO1.PCCNTR.7902494	</t>
  </si>
  <si>
    <t>28/05/2025_x000D_</t>
  </si>
  <si>
    <t xml:space="preserve">21-46-101115876	</t>
  </si>
  <si>
    <t>Av. Kra. 80 No. 8 C 85 Torre 7 Apto. 326 Torres de Castilla</t>
  </si>
  <si>
    <t>c.cantor.r21@gmail.com</t>
  </si>
  <si>
    <t>210-2025-CPS-P(132523)</t>
  </si>
  <si>
    <t>FDLAN-CD-210-2025(132523)</t>
  </si>
  <si>
    <t>SANDRA MILENA MENA GONZALEZ</t>
  </si>
  <si>
    <t>https://community.secop.gov.co/Public/Tendering/OpportunityDetail/Index?noticeUID=CO1.NTC.8108170&amp;isFromPublicArea=True&amp;isModal=False</t>
  </si>
  <si>
    <t xml:space="preserve">CO1.PCCNTR.7859296	</t>
  </si>
  <si>
    <t xml:space="preserve">62-46-101013546	</t>
  </si>
  <si>
    <t>Calle 28 sur # 51ª-20</t>
  </si>
  <si>
    <t>Samy862000@hotmail.com</t>
  </si>
  <si>
    <t>211-2025-CPS-P-(131767)</t>
  </si>
  <si>
    <t>FDLAN-CD-211-2025(131767)</t>
  </si>
  <si>
    <t>JOHAN MAURICIO PELAEZ BUSTOS</t>
  </si>
  <si>
    <t>Prestar los servicios profesionales para adelantar las liquidaciones y liberaciones de contratos y convenios suscritos con cargo a los recursos del Fondo de Desarrollo Local de Antonio Nariño, asi como en las acciones para el fortalecimiento del proyecto (2353) (sipse 131767)</t>
  </si>
  <si>
    <t>https://community.secop.gov.co/Public/Tendering/OpportunityDetail/Index?noticeUID=CO1.NTC.8108226&amp;isFromPublicArea=True&amp;isModal=False</t>
  </si>
  <si>
    <t xml:space="preserve">CO1.PCCNTR.7859545	</t>
  </si>
  <si>
    <t>CHU-100047328</t>
  </si>
  <si>
    <t>CALLE 2 A No 72 B 59</t>
  </si>
  <si>
    <t>AY-BOX@HOTMAIOL.COM</t>
  </si>
  <si>
    <t>212-2025CPS-AG (132527)</t>
  </si>
  <si>
    <t>FDLAN-CD-212-2025(132527)</t>
  </si>
  <si>
    <t>MICHAEL ANDRES LOZADA CRUZ</t>
  </si>
  <si>
    <t>PRESTAR SERVICIOS DE APOYO A LAS LABORES DE CARÁCTER ADMINISTRATIVAS QUE SE ADELANTEN EN EL FONDO DE DESARROLLO LOCAL DE ANTONIO NARIÑO, EN EL MARCO DEL DESARROLLO DEL PROYECTO 2516, LOCALIDAD QUE EMPRENDE E IMPULSA EL CRECIMIENTO (SIPSE132527)</t>
  </si>
  <si>
    <t>https://community.secop.gov.co/Public/Tendering/OpportunityDetail/Index?noticeUID=CO1.NTC.8108855&amp;isFromPublicArea=True&amp;isModal=False</t>
  </si>
  <si>
    <t xml:space="preserve">CO1.PCCNTR.7860029	</t>
  </si>
  <si>
    <t>360 - 47 - 994000046377</t>
  </si>
  <si>
    <t>Tv 23 bis # 44 a sur 39</t>
  </si>
  <si>
    <t>maiandlore@gmail.com</t>
  </si>
  <si>
    <t>213*-2025CPS-AG (131764)</t>
  </si>
  <si>
    <t xml:space="preserve">FDLAN-CD-213*-2025 (131764)	</t>
  </si>
  <si>
    <t>MICHAEL ANDRES BAUTISTA CESPEDES</t>
  </si>
  <si>
    <t>Prestar servicios de apoyo a la gestión del fondo de desarrollo local de Antonio Nariño en la asistencia técnica a los procesos de Planeación de acuerdo con lo contemplado en el(los) proyecto(s)2510. SIPSE (131764)</t>
  </si>
  <si>
    <t xml:space="preserve">	4/06/2025</t>
  </si>
  <si>
    <t>https://community.secop.gov.co/Public/Tendering/OpportunityDetail/Index?noticeUID=CO1.NTC.8108592&amp;isFromPublicArea=True&amp;isModal=False</t>
  </si>
  <si>
    <t xml:space="preserve">CO1.PCCNTR.7927573	</t>
  </si>
  <si>
    <t>Carrera 136ª No 17d 66</t>
  </si>
  <si>
    <t>Michaelbautista920612@gmail.com</t>
  </si>
  <si>
    <t>214-2025CPS-AG (131620)</t>
  </si>
  <si>
    <t>FDLAN-CD-214-2025(131620)</t>
  </si>
  <si>
    <t>CLAUDIA ANDREA DUARTE BARRETO</t>
  </si>
  <si>
    <t>Prestar servicios de apoyo a la gestión del fondo de desarrollo local de Antonio Nariño para la operación, seguimiento y cumplimiento de las acciones que promuevan y protejan los derechos de las mujeres y fortalezcan su autonomía en el marco del proyecto 2335 (SIPSE131620)</t>
  </si>
  <si>
    <t>https://community.secop.gov.co/Public/Tendering/OpportunityDetail/Index?noticeUID=CO1.NTC.8108953&amp;isFromPublicArea=True&amp;isModal=False</t>
  </si>
  <si>
    <t xml:space="preserve">CO1.PCCNTR.7859875	</t>
  </si>
  <si>
    <t xml:space="preserve"> 13/05/2025_x000D_</t>
  </si>
  <si>
    <t>CSU-100000880</t>
  </si>
  <si>
    <t>calle 49 b sur # 9 - 89</t>
  </si>
  <si>
    <t>claudiaduartebarreto@gmail.com</t>
  </si>
  <si>
    <t>215-2025-CPS-P(132769)</t>
  </si>
  <si>
    <t>FDLAN-CD-215-2025(132769)</t>
  </si>
  <si>
    <t>CESAR ALEJANDRO RUIZ RODRIGUEZ</t>
  </si>
  <si>
    <t>O230117459920242594</t>
  </si>
  <si>
    <t>Acciones para que Antonio Nariño sea una Localidad Inteligente</t>
  </si>
  <si>
    <t>Prestar servicios profesionales para operativizar el centro de acceso comunitario con enfasis en servicios tic de la Alcaldia Local Antonio Nariño en cumplimiento del proyecto 2594 del PDL. (sipse132769)</t>
  </si>
  <si>
    <t>https://community.secop.gov.co/Public/Tendering/OpportunityDetail/Index?noticeUID=CO1.NTC.8126791&amp;isFromPublicArea=True&amp;isModal=False</t>
  </si>
  <si>
    <t xml:space="preserve">CO1.PCCNTR.7872426	</t>
  </si>
  <si>
    <t>21-46-101115472</t>
  </si>
  <si>
    <t>CALLE 20C # 97B-47 APTO 405A</t>
  </si>
  <si>
    <t>Skandia</t>
  </si>
  <si>
    <t>cesaralejandroruiz@outlook.es</t>
  </si>
  <si>
    <t xml:space="preserve">216-2025-CPS-P(132730)	</t>
  </si>
  <si>
    <t xml:space="preserve">FDLAN-CD-216-2025(132730)	</t>
  </si>
  <si>
    <t>Jaiber Useche Linares</t>
  </si>
  <si>
    <t>PRESTAR SERVICIOS PROFESIONALES AL FONDO DE DESARROLLO LOCAL DE ANTONIO NARIÑO PARA APOYAR EN LA GESTIÓN, SEGUIMIENTO, LIQUIDACIÓN, DEPURACIÓN Y CONSOLIDACIÓN DE LAS OBLIGACIONES POR PAGAR VIGENTES, ASÍ COMO APOYAR EN LA TRAMITACIÓN, GESTIÓN, REVISIÓN Y APROBACIÓN DE CUENTAS DE COBRO, CON EL FIN DE CUMPLIR LAS METAS ESTABLECIDAS Y GARANTIZAR LA EJECUCIÓN EFICIENTE DEL PRESUPUESTO COMPROMETIDO.</t>
  </si>
  <si>
    <t xml:space="preserve">https://community.secop.gov.co/Public/Tendering/ContractNoticePhases/View?PPI=CO1.PPI.39419331&amp;isFromPublicArea=True&amp;isModal=False
</t>
  </si>
  <si>
    <t xml:space="preserve">CO1.PCCNTR.7952668	</t>
  </si>
  <si>
    <t>42.000.000_x000D_</t>
  </si>
  <si>
    <t xml:space="preserve"> 09/06/2025</t>
  </si>
  <si>
    <t xml:space="preserve">14-46-101142697	</t>
  </si>
  <si>
    <t>Calle 127ª No. 14-11</t>
  </si>
  <si>
    <t>Juseche19@hotmail.com</t>
  </si>
  <si>
    <t>217-2025-CPS-P(132639)</t>
  </si>
  <si>
    <t>FDLAN-CD-217-2025(132639)</t>
  </si>
  <si>
    <t>ALEXANDRAN GUZMAN DAZA</t>
  </si>
  <si>
    <t>PRESTAR SERVICIOS PROFESIONALES PARA APOYAR EN LOS DISTINTOS ASPECTOS Y PROCEDIMIENTOS JURÍDICOS, SANCIONATORIOS Y ADMINISTRATIVOS EN MATERIA DE ACTIVIDAD ECONÓMICA, DESPACHOS COMISORIOS, CONVIVENCIA CIUDADANA Y USO DEL ESPACIO PÚBLICO DE CONFORMIDAD CON LA NORMATIVIDAD NACIONAL, DISTRITAL Y LOCAL VIGENTE (sipse132639)</t>
  </si>
  <si>
    <t xml:space="preserve">https://community.secop.gov.co/Public/Tendering/ContractNoticePhases/View?PPI=CO1.PPI.39420388&amp;isFromPublicArea=True&amp;isModal=False
</t>
  </si>
  <si>
    <t xml:space="preserve">CO1.PCCNTR.7872776	</t>
  </si>
  <si>
    <t xml:space="preserve">NB-100383926	</t>
  </si>
  <si>
    <t>Calle 1 No. 28-20 Sur Apartamento 201 – Santa Isabel</t>
  </si>
  <si>
    <t>218-2025-CPS-AG (132674)</t>
  </si>
  <si>
    <t>FDLAN-CD-218-2025(132674)</t>
  </si>
  <si>
    <t>ANDREA SORAYA MORENO GUAYARA</t>
  </si>
  <si>
    <t>Prestar los servicios de apoyo técnico a la gestión del Fondo de Desarrollo Local de Antonio Nariño para los diferentes asuntos contractuales que adelanta la entidad. (SIPSE132674)</t>
  </si>
  <si>
    <t xml:space="preserve">https://community.secop.gov.co/Public/Tendering/ContractNoticePhases/View?PPI=CO1.PPI.39483046&amp;isFromPublicArea=True&amp;isModal=False
</t>
  </si>
  <si>
    <t xml:space="preserve">CO1.PCCNTR.7882828	</t>
  </si>
  <si>
    <t xml:space="preserve">NB-100384532	</t>
  </si>
  <si>
    <t>Carrera 59 #5ª-07 piso 3</t>
  </si>
  <si>
    <t>Sorgua05@gmail.com</t>
  </si>
  <si>
    <t>219-2025 (VIGILANCIA)</t>
  </si>
  <si>
    <t xml:space="preserve">FDLAN-LP-001-2025	</t>
  </si>
  <si>
    <t xml:space="preserve">UT SEGURESDI 360	</t>
  </si>
  <si>
    <t>O230117459920242478, 021202020080585250</t>
  </si>
  <si>
    <t>Licitación pública</t>
  </si>
  <si>
    <t>PRESTAR EL SERVICIO DE VIGILANCIA Y SEGURIDAD PRIVADA INTEGRAL PARA LA SEDE ADMINISTRATIVA DE LA ALCALDÍA LOCAL DE ANTONIO NARIÑO, INSPECCIONES DE POLICIA, TEATRO VILLA MAYOR Y DE TODOS AQUELLOS MUEBLES O INMUEBLES DE LOS CUALES SEA O LLEGARE A SER LEGALMENTE RESPONSABLE</t>
  </si>
  <si>
    <t xml:space="preserve">https://community.secop.gov.co/Public/Tendering/ContractNoticePhases/View?PPI=CO1.PPI.38356570&amp;isFromPublicArea=True&amp;isModal=False
</t>
  </si>
  <si>
    <t xml:space="preserve">CO1.PCCNTR.7855501	</t>
  </si>
  <si>
    <t xml:space="preserve">AB007355	</t>
  </si>
  <si>
    <t xml:space="preserve">220-2025-CPS-P(133023)	</t>
  </si>
  <si>
    <t xml:space="preserve">FDLAN-CD-220-2025(133023)	</t>
  </si>
  <si>
    <t>Darío Alejandro Cabrera Lasso</t>
  </si>
  <si>
    <t>https://community.secop.gov.co/Public/Tendering/ContractNoticePhases/View?PPI=CO1.PPI.39521977&amp;isFromPublicArea=True&amp;isModal=False</t>
  </si>
  <si>
    <t xml:space="preserve">CO1.PCCNTR.7887180	</t>
  </si>
  <si>
    <t>14-46-101141797</t>
  </si>
  <si>
    <t>Cra 54 #152a-85</t>
  </si>
  <si>
    <t>Dalcab2112@gmail.com</t>
  </si>
  <si>
    <t xml:space="preserve">221-2025CPS-AG(132297)	</t>
  </si>
  <si>
    <t xml:space="preserve">FDLAN-CD-221-2025(132297)	</t>
  </si>
  <si>
    <t xml:space="preserve">JAIRO GELBER CASTRO GARCÍA	</t>
  </si>
  <si>
    <t>https://community.secop.gov.co/Public/Tendering/ContractNoticePhases/View?PPI=CO1.PPI.39524916&amp;isFromPublicArea=True&amp;isModal=False</t>
  </si>
  <si>
    <t xml:space="preserve">CO1.PCCNTR.7887574	</t>
  </si>
  <si>
    <t>11-46-101082223</t>
  </si>
  <si>
    <t>CL 32 B SUR 8 A 40 ESTE</t>
  </si>
  <si>
    <t>castros_j05@hotmail.com</t>
  </si>
  <si>
    <t xml:space="preserve">222-2025-CPS-P(133023)	</t>
  </si>
  <si>
    <t xml:space="preserve">FDLAND-CD-222-2025(133023)	</t>
  </si>
  <si>
    <t xml:space="preserve">KAREN LILIANA DE LA ROSA ATARA	</t>
  </si>
  <si>
    <t xml:space="preserve">https://community.secop.gov.co/Public/Tendering/ContractNoticePhases/View?PPI=CO1.PPI.39526568&amp;isFromPublicArea=True&amp;isModal=False
</t>
  </si>
  <si>
    <t xml:space="preserve">CO1.PCCNTR.7887924	</t>
  </si>
  <si>
    <t xml:space="preserve">NB-100348677	</t>
  </si>
  <si>
    <t>CRA 11 # 67 D – 65 SUR</t>
  </si>
  <si>
    <t>KLDELAROSA01@GMAIL.COM</t>
  </si>
  <si>
    <t>223-2025-CPS-P(133023)</t>
  </si>
  <si>
    <t xml:space="preserve">FDLAN-CD-223-2025(133023)	</t>
  </si>
  <si>
    <t>JENNY LORENA GARCIA MONTOYA</t>
  </si>
  <si>
    <t>https://community.secop.gov.co/Public/Tendering/ContractNoticePhases/View?PPI=CO1.PPI.39527728&amp;isFromPublicArea=True&amp;isModal=False</t>
  </si>
  <si>
    <t xml:space="preserve">CO1.PCCNTR.7888013	</t>
  </si>
  <si>
    <t>11-44-101255540</t>
  </si>
  <si>
    <t xml:space="preserve">Cr 24b#20-46 sur </t>
  </si>
  <si>
    <t>Familiamendezgarcia2012@gmail.com</t>
  </si>
  <si>
    <t xml:space="preserve">224-2025CPS-AG (131615)	</t>
  </si>
  <si>
    <t xml:space="preserve">FDLAN-CD-224-2025 (131615)	</t>
  </si>
  <si>
    <t>LUIS ALFONSO LOZANO CORTES</t>
  </si>
  <si>
    <t>PRESTACIÓN DE SERVICIOS DE APOYO A LA GESTIÓN AL FONDO DE DESARROLLO LOCAL DE ANTONIO NARIÑO PARA FOMENTAR Y PROMOVER LA REDUCCION DE VULNERABILIDAD IDENTIFICADAS EN LOS ASPECTOS SOCIALES, AMBIENTALES, ECONOMICOS Y DE INFRAESTRUCTURA DE LA LOCALIDAD. SIPSE(131615)</t>
  </si>
  <si>
    <t>https://community.secop.gov.co/Public/Tendering/ContractNoticePhases/View?PPI=CO1.PPI.39676099&amp;isFromPublicArea=True&amp;isModal=False</t>
  </si>
  <si>
    <t xml:space="preserve">CO1.PCCNTR.7916236	</t>
  </si>
  <si>
    <t>11-46-101082798</t>
  </si>
  <si>
    <t>CL 70 B 111 85 CA 45</t>
  </si>
  <si>
    <t>lozanoluis1452@gmail.com</t>
  </si>
  <si>
    <t xml:space="preserve">225-2025-CPS-P(132386)	</t>
  </si>
  <si>
    <t xml:space="preserve">FDLAN-CD-225-2025(132386)	</t>
  </si>
  <si>
    <t>CLAUDIA PATRICIA BRICEÑO CASTIBLANCO</t>
  </si>
  <si>
    <t xml:space="preserve">https://community.secop.gov.co/Public/Tendering/ContractNoticePhases/View?PPI=CO1.PPI.39583608&amp;isFromPublicArea=True&amp;isModal=False
</t>
  </si>
  <si>
    <t xml:space="preserve">CO1.PCCNTR.7903511	</t>
  </si>
  <si>
    <t xml:space="preserve">17-46-101052659	</t>
  </si>
  <si>
    <t>Cra. 87C # 22 -39 Apto 401 Int.3</t>
  </si>
  <si>
    <t>Claudiapatriciaabogada@gmail.com</t>
  </si>
  <si>
    <t xml:space="preserve">226-2025-CPS-AG(131615)	</t>
  </si>
  <si>
    <t xml:space="preserve">FDLAN-CD-226-2025(131615)	</t>
  </si>
  <si>
    <t xml:space="preserve">BLANCA IDALY SUAREZ HERNANDEZ	</t>
  </si>
  <si>
    <t xml:space="preserve">https://community.secop.gov.co/Public/Tendering/ContractNoticePhases/View?PPI=CO1.PPI.39671221&amp;isFromPublicArea=True&amp;isModal=False
</t>
  </si>
  <si>
    <t xml:space="preserve">CO1.PCCNTR.7908975	</t>
  </si>
  <si>
    <t xml:space="preserve"> 27/05/2025</t>
  </si>
  <si>
    <t>NB-100385968</t>
  </si>
  <si>
    <t>CRA 111ª N° 145-87 TORRE 23 APAR 402</t>
  </si>
  <si>
    <t>Yinaka0313@gmail.com</t>
  </si>
  <si>
    <t xml:space="preserve">227-2025-CPS-AG(131615)	</t>
  </si>
  <si>
    <t xml:space="preserve">FDLAN-CD-227-2025(131615)	</t>
  </si>
  <si>
    <t>WENDY JOHANNA AYALA SANCHEZ</t>
  </si>
  <si>
    <t xml:space="preserve">https://community.secop.gov.co/Public/Tendering/ContractNoticePhases/View?PPI=CO1.PPI.39672409&amp;isFromPublicArea=True&amp;isModal=False
</t>
  </si>
  <si>
    <t xml:space="preserve">CO1.PCCNTR.7908888	</t>
  </si>
  <si>
    <t>NB-100386016</t>
  </si>
  <si>
    <t>Carrera 66ª # 56-31 sur</t>
  </si>
  <si>
    <t>Johaya.1106@gmail.com</t>
  </si>
  <si>
    <t>228-2025-CPS-AG(131764)</t>
  </si>
  <si>
    <t>FDLAN-CD-228-2025(131764)</t>
  </si>
  <si>
    <t>WILMAR FABIAN SEPULVEDA RINCON</t>
  </si>
  <si>
    <t>Prestar servicios de apoyo a la gestión del fondo de desarrollo local de Antonio Nariño en la asistencia técnica a los procesos de Planeación de acuerdo con lo contemplado en el(los) proyecto(s)2510 (sipse131764)</t>
  </si>
  <si>
    <t xml:space="preserve">https://community.secop.gov.co/Public/Tendering/ContractNoticePhases/View?PPI=CO1.PPI.39671860&amp;isFromPublicArea=True&amp;isModal=False
</t>
  </si>
  <si>
    <t xml:space="preserve">CO1.PCCNTR.7909318	</t>
  </si>
  <si>
    <t>14-46-101142065</t>
  </si>
  <si>
    <t>Calle 128 d bis # 88 a 18</t>
  </si>
  <si>
    <t>Fabian84114@gmail.com</t>
  </si>
  <si>
    <t xml:space="preserve">229-2025-CPS-P (132350)	</t>
  </si>
  <si>
    <t>FDLAN-CD-229-2025(132350)</t>
  </si>
  <si>
    <t>ANDRES CRUZ CASTAÑEDA</t>
  </si>
  <si>
    <t>PRESTAR SERVICIOS PROFESIONALES PARA EL APOYO EN LOS PROCESOS NECESARIOS PARA CAPACITAR A DIFERENTES GRUPOS POBLACIONES EN LOS CAMPOS ARTISTICOS, INTERCULTURALES, CULTURALES Y/O PATRIMONIALES DE LA LOCALIDAD DE ANTONIO NARIÑO. (SIPSE 132350)</t>
  </si>
  <si>
    <t xml:space="preserve">https://community.secop.gov.co/Public/Tendering/ContractNoticePhases/View?PPI=CO1.PPI.39729135&amp;isFromPublicArea=True&amp;isModal=False
</t>
  </si>
  <si>
    <t xml:space="preserve">CO1.PCCNTR.7922633	</t>
  </si>
  <si>
    <t>30-46-101017545</t>
  </si>
  <si>
    <t>AV CARACAS #1-05</t>
  </si>
  <si>
    <t>ANDRESCRUZCASTANEDA25@GMAIL.COM</t>
  </si>
  <si>
    <t>230-2025. CPS-P- (133241)</t>
  </si>
  <si>
    <t xml:space="preserve">FDLAN-CD-230-2025(133241)	</t>
  </si>
  <si>
    <t>STEFANNY GUALDRON MORA</t>
  </si>
  <si>
    <t>Acciones para una Localidad
deportiva, recreativa, artistica,
patrimonial e intercultura</t>
  </si>
  <si>
    <t>PRESTAR SERVICIOS PROFESIONALES PARA FORTALECER LAS ACCIONES CULTURALES, DEPORTIVAS, RECREATIVAS, ARTISTICAS Y PATRIMONIALES DE LA LOCALIDAD DEANTONIO NARIÑO. (SIPSE 133241)</t>
  </si>
  <si>
    <t xml:space="preserve">https://community.secop.gov.co/Public/Tendering/ContractNoticePhases/View?PPI=CO1.PPI.39832965&amp;isFromPublicArea=True&amp;isModal=False
</t>
  </si>
  <si>
    <t xml:space="preserve">CO1.PCCNTR.7949614	</t>
  </si>
  <si>
    <t>$30,000,000</t>
  </si>
  <si>
    <t>17-46-101052766</t>
  </si>
  <si>
    <t>Av Cra 68 # 22A 30 Torre 5 Apto 902</t>
  </si>
  <si>
    <t>tefa_gual@hotmail.com</t>
  </si>
  <si>
    <t>231-2025-CPS-AG(131615)</t>
  </si>
  <si>
    <t xml:space="preserve">FDLAN-CD-231-2025(131615)	</t>
  </si>
  <si>
    <t>Baudilio Giraldo henao</t>
  </si>
  <si>
    <t>Acciones para aumentar de la
resilencia al cambio climático y
reducción de la vulnerabilidad</t>
  </si>
  <si>
    <t>PRESTACIÓN DE SERVICIOS DE APOYO A LA GESTIÓN AL FONDO DE DESARROLLO LOCAL DE ANTONIO NARIÑO PARA FOMENTAR Y PROMOVER LA REDUCCION DE VULNERABILIDAD IDENTIFICADAS EN LOS ASPECTOS SOCIALES, AMBIENTALES, ECONOMICOS Y DE INFRAESTRUCTURA DE LA LOCALIDAD</t>
  </si>
  <si>
    <t xml:space="preserve">https://community.secop.gov.co/Public/Tendering/ContractNoticePhases/View?PPI=CO1.PPI.39836185&amp;isFromPublicArea=True&amp;isModal=False
</t>
  </si>
  <si>
    <t xml:space="preserve">CO1.PCCNTR.7935740	</t>
  </si>
  <si>
    <t xml:space="preserve">14-46-101142487	</t>
  </si>
  <si>
    <t>TRSV 11C ESTE NO 1B - 62</t>
  </si>
  <si>
    <t>pompogiraldo@gmail.com</t>
  </si>
  <si>
    <t>232-2025CPS-AG (132527)</t>
  </si>
  <si>
    <t>FDLAN-CD-232-2025 (132527)</t>
  </si>
  <si>
    <t>ORLANDO MUÑOZ SANCHEZ</t>
  </si>
  <si>
    <t>PRESTAR SERVICIOS DE APOYO A LAS LABORES DE CARÁCTER ADMINISTRATIVAS QUE SE ADELANTEN EN EL FONDO DE DESARROLLO LOCAL
DE ANTONIO NARIÑO, EN EL MARCO DEL DESARROLLO DEL PROYECTO 2516, LOCALIDAD QUE EMPRENDE E IMPULSA EL CRECIMIENTO
(SIPSE132527)</t>
  </si>
  <si>
    <t xml:space="preserve">https://community.secop.gov.co/Public/Tendering/ContractNoticePhases/View?PPI=CO1.PPI.39893176&amp;isFromPublicArea=True&amp;isModal=False
</t>
  </si>
  <si>
    <t>CO1.PCCNTR.7949091</t>
  </si>
  <si>
    <t>14-46-101142633</t>
  </si>
  <si>
    <t xml:space="preserve">CARRERA 12 B 32 A 09 SUR </t>
  </si>
  <si>
    <t xml:space="preserve">OMSEDIL15@HOTMAIL.COM </t>
  </si>
  <si>
    <t>233-2025-CPS-P(132770)</t>
  </si>
  <si>
    <t>FDLAN-CD-233-2025(132770)</t>
  </si>
  <si>
    <t xml:space="preserve"> JUAN FERNANDO MILLAN QUINTERO</t>
  </si>
  <si>
    <t xml:space="preserve">PRESTAR SERVICIOS PROFESIONALES PARA APOYAR LA FORMULACIÓN, GESTIÓN Y SEGUIMIENTO DE ACTIVIDADES DE GESTIÓN AMBIENTAL
EXTERNA PARA LA MITIGACIÓN DE IMPACTOS AMBIENTALES Y LA CONSERVACIÓN DE LOS RECURSOS NATURALES DE LA LOCALIDAD DE
ANTONIO NARIÑO, EN COHERENCIA CON LOS OBJETIVOS DEL PLAN DE DESARROLLO LOCAL (sipse132770) </t>
  </si>
  <si>
    <t xml:space="preserve">https://community.secop.gov.co/Public/Tendering/ContractNoticePhases/View?PPI=CO1.PPI.39921426&amp;isFromPublicArea=True&amp;isModal=False
</t>
  </si>
  <si>
    <t>CO1.PCCNTR.7948996</t>
  </si>
  <si>
    <t>37-46-101007322</t>
  </si>
  <si>
    <t xml:space="preserve">CL 68 19 32 </t>
  </si>
  <si>
    <t xml:space="preserve">jfmillanq@gmail.com  </t>
  </si>
  <si>
    <t>234-2025-CPS-P(133245)</t>
  </si>
  <si>
    <t>FDLAN-CD-234-2025(133245)</t>
  </si>
  <si>
    <t>JENNIFER JULIETH NIETO PATIÑO</t>
  </si>
  <si>
    <t>PRESTAR LOS SERVICIOS PROFESIONALES AL FONDO DE DESARROLLO LOCAL DE ANTONIO NARIÑO CON EL FIN DE FOMENTAR LA
REDUCCION DEL CAMBIO CLIMÁTICO Y PROMOVER EL RECICLAJE EN LA LOCALIDAD. (SIPSE 133245)</t>
  </si>
  <si>
    <t xml:space="preserve">https://community.secop.gov.co/Public/Tendering/ContractNoticePhases/View?PPI=CO1.PPI.39938684&amp;isFromPublicArea=True&amp;isModal=False
</t>
  </si>
  <si>
    <t>CO1.PCCNTR.7952700</t>
  </si>
  <si>
    <t>14-46-101142710</t>
  </si>
  <si>
    <t>CRA 53 NO.140-45</t>
  </si>
  <si>
    <t xml:space="preserve"> 
JENNIFERNIETOPATINO@GMAIL.COM </t>
  </si>
  <si>
    <t>235-2025CPS-AG (133429)</t>
  </si>
  <si>
    <t>FDLAN-CD-235-2025(133429)</t>
  </si>
  <si>
    <t>JAIRO ENRIQUE PARRA PERILLA</t>
  </si>
  <si>
    <t xml:space="preserve">PRESTAR SERVICIOS DE APOYO EN EL FONDO DE DESARROLLO LOCAL DE ANTONIO NARIÑO, EN EL MARCO DEL DESARROLLO DEL PROYECTO
2353, LOCALIDAD DEPORTIVA, RECREATIVA, ARTISTICA,PATRIMONIAL E INTERCULTURA (SIPSE133429) </t>
  </si>
  <si>
    <t xml:space="preserve">https://community.secop.gov.co/Public/Tendering/ContractNoticePhases/View?PPI=CO1.PPI.39953821&amp;isFromPublicArea=True&amp;isModal=False
</t>
  </si>
  <si>
    <t>CO1.PCCNTR.7954221</t>
  </si>
  <si>
    <t xml:space="preserve">	11-46-101083273</t>
  </si>
  <si>
    <t>CL 19 SUR 10 81</t>
  </si>
  <si>
    <t xml:space="preserve">Jairo.kike.parra@gmail.com </t>
  </si>
  <si>
    <t>236-2025-CI-(133523)</t>
  </si>
  <si>
    <t xml:space="preserve">	FLDAN-CIA-001-2025</t>
  </si>
  <si>
    <t>AGENCIA DISTRITAL PARA LA EDUCACIÓN SUPERIOR, LA CIENCIA Y LA TECNOLOGÍA, ATENEA</t>
  </si>
  <si>
    <t>21 CONVENIO INTERADMINISTRATIVO</t>
  </si>
  <si>
    <t>Aunar esfuerzos técnicos, administrativos, jurídicos y financieros entre La Agencia Distrital para la Educación Superior, la Ciencia y la Tecnología - ATENEA y
el Fondo de Desarrollo Local de Antonio Nariño para beneficiar estudiantes en programas de educación post media (niveles de formación técnico profesional,
tecnólogo, profesional universitario y educación para el trabajo y desarrollo humano) en cumplimiento del proyecto 2458. (sipse 133523)</t>
  </si>
  <si>
    <t xml:space="preserve">https://community.secop.gov.co/Public/Tendering/ContractNoticePhases/View?PPI=CO1.PPI.39923588&amp;isFromPublicArea=True&amp;isModal=False
</t>
  </si>
  <si>
    <t>CARRERA 77 I  59 51</t>
  </si>
  <si>
    <t>MONIK.5678@GMAIL.COM</t>
  </si>
  <si>
    <t>237-2025-CPS-P- (133241)</t>
  </si>
  <si>
    <t>FDLAN-CD-237-2025(133241)</t>
  </si>
  <si>
    <t>MONICA GUZMAN PORRAS</t>
  </si>
  <si>
    <t>PRESTAR SERVICIOS PROFESIONALES PARA FORTALECER LAS ACCIONES CULTURALES, DEPORTIVAS, RECREATIVAS, ARTISTICAS Y
PATRIMONIALES DE LA LOCALIDAD DEANTONIO NARIÑO. (SIPSE 133241)</t>
  </si>
  <si>
    <t xml:space="preserve">https://community.secop.gov.co/Public/Tendering/ContractNoticePhases/View?PPI=CO1.PPI.40121057&amp;isFromPublicArea=True&amp;isModal=False
</t>
  </si>
  <si>
    <t>11-46-101083536</t>
  </si>
  <si>
    <t>238-2025</t>
  </si>
  <si>
    <t>FDLAN-CM-001-2025</t>
  </si>
  <si>
    <t>GONSEGUROS CORREDORES DE SEGUROS S.A.</t>
  </si>
  <si>
    <t>Concurso de méritos</t>
  </si>
  <si>
    <t>CONTRATAR LOS SERVICIOS ESPECIALIZADOS DE INTERMEDIACIÓN DE SEGUROS Y ASESORÍA PARA LA FORMULACIÓN Y EL MANEJO DEL PROCESO DE SEGUROS, DESTINADOS A PROTEGER LAS PERSONAS, BIENES E INTERESES PATRIMONIALES DEL FONDO DE DESARROLLO LOCAL DE ANTONIO NARIÑO O AQUELLOS POR LOS QUE SEA LEGALMENTE RESPONSABLE, INCLUYENDO LA ASESORIA A LA ADMINISTRACION DE LOS RIESGOS LABORALES</t>
  </si>
  <si>
    <t xml:space="preserve">https://community.secop.gov.co/Public/Tendering/ContractNoticePhases/View?PPI=CO1.PPI.39205436&amp;isFromPublicArea=True&amp;isModal=False
</t>
  </si>
  <si>
    <t xml:space="preserve">CO1.PCCNTR.7991018	</t>
  </si>
  <si>
    <t xml:space="preserve">	45-44-101167075</t>
  </si>
  <si>
    <t>239-2025-SAMC(133367)</t>
  </si>
  <si>
    <t>FDLAN-SAMC -001-2025</t>
  </si>
  <si>
    <t>URBANO EXPRESS LOGISTICA Y MERCADEO S.A. S</t>
  </si>
  <si>
    <t>Selección abreviada</t>
  </si>
  <si>
    <t>PRESTAR LOS SERVICIOS DE ORGANIZACIÓN LOGÍSTICA EN LOS EVENTOS Y/O ACTIVIDADES INSTITUCIONALES DE LAS DEPENDENCIAS DE LA ALCALDIA Y EL FONDO DE DESARROLLO LOCAL DE ANTONIO NARIÑO (sipse133367)</t>
  </si>
  <si>
    <t xml:space="preserve">https://community.secop.gov.co/Public/Tendering/ContractNoticePhases/View?PPI=CO1.PPI.39365538&amp;isFromPublicArea=True&amp;isModal=False
</t>
  </si>
  <si>
    <t xml:space="preserve">CO1.PCCNTR.7991440	</t>
  </si>
  <si>
    <t>21-44-101472600</t>
  </si>
  <si>
    <t>240-2025-CPS-P(133241)</t>
  </si>
  <si>
    <t xml:space="preserve">FDLAN-CD-240-2025(133241)	</t>
  </si>
  <si>
    <t>CHRISTIAN DAVID GUTIERREZ MEDINA</t>
  </si>
  <si>
    <t xml:space="preserve">https://community.secop.gov.co/Public/Tendering/ContractNoticePhases/View?PPI=CO1.PPI.40203356&amp;isFromPublicArea=True&amp;isModal=False
</t>
  </si>
  <si>
    <t xml:space="preserve">CO1.PCCNTR.7993223	</t>
  </si>
  <si>
    <t xml:space="preserve">14-46-101143128	</t>
  </si>
  <si>
    <t xml:space="preserve">CR 23 C 31 67 SUR </t>
  </si>
  <si>
    <t>cridagu@hotmail.com</t>
  </si>
  <si>
    <t>241-2025-CPS-AG(133515)</t>
  </si>
  <si>
    <t xml:space="preserve">FDLAN-CD-241-2025 (133515)	</t>
  </si>
  <si>
    <t>ALVARO AMARIS ROJAS</t>
  </si>
  <si>
    <t>PRESTAR LOS SERVICIOS DE APOYO A LA GESTIÓN AL FONDO DE DESARROLLO LOCAL DE ANTONIO NARIÑO PARA LA PROMOCIÓN, CIRCULACIÓN Y APROPIACIÓN DE ACTIVIDADES ARTÍSTICAS, CULTURALES Y PATRIMONIALES. (sipse 133515)</t>
  </si>
  <si>
    <t xml:space="preserve">https://community.secop.gov.co/Public/Tendering/ContractNoticePhases/View?PPI=CO1.PPI.40330072&amp;isFromPublicArea=True&amp;isModal=False
</t>
  </si>
  <si>
    <t xml:space="preserve">CO1.PCCNTR.8014208	</t>
  </si>
  <si>
    <t>11-44-101258317</t>
  </si>
  <si>
    <t>CARRERA 17 A # 14-35</t>
  </si>
  <si>
    <t>alvaroamaris@hotmail.com</t>
  </si>
  <si>
    <t xml:space="preserve">242-2025-CPS-AG(133515)	</t>
  </si>
  <si>
    <t xml:space="preserve">FDLAN-CD-242-2025(133515)	</t>
  </si>
  <si>
    <t xml:space="preserve"> STEVEN ALEJANDRO VILLAMIL VELASQUEZ</t>
  </si>
  <si>
    <t xml:space="preserve">https://community.secop.gov.co/Public/Tendering/ContractNoticePhases/View?PPI=CO1.PPI.40365787&amp;isFromPublicArea=True&amp;isModal=False
</t>
  </si>
  <si>
    <t xml:space="preserve">CO1.PCCNTR.8019335	</t>
  </si>
  <si>
    <t>CHU-100050602</t>
  </si>
  <si>
    <t>Cra18#4-78</t>
  </si>
  <si>
    <t>Alejo-4.villamil@hotmail.com</t>
  </si>
  <si>
    <t xml:space="preserve">243-2025-CPS-P(133241)	</t>
  </si>
  <si>
    <t xml:space="preserve">FDLAN-CD-243-2025 (133241)	</t>
  </si>
  <si>
    <t>JENNY CONSTANZA PIRAJAN RODRIGUEZ</t>
  </si>
  <si>
    <t xml:space="preserve">https://community.secop.gov.co/Public/Tendering/ContractNoticePhases/View?PPI=CO1.PPI.40492478&amp;isFromPublicArea=True&amp;isModal=False
</t>
  </si>
  <si>
    <t xml:space="preserve">CO1.PCCNTR.8046883	</t>
  </si>
  <si>
    <t>NB-100392878</t>
  </si>
  <si>
    <t>CALLE 144 # 127 F17</t>
  </si>
  <si>
    <t>Jennycp2503@hotmail.com</t>
  </si>
  <si>
    <t xml:space="preserve">244-2025 IMPRESORAS	</t>
  </si>
  <si>
    <t xml:space="preserve">FDLAN-MC-004-2025	</t>
  </si>
  <si>
    <t xml:space="preserve">SINERGY &amp; LOWELLS SAS	</t>
  </si>
  <si>
    <t>O21202020080585951</t>
  </si>
  <si>
    <t>Servicios de copia y reproducción</t>
  </si>
  <si>
    <t xml:space="preserve">12 CONTRATO DE PRESTACION DE SERVICIOS </t>
  </si>
  <si>
    <t>Minima Cuantia</t>
  </si>
  <si>
    <t>CONTRATAR EL SERVICIO DE OUTSOURCING DE MAQUINAS FOTOCOPIADORAS MULTIFUNCIONALES MONOCROMATICAS, INCLUIDO SU MANTENIMIENTO PREVENTIVO Y CORRECTIVO, SOPORTE TÉCNICO, REPUESTOS E INSUMOS REQUERIDOS POR LAS MISMAS Y DISPOSICIÓN FINAL DE LOS MISMOS, PARA SER INSTALADAS EN LAS DIFERENTES DEPENDENCIAS DE LA ALCALDÍA LOCAL DE ANTONIO NARIÑO, DE CONFORMIDAD CON LAS ESPECIFICACIONES TÉCNICAS (sipse133784)</t>
  </si>
  <si>
    <t xml:space="preserve">https://community.secop.gov.co/Public/Tendering/ContractNoticePhases/View?PPI=CO1.PPI.39826460&amp;isFromPublicArea=True&amp;isModal=False
</t>
  </si>
  <si>
    <t xml:space="preserve">CO1.PCCNTR.8069209	</t>
  </si>
  <si>
    <t>00-00-0000</t>
  </si>
  <si>
    <t>62-46-101014064</t>
  </si>
  <si>
    <t>OTRO</t>
  </si>
  <si>
    <t xml:space="preserve">245-2025-CI-(135483)	</t>
  </si>
  <si>
    <t xml:space="preserve">FLDAN-CIA-002-2025	</t>
  </si>
  <si>
    <t xml:space="preserve">https://community.secop.gov.co/Public/Tendering/ContractNoticePhases/View?PPI=CO1.PPI.40726117&amp;isFromPublicArea=True&amp;isModal=False
</t>
  </si>
  <si>
    <t xml:space="preserve">CO1.PCCNTR.8078802	</t>
  </si>
  <si>
    <t xml:space="preserve">246-2025-CPS-AG(133515)	</t>
  </si>
  <si>
    <t xml:space="preserve">FDLAND-CD-246-2025(133515)	</t>
  </si>
  <si>
    <t xml:space="preserve"> ADRIANA DIPPE CHACON</t>
  </si>
  <si>
    <t>PRESTAR LOS SERVICIOS DE APOYO A LA GESTIÓN AL FONDO DE DESARROLLO LOCAL DE ANTONIO NARIÑO PARA LA PROMOCIÓN, CIRCULACIÓN Y APROPIACIÓN DE ACTIVIDADES ARTÍSTICAS, CULTURALES Y PATRIMONIALES. (sipse 133515</t>
  </si>
  <si>
    <t xml:space="preserve">https://community.secop.gov.co/Public/Tendering/ContractNoticePhases/View?PPI=CO1.PPI.40749126&amp;isFromPublicArea=True&amp;isModal=False
</t>
  </si>
  <si>
    <t>20256520010453</t>
  </si>
  <si>
    <t xml:space="preserve">CO1.PCCNTR.8082511	</t>
  </si>
  <si>
    <t>14-44-101240029</t>
  </si>
  <si>
    <t xml:space="preserve"> CL 22 SUR NRO. 41 -37</t>
  </si>
  <si>
    <t>aippec1gmail.com</t>
  </si>
  <si>
    <t>247-2025-CPS-AG (133515)</t>
  </si>
  <si>
    <t>FDLAN-CD-247-2025 AG(133515)</t>
  </si>
  <si>
    <t>MARIA DEL CARMEN ALARCON COLMENARES</t>
  </si>
  <si>
    <t>https://community.secop.gov.co/Public/Tendering/ContractNoticePhases/View?PPI=CO1.PPI.40764414&amp;isFromPublicArea=True&amp;isModal=False</t>
  </si>
  <si>
    <t>CO1.PCCNTR.8088959</t>
  </si>
  <si>
    <t>360-47-994000048574</t>
  </si>
  <si>
    <t>TRANSV 13F#45F-62</t>
  </si>
  <si>
    <t>CEFECLUD721@GMAIL.COM</t>
  </si>
  <si>
    <t>248-2025-CPS-P(134068)</t>
  </si>
  <si>
    <t xml:space="preserve">FDLAN-CD-248-2025-CPS-P(134068)	</t>
  </si>
  <si>
    <t>PABLO EMILIO ROZO GAVILAN</t>
  </si>
  <si>
    <t xml:space="preserve">PRESTAR LOS SERVICIOS PROFESIONALES PARA EL DESARROLLO Y GESTIÓN DE LAS ACCIONES PARA UN TERRITORIO DEPORTIVO
(sipse134068) </t>
  </si>
  <si>
    <t xml:space="preserve">https://community.secop.gov.co/Public/Tendering/ContractNoticePhases/View?PPI=CO1.PPI.40844519&amp;isFromPublicArea=True&amp;isModal=False
</t>
  </si>
  <si>
    <t>CO1.PCCNTR.8111222</t>
  </si>
  <si>
    <t>21-46-101118266</t>
  </si>
  <si>
    <t>CALLE 17 SUR NO 18 - 49</t>
  </si>
  <si>
    <t>ROZOGAVILAN@GMAIL.COM</t>
  </si>
  <si>
    <t>249-2025-CPS-P(134068)</t>
  </si>
  <si>
    <t>FDLAN-CD-249-2025(134068)</t>
  </si>
  <si>
    <t>LUZ MILENA CARRILLO ENCISO</t>
  </si>
  <si>
    <t xml:space="preserve">https://community.secop.gov.co/Public/Tendering/ContractNoticePhases/View?PPI=CO1.PPI.40864164&amp;isFromPublicArea=True&amp;isModal=False
</t>
  </si>
  <si>
    <t>CO1.PCCNTR.8110775</t>
  </si>
  <si>
    <t xml:space="preserve">	62-46-101014113</t>
  </si>
  <si>
    <t>TRANVERSAL 96BB NO. 20 A 57 PISO 2</t>
  </si>
  <si>
    <t>carrilloeluzmilena@gmail.com</t>
  </si>
  <si>
    <t>250-2025-CPS-P (134068)</t>
  </si>
  <si>
    <t>FDLAN-CD-250-2025(134068)</t>
  </si>
  <si>
    <t xml:space="preserve"> ABEL FELIPE VENEGAS SARMIENTO</t>
  </si>
  <si>
    <t xml:space="preserve">https://community.secop.gov.co/Public/Tendering/ContractNoticePhases/View?PPI=CO1.PPI.41013907&amp;isFromPublicArea=True&amp;isModal=False
</t>
  </si>
  <si>
    <t>CO1.PCCNTR.8126563</t>
  </si>
  <si>
    <t>360-47-994000049064-0</t>
  </si>
  <si>
    <t>CR 112 A 20 B 32</t>
  </si>
  <si>
    <t xml:space="preserve">
feli.venegas84@gmail.com</t>
  </si>
  <si>
    <t>251-2025-CPS-P (134980)</t>
  </si>
  <si>
    <t xml:space="preserve">FDLAN-CD-251-2025 (134980)	</t>
  </si>
  <si>
    <t>ORGE ANTONIO ALVAREZ MELO</t>
  </si>
  <si>
    <t>PRESTAR SERVICIOS PROFESIONALES PARA FORTALECER LAS ACCIONES DE REVITALIZACIÓN Y EMBELLECIMIENTO DE LA INFRAESTRUCTURA CULTURAL DE LA LOCALIDAD ANTONIO NARIÑO (sipse134980)</t>
  </si>
  <si>
    <t xml:space="preserve">https://community.secop.gov.co/Public/Tendering/ContractNoticePhases/View?PPI=CO1.PPI.41072827&amp;isFromPublicArea=True&amp;isModal=False
</t>
  </si>
  <si>
    <t>20256520010463</t>
  </si>
  <si>
    <t>CO1.PCCNTR.8135678</t>
  </si>
  <si>
    <t>96-46-101030230</t>
  </si>
  <si>
    <t>CRA 12 J 27 B 32 SUR</t>
  </si>
  <si>
    <t>Jalvarezmelo2@gmail.com_x000D_</t>
  </si>
  <si>
    <t>252-2025CPS-P (134979)</t>
  </si>
  <si>
    <t xml:space="preserve">FDLAN-CD-252-2025(134979)	</t>
  </si>
  <si>
    <t xml:space="preserve"> VICTORIA LUCIA HERRERA ZARATE</t>
  </si>
  <si>
    <t>PRESTAR SERVICIOS PROFESIONALES ESPECIALIZADOS PARA LAS ACTIVIDADES EN LAS DIFERENTES ETAPAS, ACTUACIONES Y PROCEDIMIENTOS PROPIOS DE LA CONTRATACIÓN ESTATAL (SIPSE134979)</t>
  </si>
  <si>
    <t>https://community.secop.gov.co/Public/Tendering/ContractNoticePhases/View?PPI=CO1.PPI.41077553&amp;isFromPublicArea=True&amp;isModal=False</t>
  </si>
  <si>
    <t>EDWIN JOHAN CHOCONTÁ QUINTERO</t>
  </si>
  <si>
    <t>20256520010473</t>
  </si>
  <si>
    <t>01/082025</t>
  </si>
  <si>
    <t>18-46-101030225</t>
  </si>
  <si>
    <t>CR 7 NRO. 126 - 30 TORRE 8 A</t>
  </si>
  <si>
    <t>Victoriaherrera260@gmail.com</t>
  </si>
  <si>
    <t>253-2025-CPS-P(134980)</t>
  </si>
  <si>
    <t xml:space="preserve">FDLAN-CD-253-2025(132386)	</t>
  </si>
  <si>
    <t xml:space="preserve"> GISELL ESCRUCERIA ANDRADE</t>
  </si>
  <si>
    <t>https://community.secop.gov.co/Public/Tendering/ContractNoticePhases/View?PPI=CO1.PPI.41080286&amp;isFromPublicArea=True&amp;isModal=False</t>
  </si>
  <si>
    <t xml:space="preserve">	CO1.PCCNTR.8137074</t>
  </si>
  <si>
    <t>CLL 145 NRO. 7 A - 40 INT 11</t>
  </si>
  <si>
    <t>LAESCRUCERI900@GMAIL.COM</t>
  </si>
  <si>
    <t>254-2025-CPS-P(136128)</t>
  </si>
  <si>
    <t xml:space="preserve">FDLAN-CD-254-2025(136128)	</t>
  </si>
  <si>
    <t>GONZALEZ GOMEZ JULIO CESAR</t>
  </si>
  <si>
    <t>Prestar servicios profesionales para fortalecer la planeación estratégica y operativa de los proyectos de inversión de la Alcaldía Local de Antonio Nariño, realizando las gestiones de concertación con la comunidad en procura del cumplimiento de lo definido en cuanto a los presupuestos participativos, así como la formulación, ejecución, supervisión y liquidación adecuada de los procesos contractuales, en cumplimiento con las normativas y prioridades locales. (SIPSE 136128)</t>
  </si>
  <si>
    <t xml:space="preserve">https://community.secop.gov.co/Public/Tendering/ContractNoticePhases/View?PPI=CO1.PPI.41325086&amp;isFromPublicArea=True&amp;isModal=False
</t>
  </si>
  <si>
    <t>CO1.PCCNTR.8177694</t>
  </si>
  <si>
    <t>21-46-101118989</t>
  </si>
  <si>
    <t>CR 18 NRO. 10 SUR - 28</t>
  </si>
  <si>
    <t>Juliogonzalez.abg@outlook.com</t>
  </si>
  <si>
    <t>255-2025-CPS-P(134756)</t>
  </si>
  <si>
    <t xml:space="preserve">FDLAN-CD-255-2025(134756)	</t>
  </si>
  <si>
    <t>CARLOS EDUARDO LAZARO BRAVO</t>
  </si>
  <si>
    <t>PRESTAR LOS SERVICIOS PROFESIONALES PARA EL DESARROLLO Y GESTIÓN DE LAS ACCIONES PARA UNA LOCALIDAD DEPORTIVA, RECREATIVA, ARTISTICA,PATRIMONIAL E INTERCULTURA (SIPSE134756)</t>
  </si>
  <si>
    <t>https://community.secop.gov.co/Public/Tendering/ContractNoticePhases/View?PPI=CO1.PPI.41112311&amp;isFromPublicArea=True&amp;isModal=False</t>
  </si>
  <si>
    <t>CO1.PCCNTR.8164025</t>
  </si>
  <si>
    <t xml:space="preserve">	33-46-101067219</t>
  </si>
  <si>
    <t>CR 66 N23 A 42</t>
  </si>
  <si>
    <t>Mutual SER</t>
  </si>
  <si>
    <t>Lazaro.bravo98@gmail.com</t>
  </si>
  <si>
    <t>256-2025-CPS-AG(134756)</t>
  </si>
  <si>
    <t xml:space="preserve">FDLAN-CD-256-2025(134756)	</t>
  </si>
  <si>
    <t xml:space="preserve"> JOSE DAVID MORENO MENA</t>
  </si>
  <si>
    <t>https://community.secop.gov.co/Public/Tendering/ContractNoticePhases/View?PPI=CO1.PPI.41160336&amp;isFromPublicArea=True&amp;isModal=False</t>
  </si>
  <si>
    <t>CO1.PCCNTR.8149696</t>
  </si>
  <si>
    <t>62-46-101014164 ANEXOS 0 Y 1</t>
  </si>
  <si>
    <t>CALLE 63F 72-55</t>
  </si>
  <si>
    <t>davidmenabogado@gmail.com</t>
  </si>
  <si>
    <t>257-2025-CPS-P(134068)</t>
  </si>
  <si>
    <t xml:space="preserve">FDLAN-CD-257-2025(134068)	</t>
  </si>
  <si>
    <t>JIMENEZ POLANIA, JAIME ANDRES</t>
  </si>
  <si>
    <t>PRESTAR LOS SERVICIOS PROFESIONALES PARA EL DESARROLLO Y GESTIÓN DE LAS ACCIONES PARA UN TERRITORIO DEPORTIVO (sipse134068)</t>
  </si>
  <si>
    <t>https://community.secop.gov.co/Public/Tendering/ContractNoticePhases/View?PPI=CO1.PPI.41166313&amp;isFromPublicArea=True&amp;isModal=False</t>
  </si>
  <si>
    <t>CO1.PCCNTR.8149689</t>
  </si>
  <si>
    <t>14-44-101241305</t>
  </si>
  <si>
    <t>CAR 13 A NRO. 28 - 21</t>
  </si>
  <si>
    <t>Jaimejimenez77@gmail.com</t>
  </si>
  <si>
    <t>258-2025(134969)</t>
  </si>
  <si>
    <t xml:space="preserve">FDLAN-SAMC-002-2025	</t>
  </si>
  <si>
    <t xml:space="preserve">CORPORACIÓN COLECTIVO DIGERATI	</t>
  </si>
  <si>
    <t>PRESTAR SERVICIOS ESPECIALIZADOS PARA LA PROTECCIÓN Y BIENESTAR ANIMAL, DIRIGIDOS A FELINOS Y CANINOS EN LA LOCALIDAD DE ANTONIO NARIÑO.</t>
  </si>
  <si>
    <t>https://community.secop.gov.co/Public/Tendering/ContractNoticePhases/View?PPI=CO1.PPI.40628186&amp;isFromPublicArea=True&amp;isModal=False</t>
  </si>
  <si>
    <t>CO1.PCCNTR.8150646</t>
  </si>
  <si>
    <t>259-2025-CPS-P (136128)</t>
  </si>
  <si>
    <t xml:space="preserve">FDLAN-CD-259-2025 (136128).	</t>
  </si>
  <si>
    <t>LUIS FELIPE CANTILLO LOPEZ</t>
  </si>
  <si>
    <t>https://community.secop.gov.co/Public/Tendering/ContractNoticePhases/View?PPI=CO1.PPI.41174795&amp;isFromPublicArea=True&amp;isModal=False</t>
  </si>
  <si>
    <t>20256520009923</t>
  </si>
  <si>
    <t>CO1.PCCNTR.8152597</t>
  </si>
  <si>
    <t>11-46-101085571</t>
  </si>
  <si>
    <t xml:space="preserve">CR 60 D 49 33 </t>
  </si>
  <si>
    <t>CANTILLOLOPEZL@GMAIL.COM</t>
  </si>
  <si>
    <t>260-2025-CI-(137766)</t>
  </si>
  <si>
    <t>FLDAN-CIA-003-2025(137766)</t>
  </si>
  <si>
    <t xml:space="preserve">INSTITUTO DISTRITAL DE LA PARTICIPACIÓN Y ACCIÓN COMUNAL	</t>
  </si>
  <si>
    <t>Aunar esfuerzos administrativos, técnicos, humanos, financieros y operativos entre la Alcaldía Local de Antonio Nariño y el Instituto Distrital de la Participación y Acción Comunal, IDPAC, con el fin de fortalecer la participación ciudadana, la organización comunal, el control social y el uso comunitario de los salones comunales, en el marco de la política de Participación Incidente del Distrito Capital"</t>
  </si>
  <si>
    <t>https://community.secop.gov.co/Public/Tendering/ContractNoticePhases/View?PPI=CO1.PPI.41172756&amp;isFromPublicArea=True&amp;isModal=False</t>
  </si>
  <si>
    <t>CO1.PCCNTR.8150500</t>
  </si>
  <si>
    <t>261-2025-CPS-AG(133851)</t>
  </si>
  <si>
    <t xml:space="preserve">FDLAN-CD-261-2025(133851)	</t>
  </si>
  <si>
    <t xml:space="preserve">Andrea Paola Quintero Ramirez	</t>
  </si>
  <si>
    <t>PRESTAR SERVICIOS DE APOYO A LA GESTIÓN DEL FONDO DE DESARROLLO LOCAL DE ANTONIO NARIÑO EN LOS ASUNTOS OPERATIVOS RELACIONADOS CON LA GESTIÓN Y RECUPERACIÓN PATRIMONIAL Y ACCIONES DE FOMENTO CULTURAL E INTERCULTURAL DE LA LOCALIDAD (SIPSE133851)</t>
  </si>
  <si>
    <t>https://community.secop.gov.co/Public/Tendering/ContractNoticePhases/View?PPI=CO1.PPI.41186699&amp;isFromPublicArea=True&amp;isModal=False</t>
  </si>
  <si>
    <t>CO1.PCCNTR.8156162</t>
  </si>
  <si>
    <t>11-46-101085600</t>
  </si>
  <si>
    <t>Cll48p sur #5b-20</t>
  </si>
  <si>
    <t>APQR1997@GMAIL.COM</t>
  </si>
  <si>
    <t>262-2025-CPS-P(134756)</t>
  </si>
  <si>
    <t>FDLAND-CD-262-2025(134756)</t>
  </si>
  <si>
    <t xml:space="preserve">Juan Pablo Escobar Roa	</t>
  </si>
  <si>
    <t>https://community.secop.gov.co/Public/Tendering/ContractNoticePhases/View?PPI=CO1.PPI.41193731&amp;isFromPublicArea=True&amp;isModal=False</t>
  </si>
  <si>
    <t xml:space="preserve">CO1.PCCNTR.8156948	</t>
  </si>
  <si>
    <t>11-44-101261473</t>
  </si>
  <si>
    <t>Carrera 71 F 12 B 51 To 4 Apto 602</t>
  </si>
  <si>
    <t>263-2025-CPS-P(136276)</t>
  </si>
  <si>
    <t>FDLAN-CD-263-2025(136276)</t>
  </si>
  <si>
    <t>SANDRA MILENA ANAYA MORENO</t>
  </si>
  <si>
    <t>Apoyar juridicamente las distintas etapas de los procesos de competencia de la alcaldía local para la depuración de actuaciones administrativas (SIPSE 136276)</t>
  </si>
  <si>
    <t xml:space="preserve">	4/08/2025</t>
  </si>
  <si>
    <t>https://community.secop.gov.co/Public/Tendering/ContractNoticePhases/View?PPI=CO1.PPI.41198426&amp;isFromPublicArea=True&amp;isModal=False</t>
  </si>
  <si>
    <t>20256520010503</t>
  </si>
  <si>
    <t xml:space="preserve">	CO1.PCCNTR.8156282</t>
  </si>
  <si>
    <t>400-47-994000109187</t>
  </si>
  <si>
    <t>CL 1 C BIS 5 7 MZ K PS DE CATALU A CA 91</t>
  </si>
  <si>
    <t>milena_anaya@hotmail.com</t>
  </si>
  <si>
    <t>264-2025-CPS-P(134732)</t>
  </si>
  <si>
    <t>FDLAND-CD-264-2025(134732)</t>
  </si>
  <si>
    <t xml:space="preserve">MANUEL EDUARDO ALVAREZ VANEGAS	</t>
  </si>
  <si>
    <t>Prestar los servicios profesionales especializados a la Alcaldía Local de Antonio Nariño para la formulación, evaluación, apoyo a la supervisión, ejecución, liquidación y acompañamiento de los procesos de infraestructura en cumplimiento de lo dispuesto por el plan de desarrollo local (sipse134732)</t>
  </si>
  <si>
    <t>https://community.secop.gov.co/Public/Tendering/ContractNoticePhases/View?PPI=CO1.PPI.41243828&amp;isFromPublicArea=True&amp;isModal=False</t>
  </si>
  <si>
    <t>20256520010513</t>
  </si>
  <si>
    <t>CO1.PCCNTR.8166838</t>
  </si>
  <si>
    <t>11-44-101261566</t>
  </si>
  <si>
    <t>Av Cra 68 98ª 29</t>
  </si>
  <si>
    <t>Ingema2016@gmail.com</t>
  </si>
  <si>
    <t>265-2025CPS-P (134874)</t>
  </si>
  <si>
    <t xml:space="preserve">FDLAN-CD-265-2025 (134874)	</t>
  </si>
  <si>
    <t xml:space="preserve">Héctor Sabogal	</t>
  </si>
  <si>
    <t>Prestar servicios profesionales al Fondo de Desarrollo Local de Antonio Nariño, para fortalecer la gestión de los asuntos relacionados con seguridad ciudadana, convivencia y prevención de conflictividades, violencia y delitos en la localidad. (SIPSE 134874)</t>
  </si>
  <si>
    <t>https://community.secop.gov.co/Public/Tendering/ContractNoticePhases/View?PPI=CO1.PPI.41243045&amp;isFromPublicArea=True&amp;isModal=False</t>
  </si>
  <si>
    <t>20256520010523</t>
  </si>
  <si>
    <t>CO1.PCCNTR.8172716</t>
  </si>
  <si>
    <t>11-44-101261779</t>
  </si>
  <si>
    <t xml:space="preserve">266-2025-CPS-AG(133851)	</t>
  </si>
  <si>
    <t xml:space="preserve">FDLAN-CD-266-2025(133851)	</t>
  </si>
  <si>
    <t xml:space="preserve">DEISY LORENA GONZALEZ ROJAS	</t>
  </si>
  <si>
    <t>https://community.secop.gov.co/Public/Tendering/ContractNoticePhases/View?PPI=CO1.PPI.41245060&amp;isFromPublicArea=True&amp;isModal=False</t>
  </si>
  <si>
    <t>267-2025-CPS-AG(133851)</t>
  </si>
  <si>
    <t>FDLAN-CD-267-2025(133851)</t>
  </si>
  <si>
    <t xml:space="preserve">Oscar Daniel Ortega Calderon	</t>
  </si>
  <si>
    <t>https://community.secop.gov.co/Public/Tendering/ContractNoticePhases/View?PPI=CO1.PPI.41325296&amp;isFromPublicArea=True&amp;isModal=False</t>
  </si>
  <si>
    <t>CO1.PCCNTR.8177879</t>
  </si>
  <si>
    <t>14-44-101242051</t>
  </si>
  <si>
    <t>Carrera 24 # 51 - 71 Apto 201</t>
  </si>
  <si>
    <t>oscardanielortegacalderon769@gmail.com</t>
  </si>
  <si>
    <t>268-2025-CPS-P(136128)</t>
  </si>
  <si>
    <t xml:space="preserve">FDLAN-268-2025(136128)	</t>
  </si>
  <si>
    <t xml:space="preserve">Ruben Dario Guevara Monroy	</t>
  </si>
  <si>
    <t>Prestar servicios profesionales para fortalecer la planeación estratégica y operativa de los proyectos de inversión de la Alcaldía Local de Antonio Nariño, realizando las gestiones de concertación con la comunidad en procura del cumplimiento de lo definido en cuanto a los presupuestos participativos, así como la formulación, ejecución, supervisión y liquidación adecuada de los procesos contractuales, en cumplimiento con las normativas y prioridades locales. (SIPSE136128)</t>
  </si>
  <si>
    <t>https://community.secop.gov.co/Public/Tendering/ContractNoticePhases/View?PPI=CO1.PPI.41403374&amp;isFromPublicArea=True&amp;isModal=False</t>
  </si>
  <si>
    <t>CO1.PCCNTR.8193446</t>
  </si>
  <si>
    <t>63-44-101017413</t>
  </si>
  <si>
    <t>Carrera 83 No 145-77</t>
  </si>
  <si>
    <t>Rubenguevara3434@gmail.com</t>
  </si>
  <si>
    <t xml:space="preserve">269-2025-CPS-AG (134822)	</t>
  </si>
  <si>
    <t xml:space="preserve">FDLAN-CD-269-2025 (134822)	</t>
  </si>
  <si>
    <t>Angie Daniela Aguilar Castillo</t>
  </si>
  <si>
    <t>Prestación de servicios de apoyo a la gestión del fondo de desarrollo local de Antonio Nariño en los asuntos relacionados con operativos para la seguridad, la convivencia y el desarrollo de la actividad económica en el espacio publico en la localidad, de conformidad con el marco normativo aplicable en la materia y en cumplimiento del proyecto 2301. (sipse134822)</t>
  </si>
  <si>
    <t>https://community.secop.gov.co/Public/Tendering/ContractNoticePhases/View?PPI=CO1.PPI.41507213&amp;isFromPublicArea=True&amp;isModal=False</t>
  </si>
  <si>
    <t xml:space="preserve">CO1.PCCNTR.8226803	</t>
  </si>
  <si>
    <t>310 - 47 - 994000017627</t>
  </si>
  <si>
    <t>Cll 28ª sur # 21 a 10</t>
  </si>
  <si>
    <t>Danielaaguilarcastillo1@gmail.com</t>
  </si>
  <si>
    <t xml:space="preserve">270-2025-CPS-P(136128)	</t>
  </si>
  <si>
    <t xml:space="preserve">FDLAN-CD-270-2025(136128)	</t>
  </si>
  <si>
    <t xml:space="preserve">CARLOS ALBERTO VARELA MORA	</t>
  </si>
  <si>
    <t>Prestar servicios profesionales para fortalecer la planeación estratégica y operativa de los proyectos de inversión de la Alcaldía Local de Antonio Nariño, realizando las gestiones de concertación con la comunidad en procura del cumplimiento de lo definido en cuanto a los presupuestos participativos, así como la formulación, ejecución, supervisión y liquidación adecuada de los procesos contractuales, en cumplimiento con las normativas y prioridades locales</t>
  </si>
  <si>
    <t xml:space="preserve">https://community.secop.gov.co/Public/Tendering/ContractNoticePhases/View?PPI=CO1.PPI.41566603&amp;isFromPublicArea=True&amp;isModal=False
</t>
  </si>
  <si>
    <t xml:space="preserve">CO1.PCCNTR.8220145	</t>
  </si>
  <si>
    <t>14-44-101242589</t>
  </si>
  <si>
    <t>CR 27#2B-08</t>
  </si>
  <si>
    <t>cabetos_31@hotmail.com</t>
  </si>
  <si>
    <t xml:space="preserve">271-2025-CPS-P (135104)	</t>
  </si>
  <si>
    <t>FDLAN-CD-271-2025-CPS-P (135104)</t>
  </si>
  <si>
    <t xml:space="preserve">Alvaro Antonio Aaron Forero	</t>
  </si>
  <si>
    <t>Acciones para la atención integral a primer infancia y educación</t>
  </si>
  <si>
    <t>Prestacion de servicios profesionales para el seguimiento, ejecución y liquidación de los contratos suscritos entre el Fondo de Desarrollo Local de Antonio Nariño para el cumplimiento del proyecto 2458 (SIPSE135104)</t>
  </si>
  <si>
    <t>https://community.secop.gov.co/Public/Tendering/ContractNoticePhases/View?PPI=CO1.PPI.41579973&amp;isFromPublicArea=True&amp;isModal=False</t>
  </si>
  <si>
    <t xml:space="preserve">CO1.PCCNTR.8220137	</t>
  </si>
  <si>
    <t>21-46-101119392</t>
  </si>
  <si>
    <t>CALLE 62 # 7-44</t>
  </si>
  <si>
    <t>ALVAROANTONIOAARONFORERO@GMAIL.COM</t>
  </si>
  <si>
    <t xml:space="preserve">272-2025-CPS_P(134756)	</t>
  </si>
  <si>
    <t xml:space="preserve">FDLAN-CD-272-2025(134756)	</t>
  </si>
  <si>
    <t xml:space="preserve">Andres Ortiz Dominguez	</t>
  </si>
  <si>
    <t>PRESTAR LOS SERVICIOS PROFESIONALES PARA EL DESARROLLO Y GESTIÓN DE LAS ACCIONES PARA UNA LOCALIDAD DEPORTIVA, RECREATIVA, ARTISTICA,PATRIMONIAL E INTERCULTURA de acuerdo con lo contemplado en el(los) proyecto(s) 2353</t>
  </si>
  <si>
    <t>https://community.secop.gov.co/Public/Tendering/ContractNoticePhases/View?PPI=CO1.PPI.41581542&amp;isFromPublicArea=True&amp;isModal=False</t>
  </si>
  <si>
    <t>PAULA ALEJANDRA RIAÑO RAGUA</t>
  </si>
  <si>
    <t>20256520010693</t>
  </si>
  <si>
    <t xml:space="preserve">CO1.PCCNTR.8220424	</t>
  </si>
  <si>
    <t>NB-100400956</t>
  </si>
  <si>
    <t>Calle 57 C Sur N° 81 D 01 T07 – Apto 603</t>
  </si>
  <si>
    <t>andrewsod@outlook.com</t>
  </si>
  <si>
    <t xml:space="preserve">273-2025-CPS-P(136241)	</t>
  </si>
  <si>
    <t xml:space="preserve">FDLAN-CD-273-2025(136241)	</t>
  </si>
  <si>
    <t xml:space="preserve">Tania del Mar Bonilla Suarez	</t>
  </si>
  <si>
    <t>Prestar servicios profesionales para fortalecer la planeación estratégica y operativa de los proyectos de inversión de la Alcaldía Local de Antonio Nariño, realizando las gestiones de concertación con las acciones para la atencion integral a primer infancia y educacion (sipse136241)</t>
  </si>
  <si>
    <t>https://community.secop.gov.co/Public/Tendering/ContractNoticePhases/View?PPI=CO1.PPI.41584447&amp;isFromPublicArea=True&amp;isModal=False</t>
  </si>
  <si>
    <t xml:space="preserve">CO1.PCCNTR.8220505	</t>
  </si>
  <si>
    <t>08/20/2025</t>
  </si>
  <si>
    <t>14-44-101242562</t>
  </si>
  <si>
    <t>CRA 9 BIS A No. 49 F - 59 SUR</t>
  </si>
  <si>
    <t>taniadelmarbonilla@gmail.com</t>
  </si>
  <si>
    <t xml:space="preserve">274-2025-CPS-AG(134822)	</t>
  </si>
  <si>
    <t xml:space="preserve">FDLAN-CD-274-2025-CPS-AG(134822)	</t>
  </si>
  <si>
    <t xml:space="preserve">Angela Maria Proaño Parra	</t>
  </si>
  <si>
    <t>https://community.secop.gov.co/Public/Tendering/ContractNoticePhases/View?PPI=CO1.PPI.41615657&amp;isFromPublicArea=True&amp;isModal=False</t>
  </si>
  <si>
    <t xml:space="preserve">CO1.PCCNTR.8226032	</t>
  </si>
  <si>
    <t>460-47-994000090428-0</t>
  </si>
  <si>
    <t>CRA. 99B No.64G-28</t>
  </si>
  <si>
    <t xml:space="preserve">275-2025-CPS-AG(134822)	</t>
  </si>
  <si>
    <t xml:space="preserve">FDLAND-CD-275-2025(134822)	</t>
  </si>
  <si>
    <t xml:space="preserve">Juan David Martinez Aranguren	</t>
  </si>
  <si>
    <t>https://community.secop.gov.co/Public/Tendering/ContractNoticePhases/View?PPI=CO1.PPI.41615761&amp;isFromPublicArea=True&amp;isModal=False</t>
  </si>
  <si>
    <t>20256520010673</t>
  </si>
  <si>
    <t xml:space="preserve">CO1.PCCNTR.8225762	</t>
  </si>
  <si>
    <t xml:space="preserve">CHU-100054585	</t>
  </si>
  <si>
    <t>Cra. 108A # 140 A - 46</t>
  </si>
  <si>
    <t>Jd_martinez1990@hotmail.com</t>
  </si>
  <si>
    <t xml:space="preserve">276-2025-CPS-AG(134822)	</t>
  </si>
  <si>
    <t xml:space="preserve">FDLAN-CD-276-2025(134822)	</t>
  </si>
  <si>
    <t xml:space="preserve">MAGNOLIA BEJARANO ESPEJO	</t>
  </si>
  <si>
    <t>https://community.secop.gov.co/Public/Tendering/ContractNoticePhases/View?PPI=CO1.PPI.41617216&amp;isFromPublicArea=True&amp;isModal=False</t>
  </si>
  <si>
    <t>20256520010683</t>
  </si>
  <si>
    <t xml:space="preserve">CO1.PCCNTR.8226110	</t>
  </si>
  <si>
    <t>310-47-994000017601</t>
  </si>
  <si>
    <t xml:space="preserve">277-2025-CPS-AG(134822)	</t>
  </si>
  <si>
    <t xml:space="preserve">FDLAN-CD-277-2025(134822)	</t>
  </si>
  <si>
    <t xml:space="preserve">LUZ DARY PINTO G	</t>
  </si>
  <si>
    <t>https://community.secop.gov.co/Public/Tendering/ContractNoticePhases/View?PPI=CO1.PPI.41616579&amp;isFromPublicArea=True&amp;isModal=False</t>
  </si>
  <si>
    <t xml:space="preserve">CO1.PCCNTR.8225293	</t>
  </si>
  <si>
    <t>NB-100401223</t>
  </si>
  <si>
    <t>278-2025</t>
  </si>
  <si>
    <t xml:space="preserve">FDLAN-SAMC-003-2025	</t>
  </si>
  <si>
    <t>ASEGURADORA SOLIDARIA</t>
  </si>
  <si>
    <t>O212020200701030471347, O212020200701030571351, O212020200701030571354 y O212020200701030571355</t>
  </si>
  <si>
    <t>Servicio de seguro obligatorio de accidentes de tránsito (SOAT), Servicios de seguros de vehículos automotores, Servicios de seguros contra incendio, terremoto o sustracción y Servicios de seguros generales de responsabilidad civil</t>
  </si>
  <si>
    <t>CONTRATAR LOS SEGUROS QUE AMPAREN LOS INTERESES PATRIMONIALES ACTUALES Y FUTUROS, ASÍ COMO LOS BIENES DE PROPIEDAD DEL FONDO DE DESARROLLO LOCAL DE ANTONIO NARIÑO, QUE ESTÉN BAJO SU RESPONSABILIDAD Y CUSTODIA Y AQUELLOS QUE SEAN ADQUIRIDOS PARA DESARROLLAR LAS FUNCIONES INHERENTES A SU ACTIVIDAD, ASÍ COMO LA EXPEDICIÓN DE CUALQUIER OTRA PÓLIZA DE SEGUROS QUE REQUIERA LA ENTIDAD EN EL DESARROLLO DE SU ACTIVIDAD (sipse138999)</t>
  </si>
  <si>
    <t>https://community.secop.gov.co/Public/Tendering/ContractNoticePhases/View?PPI=CO1.PPI.41111550&amp;isFromPublicArea=True&amp;isModal=False</t>
  </si>
  <si>
    <t xml:space="preserve">CO1.PCCNTR.8250400	</t>
  </si>
  <si>
    <t>420 40 994000055605</t>
  </si>
  <si>
    <t>Calle 100 No. 9 A -45 Piso 12</t>
  </si>
  <si>
    <t>279-2025-CPS-AG(134822)</t>
  </si>
  <si>
    <t xml:space="preserve">FDLAND-CD-279-2025(134822)	</t>
  </si>
  <si>
    <t xml:space="preserve">MARÍA DEL CARMEN RAMÍREZ URREGO	</t>
  </si>
  <si>
    <t>https://community.secop.gov.co/Public/Tendering/ContractNoticePhases/View?PPI=CO1.PPI.41772189&amp;isFromPublicArea=True&amp;isModal=False</t>
  </si>
  <si>
    <t xml:space="preserve">CO1.PCCNTR.8250888	</t>
  </si>
  <si>
    <t>14-44-101243274</t>
  </si>
  <si>
    <t>Cra 72 M Bis # 43 – 63 sur</t>
  </si>
  <si>
    <t>Mencha.7@hotmail.com</t>
  </si>
  <si>
    <t>280-2025-SAMC (138409)</t>
  </si>
  <si>
    <t>FDLAN-SAMC-004-2025</t>
  </si>
  <si>
    <t>CONSORCIO INTEGRAL G3 SINERGY</t>
  </si>
  <si>
    <t xml:space="preserve">Prestación de servicios para fortalecer una unidad de innovación publica y social a nivel local y la adquisición de recursos a monto agotable que promuevan las
actividades que hagan parte de Bogotaneidad (sipse138409) </t>
  </si>
  <si>
    <t>https://community.secop.gov.co/Public/Tendering/ContractNoticePhases/View?PPI=CO1.PPI.41338479&amp;isFromPublicArea=True&amp;isModal=False</t>
  </si>
  <si>
    <t>CO1.PCCNTR.8277358</t>
  </si>
  <si>
    <t>fundaciong3@gmail.com</t>
  </si>
  <si>
    <t>281-2025-CPS-AG (134822)</t>
  </si>
  <si>
    <t>FDLAN-CD-281-2025(134822)</t>
  </si>
  <si>
    <t xml:space="preserve">Prestación de servicios de apoyo a la gestión del fondo de desarrollo local de Antonio Nariño en los asuntos relacionados con operativos para la seguridad, la
convivencia y el desarrollo de la actividad económica en el espacio publico en la localidad, de conformidad con el marco normativo aplicable en la materia y en
cumplimiento del proyecto 2301. (sipse134822) </t>
  </si>
  <si>
    <t>https://community.secop.gov.co/Public/Tendering/ContractNoticePhases/View?PPI=CO1.PPI.42114064&amp;isFromPublicArea=True&amp;isModal=False</t>
  </si>
  <si>
    <t xml:space="preserve">CARLOS BERNARDO GALINDO AVENDAÑO </t>
  </si>
  <si>
    <t>20256520012983</t>
  </si>
  <si>
    <t>CO1.PCCNTR.8315734</t>
  </si>
  <si>
    <t>$ 8.750.000</t>
  </si>
  <si>
    <t>11-44-101264468</t>
  </si>
  <si>
    <t>KR 34F 3244 SUR IN 17</t>
  </si>
  <si>
    <t>282-2025-CPS-P(135703)</t>
  </si>
  <si>
    <t>FDLAN-CD-282-2025(135703)</t>
  </si>
  <si>
    <t>ANDRES FELIZ BARRIGA ESCARRAGA</t>
  </si>
  <si>
    <t xml:space="preserve">Prestar servicios profesionales para fortalecer la planeación estratégica y operativa de los proyectos de inversión de la Alcaldía Local de Antonio Nariño,
realizando las gestiones de concertación con la comunidad en procura del cumplimiento de lo definido en cuanto a los presupuestos participativos, así como la
formulación, ejecución, supervisión y liquidación adecuada de los procesos contractuales, en cumplimiento con las normativas y prioridades locales.
8SIPSE135703) </t>
  </si>
  <si>
    <t xml:space="preserve"> 18/09/2025</t>
  </si>
  <si>
    <t xml:space="preserve"> 29/12/2025</t>
  </si>
  <si>
    <t>JOSE AUGUSTO GOMEZ GONZALEZ</t>
  </si>
  <si>
    <t>https://community.secop.gov.co/Public/Tendering/ContractNoticePhases/View?PPI=CO1.PPI.42099971&amp;isFromPublicArea=True&amp;isModal=False</t>
  </si>
  <si>
    <t>CO1.PCCNTR.8338579</t>
  </si>
  <si>
    <t xml:space="preserve"> 17/09/2025</t>
  </si>
  <si>
    <t xml:space="preserve"> 30/06/2026</t>
  </si>
  <si>
    <t>CARRERA 18 # 10-28 SUR</t>
  </si>
  <si>
    <t xml:space="preserve"> </t>
  </si>
  <si>
    <t>barriga.andres@gmail.com</t>
  </si>
  <si>
    <t>283-2025CPS-P (134982)</t>
  </si>
  <si>
    <t>FDLAN-CD-283-2025 (134982)</t>
  </si>
  <si>
    <t>DANNA VALENTINA BELLO MOLINA</t>
  </si>
  <si>
    <t>Prestar servicios profesionales al Fondo de Desarrollo Local de Antonio Nariño para fortalecer los procesos de participación ciudadana y articular acciones
interinstitucionales que promuevan y garanticen el derecho a la participación democrática de los habitantes de la localidad, alineados el plan de desarrollo local.
(SIPSE134982)</t>
  </si>
  <si>
    <t xml:space="preserve"> 31/12/2025</t>
  </si>
  <si>
    <t>https://community.secop.gov.co/Public/Tendering/ContractNoticePhases/View?PPI=CO1.PPI.42249925&amp;isFromPublicArea=True&amp;isModal=False</t>
  </si>
  <si>
    <t xml:space="preserve"> MARY SOL WILCHES CUERVO</t>
  </si>
  <si>
    <t>20256520014583</t>
  </si>
  <si>
    <t xml:space="preserve"> CO1.PCCNTR.8338889 </t>
  </si>
  <si>
    <t xml:space="preserve">  17/09/2025</t>
  </si>
  <si>
    <t xml:space="preserve">11-46-101087876 </t>
  </si>
  <si>
    <t xml:space="preserve"> calle 54 a bis # 80 16 </t>
  </si>
  <si>
    <t xml:space="preserve"> dannavalentinabellomolina1@gmail.com</t>
  </si>
  <si>
    <t xml:space="preserve"> 284-2025-CPS-P(138140)</t>
  </si>
  <si>
    <t>FDLAN-CD-284-2025(138140)</t>
  </si>
  <si>
    <t>Acciones de revitalización y
embellecimiento de la
infraestructura cultural</t>
  </si>
  <si>
    <t>PRESTAR SERVICIOS PROFESIONALES PARA FORTALECER LAS ACCIONES DE REVITALIZACIÓN Y EMBELLECIMIENTO DE LA
INFRAESTRUCTURA CULTURAL DE LA LOCALIDAD ANTONIO NARIÑO (sipse138140)</t>
  </si>
  <si>
    <t>https://community.secop.gov.co/Public/Tendering/ContractNoticePhases/View?PPI=CO1.PPI.42721204&amp;isFromPublicArea=True&amp;isModal=False</t>
  </si>
  <si>
    <t>CO1.PCCNTR.8427449</t>
  </si>
  <si>
    <t>AVENIDA CARRERA 30 N° 25A- 47</t>
  </si>
  <si>
    <t xml:space="preserve"> INGENIERIA FORESTAL</t>
  </si>
  <si>
    <t xml:space="preserve"> jcleongmartires@gmail.com</t>
  </si>
  <si>
    <t>285-2025-CPS-AG(137620)</t>
  </si>
  <si>
    <t>FDLAN-CD-285-2025(137620)</t>
  </si>
  <si>
    <t>LAURA CAMILA MIER ALBADÁN</t>
  </si>
  <si>
    <t xml:space="preserve"> O230117459920242478</t>
  </si>
  <si>
    <t xml:space="preserve"> Prestar servicios de apoyo a la gestión del fondo de desarrollo local de Antonio Nariño para la operación, seguimiento y cumplimiento de las acciones para el
fortalecimiento institucional (sipse137620)</t>
  </si>
  <si>
    <t xml:space="preserve"> 15/10/2025</t>
  </si>
  <si>
    <t>https://community.secop.gov.co/Public/Tendering/ContractNoticePhases/View?PPI=CO1.PPI.42751748&amp;isFromPublicArea=True&amp;isModal=False</t>
  </si>
  <si>
    <t xml:space="preserve"> JUAN CARLOS LEON GARCIA</t>
  </si>
  <si>
    <t xml:space="preserve"> 20256520014593</t>
  </si>
  <si>
    <t xml:space="preserve"> CO1.PCCNTR.8438651</t>
  </si>
  <si>
    <t xml:space="preserve"> $ 8.983.333</t>
  </si>
  <si>
    <t xml:space="preserve"> 10/10/2025</t>
  </si>
  <si>
    <t xml:space="preserve"> 20/07/2025</t>
  </si>
  <si>
    <t xml:space="preserve"> CL 56 A SUR 78 N 24</t>
  </si>
  <si>
    <t xml:space="preserve"> 27/04/1999</t>
  </si>
  <si>
    <t xml:space="preserve">  mierlaura012@gmail.com</t>
  </si>
  <si>
    <t xml:space="preserve"> 286-2025-CPS-P(139400)</t>
  </si>
  <si>
    <t xml:space="preserve"> FDLAN-CD-286-2025(139400)</t>
  </si>
  <si>
    <t xml:space="preserve"> OSCAR FEDERICO LOPEZ NIETO</t>
  </si>
  <si>
    <t xml:space="preserve"> O230117459920242472</t>
  </si>
  <si>
    <t xml:space="preserve"> Acciones de resiliencia hogares
seguros y comunidades fortalecidas</t>
  </si>
  <si>
    <t xml:space="preserve"> PRESTAR SERVICIOS PROFESIONALES EN METROLOGIA LEGAL
PARA LA CORRESPONDIENTE VERIFICACION DE EQUIPOS E INSTRUMENTOS DE MEDICION CON EL FIN DE DETERMINAR EL CUMPLIMIENTO DE
LAS MEDIDAS Y PESAS LEGALMENTE ESTABLECIDAS EN LA LOCALIDAD DE ANTONIO NARIÑO (sipse139400)</t>
  </si>
  <si>
    <t xml:space="preserve"> 14/10/2025</t>
  </si>
  <si>
    <t>https://community.secop.gov.co/Public/Tendering/ContractNoticePhases/View?PPI=CO1.PPI.42750782&amp;isFromPublicArea=True&amp;isModal=False</t>
  </si>
  <si>
    <t xml:space="preserve"> YOLANDA CALDERON</t>
  </si>
  <si>
    <t xml:space="preserve"> 20256520013693</t>
  </si>
  <si>
    <t xml:space="preserve"> CO1.PCCNTR.8438648</t>
  </si>
  <si>
    <t xml:space="preserve"> 07/10/2025</t>
  </si>
  <si>
    <t xml:space="preserve"> $ 12.833.333</t>
  </si>
  <si>
    <t xml:space="preserve"> 14-44-101246573</t>
  </si>
  <si>
    <t xml:space="preserve"> 11/10/2025</t>
  </si>
  <si>
    <t xml:space="preserve"> 10/1/2025</t>
  </si>
  <si>
    <t xml:space="preserve"> 16/07/2025</t>
  </si>
  <si>
    <t xml:space="preserve"> KR 8 10 58</t>
  </si>
  <si>
    <t xml:space="preserve">  oscarfedericolopeznieto@gmail.com</t>
  </si>
  <si>
    <t xml:space="preserve"> 287-2025-CPS-AG(137620)</t>
  </si>
  <si>
    <t>FDLAN-CD-287-2025</t>
  </si>
  <si>
    <t>LEIDY ESMERALDA GARCIA SALAZAR</t>
  </si>
  <si>
    <t xml:space="preserve"> Fortalecimiento Institucional y
Transparencia</t>
  </si>
  <si>
    <t>https://community.secop.gov.co/Public/Tendering/ContractNoticePhases/View?PPI=CO1.PPI.42753431&amp;isFromPublicArea=True&amp;isModal=False</t>
  </si>
  <si>
    <t xml:space="preserve"> SECOP II</t>
  </si>
  <si>
    <t xml:space="preserve"> CO1.PCCNTR.8438570</t>
  </si>
  <si>
    <t xml:space="preserve">  07/10/2025</t>
  </si>
  <si>
    <t>CSC-100058083</t>
  </si>
  <si>
    <t xml:space="preserve"> 15/07/2026</t>
  </si>
  <si>
    <t xml:space="preserve"> CL 128 A N 87 D 55</t>
  </si>
  <si>
    <t xml:space="preserve">  despacito305@gmail.com</t>
  </si>
  <si>
    <t xml:space="preserve"> 288-2025 CPS-AG (139563)</t>
  </si>
  <si>
    <t xml:space="preserve"> FDLAN-CD-288-2025 (139563)</t>
  </si>
  <si>
    <t>JORGE LUIS OROZCO VALDEZ</t>
  </si>
  <si>
    <t xml:space="preserve"> O230117459920242568</t>
  </si>
  <si>
    <t xml:space="preserve"> Acciones para aumentar de la
resilencia al cambio climático y
reducción de la vulnerabilidad</t>
  </si>
  <si>
    <t xml:space="preserve"> Prestar servicios de apoyo a la gestión de la entidad en las actividades operativas y logísticas para la implementación de los manuales de mantenimiento de los
parques de proximidad y/o de bolsillo y/o espacio publico de la localidad de Antonio Nariño. (SIPSE 139563)</t>
  </si>
  <si>
    <t>https://community.secop.gov.co/Public/Tendering/ContractNoticePhases/View?PPI=CO1.PPI.42781580&amp;isFromPublicArea=True&amp;isModal=False</t>
  </si>
  <si>
    <t xml:space="preserve"> CO1.PCCNTR.8438656</t>
  </si>
  <si>
    <t xml:space="preserve"> $ 6.416.667</t>
  </si>
  <si>
    <t xml:space="preserve"> KR 50 3 14_x000D_</t>
  </si>
  <si>
    <t xml:space="preserve">  jorgecf16@gmail.com</t>
  </si>
  <si>
    <t xml:space="preserve"> 289-2025-CPS-AG(139563)</t>
  </si>
  <si>
    <t xml:space="preserve"> FDLAN-CD-289-2025(139563)</t>
  </si>
  <si>
    <t xml:space="preserve"> JOSE DANILO VERGARA SALCEDO</t>
  </si>
  <si>
    <t xml:space="preserve"> 24/10/2025</t>
  </si>
  <si>
    <t xml:space="preserve"> 11/05/2025</t>
  </si>
  <si>
    <t>https://community.secop.gov.co/Public/Tendering/ContractNoticePhases/View?PPI=CO1.PPI.43017045&amp;isFromPublicArea=True&amp;isModal=False</t>
  </si>
  <si>
    <t xml:space="preserve"> CO1.PCCNTR.8495107</t>
  </si>
  <si>
    <t xml:space="preserve"> 02/10/2025</t>
  </si>
  <si>
    <t xml:space="preserve"> $ 5.250.000</t>
  </si>
  <si>
    <t xml:space="preserve"> 28/10/2025</t>
  </si>
  <si>
    <t xml:space="preserve"> NB-100413526</t>
  </si>
  <si>
    <t xml:space="preserve"> 05/07/2025</t>
  </si>
  <si>
    <t xml:space="preserve"> josevergara199522@gmail.com</t>
  </si>
  <si>
    <t xml:space="preserve"> 290-2025-CPS-P (138140)</t>
  </si>
  <si>
    <t xml:space="preserve"> FDLAN-CD-290-2025(138140)</t>
  </si>
  <si>
    <t xml:space="preserve"> JAIME ANDRÉS VALDERRAMA CÁRDENAS</t>
  </si>
  <si>
    <t xml:space="preserve"> O230117459920242669</t>
  </si>
  <si>
    <t xml:space="preserve"> Acciones de revitalización y
embellecimiento de la
infraestructura cultural</t>
  </si>
  <si>
    <t xml:space="preserve"> PRESTAR SERVICIOS PROFESIONALES PARA FORTALECER LAS ACCIONES DE REVITALIZACIÓN Y EMBELLECIMIENTO DE LA
INFRAESTRUCTURA CULTURAL DE LA LOCALIDAD ANTONIO NARIÑO (sipse138140)</t>
  </si>
  <si>
    <t xml:space="preserve"> 29/12/225</t>
  </si>
  <si>
    <t>https://community.secop.gov.co/Public/Tendering/ContractNoticePhases/View?PPI=CO1.PPI.43093928&amp;isFromPublicArea=True&amp;isModal=False</t>
  </si>
  <si>
    <t xml:space="preserve"> CO1.PCCNTR.8494662</t>
  </si>
  <si>
    <t xml:space="preserve"> $ 10.500.000</t>
  </si>
  <si>
    <t xml:space="preserve"> CL 81 114 50 BL B10</t>
  </si>
  <si>
    <t xml:space="preserve">  andresvalderramacardenas@gmail.com</t>
  </si>
  <si>
    <t xml:space="preserve"> 291-2025-CPS-P(141826)</t>
  </si>
  <si>
    <t xml:space="preserve"> FDLAN-CD-291-2025(141826)</t>
  </si>
  <si>
    <t xml:space="preserve"> JORGE ANDRÉS BOHÓRQUEZ CANIZALES</t>
  </si>
  <si>
    <t xml:space="preserve"> PRESTAR LOS SERVICIOS COMO PROFESIONAL ESPECIALIZADO PARA ACOMPAÑAR AL ALCALDE LOCAL EN EL DISEÑO DE ESTRATEGIAS Y
ACCIONES DE SEGUIMIENTO A LOS DIFERENTES ASUNTOS DE COMPETENCIA DEL DESPACHO (SIPSE141826) </t>
  </si>
  <si>
    <t xml:space="preserve"> 30/1/2025</t>
  </si>
  <si>
    <t xml:space="preserve"> 31/10/2025</t>
  </si>
  <si>
    <t xml:space="preserve"> 26/01/2026</t>
  </si>
  <si>
    <t>https://community.secop.gov.co/Public/Tendering/ContractNoticePhases/View?PPI=CO1.PPI.43216936&amp;isFromPublicArea=True&amp;isModal=False</t>
  </si>
  <si>
    <t xml:space="preserve">  SECOP II</t>
  </si>
  <si>
    <t xml:space="preserve"> CO1.PCCNTR.8521623</t>
  </si>
  <si>
    <t xml:space="preserve"> $ 31.900.000</t>
  </si>
  <si>
    <t xml:space="preserve"> 30/01/2025</t>
  </si>
  <si>
    <t xml:space="preserve"> 11-46-101090201</t>
  </si>
  <si>
    <t xml:space="preserve"> 30/10/2025</t>
  </si>
  <si>
    <t xml:space="preserve"> 10/08/2026</t>
  </si>
  <si>
    <t xml:space="preserve"> CALLE 48 A SUR nO. 79-10</t>
  </si>
  <si>
    <t xml:space="preserve"> jabcus@hotmail.com</t>
  </si>
  <si>
    <t xml:space="preserve"> 292-2025-CPS-P(141829)</t>
  </si>
  <si>
    <t xml:space="preserve"> FDLAND-CD-292-2025(141829)</t>
  </si>
  <si>
    <t xml:space="preserve"> CARLA ESTEFANIA POVEDA GUTIERREZ</t>
  </si>
  <si>
    <t xml:space="preserve">  145 CONTRATO DE PRESTACION DE SERVICIOS PROFESIONALES</t>
  </si>
  <si>
    <t xml:space="preserve"> PRESTAR SERVICIOS PROFESIONALES ESPECIALIZADOS EN MATERIA PRECONTRACTUAL, CONTRACTUAL, POST CONTRACTUAL Y
ADMINISTRATIVA RELACIONADA CON LAS ACTIVIDADES A CARGO DEL FONDO DE DESARROLLO LOCAL DE ANTONIO NARIÑO. (SIPSE141829) </t>
  </si>
  <si>
    <t xml:space="preserve"> 11/04/2025</t>
  </si>
  <si>
    <t xml:space="preserve"> 24/01/2026</t>
  </si>
  <si>
    <t xml:space="preserve"> LUISA FERNANDA VARGAS FIGUEROA</t>
  </si>
  <si>
    <t xml:space="preserve"> 24/01/2025</t>
  </si>
  <si>
    <t>https://community.secop.gov.co/Public/Tendering/ContractNoticePhases/View?PPI=CO1.PPI.43286181&amp;isFromPublicArea=True&amp;isModal=False</t>
  </si>
  <si>
    <t xml:space="preserve">   SECOP II</t>
  </si>
  <si>
    <t xml:space="preserve"> 	CO1.PCCNTR.8531640</t>
  </si>
  <si>
    <t xml:space="preserve"> $ 29.333.333</t>
  </si>
  <si>
    <t>21-46-101125051</t>
  </si>
  <si>
    <t xml:space="preserve"> DG 89B 11845</t>
  </si>
  <si>
    <t>lfvargas89@gmail.com</t>
  </si>
  <si>
    <t xml:space="preserve"> 293-2025-CPS-P (141848)</t>
  </si>
  <si>
    <t xml:space="preserve"> FDLAN-CD-293-2025 (141848)</t>
  </si>
  <si>
    <t xml:space="preserve">RICHARD ALEXANDER ROMO GUACAS </t>
  </si>
  <si>
    <t xml:space="preserve"> PRESTAR SERVICIOS PROFESIONALES ESPECIALIZADOS EN EL ÁREA DE GESTION DEL DESARROLLO LOCAL PARA REALIZAR EL SEGUIMIENTO
A LAS METAS DEL PLAN DE DESARROLLO LOCAL DEL FONDO DE DESARROLLO LOCAL DE ANTONIO NARIÑO (SIPSE141848</t>
  </si>
  <si>
    <t xml:space="preserve"> 11/06/2025</t>
  </si>
  <si>
    <t xml:space="preserve"> 19/01/2026</t>
  </si>
  <si>
    <t>https://community.secop.gov.co/Public/Tendering/ContractNoticePhases/View?PPI=CO1.PPI.43287877&amp;isFromPublicArea=True&amp;isModal=False</t>
  </si>
  <si>
    <t xml:space="preserve">    SECOP II </t>
  </si>
  <si>
    <t xml:space="preserve"> CO1.PCCNTR.8539857</t>
  </si>
  <si>
    <t xml:space="preserve"> $ 25.000.000</t>
  </si>
  <si>
    <t xml:space="preserve"> 21-46-101123014_x000D_</t>
  </si>
  <si>
    <t xml:space="preserve"> 06/11/2025</t>
  </si>
  <si>
    <t xml:space="preserve"> 04/11/2025</t>
  </si>
  <si>
    <t xml:space="preserve"> 30/07/2025</t>
  </si>
  <si>
    <t xml:space="preserve"> Cra. 55 No. 18 - 24 Sur Barrio Milenta</t>
  </si>
  <si>
    <t xml:space="preserve"> romoguacas@gmail.com_x000D_</t>
  </si>
  <si>
    <t>https://community.secop.gov.co/Public/Tendering/ContractNoticePhases/View?PPI=CO1.PPI.43319797&amp;isFromPublicArea=True&amp;isModal=False</t>
  </si>
  <si>
    <t xml:space="preserve"> 295-2025-CPS-P(143882)</t>
  </si>
  <si>
    <t xml:space="preserve"> FDLAN-CD-295-2025(143882)</t>
  </si>
  <si>
    <t xml:space="preserve"> LAURA MARCELA LÓPEZ DOMÍNGUEZ</t>
  </si>
  <si>
    <t xml:space="preserve"> PRESTAR LOS SERVICIOS PROFESIONALES EN EL AREA DE GESTIÓN ADMINISTRATIVA Y FINANCIERA DE LA ALCALDIA LOCAL EN LA
EJECUCIÓN DE LAS ACTIVIDADES ADMINISTRATIVAS PROPIAS DE LA GESTIÓN LOCAL (sipse143882)</t>
  </si>
  <si>
    <t xml:space="preserve"> 01/03/2026</t>
  </si>
  <si>
    <t>https://community.secop.gov.co/Public/Tendering/ContractNoticePhases/View?PPI=CO1.PPI.42619199&amp;isFromPublicArea=True&amp;isModal=False</t>
  </si>
  <si>
    <t xml:space="preserve">     SECOP II </t>
  </si>
  <si>
    <t xml:space="preserve"> 20256520014373</t>
  </si>
  <si>
    <t xml:space="preserve"> 	CO1.PCCNTR.8537758</t>
  </si>
  <si>
    <t xml:space="preserve"> $ 12.000.000</t>
  </si>
  <si>
    <t>310-47-991000019005</t>
  </si>
  <si>
    <t xml:space="preserve"> 10/07/2025</t>
  </si>
  <si>
    <t xml:space="preserve"> KR 10 SUR 14 A 77 TO 2 AP 802</t>
  </si>
  <si>
    <t xml:space="preserve">  laulopez26@gmail.com</t>
  </si>
  <si>
    <t xml:space="preserve"> 296-2025 (143593) ASCENSORES</t>
  </si>
  <si>
    <t xml:space="preserve"> FDLAN-MC-005-2025</t>
  </si>
  <si>
    <t xml:space="preserve"> COMPAÑIA DE SERVICIOS TECNICOS BOV SAS</t>
  </si>
  <si>
    <t>O21220202008078715701</t>
  </si>
  <si>
    <t xml:space="preserve">Servicio de mantenimiento y reparación de ascensores </t>
  </si>
  <si>
    <t xml:space="preserve"> PRESTACION DE SERVICIOS A MONTO AGOTABLE PARA REALIZAR EL MANTENIMIENTO TÉCNICO, PREVENTIVO Y CORRECTIVO, PARA EL ÓPTIMO FUNCIONAMIENTO DE DOS (2) ASCENSORES, DE LOS CUALES UNO (1) SE ENCUENTRA AL SERVICIO DE LA SEDE ADMINISTRATIVA DE LA ALCALDÍA LOCAL DE ANTONIO NARIÑO Y UNO (1) EN EL SALON COMUNAL LA FRAGUA</t>
  </si>
  <si>
    <t xml:space="preserve"> 18/11/2025</t>
  </si>
  <si>
    <t xml:space="preserve"> 17/11/2026</t>
  </si>
  <si>
    <t xml:space="preserve"> 17/11/2025</t>
  </si>
  <si>
    <t>https://community.secop.gov.co/Public/Tendering/ContractNoticePhases/View?PPI=CO1.PPI.43361528&amp;isFromPublicArea=True&amp;isModal=False</t>
  </si>
  <si>
    <t xml:space="preserve">      SECOP II </t>
  </si>
  <si>
    <t xml:space="preserve"> CO1.PCCNTR.8539425</t>
  </si>
  <si>
    <t xml:space="preserve"> $ 11.532.452</t>
  </si>
  <si>
    <t xml:space="preserve"> NB-100416941</t>
  </si>
  <si>
    <t xml:space="preserve"> 05/11/2025</t>
  </si>
  <si>
    <t xml:space="preserve"> CARLOS ANDRES GIL CARDENAS</t>
  </si>
  <si>
    <t>https://community.secop.gov.co/Public/Tendering/ContractNoticePhases/View?PPI=CO1.PPI.43383941&amp;isFromPublicArea=True&amp;isModal=False</t>
  </si>
  <si>
    <t xml:space="preserve"> 298-2025-CPS-P(143179)</t>
  </si>
  <si>
    <t xml:space="preserve"> FDLAN-CD-298-2025(143179)</t>
  </si>
  <si>
    <t xml:space="preserve">JHONATAN DAVID LENIS GARCÍA </t>
  </si>
  <si>
    <t xml:space="preserve"> PRESTACIÓN DE SERVICIOS PROFESIONALES ESPECIALIZADOS A LA ALCALDIA DE ANTONIO NARIÑO EN EL SEGUIMIENTO Y CONTROL DE LA
PLANEACIÓN Y EJECUCIÓN DEL PLAN DE DESARROLLO LOCAL (sipse143179) </t>
  </si>
  <si>
    <t xml:space="preserve"> 01/05/2026</t>
  </si>
  <si>
    <t>https://community.secop.gov.co/Public/Tendering/ContractNoticePhases/View?PPI=CO1.PPI.43428785&amp;isFromPublicArea=True&amp;isModal=False</t>
  </si>
  <si>
    <t xml:space="preserve">       SECOP II </t>
  </si>
  <si>
    <t xml:space="preserve"> RICHARD ALEXANDER ROMO GUACAS</t>
  </si>
  <si>
    <t xml:space="preserve"> 20256520014403</t>
  </si>
  <si>
    <t xml:space="preserve"> CO1.PCCNTR.8545697</t>
  </si>
  <si>
    <t xml:space="preserve"> $ 20.000.000</t>
  </si>
  <si>
    <t xml:space="preserve"> CL 63 F 75 13</t>
  </si>
  <si>
    <t>jleniseconomista@gmail.com_x000D_</t>
  </si>
  <si>
    <t xml:space="preserve"> 299-2025-CPS-P(142044)</t>
  </si>
  <si>
    <t xml:space="preserve"> FDLAN-CD-299-2025(142044)</t>
  </si>
  <si>
    <t xml:space="preserve"> JESUS MAURICIO ROA OME </t>
  </si>
  <si>
    <t xml:space="preserve"> PRESTAR SERVICIOS PROFESIONALES ESPECIALIZADOS EN EL ÁMBITO JURÍDICO Y NORMATIVO AL FONDO DE DESARROLLO LOCAL DE
ANTONIO NARIÑO, PARA ACOMPAÑAR LA ATENCIÓN INTEGRAL DE ASUNTOS LEGALES, REGLAMENTARIOS Y DE INSPECCIÓN, VIGILANCIA Y
CONTROL, ASEGURANDO LA ADECUADA ORIENTACION Y SOPORTE JURIDICO EN LAS ACTUACIONES DE LA ADMINISTRACION LOCAL
(sipse142044) </t>
  </si>
  <si>
    <t xml:space="preserve"> 20/01/2026</t>
  </si>
  <si>
    <t xml:space="preserve"> 20/01/2025</t>
  </si>
  <si>
    <t>https://community.secop.gov.co/Public/Tendering/ContractNoticePhases/View?PPI=CO1.PPI.43389749&amp;isFromPublicArea=True&amp;isModal=False</t>
  </si>
  <si>
    <t xml:space="preserve">        SECOP II </t>
  </si>
  <si>
    <t xml:space="preserve"> CO1.PCCNTR.8550125</t>
  </si>
  <si>
    <t xml:space="preserve">   $ 20.000.000</t>
  </si>
  <si>
    <t xml:space="preserve"> DG 2 No 64 A 65 TORRE 16-202</t>
  </si>
  <si>
    <t xml:space="preserve">  DERECHO</t>
  </si>
  <si>
    <t>legalmauricioroa@gmail.com</t>
  </si>
  <si>
    <t xml:space="preserve"> CPS-300-2025-P(143775)</t>
  </si>
  <si>
    <t xml:space="preserve"> FDLAN-CD-300-2025(143775).</t>
  </si>
  <si>
    <t xml:space="preserve">YONIS ERNESTO PEÑA BERNAL </t>
  </si>
  <si>
    <t xml:space="preserve"> O230117459920242264</t>
  </si>
  <si>
    <t xml:space="preserve"> Acciones para el fomento y
desarrollo de los derechos de las
mujeres</t>
  </si>
  <si>
    <t xml:space="preserve"> Prestar servicios profesionales para realizar el seguimiento al proyecto 2264 en las etapas precontractual, contractual y post contractual que requiera el área de
gestión de desarrollo del Fondo de Desarrollo Local de Antonio Nariño (sipse143775)</t>
  </si>
  <si>
    <t xml:space="preserve"> 11/07/2025</t>
  </si>
  <si>
    <t xml:space="preserve"> 11/09/2025</t>
  </si>
  <si>
    <t xml:space="preserve"> 01/09/2026</t>
  </si>
  <si>
    <t xml:space="preserve"> 27/11/2025</t>
  </si>
  <si>
    <t xml:space="preserve"> MONICA YULIETH GUTIÉRREZ VALCARCEL</t>
  </si>
  <si>
    <t>https://community.secop.gov.co/Public/Tendering/ContractNoticePhases/View?PPI=CO1.PPI.43428754&amp;isFromPublicArea=True&amp;isModal=False</t>
  </si>
  <si>
    <t xml:space="preserve">         SECOP II </t>
  </si>
  <si>
    <t xml:space="preserve"> CARLA ESTEFANÍA POVEDA GUTIÉRREZ</t>
  </si>
  <si>
    <t xml:space="preserve"> 20256520013973</t>
  </si>
  <si>
    <t xml:space="preserve"> CO1.PCCNTR.8561956</t>
  </si>
  <si>
    <t xml:space="preserve"> $ 14.000.000</t>
  </si>
  <si>
    <t xml:space="preserve"> 360 47 994000054216</t>
  </si>
  <si>
    <t xml:space="preserve"> 31/07/2026</t>
  </si>
  <si>
    <t xml:space="preserve"> CL 9 13 A 33</t>
  </si>
  <si>
    <t xml:space="preserve">   DERECHO</t>
  </si>
  <si>
    <t xml:space="preserve">  monicagutierrez154@gmail.com</t>
  </si>
  <si>
    <t xml:space="preserve"> 301-2025-CPS-P(143775)</t>
  </si>
  <si>
    <t xml:space="preserve"> FDLAN-CD-301-2025(143775)</t>
  </si>
  <si>
    <t xml:space="preserve"> JUAN SEBASTIÁN GÓMEZ ROMERO</t>
  </si>
  <si>
    <t>https://community.secop.gov.co/Public/Tendering/ContractNoticePhases/View?PPI=CO1.PPI.43469851&amp;isFromPublicArea=True&amp;isModal=False</t>
  </si>
  <si>
    <t xml:space="preserve">          SECOP II </t>
  </si>
  <si>
    <t xml:space="preserve"> 20236520014143</t>
  </si>
  <si>
    <t xml:space="preserve"> CO1.PCCNTR.8556736</t>
  </si>
  <si>
    <t xml:space="preserve">  $ 14.000.000</t>
  </si>
  <si>
    <t xml:space="preserve"> 11-44-101269115</t>
  </si>
  <si>
    <t xml:space="preserve"> 07/11/2025</t>
  </si>
  <si>
    <t xml:space="preserve"> 10/11/2025</t>
  </si>
  <si>
    <t xml:space="preserve"> 13/07/2026</t>
  </si>
  <si>
    <t xml:space="preserve"> CARRERA 13 55 28 APT 401</t>
  </si>
  <si>
    <t xml:space="preserve">    DERECHO</t>
  </si>
  <si>
    <t xml:space="preserve"> sebastiangomez2903@gmail.com</t>
  </si>
  <si>
    <t xml:space="preserve"> 302-2025-CPS-AG(143792)</t>
  </si>
  <si>
    <t xml:space="preserve"> FDLAN-CD-302-2025(143792)</t>
  </si>
  <si>
    <t xml:space="preserve"> LILIANA PAOLA PEREA CRISTANCHO </t>
  </si>
  <si>
    <t xml:space="preserve"> O230117459920242353</t>
  </si>
  <si>
    <t xml:space="preserve"> Acciones para una Localidad
deportiva, recreativa, artistica,
patrimonial e intercultura</t>
  </si>
  <si>
    <t xml:space="preserve"> 148 CONTRATO DE PRESTACION DE SERVICIOS DE APOYO A LA GESTION </t>
  </si>
  <si>
    <t xml:space="preserve"> Prestar servicios técnicos de apoyo al área de gestión de desarrollo local de antonio nariño para la administración eficiente del centro de documentación e
información (cdi), asegurando el manejo adecuado de las comunicaciones internas, externas y de entrada, así como la atención efectiva a los ciudadanos
garantizando las acciones para una localidad deportiva (sipse143792) </t>
  </si>
  <si>
    <t xml:space="preserve"> 11/11/2025</t>
  </si>
  <si>
    <t>https://community.secop.gov.co/Public/Tendering/ContractNoticePhases/View?PPI=CO1.PPI.43479597&amp;isFromPublicArea=True&amp;isModal=False</t>
  </si>
  <si>
    <t xml:space="preserve">           SECOP II </t>
  </si>
  <si>
    <t xml:space="preserve"> INES CAROLINA BETANCOURT</t>
  </si>
  <si>
    <t xml:space="preserve"> 20256520014603</t>
  </si>
  <si>
    <t xml:space="preserve"> 	CO1.PCCNTR.8561586</t>
  </si>
  <si>
    <t xml:space="preserve"> $ 7.000.000</t>
  </si>
  <si>
    <t xml:space="preserve"> 07/02/2025</t>
  </si>
  <si>
    <t xml:space="preserve"> 310 - 47 - 994000019089</t>
  </si>
  <si>
    <t xml:space="preserve"> 10/07/2026</t>
  </si>
  <si>
    <t xml:space="preserve"> CRA 9 D ESTE # 21 A 16 SUR</t>
  </si>
  <si>
    <t xml:space="preserve">  juanjoliliyvale@hotmail.com</t>
  </si>
  <si>
    <t xml:space="preserve"> 303-2025-CPS-P(143813)</t>
  </si>
  <si>
    <t xml:space="preserve"> FDLAN-CD-303-2025(143813)</t>
  </si>
  <si>
    <t xml:space="preserve"> YURY ANDREA ALARCÓN RODRIGUEZ</t>
  </si>
  <si>
    <t xml:space="preserve"> Prestar los servicios profesionales para adelantar las liquidaciones y liberaciones de contratos y convenios suscritos con cargo a los recursos del Fondo de
Desarrollo Local de Antonio Nariño, así como depuración de los rubros de obligaciones por pagar y demás trámites inherentes a la gestion propia de los rubros
de obligaciones por pagar. (SIPSE 143813)</t>
  </si>
  <si>
    <t xml:space="preserve"> 10/01/2026</t>
  </si>
  <si>
    <t>https://community.secop.gov.co/Public/Tendering/ContractNoticePhases/View?PPI=CO1.PPI.43501762&amp;isFromPublicArea=True&amp;isModal=False</t>
  </si>
  <si>
    <t xml:space="preserve">            SECOP II </t>
  </si>
  <si>
    <t xml:space="preserve"> JESUS MAURICIO ROA OME</t>
  </si>
  <si>
    <t xml:space="preserve"> 20256520014653</t>
  </si>
  <si>
    <t xml:space="preserve"> CO1.PCCNTR.8573853</t>
  </si>
  <si>
    <t xml:space="preserve"> 14-44-101248742</t>
  </si>
  <si>
    <t xml:space="preserve"> 22/07/2026</t>
  </si>
  <si>
    <t xml:space="preserve">  andrea8718@hotmail.com_x000D_</t>
  </si>
  <si>
    <t xml:space="preserve"> 304-2025-CPS-AG (143755)</t>
  </si>
  <si>
    <t xml:space="preserve"> FDLAN-CD-304-2025 (143755)</t>
  </si>
  <si>
    <t xml:space="preserve"> ANYELO FRANCISCO CABEZAS CASTAÑEDA
</t>
  </si>
  <si>
    <t xml:space="preserve"> Prestar Servicios de Apoyo a la Gestión del Fondo de Desarrollo Local de Antonio Nariño en las actividades administrativas y de comunicaciones de la Junta
Administradora Local (sipse143755)</t>
  </si>
  <si>
    <t xml:space="preserve"> 13/01/2026</t>
  </si>
  <si>
    <t>https://community.secop.gov.co/Public/Tendering/ContractNoticePhases/View?PPI=CO1.PPI.43478531&amp;isFromPublicArea=True&amp;isModal=False</t>
  </si>
  <si>
    <t>INES CAROLINA BETANCOURT</t>
  </si>
  <si>
    <t>CO1.PCCNTR.8578583</t>
  </si>
  <si>
    <t xml:space="preserve"> 14/11/2025</t>
  </si>
  <si>
    <t xml:space="preserve"> 11-46-101091018 </t>
  </si>
  <si>
    <t>CL 20 SUR 10 C 29 ESTES</t>
  </si>
  <si>
    <t xml:space="preserve"> TECNOLOGIA EN FINANZAS Y SISTEMAS CONTABLES </t>
  </si>
  <si>
    <t xml:space="preserve"> angelofrancisco74@hotmail.com</t>
  </si>
  <si>
    <t xml:space="preserve"> 305-2025-CPS-P(143775)</t>
  </si>
  <si>
    <t xml:space="preserve"> FDLAN-CD-305-2025(143775)</t>
  </si>
  <si>
    <t xml:space="preserve"> Prestar servicios profesionales para realizar el seguimiento al proyecto 2264 en las etapas precontractual, contractual y post contractual que requiera el área de
gestión de desarrollo del Fondo de Desarrollo Local de Antonio Nariño (sipse143775) </t>
  </si>
  <si>
    <t xml:space="preserve"> 11/12/2025</t>
  </si>
  <si>
    <t xml:space="preserve"> 01/11/2026</t>
  </si>
  <si>
    <t>https://community.secop.gov.co/Public/Tendering/ContractNoticePhases/View?PPI=CO1.PPI.43511885&amp;isFromPublicArea=True&amp;isModal=False</t>
  </si>
  <si>
    <t>LUISA FERNANDA VARGAS</t>
  </si>
  <si>
    <t>20266520000493</t>
  </si>
  <si>
    <t xml:space="preserve"> CO1.PCCNTR.8577899</t>
  </si>
  <si>
    <t xml:space="preserve"> 12/08/2025</t>
  </si>
  <si>
    <t xml:space="preserve"> 21-46-101123492</t>
  </si>
  <si>
    <t xml:space="preserve"> 12/11/2025</t>
  </si>
  <si>
    <t xml:space="preserve"> 30/07/2026</t>
  </si>
  <si>
    <t xml:space="preserve"> Cr 56 n 4d 67</t>
  </si>
  <si>
    <t>julieta_2613@hotmail.com</t>
  </si>
  <si>
    <t xml:space="preserve"> 306-2025-CPS-P(142070)</t>
  </si>
  <si>
    <t xml:space="preserve"> FDLAN-CD-306-2025(142070)</t>
  </si>
  <si>
    <t xml:space="preserve"> ELIANA KATERINE ROZO QUINTERO</t>
  </si>
  <si>
    <t xml:space="preserve"> O230117459920242335</t>
  </si>
  <si>
    <t xml:space="preserve"> Acciones para Mujeres en el
ejercicio de derechos y el
fortalecimiento de su autonomia</t>
  </si>
  <si>
    <t xml:space="preserve"> Prestar servicios profesionales para el acompañamiento de los procesos institucionales relacionados con la promoción de la equidad de género y la
participación de las mujeres de la localidad en las estrategias de territorialización y transversalización de la Política Publica de Mujeres y Equidad de Género,
PPMYEG. (sipse142070)</t>
  </si>
  <si>
    <t xml:space="preserve"> 25/01/2026</t>
  </si>
  <si>
    <t>https://community.secop.gov.co/Public/Tendering/ContractNoticePhases/View?PPI=CO1.PPI.43511471&amp;isFromPublicArea=True&amp;isModal=False</t>
  </si>
  <si>
    <t xml:space="preserve"> CO1.PCCNTR.8574904</t>
  </si>
  <si>
    <t xml:space="preserve"> $ 15.000.000</t>
  </si>
  <si>
    <t xml:space="preserve"> 63-44-101017925</t>
  </si>
  <si>
    <t xml:space="preserve"> 01/08/2026</t>
  </si>
  <si>
    <t xml:space="preserve"> CL 17 C 135 51_x000D_</t>
  </si>
  <si>
    <t xml:space="preserve"> DISEÑO GRAFICO</t>
  </si>
  <si>
    <t>elikaq28@hotmail.com</t>
  </si>
  <si>
    <t xml:space="preserve"> BOMBEROS OFICIALES DE BOGOTÁ</t>
  </si>
  <si>
    <t xml:space="preserve"> 307-2025-CPS-P-(143780)</t>
  </si>
  <si>
    <t xml:space="preserve"> FDLAN-CD-307-2025 (143780)</t>
  </si>
  <si>
    <t>ABERL ERNESTO CASTIBLANCO DURAN</t>
  </si>
  <si>
    <t xml:space="preserve"> Prestar los servicios profesionales como administrador de red brindando asistencia y soporte técnico de la infraestructura tecnológica de la alcaldía local, así
como a los usuarios que desarrollen sus actividades en las áreas de la alcaldía local, inspecciones de policia y junta administradora local (sipse143780) </t>
  </si>
  <si>
    <t xml:space="preserve"> 11/01/2026</t>
  </si>
  <si>
    <t>https://community.secop.gov.co/Public/Tendering/ContractNoticePhases/View?PPI=CO1.PPI.43530383&amp;isFromPublicArea=True&amp;isModal=False</t>
  </si>
  <si>
    <t xml:space="preserve"> CO1.PCCNTR.8579440</t>
  </si>
  <si>
    <t xml:space="preserve"> $ 14.600.000</t>
  </si>
  <si>
    <t xml:space="preserve"> CHU-100062281</t>
  </si>
  <si>
    <t xml:space="preserve"> Transversal 34A Bis Sur 40 A - 10 Apto 102 int IV</t>
  </si>
  <si>
    <t xml:space="preserve"> INGENIERIA DE SISTEMAS</t>
  </si>
  <si>
    <t xml:space="preserve">  MINISTERIO DE SALUD Y PROTECCION SOCIAL</t>
  </si>
  <si>
    <t xml:space="preserve"> 308-2025-CPS-AG (143758)</t>
  </si>
  <si>
    <t xml:space="preserve"> FDLAN-CD-308-2025(143758)</t>
  </si>
  <si>
    <t xml:space="preserve"> BRAYAN ROLANDO ZARATE VANEGAS</t>
  </si>
  <si>
    <t xml:space="preserve"> Acciones para una Localidad
deportiva, recreativa, artistica</t>
  </si>
  <si>
    <t xml:space="preserve"> Prestar Servicios de Apoyo a la Gestión del Fondo de Desarrollo Local en los asuntos secretariales y asistenciales a la junta administradora local. (SIPSE
143758)</t>
  </si>
  <si>
    <t xml:space="preserve"> 13/01/2025</t>
  </si>
  <si>
    <t>https://community.secop.gov.co/Public/Tendering/ContractNoticePhases/View?PPI=CO1.PPI.43536730&amp;isFromPublicArea=True&amp;isModal=False</t>
  </si>
  <si>
    <t xml:space="preserve">  INES CAROLINA BETANCOURT</t>
  </si>
  <si>
    <t xml:space="preserve"> CO1.PCCNTR.8583113</t>
  </si>
  <si>
    <t xml:space="preserve"> 15/11/2025</t>
  </si>
  <si>
    <t xml:space="preserve"> 14-46-101149727</t>
  </si>
  <si>
    <t xml:space="preserve"> 13/11/2025</t>
  </si>
  <si>
    <t xml:space="preserve"> AK 14 3 77 SUR</t>
  </si>
  <si>
    <t xml:space="preserve"> DERECHO</t>
  </si>
  <si>
    <t xml:space="preserve">  kaperolando@gmail.com_x000D_</t>
  </si>
  <si>
    <t xml:space="preserve"> 309-2025-CPS-AG(144422)</t>
  </si>
  <si>
    <t xml:space="preserve"> FDLAN-CD-309-2025(144422)</t>
  </si>
  <si>
    <t xml:space="preserve"> CARLOS MARTÍN BOJACA TORRES</t>
  </si>
  <si>
    <t xml:space="preserve"> Prestar servicios de apoyo a la gestión como conductor de los vehículos que conforman el parque automotor en propiedad o custodia del Fondo de Desarrollo
Local para el transporte de los servidores que requieran de la prestación del servicio en ejecución de los planes, programas y proyectos que se adelantan en la
alcaldía local de Antonio Nariño. (sipse144422) _x000D_</t>
  </si>
  <si>
    <t xml:space="preserve"> VALENTINA NAVARRO BARBOSA</t>
  </si>
  <si>
    <t xml:space="preserve"> 20256520014613</t>
  </si>
  <si>
    <t xml:space="preserve"> CO1.PCCNTR.8585150</t>
  </si>
  <si>
    <t xml:space="preserve"> $ 11.400.000</t>
  </si>
  <si>
    <t xml:space="preserve"> 21-46-101123494</t>
  </si>
  <si>
    <t xml:space="preserve"> calle 144 a No. 52-09_x000D_</t>
  </si>
  <si>
    <t xml:space="preserve">  carlosbojaca8817@gmail.com</t>
  </si>
  <si>
    <t xml:space="preserve"> 310-2025-CPS-P(143882)</t>
  </si>
  <si>
    <t xml:space="preserve"> FDLAN-CD-310-2025(143882)</t>
  </si>
  <si>
    <t xml:space="preserve"> FABIANA KARINA RINCON DURAN</t>
  </si>
  <si>
    <t xml:space="preserve"> 01/12/2026</t>
  </si>
  <si>
    <t xml:space="preserve"> NUBIA YOLANDA HERRERA TORRES</t>
  </si>
  <si>
    <t xml:space="preserve"> 20256520014623</t>
  </si>
  <si>
    <t xml:space="preserve"> CO1.PCCNTR.8585040</t>
  </si>
  <si>
    <t xml:space="preserve"> 13/08/2025</t>
  </si>
  <si>
    <t xml:space="preserve"> 21-46-101123495</t>
  </si>
  <si>
    <t xml:space="preserve"> KR 81 F 10 B 40 CONJ Casteló AP 1108_x000D_</t>
  </si>
  <si>
    <t xml:space="preserve"> INGENIERIA AMBIENTAL</t>
  </si>
  <si>
    <t>karyheks2013@gmail.com</t>
  </si>
  <si>
    <t xml:space="preserve"> 311-2025-CPS-P(143830)</t>
  </si>
  <si>
    <t xml:space="preserve"> FDLAN-CD-311-2025(143830)</t>
  </si>
  <si>
    <t xml:space="preserve"> JULIO CESAR GONZALEZ GÓMEZ</t>
  </si>
  <si>
    <t xml:space="preserve"> PRESTAR LOS SERVICIOS COMO PROFESIONAL ESPECIALIZADO PARA ACOMPAÑAR AL ALCALDE LOCAL EN EL DISEÑO DE ESTRATEGIAS Y
ACCIONES DE SEGUIMIENTO A LOS DIFERENTES ASUNTOS DE COMPETENCIA DEL DESPACHO (143830)</t>
  </si>
  <si>
    <t xml:space="preserve"> 19/11/2025</t>
  </si>
  <si>
    <t xml:space="preserve"> 18/01/2026</t>
  </si>
  <si>
    <t xml:space="preserve"> 19/11/2026</t>
  </si>
  <si>
    <t>https://community.secop.gov.co/Public/Tendering/ContractNoticePhases/View?PPI=CO1.PPI.43597794&amp;isFromPublicArea=True&amp;isModal=False</t>
  </si>
  <si>
    <t xml:space="preserve"> CO1.PCCNTR.8595395</t>
  </si>
  <si>
    <t xml:space="preserve"> $ 22.000.000</t>
  </si>
  <si>
    <t xml:space="preserve">   19/11/2025</t>
  </si>
  <si>
    <t xml:space="preserve"> 14-46-101149835</t>
  </si>
  <si>
    <t xml:space="preserve"> 25/07/2026</t>
  </si>
  <si>
    <t xml:space="preserve"> Cra 18 No 10 28 sur</t>
  </si>
  <si>
    <t>juliogonzalez1680@hotmail.com</t>
  </si>
  <si>
    <t xml:space="preserve"> 312-2025-CPS-P(143774)</t>
  </si>
  <si>
    <t xml:space="preserve"> FDLAN-CD-312-2025(143774)</t>
  </si>
  <si>
    <t>JORGE LINO MACHETA TELLEZ</t>
  </si>
  <si>
    <t xml:space="preserve"> O230117459920242542</t>
  </si>
  <si>
    <t xml:space="preserve"> Acciones de mejoramiento de la
infraestructura destinada a la
movilidad sostenible</t>
  </si>
  <si>
    <t xml:space="preserve"> Prestar servicios profesionales especializados a la Alcaldía de Antonio Nariño para hacer seguimiento a la adecuada y oportuna respuesta a las solicitudes
allegadas a la gestión precontractual, contractual y postcontractual (sipse143774) </t>
  </si>
  <si>
    <t xml:space="preserve"> 19/01/2025</t>
  </si>
  <si>
    <t>https://community.secop.gov.co/Public/Tendering/ContractNoticePhases/View?PPI=CO1.PPI.43638790&amp;isFromPublicArea=True&amp;isModal=False</t>
  </si>
  <si>
    <t xml:space="preserve"> CO1.PCCNTR.8605640</t>
  </si>
  <si>
    <t xml:space="preserve">  19/11/2025</t>
  </si>
  <si>
    <t>NB-100417230</t>
  </si>
  <si>
    <t xml:space="preserve"> 23/07/2025</t>
  </si>
  <si>
    <t xml:space="preserve"> KR 8 A 153 51_x000D_</t>
  </si>
  <si>
    <t xml:space="preserve">  memphijo@gmail.com</t>
  </si>
  <si>
    <t xml:space="preserve">
INSTITUTO DISTRITAL DE LA PARTICIPACIÓN Y 
ACCIÓN COMUNAL -  ALCALDIA LOCAL DE USME</t>
  </si>
  <si>
    <t xml:space="preserve"> 313-2025-CPS-P(143836)</t>
  </si>
  <si>
    <t xml:space="preserve"> FDLAN-CD-313-2025(143836)</t>
  </si>
  <si>
    <t xml:space="preserve"> CRISTIAN ALFONSO MONCADA LUGO</t>
  </si>
  <si>
    <t xml:space="preserve"> Prestar servicios profesionales para fortalecer la planeación estratégica y operativa de los proyectos de inversión de la Alcaldía Local de Antonio Nariño,
realizando las gestiones de concertación con la comunidad en procura del cumplimiento de lo definido en cuanto a los presupuestos participativos, así como la
formulación, ejecución, supervisión y liquidación adecuada de los procesos contractual. (SIPSE 143836)</t>
  </si>
  <si>
    <t>https://community.secop.gov.co/Public/Tendering/ContractNoticePhases/View?PPI=CO1.PPI.43639481&amp;isFromPublicArea=True&amp;isModal=False</t>
  </si>
  <si>
    <t xml:space="preserve"> JULIO CESAR GONZALEZ</t>
  </si>
  <si>
    <t xml:space="preserve"> 20256520014643</t>
  </si>
  <si>
    <t xml:space="preserve"> CO1.PCCNTR.8605821</t>
  </si>
  <si>
    <t xml:space="preserve"> $ 10.000.000</t>
  </si>
  <si>
    <t xml:space="preserve"> 14-44-101249396</t>
  </si>
  <si>
    <t xml:space="preserve"> 31*/07/2026</t>
  </si>
  <si>
    <t xml:space="preserve"> KR 24 A 19 03 SUR</t>
  </si>
  <si>
    <t>crismoncadalugo@gmail.com</t>
  </si>
  <si>
    <t xml:space="preserve"> 
INSTITUTO COLOMBIANO DE ANTROPOLOGÍA E 
HISTORIA – ICANH</t>
  </si>
  <si>
    <t xml:space="preserve"> 314-2025-CPS-P(143868)</t>
  </si>
  <si>
    <t xml:space="preserve"> FDLAN-CD-314-2025(143868)</t>
  </si>
  <si>
    <t xml:space="preserve"> ANDREA GUTIERREZ PERILLA</t>
  </si>
  <si>
    <t xml:space="preserve">   145 CONTRATO DE PRESTACION DE SERVICIOS PROFESIONALES</t>
  </si>
  <si>
    <t xml:space="preserve"> PRESTAR LOS SERVICIOS PROFESIONALES AL ÁREA DE GESTIÓN DEL DESARROLLO ADMINISTRATIVA Y FINANCIERA PARA EJECUTAR LOS
ASUNTOS CONTABLES DEL FONDO DE DESARROLLO LOCAL DE ANTONIO NARIÑO, EN EL DESARROLLO DE LAS ACTIVIDADES INHERENTES A
ESTA MATERIA, APLICANDO LAS ACCIONES PARA EL FOMENTO Y DESARROLLO DE LOS DERECHOS DE LAS MUJERES (sipse143868)</t>
  </si>
  <si>
    <t xml:space="preserve"> 21/11/2025</t>
  </si>
  <si>
    <t>https://community.secop.gov.co/Public/Tendering/ContractNoticePhases/View?PPI=CO1.PPI.43650525&amp;isFromPublicArea=True&amp;isModal=False</t>
  </si>
  <si>
    <t xml:space="preserve"> CO1.PCCNTR.8606098</t>
  </si>
  <si>
    <t xml:space="preserve"> 11/02/2025</t>
  </si>
  <si>
    <t xml:space="preserve"> CBO-100027880</t>
  </si>
  <si>
    <t xml:space="preserve"> 02/08/2026</t>
  </si>
  <si>
    <t xml:space="preserve"> DG 85 79 A 78</t>
  </si>
  <si>
    <t xml:space="preserve"> CONTADURIA PUBLICA</t>
  </si>
  <si>
    <t>andreagutierrezperilla2017@gmail.com_x000D_</t>
  </si>
  <si>
    <t xml:space="preserve"> 315-2025-CPS-P(143775)</t>
  </si>
  <si>
    <t xml:space="preserve"> FDLAN-CD-315-2025(143775)</t>
  </si>
  <si>
    <t xml:space="preserve"> CARMEN CECILIA SUAREZ ROJAS</t>
  </si>
  <si>
    <t xml:space="preserve">    145 CONTRATO DE PRESTACION DE SERVICIOS PROFESIONALES</t>
  </si>
  <si>
    <t>https://community.secop.gov.co/Public/Tendering/ContractNoticePhases/View?PPI=CO1.PPI.43711239&amp;isFromPublicArea=True&amp;isModal=False</t>
  </si>
  <si>
    <t xml:space="preserve"> CO1.PCCNTR.8616932</t>
  </si>
  <si>
    <t xml:space="preserve"> 22/02/2025</t>
  </si>
  <si>
    <t xml:space="preserve"> 11-46-101091343 </t>
  </si>
  <si>
    <t xml:space="preserve"> CALLE 70D #105A-19 ALAMOS NORTE</t>
  </si>
  <si>
    <t xml:space="preserve"> carmen_su_a@hotmail.com</t>
  </si>
  <si>
    <t xml:space="preserve"> INSTITUTO COLOMBIANO DE ANTROPOLOGÍA E 
HISTORIA – ICANH</t>
  </si>
  <si>
    <t xml:space="preserve"> 316-2025-CPS-P(143788)</t>
  </si>
  <si>
    <t xml:space="preserve"> FDLAN-CD-316-2025 (143788)</t>
  </si>
  <si>
    <t xml:space="preserve">     145 CONTRATO DE PRESTACION DE SERVICIOS PROFESIONALES</t>
  </si>
  <si>
    <t xml:space="preserve"> Prestar servicios profesionales para fortalecer la planeación estratégica y operativa de los proyectos de inversión de la Alcaldía Local de Antonio Nariño,
realizando las gestiones de concertación con la comunidad en procura del cumplimiento de lo definido en cuanto a los presupuestos participativos, así como la
formulación, ejecución, supervisión y liquidación adecuada de los procesos contractuales, en cumplimiento con las normativas y prioridades locales
(sipse143788)</t>
  </si>
  <si>
    <t>https://community.secop.gov.co/Public/Tendering/ContractNoticePhases/View?PPI=CO1.PPI.43714417&amp;isFromPublicArea=True&amp;isModal=False</t>
  </si>
  <si>
    <t xml:space="preserve"> 	CO1.PCCNTR.8617615</t>
  </si>
  <si>
    <t xml:space="preserve"> NB-100418027 </t>
  </si>
  <si>
    <t xml:space="preserve"> CL 147 13 67</t>
  </si>
  <si>
    <t xml:space="preserve"> ARQUITECTURA</t>
  </si>
  <si>
    <t xml:space="preserve"> 317-2025-CPS-P(143788)</t>
  </si>
  <si>
    <t xml:space="preserve"> FDLAN-CD-317-2025(143788)</t>
  </si>
  <si>
    <t xml:space="preserve"> VALENTINA LÓPEZ HERNANDEZ</t>
  </si>
  <si>
    <t xml:space="preserve">      145 CONTRATO DE PRESTACION DE SERVICIOS PROFESIONALES</t>
  </si>
  <si>
    <t xml:space="preserve"> 24/11/2025</t>
  </si>
  <si>
    <t>https://community.secop.gov.co/Public/Tendering/ContractNoticePhases/View?PPI=CO1.PPI.43735411&amp;isFromPublicArea=True&amp;isModal=False</t>
  </si>
  <si>
    <t xml:space="preserve"> 	CO1.PCCNTR.8622019</t>
  </si>
  <si>
    <t>21-46-101123918</t>
  </si>
  <si>
    <t>KR 78 G 65 C 31 SUR</t>
  </si>
  <si>
    <t>valentinalopez0527@outlook.com</t>
  </si>
  <si>
    <t xml:space="preserve"> 318-2025-CPS-AG(143793)</t>
  </si>
  <si>
    <t xml:space="preserve"> FDLAN-CD-318-2025(143793)</t>
  </si>
  <si>
    <t xml:space="preserve"> ANDERSON STEVEN PEÑUELA SUAREZ</t>
  </si>
  <si>
    <t xml:space="preserve">Acciones para una Localidad
deportiva, recreativa, artistica patrimonial e intercultural </t>
  </si>
  <si>
    <t xml:space="preserve">      148 CONTRATO DE PRESTACION DE SERVICIOS DE APOYO A LA GESTION </t>
  </si>
  <si>
    <t xml:space="preserve">Prestar servicios de apoyo para la entrega y recibo de las comunicaciones emitidas o recibidas por el area de gestion de desarrollo local del fondo de desarrollo local de Antonio Nariño </t>
  </si>
  <si>
    <t>https://community.secop.gov.co/Public/Tendering/ContractNoticePhases/View?PPI=CO1.PPI.43812491&amp;isFromPublicArea=True&amp;isModal=False</t>
  </si>
  <si>
    <t xml:space="preserve">	CO1.PCCNTR.8638901</t>
  </si>
  <si>
    <t>14-44-101250157 0</t>
  </si>
  <si>
    <t>KR 12 H BIS SUR 27 A 21 SUR</t>
  </si>
  <si>
    <t>TECNOLOGIA EN COMUNICACION GRAFICA</t>
  </si>
  <si>
    <t>andersonpenuela95@gmail.com</t>
  </si>
  <si>
    <t xml:space="preserve"> 319-2025-CPS-P(143880)</t>
  </si>
  <si>
    <t xml:space="preserve"> FDLAN-CD-319-2025(143880)</t>
  </si>
  <si>
    <t xml:space="preserve"> LUIS HERMINGTON NAZARENO PRECIADO</t>
  </si>
  <si>
    <t xml:space="preserve">O230117459920242478 </t>
  </si>
  <si>
    <t>Prestar servicios profesionales al Fondo de Desarrollo Local de Antonio Nariño para fortalecer los procesos de participación ciudadana y articular acciones
interinstitucionales que promuevan y garanticen el derecho a la participación democrática de los habitantes de la localidad, alineados el plan de desarrollo local.
(sipse143880)</t>
  </si>
  <si>
    <t>2 meses y 21 días</t>
  </si>
  <si>
    <t>https://community.secop.gov.co/Public/Tendering/ContractNoticePhases/View?PPI=CO1.PPI.43813512&amp;isFromPublicArea=True&amp;isModal=False</t>
  </si>
  <si>
    <t xml:space="preserve">	CO1.PCCNTR.8638902</t>
  </si>
  <si>
    <t>62-46-101015087</t>
  </si>
  <si>
    <t>CALLE 66 NR 113B-51</t>
  </si>
  <si>
    <t>nazareno539@yahoo.es</t>
  </si>
  <si>
    <t xml:space="preserve"> 320-2025-CPS-P(142066)</t>
  </si>
  <si>
    <t xml:space="preserve"> FDLAN-CD-320-2025(142066)</t>
  </si>
  <si>
    <t>SANTIAGO ALONSO VARGAS CAMACHO</t>
  </si>
  <si>
    <t xml:space="preserve"> Acciones de revitalización y
embellecimiento de la infraestructura
cultural</t>
  </si>
  <si>
    <t xml:space="preserve"> Prestación de servicios profesionales al área de gestión de desarrollo local de Antonio Nariño en la formulación, socialización, seguimiento, apoyo a la
supervisión y liquidación de los programas y proyectos de inversión relacionados con el espacio público, parques y en general los asociados con todo tipo
intervenciones en infraestructura que le sean asignados en cumplimiento del proyecto 2669 (sipse142066)</t>
  </si>
  <si>
    <t>https://community.secop.gov.co/Public/Tendering/ContractNoticePhases/View?PPI=CO1.PPI.43834173&amp;isFromPublicArea=True&amp;isModal=False</t>
  </si>
  <si>
    <t>CO1.PCCNTR.8643004</t>
  </si>
  <si>
    <t>11-46-101091740</t>
  </si>
  <si>
    <t>Carrera 54 # 64A-45</t>
  </si>
  <si>
    <t xml:space="preserve">  savargas_c@hotmail.com</t>
  </si>
  <si>
    <t xml:space="preserve">ALCALDIA LOCAL DE USME - SECRETARIA DE MOVILIDAD </t>
  </si>
  <si>
    <t xml:space="preserve"> 321-2025-CPS-P(143665)</t>
  </si>
  <si>
    <t xml:space="preserve"> FDLAN-CD-321-2025 (143665)</t>
  </si>
  <si>
    <r>
      <rPr>
        <sz val="11"/>
        <color rgb="FF000000"/>
        <rFont val="Calibri"/>
        <scheme val="minor"/>
      </rPr>
      <t xml:space="preserve"> HERMINDA GUZMAN ORTIZ - </t>
    </r>
    <r>
      <rPr>
        <b/>
        <sz val="11"/>
        <color rgb="FF000000"/>
        <rFont val="Calibri"/>
        <scheme val="minor"/>
      </rPr>
      <t>NO ESTA EN EJECUCIÓN EN SECOP</t>
    </r>
  </si>
  <si>
    <t xml:space="preserve"> PRESTAR SERVICIOS PROFESIONALES CON EL FIN DE ACOMPAÑAR LOS DISTINTOS ASPECTOS JURÍDICOS ASOCIADOS CON LA INSPECCIÓN,
VIGILANCIA Y CONTROL DE LA ALCALDÍA LOCAL EN MATERIA DE LAS ACCIONES CENTRADAS EN LA ADMINISTRACIÓN DE JUSTICIA Y EL
FORTALECIMIENTO DE LA CONFIANZA CIUDADANA (sipse1433665)</t>
  </si>
  <si>
    <t>https://community.secop.gov.co/Public/Tendering/ContractNoticePhases/View?PPI=CO1.PPI.43827583&amp;isFromPublicArea=True&amp;isModal=False</t>
  </si>
  <si>
    <t>CO1.PCCNTR.8640273</t>
  </si>
  <si>
    <t>33-44-101270075</t>
  </si>
  <si>
    <t>CALLE 17 SUR N 26-56</t>
  </si>
  <si>
    <t>hermindaguzman60@gmail.com</t>
  </si>
  <si>
    <t xml:space="preserve"> 322-2025-CPS-P(143665)</t>
  </si>
  <si>
    <t xml:space="preserve"> FDLAN-CD-322-2025(143665)</t>
  </si>
  <si>
    <t xml:space="preserve"> MERY LOPEZ BLANCO</t>
  </si>
  <si>
    <t>https://community.secop.gov.co/Public/Tendering/ContractNoticePhases/View?PPI=CO1.PPI.43830084&amp;isFromPublicArea=True&amp;isModal=False</t>
  </si>
  <si>
    <t>CO1.PCCNTR.8640161</t>
  </si>
  <si>
    <t xml:space="preserve"> $ 75.000.000</t>
  </si>
  <si>
    <t>11-47-101041042</t>
  </si>
  <si>
    <t>calle 4 sur #15a 29</t>
  </si>
  <si>
    <t>meryblancolopez62@gmail.com</t>
  </si>
  <si>
    <t xml:space="preserve">SECRETARIA DISTRITAL DE MOVILIDAD </t>
  </si>
  <si>
    <t xml:space="preserve"> 323-2025 - CAJAS Y CARPETAS</t>
  </si>
  <si>
    <t xml:space="preserve"> FDLAN-MC-006-2025</t>
  </si>
  <si>
    <t xml:space="preserve"> FORMARCHIVOS Y SUMINISTROS S.A.S.</t>
  </si>
  <si>
    <t>https://community.secop.gov.co/Public/Tendering/ContractNoticePhases/View?PPI=CO1.PPI.43430318&amp;isFromPublicArea=True&amp;isModal=False</t>
  </si>
  <si>
    <t>CO1.PCCNTR.8640846</t>
  </si>
  <si>
    <t>17-46-101058408</t>
  </si>
  <si>
    <t>FERNANDO MOYANO ROJAS</t>
  </si>
  <si>
    <t>CARRERA 18 A # 48 - 60 SUR</t>
  </si>
  <si>
    <t xml:space="preserve"> 324-2025-CPS-AG(143778)</t>
  </si>
  <si>
    <t xml:space="preserve"> FDLAN-CD-324-2025(143778)</t>
  </si>
  <si>
    <t xml:space="preserve"> JUAN ANGEL GAVIRIA RODRIGUEZ</t>
  </si>
  <si>
    <t>https://community.secop.gov.co/Public/Tendering/ContractNoticePhases/View?PPI=CO1.PPI.43862171&amp;isFromPublicArea=True&amp;isModal=False</t>
  </si>
  <si>
    <t>CO1.PCCNTR.8645995</t>
  </si>
  <si>
    <t>21-46-101124178 1</t>
  </si>
  <si>
    <t>CALLE 1 NR 40D-59</t>
  </si>
  <si>
    <t>juanangelgaviria.101@gmail.com</t>
  </si>
  <si>
    <t xml:space="preserve"> 325-2025-CPS-P(143219)</t>
  </si>
  <si>
    <t xml:space="preserve"> FDLAN-CD-325-2025(143219)</t>
  </si>
  <si>
    <t xml:space="preserve"> VIVIANA ANDREA CARDOZO GONZALEZ</t>
  </si>
  <si>
    <t xml:space="preserve"> PRESTAR LOS SERVICIOS PROFESIONALES ESPECIALIZADOS EN EL FONDO DE DESARROLLO LOCAL DE ANTONIO PARA EL ACOMPAÑAMIENTO
Y GESTIÓN DE LOS CONCEPTOS Y RESPUESTAS REQUERIDAS PARA EL FORTALECIMIENTO DEL COMPONENTE LEGAL EN MATERIA
CONSTITUCIONAL, CONTRACTUAL, ASUNTOS REGLAMENTARIOS Y REQUERIMIENTOS EFECTUADOS POR ENTES DE CONTROL. (SIPSE 143219)</t>
  </si>
  <si>
    <t xml:space="preserve"> 9/12/2025</t>
  </si>
  <si>
    <t>https://community.secop.gov.co/Public/Tendering/ContractNoticePhases/View?PPI=CO1.PPI.43871373&amp;isFromPublicArea=True&amp;isModal=False</t>
  </si>
  <si>
    <t xml:space="preserve"> CO1.PCCNTR.8648244</t>
  </si>
  <si>
    <t xml:space="preserve">	1072</t>
  </si>
  <si>
    <t xml:space="preserve">11-44-101271436 </t>
  </si>
  <si>
    <t xml:space="preserve"> 28/11/2025</t>
  </si>
  <si>
    <t xml:space="preserve"> 08/08/2026</t>
  </si>
  <si>
    <t>CL 32 13 -83 AP 1505 torre 6</t>
  </si>
  <si>
    <t>vacardozoabogada@gmail.com</t>
  </si>
  <si>
    <t xml:space="preserve"> 326-2025-CPS-AG(142588)</t>
  </si>
  <si>
    <t xml:space="preserve"> FDLAN-CD-326-2025(142588)</t>
  </si>
  <si>
    <t xml:space="preserve"> DIEGO ALEJANDRO DIAZ ZUÑIGA</t>
  </si>
  <si>
    <t xml:space="preserve"> Acciones de convivencia para el
espacio publico</t>
  </si>
  <si>
    <t xml:space="preserve"> PRESTACION DE SERVICIOS DE APOYO A LA GESTIÓN DEL FONDO DE DESARROLLO LOCAL DE ANTONIO NARIÑO EN LOS ASUNTOS RELACIONADOS CON OPERATIVOS PARA LA SEGURIDAD, LA CONVIVENCIA Y EL DESARROLLO DE LA ACTIVIDAD ECONÓMICA EN EL ESPACIO PUBLICO EN LA LOCALIDAD DE CONFORMIDAD CON EL MARCO NORMATIVO APLICABLE EN LA MATERIA Y EN CUMPLIMIENTO DEL PROYECTO 2301"</t>
  </si>
  <si>
    <t>https://community.secop.gov.co/Public/Tendering/ContractNoticePhases/View?PPI=CO1.PPI.43871834&amp;isFromPublicArea=True&amp;isModal=False</t>
  </si>
  <si>
    <t>CO1.PCCNTR.8648465</t>
  </si>
  <si>
    <t>11-46-101091819</t>
  </si>
  <si>
    <t>CL 1 C 9 27 BL 2 IN 1 AP 404</t>
  </si>
  <si>
    <t>digdiaz85@gmail.com</t>
  </si>
  <si>
    <t xml:space="preserve">Secretaria de seguridad Convivencia y Justicia </t>
  </si>
  <si>
    <t xml:space="preserve"> 327-2025-CPS-AG(142588)</t>
  </si>
  <si>
    <t xml:space="preserve"> FDLAN-CD-327-2025(142588)</t>
  </si>
  <si>
    <t xml:space="preserve"> JUAN RICARDO VIRVIESCAS ANGARITA</t>
  </si>
  <si>
    <t xml:space="preserve"> O230117459920242301</t>
  </si>
  <si>
    <t xml:space="preserve"> Prestación de servicios de apoyo a la gestión del fondo de desarrollo local de Antonio Nariño en los asuntos relacionados con operativos para la seguridad, la
convivencia y el desarrollo de la actividad económica en el espacio publico en la localidad, de conformidad con el marco normativo aplicable en la materia y en
cumplimiento del proyecto 2301. (SIPSE 142588)</t>
  </si>
  <si>
    <t xml:space="preserve"> 28/11/2025 </t>
  </si>
  <si>
    <t>https://community.secop.gov.co/Public/Tendering/ContractNoticePhases/View?PPI=CO1.PPI.43872217&amp;isFromPublicArea=True&amp;isModal=False</t>
  </si>
  <si>
    <t>CO1.PCCNTR.8648171</t>
  </si>
  <si>
    <t xml:space="preserve"> 310-47-994000019596</t>
  </si>
  <si>
    <t xml:space="preserve"> 328-2025-CPS-P-(143816)</t>
  </si>
  <si>
    <t xml:space="preserve"> FDLAN-CD-328-2025(143816)</t>
  </si>
  <si>
    <t xml:space="preserve"> XIMENA SECHAGUA QUEVEDO</t>
  </si>
  <si>
    <t xml:space="preserve"> Prestar servicios profesionales al Fondo de Desarrollo Local de Antonio Nariño para fortalecer los procesos de participación ciudadana y articular acciones interinstitucionales que promuevan y garantizan el derecho a la participación democrática de los habitantes de la localidad, alineados con el plan de desarrollo local. (sorbo143816)</t>
  </si>
  <si>
    <t>https://community.secop.gov.co/Public/Tendering/ContractNoticePhases/View?PPI=CO1.PPI.43894806&amp;isFromPublicArea=True&amp;isModal=False</t>
  </si>
  <si>
    <t xml:space="preserve">	CO1.PCCNTR.8654389</t>
  </si>
  <si>
    <t xml:space="preserve"> 11-44-101271514_x000D_</t>
  </si>
  <si>
    <t xml:space="preserve"> 329-2025(146708)</t>
  </si>
  <si>
    <t xml:space="preserve"> FDLAN-MC-007-2025</t>
  </si>
  <si>
    <t xml:space="preserve"> RIPEL PROVEEDURIA Y CONSTRUCCIONES SAS</t>
  </si>
  <si>
    <t xml:space="preserve"> 	COMPRAVENTA DE EQUIPOS Y HERRAMIENTAS PARA LA ESTACIÓN DE BOMBEROS B-3 DEL CUERPO OFICIAL DE BOMBEROS DE BOGOTÁ D.C., SEGÚN LOS REQUERIMIENTOS TÉCNICOS, CON EL FIN DE FORTALECER LA CAPACIDAD OPERATIVA Y DE RESPUESTA EN LA LOCALIDAD DE ANTONIO NARIÑO</t>
  </si>
  <si>
    <t xml:space="preserve"> 04/12/2025</t>
  </si>
  <si>
    <t>https://community.secop.gov.co/Public/Tendering/ContractNoticePhases/View?PPI=CO1.PPI.43571639&amp;isFromPublicArea=True&amp;isModal=False</t>
  </si>
  <si>
    <t xml:space="preserve"> 330-2025-CPS-AG(142588)</t>
  </si>
  <si>
    <t xml:space="preserve"> FDLAN-CD-330-2025(142588)</t>
  </si>
  <si>
    <t xml:space="preserve"> SHIRLEY JOHANA RONCANCIO VACA</t>
  </si>
  <si>
    <t>https://community.secop.gov.co/Public/Tendering/ContractNoticePhases/View?PPI=CO1.PPI.43896055&amp;isFromPublicArea=True&amp;isModal=False</t>
  </si>
  <si>
    <t xml:space="preserve"> CO1.PCCNTR.8661553</t>
  </si>
  <si>
    <t xml:space="preserve">  21/11/2025</t>
  </si>
  <si>
    <t xml:space="preserve">  $ 75.000.000</t>
  </si>
  <si>
    <t xml:space="preserve"> NB-100420507</t>
  </si>
  <si>
    <t xml:space="preserve"> Calle 46 B sur # 11 c 58 este</t>
  </si>
  <si>
    <t xml:space="preserve"> shirley1302chuskis@gmail.com</t>
  </si>
  <si>
    <t xml:space="preserve"> 331-2025-CPS-P(143836)</t>
  </si>
  <si>
    <t xml:space="preserve"> FDLAN-CD-331-2025(143836)</t>
  </si>
  <si>
    <t xml:space="preserve">CARLOS CANTOR ROJAS </t>
  </si>
  <si>
    <t>https://community.secop.gov.co/Public/Tendering/ContractNoticePhases/View?PPI=CO1.PPI.43889111&amp;isFromPublicArea=True&amp;isModal=False</t>
  </si>
  <si>
    <t xml:space="preserve"> CO1.PCCNTR.8653168</t>
  </si>
  <si>
    <t>0/10/2025</t>
  </si>
  <si>
    <t xml:space="preserve"> $ 8.333.333</t>
  </si>
  <si>
    <t xml:space="preserve"> 21-46-101124219</t>
  </si>
  <si>
    <t xml:space="preserve"> Carrera 80 No. 8 C-85 Torre 7 Apto. 326</t>
  </si>
  <si>
    <t xml:space="preserve"> c.cantor.r21@gmail.com</t>
  </si>
  <si>
    <t xml:space="preserve"> 332-2025-CPS-AG(143997)</t>
  </si>
  <si>
    <t xml:space="preserve"> FDLAN-CD-332-2025(143997)</t>
  </si>
  <si>
    <t xml:space="preserve"> JAVIER HUMERTO LADINO REY</t>
  </si>
  <si>
    <t xml:space="preserve"> PRESTAR SERVICIOS DE APOYO A LA GESTIÓN AL FONDO DE DESARROLLO LOCAL DE ANTONIO NARIÑO PARA CONTRIBUIR EN EL
CUMPLIMIENTO EN EL PROYECTO 2353 ACCIONES PARA UNA LOCALIDAD DEPORTIVA, RECREATIVA, ARTISTICA,PATRIMONIAL EINTERCULTURA.
(SIPSE 143997)</t>
  </si>
  <si>
    <t>https://community.secop.gov.co/Public/Tendering/ContractNoticePhases/View?PPI=CO1.PPI.43928453&amp;isFromPublicArea=True&amp;isModal=False</t>
  </si>
  <si>
    <t xml:space="preserve"> CO1.PCCNTR.8663680</t>
  </si>
  <si>
    <t xml:space="preserve"> $ 5.716.666</t>
  </si>
  <si>
    <t xml:space="preserve"> 14-46-101150453_x000D_</t>
  </si>
  <si>
    <t xml:space="preserve"> KR 27 71 B 49</t>
  </si>
  <si>
    <t xml:space="preserve"> jhlarey@hotmail.com</t>
  </si>
  <si>
    <t xml:space="preserve"> 333-2025-CPS-P(143880)</t>
  </si>
  <si>
    <t xml:space="preserve"> FDLAN-CD-333-2025(143880)</t>
  </si>
  <si>
    <t xml:space="preserve">JENNY LORENA GARCIA MONTOYA </t>
  </si>
  <si>
    <t xml:space="preserve"> Prestar servicios profesionales al Fondo de Desarrollo Local de Antonio Nariño para fortalecer los procesos de participación ciudadana y articular acciones
interinstitucionales que promuevan y garanticen el derecho a la participación democrática de los habitantes de la localidad, alineados el plan de desarrollo local.
(sipse143880) </t>
  </si>
  <si>
    <t>https://community.secop.gov.co/Public/Tendering/ContractNoticePhases/View?PPI=CO1.PPI.43895041&amp;isFromPublicArea=True&amp;isModal=False</t>
  </si>
  <si>
    <t xml:space="preserve"> CO1.PCCNTR.8654073</t>
  </si>
  <si>
    <t xml:space="preserve"> 11-46-101091836 </t>
  </si>
  <si>
    <t xml:space="preserve"> KR 24 B 20 46 SUR</t>
  </si>
  <si>
    <t xml:space="preserve"> TRABAJO SOCIAL</t>
  </si>
  <si>
    <t xml:space="preserve"> familiamendezgarcia2012@gmail.com</t>
  </si>
  <si>
    <t xml:space="preserve"> 334-2025-CPS-(146383)</t>
  </si>
  <si>
    <t xml:space="preserve"> FLDAN-CIA-005-2025</t>
  </si>
  <si>
    <t xml:space="preserve"> ASOCIACIÓN AFROCULTURAL NEFTALÍ MOSQUERA</t>
  </si>
  <si>
    <t>https://community.secop.gov.co/Public/Tendering/ContractNoticePhases/View?PPI=CO1.PPI.43841188&amp;isFromPublicArea=True&amp;isModal=False</t>
  </si>
  <si>
    <t xml:space="preserve"> CO1.PCCNTR.8647867</t>
  </si>
  <si>
    <t xml:space="preserve"> 62-40-101012888_x000D_</t>
  </si>
  <si>
    <t xml:space="preserve"> 335-2025-CPS-AG(144123)</t>
  </si>
  <si>
    <t xml:space="preserve"> FDLAN-CD-335-2025 (144123)</t>
  </si>
  <si>
    <t xml:space="preserve"> LORENA MEDINA MEDINA</t>
  </si>
  <si>
    <t>https://community.secop.gov.co/Public/Tendering/ContractNoticePhases/View?PPI=CO1.PPI.43935264&amp;isFromPublicArea=True&amp;isModal=False</t>
  </si>
  <si>
    <t xml:space="preserve"> 	CO1.PCCNTR.8676542</t>
  </si>
  <si>
    <t xml:space="preserve"> 11-46-101092281</t>
  </si>
  <si>
    <t xml:space="preserve"> CL 48 A SUR 79 10</t>
  </si>
  <si>
    <t xml:space="preserve"> PSICOLOGIA</t>
  </si>
  <si>
    <t xml:space="preserve"> medinamedinalorena@gmail.com</t>
  </si>
  <si>
    <t xml:space="preserve"> Alcaldía local de kennedy</t>
  </si>
  <si>
    <t xml:space="preserve"> 336-2025-CPS-P(143769)</t>
  </si>
  <si>
    <t xml:space="preserve"> FDLAN-CD-336-2025(143769)</t>
  </si>
  <si>
    <t xml:space="preserve"> MAURICIO JOSE CONTRERAS TORRES</t>
  </si>
  <si>
    <t>https://community.secop.gov.co/Public/Tendering/ContractNoticePhases/View?PPI=CO1.PPI.43934562&amp;isFromPublicArea=True&amp;isModal=False</t>
  </si>
  <si>
    <t xml:space="preserve"> CO1.PCCNTR.8674629</t>
  </si>
  <si>
    <t xml:space="preserve"> 14-44-101250901</t>
  </si>
  <si>
    <t xml:space="preserve"> CALLE 17 SUR # 28-47 TORRE 4 APTO 704</t>
  </si>
  <si>
    <t xml:space="preserve"> INGEMIERIA CIVIL</t>
  </si>
  <si>
    <t xml:space="preserve"> sagimac@msn.com</t>
  </si>
  <si>
    <t xml:space="preserve"> INSTITUTO DE DESARROLLO URBANO -
IDU</t>
  </si>
  <si>
    <t xml:space="preserve"> 337-2025-CPS-P(143813)</t>
  </si>
  <si>
    <t xml:space="preserve"> FDLAN-CD-337-2025 (143813)</t>
  </si>
  <si>
    <t xml:space="preserve"> JENNY PAOLA CEPEDA GALINDO</t>
  </si>
  <si>
    <t>https://community.secop.gov.co/Public/Tendering/ContractNoticePhases/View?PPI=CO1.PPI.43980123&amp;isFromPublicArea=True&amp;isModal=False</t>
  </si>
  <si>
    <t xml:space="preserve"> CO1.PCCNTR.8673884</t>
  </si>
  <si>
    <t xml:space="preserve"> 11-46-101092124</t>
  </si>
  <si>
    <t xml:space="preserve"> CALLE 56 SUR # 5 A 30</t>
  </si>
  <si>
    <t xml:space="preserve"> PROFESIONAL EN CONTADURIA PUBLICA</t>
  </si>
  <si>
    <t xml:space="preserve"> paola.cepeda02@gmail.com</t>
  </si>
  <si>
    <t xml:space="preserve"> MINISTERIO DE COMERCIO INDUSTRIA Y TURISMO - FONDO DE DESARROLLO LOCAL DE FONTIBÓN</t>
  </si>
  <si>
    <t xml:space="preserve"> 338-2025-CPS-AG(142588)</t>
  </si>
  <si>
    <t xml:space="preserve"> FDLAN-CD-338-2025(142588)</t>
  </si>
  <si>
    <t xml:space="preserve"> JAIVER ALEJANDRO PINEDA CASTILLO</t>
  </si>
  <si>
    <t>https://community.secop.gov.co/Public/Tendering/ContractNoticePhases/View?PPI=CO1.PPI.43981233&amp;isFromPublicArea=True&amp;isModal=False</t>
  </si>
  <si>
    <t xml:space="preserve"> CO1.PCCNTR.8679409</t>
  </si>
  <si>
    <t xml:space="preserve"> 310 - 47 - 994000019688</t>
  </si>
  <si>
    <t xml:space="preserve"> CRA 11 C N 2 52 SUR</t>
  </si>
  <si>
    <t xml:space="preserve">  alejopica@hotmail.com</t>
  </si>
  <si>
    <t xml:space="preserve"> 339-2025-CPS-AG(142094)</t>
  </si>
  <si>
    <t xml:space="preserve"> FDLAN-CD-339-2025(142094)</t>
  </si>
  <si>
    <t xml:space="preserve"> NELSON ERNESTO BALLESTEROS HERRERA</t>
  </si>
  <si>
    <t>https://community.secop.gov.co/Public/Tendering/ContractNoticePhases/View?PPI=CO1.PPI.43985296&amp;isFromPublicArea=True&amp;isModal=False</t>
  </si>
  <si>
    <t xml:space="preserve"> CO1.PCCNTR.8678752</t>
  </si>
  <si>
    <t xml:space="preserve"> CL 74 B SUR 8 D 12</t>
  </si>
  <si>
    <t xml:space="preserve"> nelsonbh99@hotmail.com</t>
  </si>
  <si>
    <t>SUBRED INTEGRADA DE SERVICIOS DE SALUD SUR
ESE</t>
  </si>
  <si>
    <t xml:space="preserve"> 340-2025-CPS-AG(142588)</t>
  </si>
  <si>
    <t xml:space="preserve"> N°FDLAN-CD-340-2025(142588)</t>
  </si>
  <si>
    <t xml:space="preserve"> JULIAN ANDRES ABRIL BARRETO</t>
  </si>
  <si>
    <t>https://community.secop.gov.co/Public/Tendering/ContractNoticePhases/View?PPI=CO1.PPI.44006138&amp;isFromPublicArea=True&amp;isModal=False</t>
  </si>
  <si>
    <t xml:space="preserve"> CO1.PCCNTR.8679075</t>
  </si>
  <si>
    <t xml:space="preserve">   $ 75.000.000</t>
  </si>
  <si>
    <t xml:space="preserve"> 14-46-101150771</t>
  </si>
  <si>
    <t xml:space="preserve"> KR 3 A ESTE 37 A 72 SUR</t>
  </si>
  <si>
    <t xml:space="preserve"> julian_01andres@hotmail.com</t>
  </si>
  <si>
    <t xml:space="preserve"> 341-2025-CPS-P (143784)</t>
  </si>
  <si>
    <t xml:space="preserve"> FDLAN-CD-341-2025(143784)</t>
  </si>
  <si>
    <t xml:space="preserve"> PAULA MARCELA ARIAS</t>
  </si>
  <si>
    <t>https://community.secop.gov.co/Public/Tendering/ContractNoticePhases/View?PPI=CO1.PPI.44014077&amp;isFromPublicArea=True&amp;isModal=False</t>
  </si>
  <si>
    <t xml:space="preserve"> CO1.PCCNTR.8679513</t>
  </si>
  <si>
    <t xml:space="preserve"> NB-100421657</t>
  </si>
  <si>
    <t xml:space="preserve"> KR 24 4 31 SUR</t>
  </si>
  <si>
    <t xml:space="preserve"> pauarias2017@gmail.com</t>
  </si>
  <si>
    <t xml:space="preserve">  Contraloría de Bogotá - Universidad Nacional de Colombia</t>
  </si>
  <si>
    <t xml:space="preserve"> 342-2025-CPS-P(144132)</t>
  </si>
  <si>
    <t xml:space="preserve"> FDLAN-CD-342-2025(144132)</t>
  </si>
  <si>
    <t xml:space="preserve"> ANDRES FELIX BARRIGA ESCARRAGA</t>
  </si>
  <si>
    <t xml:space="preserve"> Prestar los servicios como profesional especializado con el fin de contribuir con el logro de las metas establecidas en el plan de gestión local en relación con las
actuaciones administrativas sancionatorias correspondientes a cobro persuasivo y demás gestiones requeridas por parte de la Alcaldia Local para la gestion
Policiva y Jurídica. (SIPSE 144132)</t>
  </si>
  <si>
    <t xml:space="preserve"> 12/04/2025</t>
  </si>
  <si>
    <t>https://community.secop.gov.co/Public/Tendering/ContractNoticePhases/View?PPI=CO1.PPI.44013892&amp;isFromPublicArea=True&amp;isModal=False</t>
  </si>
  <si>
    <t xml:space="preserve"> CO1.PCCNTR.8678644</t>
  </si>
  <si>
    <t xml:space="preserve"> $ 8.000.000</t>
  </si>
  <si>
    <t xml:space="preserve"> CCM-100001648</t>
  </si>
  <si>
    <t xml:space="preserve"> KR 54 D 186 35 TO 6 AP 502</t>
  </si>
  <si>
    <t xml:space="preserve"> barriga.andres@gmail.com</t>
  </si>
  <si>
    <t xml:space="preserve"> 343-2025-CPS-P(148010)</t>
  </si>
  <si>
    <t xml:space="preserve"> FDLAN-CD-343-2025(148010)</t>
  </si>
  <si>
    <t xml:space="preserve">DIEGO ALEJANDRO MONROY SANDOVAL </t>
  </si>
  <si>
    <t xml:space="preserve"> Prestar servicios profesionales para realizar el seguimiento al proyecto 2458 en las etapas precontractual, contractual y post contractual que requieran el área de gestión de desarrollo del Fondo de Desarrollo Local de Antonio Nariño</t>
  </si>
  <si>
    <t>https://community.secop.gov.co/Public/Tendering/ContractNoticePhases/View?PPI=CO1.PPI.44014927&amp;isFromPublicArea=True&amp;isModal=False</t>
  </si>
  <si>
    <t xml:space="preserve"> 	CO1.PCCNTR.8678962</t>
  </si>
  <si>
    <t>0412/2025</t>
  </si>
  <si>
    <t xml:space="preserve"> 310 47 994000019680</t>
  </si>
  <si>
    <t xml:space="preserve"> 05/12/2025</t>
  </si>
  <si>
    <t xml:space="preserve"> CL 48 G SUR 6 23 ESTE AP 201</t>
  </si>
  <si>
    <t xml:space="preserve"> damonroys@unal.edu.co</t>
  </si>
  <si>
    <t xml:space="preserve"> 344-2025-CPS-P(148010)</t>
  </si>
  <si>
    <t xml:space="preserve"> FDLAN-CD-344-2025(148010)</t>
  </si>
  <si>
    <t xml:space="preserve"> JAVIER MAURICIO CASTRO PEÑA</t>
  </si>
  <si>
    <t>https://community.secop.gov.co/Public/Tendering/ContractNoticePhases/View?PPI=CO1.PPI.44017715&amp;isFromPublicArea=True&amp;isModal=False</t>
  </si>
  <si>
    <t xml:space="preserve"> CO1.PCCNTR.8679224</t>
  </si>
  <si>
    <t xml:space="preserve"> 0412/2025</t>
  </si>
  <si>
    <t xml:space="preserve"> $ 112.000.000</t>
  </si>
  <si>
    <t xml:space="preserve"> 14-46-101150715 </t>
  </si>
  <si>
    <t xml:space="preserve"> 345-2025-CPS-AG(144133)</t>
  </si>
  <si>
    <t xml:space="preserve"> FDLAN-CD-345-2025(144133)</t>
  </si>
  <si>
    <t xml:space="preserve"> MIGUEL ANGEL CUEVAS MARTINEZ	</t>
  </si>
  <si>
    <t xml:space="preserve"> 	Prestar servicios técnicos al Fondo de Desarrollo Local de Antonio Nariño, para fortalecer los procesos de participación ciudadana, promoviendo la inclusión y la interacción comunitaria a través de estrategias articuladas con las organizaciones comunitarias y los actores locales. (SIPSE144133)</t>
  </si>
  <si>
    <t xml:space="preserve"> 12/05/2025</t>
  </si>
  <si>
    <t>https://community.secop.gov.co/Public/Tendering/ContractNoticePhases/View?PPI=CO1.PPI.44027688&amp;isFromPublicArea=True&amp;isModal=False</t>
  </si>
  <si>
    <t xml:space="preserve"> CO1.PCCNTR.8682064</t>
  </si>
  <si>
    <t xml:space="preserve"> 14-46-101150756</t>
  </si>
  <si>
    <t xml:space="preserve"> 09/12/2025</t>
  </si>
  <si>
    <t xml:space="preserve"> Calle 54 sur # 24a-30</t>
  </si>
  <si>
    <t xml:space="preserve"> ECONOMIA</t>
  </si>
  <si>
    <t>miguelangelcuevas2009@hotmail.com</t>
  </si>
  <si>
    <t xml:space="preserve"> 346-2025-CPS-P(144118)</t>
  </si>
  <si>
    <t xml:space="preserve"> FDLAN-CD-346-2025(144118)</t>
  </si>
  <si>
    <t xml:space="preserve"> CARLOS EDUARDO DIAZGRANADOS MUÑOZ</t>
  </si>
  <si>
    <t xml:space="preserve"> 	Prestar los servicios profesionales al Fondo de Desarrollo Local de Antonio Nariño, para fortalecer la planeación estratégica y operativa de los proyectos de inversión de la Alcaldía Local de Antonio Nariño, realizando las gestiones de concertación con la comunidad en procura del cumplimiento de lo definido en cuanto a los presupuestos participativos, así como la formulación, ejecución, supervisión y liquidación adecuada de los procesos contractuales, en cumplimiento con las normativas....</t>
  </si>
  <si>
    <t>https://community.secop.gov.co/Public/Tendering/ContractNoticePhases/View?PPI=CO1.PPI.44037964&amp;isFromPublicArea=True&amp;isModal=False</t>
  </si>
  <si>
    <t xml:space="preserve"> CO1.PCCNTR.8689588</t>
  </si>
  <si>
    <t>12.000.000_x000D_</t>
  </si>
  <si>
    <t xml:space="preserve"> 14-46-101150807 </t>
  </si>
  <si>
    <t xml:space="preserve"> 10/12/2025</t>
  </si>
  <si>
    <t xml:space="preserve"> 25/17/2026</t>
  </si>
  <si>
    <t xml:space="preserve"> AC 147 19 51 TO 2_x000D_</t>
  </si>
  <si>
    <t xml:space="preserve"> INGENIERIA INDUSTRIAL</t>
  </si>
  <si>
    <t>cedm0527@gmail.com</t>
  </si>
  <si>
    <t xml:space="preserve"> 347-2025-CPS- P(144134)</t>
  </si>
  <si>
    <t xml:space="preserve"> FDLAN-CD-347-2025(144134)</t>
  </si>
  <si>
    <t xml:space="preserve"> YULY ANDREA SOLANO GUERRERO</t>
  </si>
  <si>
    <t>Contrato de prestación de servicios profesionales</t>
  </si>
  <si>
    <t xml:space="preserve"> Prestar servicios profesionales en el área de gestión del desarrollo local en los temas relacionados con presupuesto de la Alcaldía Local de Antonio Nariño.(SIPSE 144134)</t>
  </si>
  <si>
    <t>CINCO (5) DÍAS</t>
  </si>
  <si>
    <t xml:space="preserve">UN (1) MES Y CINCO (5) DÍAS </t>
  </si>
  <si>
    <t>n/a</t>
  </si>
  <si>
    <t>https://community.secop.gov.co/Public/Tendering/ContractNoticePhases/View?PPI=CO1.PPI.44094546&amp;isFromPublicArea=True&amp;isModal=False</t>
  </si>
  <si>
    <t xml:space="preserve"> 	CO1.PCCNTR.8694114</t>
  </si>
  <si>
    <t>n/A</t>
  </si>
  <si>
    <t xml:space="preserve"> CHU-100064623</t>
  </si>
  <si>
    <t xml:space="preserve"> carrera 39D N. 4F - 27</t>
  </si>
  <si>
    <t>andrea.solano1229@gmail.com</t>
  </si>
  <si>
    <t>Nubia Yulieth Salazar pardo</t>
  </si>
  <si>
    <t xml:space="preserve"> 348-2025-CPS-AG(143997)</t>
  </si>
  <si>
    <t xml:space="preserve"> FDLAN-CD-348-2025(143997)</t>
  </si>
  <si>
    <t xml:space="preserve"> AMPARO RAMÍREZ CASTILLO</t>
  </si>
  <si>
    <t xml:space="preserve">O230117459920242353
</t>
  </si>
  <si>
    <t>Contrato de prestación de servicios de apoyo a la gestión</t>
  </si>
  <si>
    <t xml:space="preserve"> PRESTAR SERVICIOS DE APOYO A LA GESTIÓN AL FONDO DE DESARROLLO LOCAL DE ANTONIO NARIÑO PARA CONTRIBUIR EN EL CUMPLIMIENTO EN EL PROYECTO 2353 ACCIONES PARA UNA LOCALIDAD DEPORTIVA, RECREATIVA, ARTISTICA,PATRIMONIAL E INTERCULTURA</t>
  </si>
  <si>
    <t>N/a</t>
  </si>
  <si>
    <t>https://community.secop.gov.co/Public/Tendering/ContractNoticePhases/View?PPI=CO1.PPI.44095092&amp;isFromPublicArea=True&amp;isModal=False</t>
  </si>
  <si>
    <t xml:space="preserve"> 	CO1.PCCNTR.8695507</t>
  </si>
  <si>
    <t xml:space="preserve"> 17-46-101059184_x000D_</t>
  </si>
  <si>
    <t xml:space="preserve"> 12/12/2025</t>
  </si>
  <si>
    <t xml:space="preserve"> Cra71B Bis #12-30 torre 15 apto 403</t>
  </si>
  <si>
    <t xml:space="preserve"> DIPLOMADO EN GESTIÓN DOCUMENTAL</t>
  </si>
  <si>
    <t xml:space="preserve">CESAR  JEOBANY GONZALEZ RODRIGUEZ </t>
  </si>
  <si>
    <t>349-2025-CPS-P(143831)</t>
  </si>
  <si>
    <t xml:space="preserve"> FDLAN-CD-349-2025(143831)</t>
  </si>
  <si>
    <t xml:space="preserve"> JUAN DAVID PINILLA CASTAÑEDA
</t>
  </si>
  <si>
    <t>PRESTACIÓN DE SERVICIOS PROFESIONALES AL ÁREA DE GESTIÓN DE DESARROLLO LOCAL ANTONIO NARIÑO COMO APOYO TÉCNICO PARA LA FORMULACIÓN, SOCIALIZACIÓN, SEGUIMIENTO, APOYO A LA SUPERVISIÓN Y LIQUIDACIÓN DE LOS PROGRAMAS Y PROYECTOS DE INVERSIÓN RELACIONADOS CON EL ESPACIO PÚBLICO, PARQUES Y EN GENERAL LOS ASOCIADOS CON TODO TIPO INTERVENCIONES EN INFRAESTRUCTURA QUE LE SEAN ASIGNADOS GARANTIZANDO LAS ACCIONES PARA UNA LOCALIDAD DEPORTIVA, RECREATIVA, ARTÍSTICA, PATRIMONIAL E INTERCULTURA.</t>
  </si>
  <si>
    <t>https://community.secop.gov.co/Public/Tendering/ContractNoticePhases/View?PPI=CO1.PPI.44112233&amp;isFromPublicArea=True&amp;isModal=False</t>
  </si>
  <si>
    <t xml:space="preserve"> 	CO1.PCCNTR.8698745</t>
  </si>
  <si>
    <t xml:space="preserve"> I-100051213</t>
  </si>
  <si>
    <t xml:space="preserve"> KR 46 141 47 ED TORRE LAGUNA AP 203</t>
  </si>
  <si>
    <t xml:space="preserve"> INGENIERIA CIVIL</t>
  </si>
  <si>
    <t>pinilladavid11@gmail.com</t>
  </si>
  <si>
    <t>350-2025-CPS-P(148010)</t>
  </si>
  <si>
    <t xml:space="preserve"> FDLAN-CD-350-2025(148010)</t>
  </si>
  <si>
    <t xml:space="preserve"> ADRIANA KATHERINE GUTIÉRREZ TORRES</t>
  </si>
  <si>
    <t>Prestar servicios profesionales para realizar el seguimiento al proyecto 2458 en las etapas precontractual, contractual y post contractual que requieran el área de gestión de desarrollo del Fondo de Desarrollo Local de Antonio Nariño</t>
  </si>
  <si>
    <t>https://community.secop.gov.co/Public/Tendering/ContractNoticePhases/View?PPI=CO1.PPI.44112844&amp;isFromPublicArea=True&amp;isModal=False</t>
  </si>
  <si>
    <t>20266520000513</t>
  </si>
  <si>
    <t xml:space="preserve"> CO1.PCCNTR.8696339</t>
  </si>
  <si>
    <t xml:space="preserve"> 14-46-101150861 </t>
  </si>
  <si>
    <t xml:space="preserve"> CL 163 59 A 10</t>
  </si>
  <si>
    <t xml:space="preserve">  adriana.gutierrez.abogada@gmail.com_x000D_</t>
  </si>
  <si>
    <t xml:space="preserve">  MINISTERIO DE MINAS Y ENERGIA -  FUNDACION GILBERTO ALZATE AVENDAÑO</t>
  </si>
  <si>
    <t xml:space="preserve">	CESAR  JEOBANY GONZALEZ RODRIGUEZ </t>
  </si>
  <si>
    <t xml:space="preserve"> 351-2025-CPS-P(144191)</t>
  </si>
  <si>
    <t xml:space="preserve"> FDLAN-CD-351-2025(144191)</t>
  </si>
  <si>
    <t xml:space="preserve"> CAMILA ANDREA MÉNDEZ SASTOQUE</t>
  </si>
  <si>
    <t xml:space="preserve"> Prestar servicios profesionales para apoyar al equipo de prensa y comunicaciones de la Alcaldía Local de Antonio Nariño en la creación, desarrollo, gestión y publicación de contenidos en redes sociales y otros canales de divulgación digital (como el sitio web), con el objetivo de fortalecer la comunicación institucional y fomentar la participación ciudadana. Apoyar la elaboración de piezas digitales, impresas y publicitarias de gran formato y de animación gráfica, así como apoyar la producción.</t>
  </si>
  <si>
    <t>https://community.secop.gov.co/Public/Tendering/ContractNoticePhases/View?PPI=CO1.PPI.44114178&amp;isFromPublicArea=True&amp;isModal=False</t>
  </si>
  <si>
    <t xml:space="preserve"> CO1.PCCNTR.8696460</t>
  </si>
  <si>
    <t xml:space="preserve"> 11-46-101092453</t>
  </si>
  <si>
    <t xml:space="preserve"> Cl.10 #80-41</t>
  </si>
  <si>
    <t xml:space="preserve"> COMUNICACION SOCIAL- PERIODISMO</t>
  </si>
  <si>
    <t xml:space="preserve"> camilamendez0211@gmail.com</t>
  </si>
  <si>
    <t xml:space="preserve"> 352-2025-CPS-P(148010)</t>
  </si>
  <si>
    <t xml:space="preserve"> FDLAN-CD-352-2025(143774)</t>
  </si>
  <si>
    <t xml:space="preserve"> CARLOS ANDRÉS GUTIÉRREZ TORRADO</t>
  </si>
  <si>
    <t>https://community.secop.gov.co/Public/Tendering/ContractNoticePhases/View?PPI=CO1.PPI.44113272&amp;isFromPublicArea=True&amp;isModal=False</t>
  </si>
  <si>
    <t xml:space="preserve"> CO1.PCCNTR.8696346</t>
  </si>
  <si>
    <t xml:space="preserve"> CBS-100002109</t>
  </si>
  <si>
    <t xml:space="preserve"> Calle 122 # 47-67 Apto. 503</t>
  </si>
  <si>
    <t>gutierreztorrado.andres@gmail.com</t>
  </si>
  <si>
    <t xml:space="preserve"> 353-2025-CPS-P(148010)</t>
  </si>
  <si>
    <t xml:space="preserve"> FDLAN-CD-353-2025(148010)</t>
  </si>
  <si>
    <t xml:space="preserve"> ANDREA FERNANDA CELEMIN RUIZ</t>
  </si>
  <si>
    <t>PRESTAR SERVICIOS PROFESIONALES PARA REALIZAR EL SEGUIMIENTO AL PROYECTO 2458 EN LAS ETAPAS PRECONTRACTUAL, CONTRACTUAL Y POST CONTRACTUAL QUE REQUIERA EL ÁREA DE GESTIÓN DE DESARROLLO DEL FONDO DE DESARROLLO LOCAL DE ANTONIO NARIÑO</t>
  </si>
  <si>
    <t>https://community.secop.gov.co/Public/Tendering/ContractNoticePhases/View?PPI=CO1.PPI.44123419&amp;isFromPublicArea=True&amp;isModal=False</t>
  </si>
  <si>
    <t xml:space="preserve"> CO1.PCCNTR.8698433</t>
  </si>
  <si>
    <t xml:space="preserve"> 11-44-101272597_x000D_</t>
  </si>
  <si>
    <t xml:space="preserve"> CL  102     155  50</t>
  </si>
  <si>
    <t>andrea_ruiz150@hotmail.com</t>
  </si>
  <si>
    <t xml:space="preserve">
MIGRACION COLOMBIA </t>
  </si>
  <si>
    <t xml:space="preserve"> 354-2025-CPS-P(144191)</t>
  </si>
  <si>
    <t xml:space="preserve"> FDLAN-CD-354-2025(144191)</t>
  </si>
  <si>
    <t xml:space="preserve">  JUAN GABRIEL FENÁNDEZ GUZMÁN</t>
  </si>
  <si>
    <t>PRESTAR SERVICIOS PROFESIONALES PARA APOYAR AL EQUIPO DE PRENSA Y COMUNICACIONES DE LA ALCALDÍA LOCAL DE ANTONIO NARIÑO EN LA CREACIÓN, DESARROLLO, GESTIÓN Y PUBLICACIÓN DE CONTENIDOS EN REDES SOCIALES Y OTROS CANALES DE DIVULGACIÓN DIGITAL (COMO EL SITIO WEB), CON EL OBJETIVO DE FORTALECER LA COMUNICACIÓN INSTITUCIONAL Y FOMENTAR LA PARTICIPACIÓN CIUDADANA. APOYAR LA ELABORACIÓN PIEZAS DIGITALES, IMPRESAS Y PUBLICITARIAS DE GRAN FORMATO Y DE ANIMACIÓN GRÁFICA, ASÍ COMO APOYAR LA PRODUCCIÓN Y MO</t>
  </si>
  <si>
    <t>https://community.secop.gov.co/Public/Tendering/ContractNoticePhases/View?PPI=CO1.PPI.44123469&amp;isFromPublicArea=True&amp;isModal=False</t>
  </si>
  <si>
    <t xml:space="preserve"> CO1.PCCNTR.8698464</t>
  </si>
  <si>
    <t xml:space="preserve"> 21-46-101124770</t>
  </si>
  <si>
    <t xml:space="preserve"> 24/07/2026</t>
  </si>
  <si>
    <t xml:space="preserve"> KR  25     50  27</t>
  </si>
  <si>
    <t xml:space="preserve"> COMUNICACION SOCIAL</t>
  </si>
  <si>
    <t>moviola.1080@gmail.com</t>
  </si>
  <si>
    <t xml:space="preserve"> 355-2025-CPS-AG(143997)</t>
  </si>
  <si>
    <t xml:space="preserve"> FDLAN-CD-355-2025(143997)</t>
  </si>
  <si>
    <t xml:space="preserve"> MARTA PATRICIA LEÓN ALZATE</t>
  </si>
  <si>
    <t>https://community.secop.gov.co/Public/Tendering/ContractNoticePhases/View?PPI=CO1.PPI.44138687&amp;isFromPublicArea=True&amp;isModal=False</t>
  </si>
  <si>
    <t xml:space="preserve"> CO1.PCCNTR.8701040</t>
  </si>
  <si>
    <t xml:space="preserve"> 14-44-101251503_x000D_</t>
  </si>
  <si>
    <t xml:space="preserve"> 15/12/2025</t>
  </si>
  <si>
    <t xml:space="preserve"> KR  98 B     73  80  SUR</t>
  </si>
  <si>
    <t xml:space="preserve">  TECNOLOGÍA EN NEGOCIACIÓN
INTERNACIONAL</t>
  </si>
  <si>
    <t xml:space="preserve"> 356-2025-CPS-AG(142094)</t>
  </si>
  <si>
    <t xml:space="preserve"> FDLAN-CD-356-2025(142094)</t>
  </si>
  <si>
    <t xml:space="preserve"> RICARDO ESTEBAN LEÓN PACHÓN</t>
  </si>
  <si>
    <t>Prestar servicios de apoyo a la gestión como conductor de los vehículos que conforman el parque automotor en propiedad o custodia del Fondo de Desarrollo Local para el transporte de los servidores que requieran de la prestación del servicio en ejecución de los planos, programas y proyectos que se adelantan en la alcaldía local de Antonio Nariño.</t>
  </si>
  <si>
    <t>https://community.secop.gov.co/Public/Tendering/ContractNoticePhases/View?PPI=CO1.PPI.44126814&amp;isFromPublicArea=True&amp;isModal=False</t>
  </si>
  <si>
    <t xml:space="preserve"> CO1.PCCNTR.8698793</t>
  </si>
  <si>
    <t xml:space="preserve"> CHU-100064754</t>
  </si>
  <si>
    <t xml:space="preserve">  11/12/2025</t>
  </si>
  <si>
    <t xml:space="preserve">  21/07/2026</t>
  </si>
  <si>
    <t xml:space="preserve"> KR  18     9  08  SUR</t>
  </si>
  <si>
    <t>leoneo.2405@gmail.com</t>
  </si>
  <si>
    <t xml:space="preserve"> 357-2025-CPS-P(144323)</t>
  </si>
  <si>
    <t xml:space="preserve"> FDLAN-CD-357-2025(144323)</t>
  </si>
  <si>
    <t xml:space="preserve"> JUAN CAMILO GALLEGO VIVES</t>
  </si>
  <si>
    <t>PRESTACIÓN DE SERVICIOS PROFESIONALES AL ÁREA DE GESTIÓN DE DESARROLLO LOCAL ANTONIO NARIÑO, PARA FORTALECER LA FORMULACIÓN, SOCIALIZACIÓN, SEGUIMIENTO, APOYO A LA SUPERVISIÓN Y LIQUIDACIÓN DE LOS PROGRAMAS Y PROYECTOS DE INVERSIÓN RELACIONADOS CON EL ESPACIO PÚBLICO, PARQUES Y EN GENERAL LOS ASOCIADOS CON TODO TIPO INTERVENCIONES EN INFRAESTRUCTURA QUE LE SEAN ASIGNADOS</t>
  </si>
  <si>
    <t>https://community.secop.gov.co/Public/Tendering/ContractNoticePhases/View?PPI=CO1.PPI.44134685&amp;isFromPublicArea=True&amp;isModal=False</t>
  </si>
  <si>
    <t xml:space="preserve"> CO1.PCCNTR.8700445 </t>
  </si>
  <si>
    <t xml:space="preserve"> 14-44-101251436</t>
  </si>
  <si>
    <t xml:space="preserve"> KR 56 152 B 60</t>
  </si>
  <si>
    <t>juankamigallego@hotmail.com</t>
  </si>
  <si>
    <t>358-2025-CPS-P(148010)</t>
  </si>
  <si>
    <t xml:space="preserve"> FDLAN-CD-358-2025(148010)</t>
  </si>
  <si>
    <t xml:space="preserve"> DIEGO FERNEY CIFUENTES RINCÓN</t>
  </si>
  <si>
    <t xml:space="preserve"> PRESTAR SERVICIOS PROFESIONALES PARA REALIZAR EL SEGUIMIENTO AL PROYECTO 2458 EN LAS ETAPAS PRECONTRACTUAL, CONTRACTUAL Y POST CONTRACTUAL QUE REQUIERA EL ÁREA DE GESTIÓN DE DESARROLLO DEL FONDO DE DESARROLLO LOCAL DE ANTONIO NARIÑO</t>
  </si>
  <si>
    <t>19 DIAS</t>
  </si>
  <si>
    <t>58 DIAS</t>
  </si>
  <si>
    <t xml:space="preserve">https://community.secop.gov.co/Public/Tendering/ContractNoticePhases/View?PPI=CO1.PPI.44127647&amp;isFromPublicArea=True&amp;isModal=False
</t>
  </si>
  <si>
    <t>20266520000333</t>
  </si>
  <si>
    <t xml:space="preserve"> 	CO1.PCCNTR.8698978</t>
  </si>
  <si>
    <t xml:space="preserve"> KR  16 A     30  05</t>
  </si>
  <si>
    <t>MAESTRIA Y/O SUPERIOR</t>
  </si>
  <si>
    <t>alderecho@hotmail.com</t>
  </si>
  <si>
    <t>359-2025-CPS-P(144118)</t>
  </si>
  <si>
    <t>FDLAN-CD-359-2025(144118)</t>
  </si>
  <si>
    <t>DORA LUCERO LIZCANO AMÉZQUITA</t>
  </si>
  <si>
    <t>360-2025-CPS-P(144323)</t>
  </si>
  <si>
    <t>FDLAN-CD--360-2025(144323)</t>
  </si>
  <si>
    <t>DIEGO FERNANDO NIETO ECHEVERRY</t>
  </si>
  <si>
    <t>Prestación de servicios profesionales al área de gestión de desarrollo local Antonio Nariño, para fortalecer la formulación, socialización, seguimiento, apoyo a la supervisión y liquidación de los programas y proyectos de inversión relacionados con el espacio público, parques y en general los asociados con todo tipo intervenciones en infraestructura que le sean asignados</t>
  </si>
  <si>
    <t>CO1.PCCNTR.8706997</t>
  </si>
  <si>
    <t>14-44-101251641</t>
  </si>
  <si>
    <t>KR 6 155 C 20</t>
  </si>
  <si>
    <t xml:space="preserve"> diego_nieto98@hotmail.com</t>
  </si>
  <si>
    <t>361-2025-CPS-P(142090)</t>
  </si>
  <si>
    <t>FDLAN-CD-361-2025(142090)</t>
  </si>
  <si>
    <t>PRESTAR SERVICIOS PROFESIONALES PARA LA REALIZACIÓN DE ACTIVIDADES ENFOCADAS CON LA GESTIÓN AMBIENTAL TERRITORIAL DEL FONDO DE DESARROLLO LOCAL, PARA LA MITIGACIÓN DE LOS IMPACTOS AMBIENTALES Y LA CONSERVACIÓN DE LOS RECURSOS NATURALES DE LA LOCALIDAD</t>
  </si>
  <si>
    <t>CO1.PCCNTR.8712188</t>
  </si>
  <si>
    <t>11-46-101092701</t>
  </si>
  <si>
    <t>AK 30 25 A 47</t>
  </si>
  <si>
    <t>INGENIERIA FORESTAL</t>
  </si>
  <si>
    <t>362-2025-CPS-P(143868)</t>
  </si>
  <si>
    <t>FDLAN-CD-362-2025(143868)</t>
  </si>
  <si>
    <t>363-2025-CPS-P(144323)</t>
  </si>
  <si>
    <t>FDLAN-CD-363-2025(144323)</t>
  </si>
  <si>
    <t>364-2025-CPS-(1489999)</t>
  </si>
  <si>
    <t>FLDAN-CIA-007-2026*</t>
  </si>
  <si>
    <t>SUBRED INTEGRADA DE SERVICIO DE SALUD CENTRO ORIENTE E.S.E 1</t>
  </si>
  <si>
    <t>CMDT-365-2025</t>
  </si>
  <si>
    <t>FDLANCD-CMDT-002-2025</t>
  </si>
  <si>
    <t>ASOCIACIÓN AFROCULTURAL NEFTALÍ MOSQUERA</t>
  </si>
  <si>
    <t>366-2025-CPS-(141169)</t>
  </si>
  <si>
    <t>FDLAN-LP-002-2025</t>
  </si>
  <si>
    <t>FUNCITEG</t>
  </si>
  <si>
    <t>367-2025 SAMC</t>
  </si>
  <si>
    <t>FDLAN-SAMC-007-2025</t>
  </si>
  <si>
    <t>EXPOEVENTOS Y LOGISTICA SAS</t>
  </si>
  <si>
    <t xml:space="preserve">CARMEN CECILIA SUAREZ </t>
  </si>
  <si>
    <t>368-2025-CPS-AG(144327)</t>
  </si>
  <si>
    <t>FDLAN-CD-368-2025(144327)</t>
  </si>
  <si>
    <t>JOSE DEL CARMEN TORRES QUIJANO</t>
  </si>
  <si>
    <t>Prestar servicios de apoyo a la gestión al Fondo de Desarrollo Local de Antonio Nariño, en el desarrollo de actividades operativas y logísticas orientadas a la
implementación de los manuales de mantenimiento de los parques de proximidad, de bolsillo y demás espacios públicos de la localidad, con cargo al proyecto
de inversión 2542</t>
  </si>
  <si>
    <t>https://www.secop.gov.co/CO1ContractsManagement/Tendering/ProcurementContractEdit/View?docUniqueIdentifier=CO1.PCCNTR.8718677&amp;prevCtxUrl=https%3a%2f%2fwww.secop.gov.co%3a443%2fCO1ContractsManagement%2fTendering%2fProcurementContractManagement%2fIndex&amp;prevCtxLbl=Contratos+</t>
  </si>
  <si>
    <t>11-46-101092812</t>
  </si>
  <si>
    <t>CL 72 BIS SUR 14 V 29</t>
  </si>
  <si>
    <t>TECNICO EN INSTALACIONES ELECTRICAS</t>
  </si>
  <si>
    <t>josetorresquijano18@gmail.com</t>
  </si>
  <si>
    <t>ADRIANA GUTIERREZ</t>
  </si>
  <si>
    <t>369-2025-CPS-AG(144327)</t>
  </si>
  <si>
    <t>FDLAN-CD-369-2025(144327)</t>
  </si>
  <si>
    <t>Eliana Grisel Cadena Cano</t>
  </si>
  <si>
    <t>O2-30-11-74-59-92-02-42-542</t>
  </si>
  <si>
    <t xml:space="preserve">Acciones de mejoramiento de la
infraestructura destinada a la
movilidad sostenible
</t>
  </si>
  <si>
    <t>Prestar servicios de apoyo a la gestión al Fondo de Desarrollo Local de Antonio Nariño, en el desarrollo de actividades operativas y logísticas orientadas a la implementación de los manuales de mantenimiento de los parques de proximidad, de bolsillo y demás espacios públicos de la localidad, con cargo al proyecto de inversión 2542</t>
  </si>
  <si>
    <t>11-46-101092830</t>
  </si>
  <si>
    <t>370-2025-CPS-AG(144112)</t>
  </si>
  <si>
    <t>FDLAN-CD-370-2025(144112)</t>
  </si>
  <si>
    <t xml:space="preserve">Carolina Panche Jiménez </t>
  </si>
  <si>
    <t>371-2025-CPS-P(144117)</t>
  </si>
  <si>
    <t>FDLAN-CD-371-2025(144117)</t>
  </si>
  <si>
    <t xml:space="preserve">FREDDY JEISSON MATEUS </t>
  </si>
  <si>
    <t>FDLAN-CD-372-2025(144323)</t>
  </si>
  <si>
    <t>PRESTAR LOS SERVICIOS PROFESIONALES AL FONDO DE DESARROLLO LOCAL DE ANTONIO NARIÑO, PARA LOS PROCESOS DE PLANEACIÓN, ACOMPAÑANDO LA FORMULACIÓN, APOYO A LA SUPERVISIÓN, EJECUCIÓN Y SEGUIMIENTO DE LOS PROYECTOS Y CONTRATOS DEFINIDOS EN EL PLAN OPERATIVO ANUAL DE INVERSIONES, TENDIENDO A LA ADECUADA ARTICULACIÓN CON LOS OBJETIVOS ESTRATÉGICOS Y METAS DE LA ADMINISTRACIÓN LOCAL</t>
  </si>
  <si>
    <t>24/12/225</t>
  </si>
  <si>
    <t>CO1.PCCNTR.8719660</t>
  </si>
  <si>
    <t>21-46-101125043</t>
  </si>
  <si>
    <t>KR 21 51 70_x000D_</t>
  </si>
  <si>
    <t>lizdaniagc@gmail.com</t>
  </si>
  <si>
    <t>373-2025-CPS-P(143766)</t>
  </si>
  <si>
    <t>FDLAN-CD-373-2025(143766)</t>
  </si>
  <si>
    <t>SERGIO GRANADOS DÍAZ</t>
  </si>
  <si>
    <t>PRESTAR SERVICIOS DE APOYO TECNICO A LA GESTIÓN DEL FONDO DE DESARROLLO LOCAL DE ANTONIO NARIÑO EN LA PROMOCIÓN, ARTICULACIÓN, ACOMPAÑAMIENTO Y SEGUIMIENTO PARA LA ATENCIÓN Y PROTECCIÓN DE LOS ANIMALES DOMÉSTICOS Y SILVESTRES DE LA LOCALIDAD ASI COMO FORTALECER LAS ACCIONES PARA UNA LOCALIDAD DEPORTIVA, RECREATIVA, ARTISTICA,PATRIMONIAL E INTERCULTURAL</t>
  </si>
  <si>
    <t>CO1.PCCNTR.8724425</t>
  </si>
  <si>
    <t>CCM-100001701</t>
  </si>
  <si>
    <t>CL 10 SUR 11A 40</t>
  </si>
  <si>
    <t>sergiogra10@gmail.com</t>
  </si>
  <si>
    <t>374-2025-CPS-P(144037)</t>
  </si>
  <si>
    <t>FDLAN-CD-374-2025(144037)</t>
  </si>
  <si>
    <t>YULY ROCIO QUEVEDO ROJAS</t>
  </si>
  <si>
    <t>PRESTAR LOS SERVICIOS PROFESIONALES AL FONDO DE DESARROLLO LOCAL DE ANTONIO NARIÑO, PARA FORTALECER LA PROMOCION, PLANEACIÓN Y LAS DIFERENTES INSTANCIAS INTERINSTITUCIONALES Y DE PARTICIPACION CIUDADANA, GARANTIZANDO UNA FORMULACIÓN EFICIENTE Y EFECTIVA EN CUMPLIMIENTO CON LAS NORMATIVAS Y PRIORIDADES LOCALES</t>
  </si>
  <si>
    <t>CO1.PCCNTR.8720504</t>
  </si>
  <si>
    <t>11-44-101273315</t>
  </si>
  <si>
    <t>CL 75a 107 39</t>
  </si>
  <si>
    <t xml:space="preserve"> yuly181991@gmail.com</t>
  </si>
  <si>
    <t xml:space="preserve">
UARIV-UNIDAD PARA LA ATENCION Y REPARACION 
INTEGRAL A LAS VICTIMAS </t>
  </si>
  <si>
    <t>375-2025-CPS-P(142111)</t>
  </si>
  <si>
    <t>FDLAN-CD-375-2025(142111)</t>
  </si>
  <si>
    <t>MANUEL SALVADOR JIMENEZ GUZMAN</t>
  </si>
  <si>
    <t>PRESTAR SERVICIOS PROFESIONALES PARA EL DESARROLLO Y GESTIÓN DE LOS PROCESOS DE PRESUPUESTO Y CONTABILIDAD DEL FONDO DE DESARROLLO LOCAL</t>
  </si>
  <si>
    <t>CO1.PCCNTR.8721259</t>
  </si>
  <si>
    <t>CV-100056913</t>
  </si>
  <si>
    <t>KR 23 C 44 79 SUR</t>
  </si>
  <si>
    <t>ADMINISTRACION FINANCIERA</t>
  </si>
  <si>
    <t xml:space="preserve"> asesoriasmajigu@gmail.com</t>
  </si>
  <si>
    <t>376-2025-CPS-AG(144112)</t>
  </si>
  <si>
    <t>FDLAN-CD-376-2025(144112)</t>
  </si>
  <si>
    <t>DIANA CAROLINA OSUNA MECON</t>
  </si>
  <si>
    <t xml:space="preserve">	PRESTAR LOS SERVICIOS DE APOYO A LA GESTIÓN AL FONDO DE DESARROLLO LOCAL DE ANTONIO NARIÑO, EN LAS ACCIONES DEL PROYECTO 2488 ACCIONES PARA LA COMUNIDAD PROTECTORA DE FELINOS Y CANINOS</t>
  </si>
  <si>
    <t xml:space="preserve">	CO1.PCCNTR.8721258</t>
  </si>
  <si>
    <t>14-46-101151607</t>
  </si>
  <si>
    <t>CL 57 C SUR 81 D 01_x000D_</t>
  </si>
  <si>
    <t xml:space="preserve"> carolinaosuna173@gmail.com</t>
  </si>
  <si>
    <t>377-2025-CPS-P(148010)</t>
  </si>
  <si>
    <t>FDLAN-CD-377-2025(148010)</t>
  </si>
  <si>
    <t>Contrato de Obra Pública No. 378-2025 (141170)</t>
  </si>
  <si>
    <t>FDLAN-LP-003-2025</t>
  </si>
  <si>
    <t>CONSORCIO AN-PM</t>
  </si>
  <si>
    <t xml:space="preserve"> 902019559-0</t>
  </si>
  <si>
    <t>379-2025-CPS-(143423)</t>
  </si>
  <si>
    <t>FDLAN-LP-004-2025</t>
  </si>
  <si>
    <t>CONSORCIO PARQUES ANTONIO CR 2025</t>
  </si>
  <si>
    <t>380-2025-CPS-AG(144133)</t>
  </si>
  <si>
    <t>FDLAN-CD-380-2025(144133)</t>
  </si>
  <si>
    <t>Prestar servicios técnicos al Fondo de Desarrollo Local de Antonio Nariño, para fortalecer los procesos de participación ciudadana, promoviendo la inclusión y la interacción comunitaria a través de estrategias artículadas con las organizaciones comunitarias y los actores locales. (SIPSE144133)</t>
  </si>
  <si>
    <t>23/12/225</t>
  </si>
  <si>
    <t>$ 3.266.666</t>
  </si>
  <si>
    <t>CO1_PCCNTR_8725842_Firmado</t>
  </si>
  <si>
    <t>62-46-101015205</t>
  </si>
  <si>
    <t>CAROL MAYERLY MOJICA GÓMEZ</t>
  </si>
  <si>
    <t>381-2025-CPS-AG(144126)</t>
  </si>
  <si>
    <t xml:space="preserve"> FDLAN-CD-381-2025(144126)</t>
  </si>
  <si>
    <t xml:space="preserve"> 382-2025-CPS-P(148010)</t>
  </si>
  <si>
    <t>FDLAN-CD-382-2025(148010)</t>
  </si>
  <si>
    <t>DIANA PATRICIA SANTOS HERRERA</t>
  </si>
  <si>
    <t>383-2025-CPS-P(144037)</t>
  </si>
  <si>
    <t>FDLAN-CD-383-2025(144037)</t>
  </si>
  <si>
    <t>PAOLA ANDREA PEREZ REINA</t>
  </si>
  <si>
    <t>384 -2025-CPS-P(144139)</t>
  </si>
  <si>
    <t>FDLAN-CD-384-2025(144139)</t>
  </si>
  <si>
    <t>385-2025-CPS-AG(144122)</t>
  </si>
  <si>
    <t>FDLAN-CD-385-2025(144122)*</t>
  </si>
  <si>
    <t>ANTONIO RFAEL MARTINEZ ANAYA</t>
  </si>
  <si>
    <t>386-2025-CPS-P(144254)</t>
  </si>
  <si>
    <t>FDLAN-CD-386-2025(144254)</t>
  </si>
  <si>
    <t>JUAN DAVID VILLALOBOS GUALTEROS</t>
  </si>
  <si>
    <t>387-2025-CPS-P(143775)</t>
  </si>
  <si>
    <t>FDLAN-CD-387-2025(143775)</t>
  </si>
  <si>
    <t>PABLO CESAR RODRIGUEZ ACEVEDO</t>
  </si>
  <si>
    <t xml:space="preserve">Prestar servicios profesionales para realizar el seguimiento al proyecto 2264 en las etapas precontractual, contractual y post contractual que requiera el área de
gestión de desarrollo del Fondo de Desarrollo Local de Antonio Nariño (sipse143775) </t>
  </si>
  <si>
    <t>388-2025</t>
  </si>
  <si>
    <t>FDLAN-SASI-002-2025</t>
  </si>
  <si>
    <t>Integra de Colombia S.A.S</t>
  </si>
  <si>
    <t>389-2025-CPS-AG(143778)</t>
  </si>
  <si>
    <t>FDLAN-CD-389-2025(143778)</t>
  </si>
  <si>
    <t>JOSÉ ALFREDO GUZMÁN TELLEZ</t>
  </si>
  <si>
    <t>O230117459920242577</t>
  </si>
  <si>
    <t>390-CPS-AG-2025(144122)</t>
  </si>
  <si>
    <t>FDLAN-CD-390-2025(144122)</t>
  </si>
  <si>
    <t>RAFAEL ANTONIO MORENO GUERRA</t>
  </si>
  <si>
    <t xml:space="preserve">Prestación de servicios de apoyo a la gestión del fondo de desarrollo local de Antonio Nariño en los asuntos relacionados con operativos para la seguridad, la
convivencia y el desarrollo de la actividad económica en el espacio publico en la localidad, de conformidad con el marco normativo aplicable en la materia y en
cumplimiento del proyecto 2301. (sipse144122) </t>
  </si>
  <si>
    <t>CO1.PCCNTR.8744094</t>
  </si>
  <si>
    <t xml:space="preserve">	B-100073108</t>
  </si>
  <si>
    <t>arrera 70C N°2-28 Interior 8 - apt.203 Portal de Techo 1</t>
  </si>
  <si>
    <t xml:space="preserve"> abgjuanfeza@yahoo.com</t>
  </si>
  <si>
    <t>391-2025</t>
  </si>
  <si>
    <t>FDLAN-SAMC-005-2025</t>
  </si>
  <si>
    <t>NECONSER SAS</t>
  </si>
  <si>
    <t>901.178.759-5</t>
  </si>
  <si>
    <t>Obra</t>
  </si>
  <si>
    <t>ONTRATAR A MONTO AGOTABLE LAS OBRA DE ACONDICIONAMIENTO Y MEJORAMIENTO DEL JARDÍN INFANTIL SANTANDER DE LA LOCALIDAD DE ANTONIO NARIÑO"</t>
  </si>
  <si>
    <t>392-2025</t>
  </si>
  <si>
    <t>FDLAN-SAMC-006-2025</t>
  </si>
  <si>
    <t>CONSTRUCTORA VMJ S.A.S</t>
  </si>
  <si>
    <t>830.136.984-7</t>
  </si>
  <si>
    <t>Infraestructura para la movilidad y el espacio público de Antonio Nariño</t>
  </si>
  <si>
    <t>CONTRATAR LAS OBRAS DE MITIGACIÓN DEL RIESGO EN CUMPLIMIENTO A ORDEN JUDICIAL DEL JUZGADO 12 ADMINISTRATIVO SECCIÓN SEGUNDA ORAL BOGOTÁ AL INMUEBLE DENOMINADO CED CENTENARIO PARA LA ATENCIÓN PARCIAL - SEGUNDA ETAPA - DE PRIMEROS AUXILIOS EN VIRTUD DE ACCIÓN POPULAR No. 110013335012-2022-00150-0</t>
  </si>
  <si>
    <t xml:space="preserve"> #¡REF! </t>
  </si>
  <si>
    <t>NACIONAL DE SEGUROS</t>
  </si>
  <si>
    <t>393-2025-CPS-(143427)</t>
  </si>
  <si>
    <t>FDLAN-CMA-001-2025</t>
  </si>
  <si>
    <t>INTERVENTORIA Y CONSTRUCIVILES SAS</t>
  </si>
  <si>
    <t>NO SE A INICIADO</t>
  </si>
  <si>
    <t>Interventoría</t>
  </si>
  <si>
    <t>REALIZAR LA INTERVENTORÍA TÉCNICA, ADMINISTRATIVA, JURÍDICA (LEGAL), FINANCIERA (CONTABLE), AMBIENTAL, SOCIAL Y SST AL CONTRATO DE OBRA QUE TIENE POR OBJETO: CONTRATAR LAS OBRAS DE REHABILITACIÓN Y/O CONSERVACIÓN Y/O MEJORAMIENTO Y/O MANTENIMIENTO DE LOS PARQUES Y ESPACIO PÚBLICO DE LA LOCALIDAD ANTONIO NARIÑO NARIÑO</t>
  </si>
  <si>
    <t>12/24/2025</t>
  </si>
  <si>
    <t>07/30/2026</t>
  </si>
  <si>
    <t>BQ 100112813</t>
  </si>
  <si>
    <t>FDLAN-CIN-394-2025</t>
  </si>
  <si>
    <t>FDLAN-CMA-002-2025</t>
  </si>
  <si>
    <t>CONSORCIO INTER VIAS AN 2025</t>
  </si>
  <si>
    <t>no definido</t>
  </si>
  <si>
    <t>REALIZAR LA INTERVENTORÍA TÉCNICA, ADMINISTRATIVA, JURÍDICA (LEGAL), FINANCIERA (CONTABLE), AMBIENTAL, SOCIAL Y SST AL CONTRATO DE OBRA QUE TIENE POR OBJETO: REALIZAR A TRAVÉS DEL SISTEMA DE PRECIOS UNITARIOS FIJOS Y A MONTO AGOTABLE, LAS ACTIVIDADES DE CONSERVACIÓN (MANTENIMIENTO, PARCHEO, BACHEO, RECONSTRUCCIÓN O REHABILITACIÓN) DE LA MALLA VIAL PRIORIZADOS POR EL FONDO DE DESARROLLO LOCAL DE ANTONIO NARIÑO PARA EL CUMPLIMIENTO DE LAS METAS DEFINIDAS EN LA VIGENCIA 2025</t>
  </si>
  <si>
    <t>395-2025 - CPS - AG(144112)</t>
  </si>
  <si>
    <t>FDLAN-CD-395-2025(144112)</t>
  </si>
  <si>
    <t>ELIANA YERALDINNE ZIPA SAAVEDRA</t>
  </si>
  <si>
    <t>Prestación de servicios Servicios profesionales y apoyo a la gestión</t>
  </si>
  <si>
    <t>Prestar los servicios de apoyo a la gestión al fondo de desarrollo local de Antonio Nariño, en las acciones del proyecto 2488 acciones para la comunidad protectora de felinos y caninos.</t>
  </si>
  <si>
    <t>396-2025-CPS -AG(144327)</t>
  </si>
  <si>
    <t>FDLAN-CD-396-2025(144327)</t>
  </si>
  <si>
    <t>JOHN FREDY MONTES LOAIZA</t>
  </si>
  <si>
    <t>Prestar servicios de apoyo a la gestión al Fondo de Desarrollo Local de Antonio Nariño, en el desarrollo de actividades operativas y logísticas orientadas a la implementación de los manuales de mantenimiento de los parques de proximidad, de bolsillo y demás espacios públicos de la localidad, con carga al proyecto de inversión 2542.</t>
  </si>
  <si>
    <t>03/13/2025</t>
  </si>
  <si>
    <t>397-2025-CPS- P(144254)</t>
  </si>
  <si>
    <t>FDLAN-CD-397-2025(144254)</t>
  </si>
  <si>
    <t>Sandra Milena Quintero Cortés</t>
  </si>
  <si>
    <t>Prestar servicios profesionales al Fondo de Desarrollo Local de Antonio Nariño, con el propósito de Prestar servicios profesionales al Fondo de Desarrollo Local de Antonio Nariño, con el propósito de realizar actividades de formulación, seguimiento, apoyo a la supervisión y liquidación de los contratos vinculados al fortalecimiento de las acciones de impulso al sector cultural del proyecto 2465.</t>
  </si>
  <si>
    <t>04/14/2025</t>
  </si>
  <si>
    <t>04/24/2025</t>
  </si>
  <si>
    <t>10/23/2025</t>
  </si>
  <si>
    <t>398-2025-CPS-AG(144112)</t>
  </si>
  <si>
    <t>FDLAN-CD-398-2025(144112)</t>
  </si>
  <si>
    <t>JUDY CAROLINA MORENO FONTECHA</t>
  </si>
  <si>
    <t>399-2025-CPS-P(144255)</t>
  </si>
  <si>
    <t>FDLAN-CD-399-2025(144255)</t>
  </si>
  <si>
    <t>Sandra Daniela Ruiz Montoya</t>
  </si>
  <si>
    <t>Prestar los servicios profesionales al Fondo de Desarrollo Local de Antonio Nariño, para apoyar a la junta administradora local de la Alcaldía Local en la realización y publicación de contenidos de redes sociales y canales de divulgación digital, así como cubrimiento de las actividades, y generación de contenidos periodísticos.</t>
  </si>
  <si>
    <t>12/29/2025</t>
  </si>
  <si>
    <t>12/30/2025</t>
  </si>
  <si>
    <t>01/20/2026</t>
  </si>
  <si>
    <t>400-2025-CPS-P(149001)</t>
  </si>
  <si>
    <t>FDLAN-CD-400-2025(149001)</t>
  </si>
  <si>
    <t>MARTHA ISABEL LINARES HENAO</t>
  </si>
  <si>
    <t>O230117-59920242335</t>
  </si>
  <si>
    <t>PRESTAR LOS SERVICIOS PROFESIONALES PARA DESARROLLAR ACCIONES Y ESTRATEGIAS ORIENTADAS A LA PREVENCIÓN DE VIOLENCIAS EN EL CONTEXTO FAMILIAR Y/O VIOLENCIA SEXUAL Y CONTRIBUIR CON LA PROMOCIÓN DEL BUEN TRATO, EN EL MARCO DEL PROYECTO 2335</t>
  </si>
  <si>
    <t>401-2025(14327)</t>
  </si>
  <si>
    <t>FDLAN-CD-401-2025(14327)</t>
  </si>
  <si>
    <t>Cristian Felipe Cardozo Martinez</t>
  </si>
  <si>
    <t>Prestar servicios de apoyo a la gestión al Fondo de Desarrollo Local de Antonio Nariño, en el desarrollo de actividades operativas y logísticas orientadas a la implementación de los manuales de mantenimiento de los parques de proximidad, de bolsillo y demás espacios públicos de la localidad, con cargo al proyecto de inversión</t>
  </si>
  <si>
    <t>CO1.PCCNTR.8739240</t>
  </si>
  <si>
    <t>360 47 994000056176</t>
  </si>
  <si>
    <t>CL 69 C 112 B 28</t>
  </si>
  <si>
    <t xml:space="preserve"> fcardozo416@gmail.com_x000D_</t>
  </si>
  <si>
    <t>402-2025-CPS-P(144320)</t>
  </si>
  <si>
    <t>FDLAN-CD-420-2025 (151706)</t>
  </si>
  <si>
    <t>Laura Suarez Hernandez</t>
  </si>
  <si>
    <t>023011745992024264</t>
  </si>
  <si>
    <t>Acciones para el formento de desarrollo de los derechos de las mujeres</t>
  </si>
  <si>
    <t>Prestar los servicios profesionales al Fondo de Desarrollo Local de Antonio Nariño, con el fin de implementar y fortalecer las iniciativas y acciones interinstitucionales que promuevan y garanticen el derecho a la participación de la poblacion indígena y la prevención de violencia de genero.</t>
  </si>
  <si>
    <t xml:space="preserve">	CO1.PCCNTR.8735827</t>
  </si>
  <si>
    <t>$4,033,333</t>
  </si>
  <si>
    <t>46-46-101009322</t>
  </si>
  <si>
    <t>CALLE 17 SUR NO.18-49</t>
  </si>
  <si>
    <t>ADMINISTRACION AMBIENTAL</t>
  </si>
  <si>
    <t>reswyasol25115@gmail.com</t>
  </si>
  <si>
    <t>403-2025-CPS-AG(144133)</t>
  </si>
  <si>
    <t>FDLAN-CD-403-2025(144133)</t>
  </si>
  <si>
    <t>Prestar servicios técnicos al Fondo de Desarrollo Local de Antonio Nariño, para fortalecer los procesos de participación ciudadana, promoviendo la inclusión y la interacción comunitaria a través de estrategias artículadas con las organizaciones comunitarias y los actores locales.</t>
  </si>
  <si>
    <t>CO1.PCCNTR.8741063</t>
  </si>
  <si>
    <t>CHU-100065702</t>
  </si>
  <si>
    <t>KR 87 B 8 A 38</t>
  </si>
  <si>
    <t xml:space="preserve"> luzadriana1025@hotmail.com_x000D_</t>
  </si>
  <si>
    <t>404-2025 CPS-P(144037)</t>
  </si>
  <si>
    <t>FDLAN-CD-404-2025(#SIPSE)</t>
  </si>
  <si>
    <t xml:space="preserve">YEISON GARCIA </t>
  </si>
  <si>
    <t>RECHAZADO</t>
  </si>
  <si>
    <t>405-2025-CPS-(149639)</t>
  </si>
  <si>
    <t>FDLAN-LP-005-2025</t>
  </si>
  <si>
    <t>CORPORACION PARA LA ASESORIA, CONSULTORIA, INTERVENTORIA, INGENIERIA Y CAPACITACIONES ACIIC</t>
  </si>
  <si>
    <t>SIN EJECUCION</t>
  </si>
  <si>
    <t>406-2025-CPS-AG(144112)</t>
  </si>
  <si>
    <t>FDLAN-CD-406-2025(144112)</t>
  </si>
  <si>
    <t>Angie Dayana Lopesierra Deluque</t>
  </si>
  <si>
    <t>PRESTAR LOS SERVICIOS DE APOYO A LA GESTIÓN AL FONDO DE DESARROLLO LOCAL DE ANTONIO NARIÑO, EN LAS ACCIONES DEL PROYECTO 2488 ACCIONES PARA LA COMUNIDAD PROTECTORA DE FELINOS Y CANINOS</t>
  </si>
  <si>
    <t>CO1.PCCNTR.8749848</t>
  </si>
  <si>
    <t>31/12/225</t>
  </si>
  <si>
    <t>14-46-101153175</t>
  </si>
  <si>
    <t>KR 13 33 A 10</t>
  </si>
  <si>
    <t xml:space="preserve"> angielopesierra16@gmail.com</t>
  </si>
  <si>
    <t>407-2025 (151420)</t>
  </si>
  <si>
    <t>FDLAN-MC-008-2025</t>
  </si>
  <si>
    <t>GESTIÓN AMBIENTAL EMPRESARIAL S.A.S</t>
  </si>
  <si>
    <t>408-2025 (150117)</t>
  </si>
  <si>
    <t>FDLAN-MC-009-2025</t>
  </si>
  <si>
    <t>PROGYECT S.A.S</t>
  </si>
  <si>
    <t>409-2025-CPS-AG(144112)</t>
  </si>
  <si>
    <t>FDLAN-CD-409-2025(144112)</t>
  </si>
  <si>
    <t xml:space="preserve">Lis Yurani Murillo Herrera
</t>
  </si>
  <si>
    <t>410-2025</t>
  </si>
  <si>
    <t>FDLAN-SAMC-008-2025</t>
  </si>
  <si>
    <t>Constructora AHA S.A.S</t>
  </si>
  <si>
    <t>411-2025-CPS-P(144323)</t>
  </si>
  <si>
    <t>FDLAN-CD-411-2025(144323)</t>
  </si>
  <si>
    <t>AUGUSTO ALEJANDRO APONTE PINZON</t>
  </si>
  <si>
    <t>412-2025-CPS-P(149001)</t>
  </si>
  <si>
    <t xml:space="preserve"> FDLAN-CD-412-2025(149001)</t>
  </si>
  <si>
    <t>INGRID PAOLA HERNANDEZ AYALA</t>
  </si>
  <si>
    <t>413-2025-CPS-AG(144327)</t>
  </si>
  <si>
    <t>FDLAN-CD-413-2025(144327)</t>
  </si>
  <si>
    <t>JUAN PABLO ZAMBRANO SANCHEZ</t>
  </si>
  <si>
    <t>414-2025-CPS-AG(144122)</t>
  </si>
  <si>
    <t>FDLAN-CD-414-2025(144122)</t>
  </si>
  <si>
    <t>Mauro Alejandro Gonzalez Mesa</t>
  </si>
  <si>
    <t>415-2025-CPS-AG(144129)</t>
  </si>
  <si>
    <t>FDLAN-CD-415-2025(144129)</t>
  </si>
  <si>
    <t>ALEXANDRA MARIN SANTOS</t>
  </si>
  <si>
    <t>416-2025</t>
  </si>
  <si>
    <t>FDLAN-SASI-004-2025</t>
  </si>
  <si>
    <t>417-2025-CPS-AG(144327)</t>
  </si>
  <si>
    <t>FDLAN-CD-417-2025(144327)</t>
  </si>
  <si>
    <t>Samuel Andrey Duarte Sánchez</t>
  </si>
  <si>
    <t>418-2025-AG(144122)</t>
  </si>
  <si>
    <t>FDLAN-CD-418-2025(144122)</t>
  </si>
  <si>
    <t>CARLOS FLAMINIO RIAÑO MORA</t>
  </si>
  <si>
    <t>148 CONTRATO DE PRESTACION DE SERVICIOS DE APOYO A LA GESTION - 418 2025</t>
  </si>
  <si>
    <t>Prestación de servicios de apoyo a la gestión del fondo de desarrollo local de Antonio Nariño en los asuntos relacionados con operativos para la seguridad, la convivencia y el desarrollo de la actividad económica en el espacio publico en la localidad, de conformidad con el marco normativo aplicable en la materia y en cumplimiento del proyecto 2301</t>
  </si>
  <si>
    <t>11-46-101093312</t>
  </si>
  <si>
    <t>KR 78N 44-33 SUR</t>
  </si>
  <si>
    <t>Tecnica profesional en sistemas</t>
  </si>
  <si>
    <t>419-2025-CPS-AG(144112)</t>
  </si>
  <si>
    <t>FDLAN-CD-419-2025(144112)</t>
  </si>
  <si>
    <t>Hector Manuel Giraldo Cortes</t>
  </si>
  <si>
    <t>Acciones para la comunidad protectora de felinos y caninos</t>
  </si>
  <si>
    <t>148 CONTRATO DE PRESTACION DE SERVICIOS DE APOYO A LA GESTION - 419 2025</t>
  </si>
  <si>
    <t>Prestar los servicios de apoyo a la gestión al fondo de desarrollo local de Antonio Nariño, en las acciones del proyecto 2488 acciones para la comunidad#protectora de felinos y canino.</t>
  </si>
  <si>
    <t>$2,083,333</t>
  </si>
  <si>
    <t>420-2025-CPS-P(144320)</t>
  </si>
  <si>
    <t>CABILDO MAYOR INGA KICHWA DE BOGOTA</t>
  </si>
  <si>
    <t>Prestar el servicio de apoyo logístico, técnico y operativo para el fortalecimiento de la mesa indígena con la celebración del festival de juegos ancestrales en la localidad Antonio Nariño 2025</t>
  </si>
  <si>
    <t>NÚMERO DE ORDEN</t>
  </si>
  <si>
    <t xml:space="preserve">FECHA DE VENCIMIENTO </t>
  </si>
  <si>
    <t>SUPERVISOR Y/O APOYO A LA SUPERVISIÓN</t>
  </si>
  <si>
    <t>NUMERO DE SOLICITUD</t>
  </si>
  <si>
    <t>CONSORCIO KIOS</t>
  </si>
  <si>
    <t>O230117459920242478, O21202020060363399, O21202020080585330</t>
  </si>
  <si>
    <t>Fortalecimiento Institucional y
Transparencia, Otros servicios de suministro de comidas, Servicios de limpieza general</t>
  </si>
  <si>
    <t xml:space="preserve">04 ORDEN DE COMPRA </t>
  </si>
  <si>
    <t>Seleccion Abreviada por marco de precios</t>
  </si>
  <si>
    <t xml:space="preserve">PRESTAR EL SERVICIO INTEGRAL DE ASEO Y CAFETERÍA,  INCLUIDO: RECURSO HUMANO, MAQUINARIA Y EQUIPOS NECESARIOS PARA EL DESARROLLO DEL PROCESO, ADEMÁS DEL SUMINISTRO DE INSUMOS PARA LAS DIFERENTES SEDES DE LA ALCALDÍA LOCAL DE ANTONIO NARIÑO (sipse132702) </t>
  </si>
  <si>
    <t>https://operaciones.colombiacompra.gov.co/tienda-virtual-del-estado-colombiano/ordenes-compra/145362</t>
  </si>
  <si>
    <t xml:space="preserve">TIENDA VIRTUAL </t>
  </si>
  <si>
    <t>=604.749.800+T3+T4+T5</t>
  </si>
  <si>
    <t>FECHA ADICIÓN</t>
  </si>
  <si>
    <t xml:space="preserve">ADICIÓN 1 VALOR </t>
  </si>
  <si>
    <t>SECTOR NARP</t>
  </si>
  <si>
    <t>POBLACION VULNERABLE</t>
  </si>
  <si>
    <t>DISCAPACIDAD</t>
  </si>
  <si>
    <t>TIPO DE DISCAPACIDAD</t>
  </si>
  <si>
    <t>¿Toma algún tipo de medicamento de forma regular?</t>
  </si>
  <si>
    <t>¿Es madre lactante?</t>
  </si>
  <si>
    <t>¿Tiene hijos menores de 6 meses?</t>
  </si>
  <si>
    <t>¿Tiene hijos mayores de 6 meses y menores de 2 años?</t>
  </si>
  <si>
    <t>Nombre del contacto de emergencia</t>
  </si>
  <si>
    <t>Parentesco con el contacto de emergencia</t>
  </si>
  <si>
    <t>Número de teléfono del contacto de emergencia</t>
  </si>
  <si>
    <t>Estado civil</t>
  </si>
  <si>
    <t xml:space="preserve">Nivel de escolaridad
</t>
  </si>
  <si>
    <t xml:space="preserve">Disponibilidad de movilidad
</t>
  </si>
  <si>
    <t xml:space="preserve">ACTUALIZADO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</si>
</sst>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_-&quot;$&quot;\ * #,##0_-;\-&quot;$&quot;\ * #,##0_-;_-&quot;$&quot;\ * &quot;-&quot;_-;_-@_-"/>
    <numFmt numFmtId="165" formatCode="_-&quot;$&quot;\ * #,##0.00_-;\-&quot;$&quot;\ * #,##0.00_-;_-&quot;$&quot;\ * &quot;-&quot;??_-;_-@_-"/>
    <numFmt numFmtId="166" formatCode="_-* #,##0_-;\-* #,##0_-;_-* &quot;-&quot;??_-;_-@_-"/>
    <numFmt numFmtId="167" formatCode="_-[$$-240A]\ * #,##0_-;\-[$$-240A]\ * #,##0_-;_-[$$-240A]\ * &quot;-&quot;_-;_-@_-"/>
    <numFmt numFmtId="168" formatCode="_-&quot;$&quot;* #,##0_-;\-&quot;$&quot;* #,##0_-;_-&quot;$&quot;* &quot;-&quot;??_-;_-@_-"/>
    <numFmt numFmtId="169" formatCode="[$$-240A]\ #,##0"/>
    <numFmt numFmtId="170" formatCode="dd/mm/yyyy;@"/>
    <numFmt numFmtId="171" formatCode="_-[$$-409]* #,##0.00_ ;_-[$$-409]* \-#,##0.00\ ;_-[$$-409]* &quot;-&quot;??_ ;_-@_ "/>
  </numFmts>
  <fonts count="82">
    <font>
      <sz val="11"/>
      <color theme="1"/>
      <name val="Calibri"/>
      <family val="2"/>
      <scheme val="minor"/>
    </font>
    <font>
      <sz val="11"/>
      <color theme="1"/>
      <name val="Calibri"/>
      <scheme val="minor"/>
    </font>
    <font>
      <sz val="11"/>
      <color theme="1"/>
      <name val="Calibri"/>
      <scheme val="minor"/>
    </font>
    <font>
      <sz val="11"/>
      <color theme="1"/>
      <name val="Calibri"/>
      <family val="2"/>
      <scheme val="minor"/>
    </font>
    <font>
      <sz val="9"/>
      <color theme="1"/>
      <name val="Century Gothic"/>
      <family val="2"/>
    </font>
    <font>
      <sz val="9"/>
      <color rgb="FF000000"/>
      <name val="Century Gothic"/>
      <family val="2"/>
    </font>
    <font>
      <sz val="9"/>
      <color rgb="FF9C0006"/>
      <name val="Century Gothic"/>
      <family val="2"/>
    </font>
    <font>
      <u/>
      <sz val="11"/>
      <color theme="10"/>
      <name val="Calibri"/>
      <family val="2"/>
      <scheme val="minor"/>
    </font>
    <font>
      <sz val="9"/>
      <color rgb="FFFF0000"/>
      <name val="Century Gothic"/>
      <family val="2"/>
    </font>
    <font>
      <strike/>
      <sz val="9"/>
      <color rgb="FF000000"/>
      <name val="Century Gothic"/>
      <family val="2"/>
    </font>
    <font>
      <sz val="11"/>
      <color rgb="FF000000"/>
      <name val="Calibri"/>
      <family val="2"/>
    </font>
    <font>
      <sz val="11"/>
      <color rgb="FF000000"/>
      <name val="Calibri"/>
      <family val="2"/>
      <scheme val="minor"/>
    </font>
    <font>
      <sz val="8"/>
      <color rgb="FF000000"/>
      <name val="Garamond"/>
      <family val="1"/>
    </font>
    <font>
      <b/>
      <i/>
      <sz val="9"/>
      <color rgb="FF000000"/>
      <name val="Century Gothic"/>
      <family val="2"/>
    </font>
    <font>
      <b/>
      <i/>
      <sz val="9"/>
      <name val="Century Gothic"/>
      <family val="2"/>
    </font>
    <font>
      <u/>
      <sz val="11"/>
      <color rgb="FF0563C1"/>
      <name val="Calibri"/>
      <family val="2"/>
    </font>
    <font>
      <sz val="9"/>
      <color rgb="FF375623"/>
      <name val="Century Gothic"/>
      <family val="2"/>
    </font>
    <font>
      <sz val="9"/>
      <name val="Century Gothic"/>
      <family val="2"/>
    </font>
    <font>
      <u/>
      <sz val="11"/>
      <color rgb="FF000000"/>
      <name val="Calibri"/>
      <family val="2"/>
      <scheme val="minor"/>
    </font>
    <font>
      <b/>
      <sz val="11"/>
      <color theme="1"/>
      <name val="Calibri"/>
      <family val="2"/>
      <scheme val="minor"/>
    </font>
    <font>
      <i/>
      <sz val="11"/>
      <color theme="1"/>
      <name val="Calibri"/>
      <family val="2"/>
      <scheme val="minor"/>
    </font>
    <font>
      <strike/>
      <sz val="9"/>
      <color rgb="FF9C0006"/>
      <name val="Century Gothic"/>
      <family val="2"/>
    </font>
    <font>
      <sz val="10"/>
      <color rgb="FF000000"/>
      <name val="Century Gothic"/>
      <family val="2"/>
    </font>
    <font>
      <strike/>
      <sz val="9"/>
      <color rgb="FFFF0000"/>
      <name val="Century Gothic"/>
      <family val="2"/>
    </font>
    <font>
      <strike/>
      <sz val="9"/>
      <color rgb="FF000000"/>
      <name val="Century"/>
      <family val="1"/>
    </font>
    <font>
      <sz val="8"/>
      <color rgb="FF000000"/>
      <name val="Century Gothic"/>
      <family val="2"/>
    </font>
    <font>
      <b/>
      <sz val="9"/>
      <name val="Century Gothic"/>
      <family val="2"/>
    </font>
    <font>
      <b/>
      <sz val="9"/>
      <color rgb="FF000000"/>
      <name val="Century Gothic"/>
      <family val="2"/>
    </font>
    <font>
      <sz val="11"/>
      <color theme="1"/>
      <name val="Calibri"/>
      <family val="2"/>
      <scheme val="minor"/>
    </font>
    <font>
      <sz val="9"/>
      <color rgb="FF000000"/>
      <name val="Arial Narrow"/>
      <family val="2"/>
    </font>
    <font>
      <sz val="9"/>
      <color theme="9" tint="-0.499984740745262"/>
      <name val="Century Gothic"/>
      <family val="2"/>
    </font>
    <font>
      <sz val="10"/>
      <color indexed="8"/>
      <name val="Century Gothic"/>
      <family val="2"/>
    </font>
    <font>
      <i/>
      <sz val="9"/>
      <color theme="1"/>
      <name val="Calibri"/>
      <family val="2"/>
      <scheme val="minor"/>
    </font>
    <font>
      <b/>
      <sz val="11"/>
      <color rgb="FF000000"/>
      <name val="Calibri"/>
      <family val="2"/>
      <scheme val="minor"/>
    </font>
    <font>
      <sz val="11"/>
      <color theme="1"/>
      <name val="Calibri"/>
      <family val="2"/>
      <charset val="1"/>
    </font>
    <font>
      <sz val="9"/>
      <color rgb="FF000000"/>
      <name val="Century Gothic"/>
      <family val="2"/>
      <charset val="1"/>
    </font>
    <font>
      <u val="double"/>
      <sz val="9"/>
      <color rgb="FF000000"/>
      <name val="Century Gothic"/>
      <family val="2"/>
    </font>
    <font>
      <strike/>
      <sz val="8"/>
      <color rgb="FF000000"/>
      <name val="Garamond"/>
      <family val="1"/>
    </font>
    <font>
      <strike/>
      <u val="double"/>
      <sz val="9"/>
      <color rgb="FF000000"/>
      <name val="Century Gothic"/>
      <family val="2"/>
    </font>
    <font>
      <b/>
      <sz val="11"/>
      <color rgb="FF000000"/>
      <name val="Arial"/>
      <family val="2"/>
    </font>
    <font>
      <sz val="9"/>
      <name val="Aptos Narrow"/>
      <family val="2"/>
    </font>
    <font>
      <sz val="9"/>
      <color rgb="FF000000"/>
      <name val="Arial"/>
      <family val="2"/>
      <charset val="1"/>
    </font>
    <font>
      <b/>
      <i/>
      <sz val="10"/>
      <name val="Tahoma"/>
    </font>
    <font>
      <sz val="10"/>
      <color rgb="FF000000"/>
      <name val="Tahoma"/>
    </font>
    <font>
      <sz val="10"/>
      <color theme="1"/>
      <name val="Calibri"/>
      <family val="2"/>
      <scheme val="minor"/>
    </font>
    <font>
      <sz val="9"/>
      <color rgb="FF000000"/>
      <name val="Century Gothic"/>
    </font>
    <font>
      <b/>
      <sz val="11"/>
      <color rgb="FFFFFFFF"/>
      <name val="Calibri"/>
    </font>
    <font>
      <sz val="8"/>
      <color rgb="FF666666"/>
      <name val="Arial"/>
      <charset val="1"/>
    </font>
    <font>
      <sz val="11"/>
      <color rgb="FF000000"/>
      <name val="Calibri"/>
      <scheme val="minor"/>
    </font>
    <font>
      <u/>
      <sz val="11"/>
      <color theme="10"/>
      <name val="Calibri"/>
      <scheme val="minor"/>
    </font>
    <font>
      <sz val="12"/>
      <color rgb="FF000000"/>
      <name val="Calibri"/>
      <scheme val="minor"/>
    </font>
    <font>
      <b/>
      <i/>
      <sz val="9"/>
      <color theme="0"/>
      <name val="Century Gothic"/>
      <family val="2"/>
    </font>
    <font>
      <b/>
      <sz val="9"/>
      <color rgb="FF333333"/>
      <name val="Arial"/>
      <family val="2"/>
      <charset val="1"/>
    </font>
    <font>
      <sz val="8"/>
      <color rgb="FF000000"/>
      <name val="Arial"/>
      <family val="2"/>
      <charset val="1"/>
    </font>
    <font>
      <sz val="9"/>
      <color rgb="FF000000"/>
      <name val="Arial"/>
      <charset val="1"/>
    </font>
    <font>
      <sz val="8"/>
      <color rgb="FF000000"/>
      <name val="Arial"/>
      <charset val="1"/>
    </font>
    <font>
      <sz val="11"/>
      <color rgb="FF000000"/>
      <name val="Calibri"/>
      <charset val="1"/>
    </font>
    <font>
      <sz val="11"/>
      <color rgb="FF222222"/>
      <name val="Arial"/>
      <charset val="1"/>
    </font>
    <font>
      <sz val="10"/>
      <color rgb="FF000000"/>
      <name val="Garamond"/>
      <charset val="134"/>
    </font>
    <font>
      <b/>
      <sz val="11"/>
      <color theme="1"/>
      <name val="Calibri"/>
      <scheme val="minor"/>
    </font>
    <font>
      <b/>
      <i/>
      <sz val="11"/>
      <color rgb="FF000000"/>
      <name val="Calibri"/>
      <scheme val="minor"/>
    </font>
    <font>
      <b/>
      <sz val="11"/>
      <color rgb="FF000000"/>
      <name val="Calibri"/>
      <scheme val="minor"/>
    </font>
    <font>
      <b/>
      <sz val="11"/>
      <color rgb="FF666666"/>
      <name val="Calibri"/>
      <scheme val="minor"/>
    </font>
    <font>
      <b/>
      <u/>
      <sz val="11"/>
      <color theme="10"/>
      <name val="Calibri"/>
      <scheme val="minor"/>
    </font>
    <font>
      <b/>
      <i/>
      <sz val="9"/>
      <name val="Century Gothic"/>
    </font>
    <font>
      <sz val="11"/>
      <color rgb="FF000000"/>
      <name val="Arial"/>
      <family val="2"/>
      <charset val="1"/>
    </font>
    <font>
      <sz val="11"/>
      <color rgb="FF000000"/>
      <name val="Century Gothic"/>
      <family val="2"/>
    </font>
    <font>
      <sz val="11"/>
      <color rgb="FF000000"/>
      <name val="Arial"/>
      <charset val="1"/>
    </font>
    <font>
      <sz val="11"/>
      <color theme="1"/>
      <name val="Tahoma"/>
    </font>
    <font>
      <sz val="11"/>
      <color theme="1"/>
      <name val="Aptos Narrow"/>
      <scheme val="minor"/>
    </font>
    <font>
      <sz val="11"/>
      <color rgb="FFFF0000"/>
      <name val="Calibri"/>
      <scheme val="minor"/>
    </font>
    <font>
      <sz val="11"/>
      <color theme="1"/>
      <name val="Aptos Narrow"/>
    </font>
    <font>
      <sz val="11"/>
      <color rgb="FFFF0000"/>
      <name val="Calibri"/>
      <family val="2"/>
      <scheme val="minor"/>
    </font>
    <font>
      <sz val="8"/>
      <color rgb="FFFF0000"/>
      <name val="Aptos Narrow"/>
      <family val="2"/>
      <scheme val="minor"/>
    </font>
    <font>
      <sz val="11"/>
      <color rgb="FFFF0000"/>
      <name val="Aptos Narrow"/>
      <scheme val="minor"/>
    </font>
    <font>
      <sz val="8"/>
      <color theme="1"/>
      <name val="Helvetica"/>
      <charset val="1"/>
    </font>
    <font>
      <sz val="11"/>
      <color theme="1"/>
      <name val="Aptos Narrow"/>
      <family val="2"/>
      <scheme val="minor"/>
    </font>
    <font>
      <sz val="9"/>
      <color rgb="FF000000"/>
      <name val="Arial"/>
      <family val="2"/>
    </font>
    <font>
      <sz val="11"/>
      <color rgb="FF9C0006"/>
      <name val="Calibri"/>
      <family val="2"/>
    </font>
    <font>
      <sz val="12"/>
      <color rgb="FF000000"/>
      <name val="Aptos Narrow"/>
      <family val="2"/>
    </font>
    <font>
      <sz val="8"/>
      <color rgb="FF000000"/>
      <name val="Arial"/>
      <family val="2"/>
    </font>
    <font>
      <b/>
      <sz val="11"/>
      <color rgb="FF000000"/>
      <name val="Calibri"/>
      <family val="2"/>
    </font>
  </fonts>
  <fills count="46">
    <fill>
      <patternFill patternType="none"/>
    </fill>
    <fill>
      <patternFill patternType="gray125"/>
    </fill>
    <fill>
      <patternFill patternType="solid">
        <fgColor rgb="FFFFFF00"/>
        <bgColor indexed="64"/>
      </patternFill>
    </fill>
    <fill>
      <patternFill patternType="solid">
        <fgColor theme="2" tint="-0.249977111117893"/>
        <bgColor indexed="64"/>
      </patternFill>
    </fill>
    <fill>
      <patternFill patternType="solid">
        <fgColor theme="7" tint="0.59999389629810485"/>
        <bgColor indexed="64"/>
      </patternFill>
    </fill>
    <fill>
      <patternFill patternType="solid">
        <fgColor rgb="FFFFFFFF"/>
        <bgColor rgb="FF000000"/>
      </patternFill>
    </fill>
    <fill>
      <patternFill patternType="solid">
        <fgColor theme="9" tint="0.59999389629810485"/>
        <bgColor indexed="64"/>
      </patternFill>
    </fill>
    <fill>
      <patternFill patternType="solid">
        <fgColor rgb="FFFFC7CE"/>
        <bgColor rgb="FF000000"/>
      </patternFill>
    </fill>
    <fill>
      <patternFill patternType="solid">
        <fgColor theme="0"/>
        <bgColor indexed="64"/>
      </patternFill>
    </fill>
    <fill>
      <patternFill patternType="solid">
        <fgColor theme="2" tint="-9.9978637043366805E-2"/>
        <bgColor indexed="64"/>
      </patternFill>
    </fill>
    <fill>
      <patternFill patternType="solid">
        <fgColor rgb="FFFFFF00"/>
        <bgColor rgb="FF000000"/>
      </patternFill>
    </fill>
    <fill>
      <patternFill patternType="solid">
        <fgColor rgb="FFF8CBAD"/>
        <bgColor rgb="FF000000"/>
      </patternFill>
    </fill>
    <fill>
      <patternFill patternType="solid">
        <fgColor rgb="FFFFD966"/>
        <bgColor rgb="FF000000"/>
      </patternFill>
    </fill>
    <fill>
      <patternFill patternType="solid">
        <fgColor rgb="FFFCE4D6"/>
        <bgColor rgb="FF000000"/>
      </patternFill>
    </fill>
    <fill>
      <patternFill patternType="solid">
        <fgColor rgb="FFA9D08E"/>
        <bgColor rgb="FF000000"/>
      </patternFill>
    </fill>
    <fill>
      <patternFill patternType="solid">
        <fgColor rgb="FF00B0F0"/>
        <bgColor rgb="FF000000"/>
      </patternFill>
    </fill>
    <fill>
      <patternFill patternType="solid">
        <fgColor rgb="FF92D050"/>
        <bgColor indexed="64"/>
      </patternFill>
    </fill>
    <fill>
      <patternFill patternType="solid">
        <fgColor theme="9" tint="0.79998168889431442"/>
        <bgColor indexed="64"/>
      </patternFill>
    </fill>
    <fill>
      <patternFill patternType="solid">
        <fgColor theme="4" tint="0.59999389629810485"/>
        <bgColor indexed="64"/>
      </patternFill>
    </fill>
    <fill>
      <patternFill patternType="solid">
        <fgColor rgb="FFAEAAAA"/>
        <bgColor rgb="FF000000"/>
      </patternFill>
    </fill>
    <fill>
      <patternFill patternType="solid">
        <fgColor rgb="FFE2EFDA"/>
        <bgColor rgb="FF000000"/>
      </patternFill>
    </fill>
    <fill>
      <patternFill patternType="solid">
        <fgColor rgb="FFFFE699"/>
        <bgColor rgb="FF000000"/>
      </patternFill>
    </fill>
    <fill>
      <patternFill patternType="solid">
        <fgColor rgb="FF8EA9DB"/>
        <bgColor rgb="FF000000"/>
      </patternFill>
    </fill>
    <fill>
      <patternFill patternType="solid">
        <fgColor rgb="FFC6E0B4"/>
        <bgColor rgb="FF000000"/>
      </patternFill>
    </fill>
    <fill>
      <patternFill patternType="solid">
        <fgColor theme="2" tint="-0.249977111117893"/>
        <bgColor rgb="FF000000"/>
      </patternFill>
    </fill>
    <fill>
      <patternFill patternType="solid">
        <fgColor rgb="FFE2EFDA"/>
        <bgColor indexed="64"/>
      </patternFill>
    </fill>
    <fill>
      <patternFill patternType="solid">
        <fgColor rgb="FFF8CBAD"/>
        <bgColor indexed="64"/>
      </patternFill>
    </fill>
    <fill>
      <patternFill patternType="solid">
        <fgColor rgb="FFA9D08E"/>
        <bgColor indexed="64"/>
      </patternFill>
    </fill>
    <fill>
      <patternFill patternType="solid">
        <fgColor theme="4" tint="0.39997558519241921"/>
        <bgColor indexed="64"/>
      </patternFill>
    </fill>
    <fill>
      <patternFill patternType="solid">
        <fgColor rgb="FFE88787"/>
        <bgColor indexed="64"/>
      </patternFill>
    </fill>
    <fill>
      <patternFill patternType="solid">
        <fgColor theme="0" tint="-4.9989318521683403E-2"/>
        <bgColor indexed="64"/>
      </patternFill>
    </fill>
    <fill>
      <patternFill patternType="solid">
        <fgColor theme="5" tint="0.59999389629810485"/>
        <bgColor indexed="64"/>
      </patternFill>
    </fill>
    <fill>
      <patternFill patternType="solid">
        <fgColor theme="4" tint="0.79998168889431442"/>
        <bgColor indexed="64"/>
      </patternFill>
    </fill>
    <fill>
      <patternFill patternType="solid">
        <fgColor rgb="FF00B0F0"/>
        <bgColor indexed="64"/>
      </patternFill>
    </fill>
    <fill>
      <patternFill patternType="solid">
        <fgColor rgb="FF19FC56"/>
        <bgColor indexed="64"/>
      </patternFill>
    </fill>
    <fill>
      <patternFill patternType="solid">
        <fgColor theme="0" tint="-0.14999847407452621"/>
        <bgColor indexed="64"/>
      </patternFill>
    </fill>
    <fill>
      <patternFill patternType="solid">
        <fgColor rgb="FF92D050"/>
        <bgColor rgb="FF000000"/>
      </patternFill>
    </fill>
    <fill>
      <patternFill patternType="solid">
        <fgColor rgb="FFFFFFFF"/>
        <bgColor indexed="64"/>
      </patternFill>
    </fill>
    <fill>
      <patternFill patternType="solid">
        <fgColor rgb="FFFF0000"/>
        <bgColor indexed="64"/>
      </patternFill>
    </fill>
    <fill>
      <patternFill patternType="solid">
        <fgColor rgb="FF666699"/>
        <bgColor rgb="FF000000"/>
      </patternFill>
    </fill>
    <fill>
      <patternFill patternType="solid">
        <fgColor theme="4" tint="-0.249977111117893"/>
        <bgColor indexed="64"/>
      </patternFill>
    </fill>
    <fill>
      <patternFill patternType="solid">
        <fgColor theme="8" tint="-0.499984740745262"/>
        <bgColor indexed="64"/>
      </patternFill>
    </fill>
    <fill>
      <patternFill patternType="solid">
        <fgColor rgb="FF7030A0"/>
        <bgColor indexed="64"/>
      </patternFill>
    </fill>
    <fill>
      <patternFill patternType="solid">
        <fgColor theme="7" tint="0.39997558519241921"/>
        <bgColor indexed="64"/>
      </patternFill>
    </fill>
    <fill>
      <patternFill patternType="solid">
        <fgColor theme="5"/>
        <bgColor indexed="64"/>
      </patternFill>
    </fill>
    <fill>
      <patternFill patternType="solid">
        <fgColor rgb="FFFFC000"/>
        <bgColor indexed="64"/>
      </patternFill>
    </fill>
  </fills>
  <borders count="26">
    <border>
      <left/>
      <right/>
      <top/>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bottom style="thin">
        <color rgb="FF000000"/>
      </bottom>
      <diagonal/>
    </border>
    <border>
      <left style="thin">
        <color indexed="64"/>
      </left>
      <right style="thin">
        <color indexed="64"/>
      </right>
      <top style="thin">
        <color indexed="64"/>
      </top>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style="thin">
        <color rgb="FF000000"/>
      </left>
      <right/>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rgb="FF000000"/>
      </left>
      <right style="thin">
        <color rgb="FF000000"/>
      </right>
      <top/>
      <bottom/>
      <diagonal/>
    </border>
    <border>
      <left style="thin">
        <color rgb="FF000000"/>
      </left>
      <right/>
      <top style="thin">
        <color rgb="FF000000"/>
      </top>
      <bottom/>
      <diagonal/>
    </border>
    <border>
      <left/>
      <right style="thin">
        <color rgb="FF000000"/>
      </right>
      <top style="thin">
        <color rgb="FF000000"/>
      </top>
      <bottom/>
      <diagonal/>
    </border>
    <border>
      <left/>
      <right/>
      <top style="thin">
        <color rgb="FF000000"/>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indexed="64"/>
      </left>
      <right/>
      <top style="thin">
        <color indexed="64"/>
      </top>
      <bottom/>
      <diagonal/>
    </border>
    <border>
      <left/>
      <right/>
      <top/>
      <bottom style="thin">
        <color rgb="FF000000"/>
      </bottom>
      <diagonal/>
    </border>
    <border>
      <left style="thin">
        <color indexed="64"/>
      </left>
      <right style="thin">
        <color indexed="64"/>
      </right>
      <top/>
      <bottom/>
      <diagonal/>
    </border>
    <border>
      <left/>
      <right style="thin">
        <color indexed="64"/>
      </right>
      <top/>
      <bottom/>
      <diagonal/>
    </border>
  </borders>
  <cellStyleXfs count="10">
    <xf numFmtId="0" fontId="0" fillId="0" borderId="0"/>
    <xf numFmtId="0" fontId="7" fillId="0" borderId="0" applyNumberFormat="0" applyFill="0" applyBorder="0" applyAlignment="0" applyProtection="0"/>
    <xf numFmtId="0" fontId="3" fillId="0" borderId="0"/>
    <xf numFmtId="164" fontId="3" fillId="0" borderId="0" applyFont="0" applyFill="0" applyBorder="0" applyAlignment="0" applyProtection="0"/>
    <xf numFmtId="165" fontId="3" fillId="0" borderId="0" applyFont="0" applyFill="0" applyBorder="0" applyAlignment="0" applyProtection="0"/>
    <xf numFmtId="0" fontId="7" fillId="0" borderId="0" applyNumberFormat="0" applyFill="0" applyBorder="0" applyAlignment="0" applyProtection="0"/>
    <xf numFmtId="165" fontId="3" fillId="0" borderId="0" applyFont="0" applyFill="0" applyBorder="0" applyAlignment="0" applyProtection="0"/>
    <xf numFmtId="164" fontId="3" fillId="0" borderId="0" applyFont="0" applyFill="0" applyBorder="0" applyAlignment="0" applyProtection="0"/>
    <xf numFmtId="0" fontId="28" fillId="0" borderId="0"/>
    <xf numFmtId="0" fontId="7" fillId="0" borderId="0" applyNumberFormat="0" applyFill="0" applyBorder="0" applyAlignment="0" applyProtection="0"/>
  </cellStyleXfs>
  <cellXfs count="923">
    <xf numFmtId="0" fontId="0" fillId="0" borderId="0" xfId="0"/>
    <xf numFmtId="0" fontId="4" fillId="0" borderId="1" xfId="0" applyFont="1" applyBorder="1" applyAlignment="1">
      <alignment horizontal="center" vertical="center"/>
    </xf>
    <xf numFmtId="0" fontId="0" fillId="0" borderId="1" xfId="0" applyBorder="1"/>
    <xf numFmtId="1" fontId="0" fillId="0" borderId="0" xfId="0" applyNumberFormat="1"/>
    <xf numFmtId="0" fontId="5" fillId="0" borderId="1" xfId="0" applyFont="1" applyBorder="1" applyAlignment="1">
      <alignment horizontal="center" vertical="center"/>
    </xf>
    <xf numFmtId="0" fontId="5" fillId="0" borderId="1" xfId="0" applyFont="1" applyBorder="1" applyAlignment="1">
      <alignment horizontal="center"/>
    </xf>
    <xf numFmtId="0" fontId="0" fillId="0" borderId="1" xfId="0" applyBorder="1" applyAlignment="1">
      <alignment horizontal="center"/>
    </xf>
    <xf numFmtId="0" fontId="0" fillId="0" borderId="0" xfId="0" applyAlignment="1">
      <alignment horizontal="center" vertical="center"/>
    </xf>
    <xf numFmtId="0" fontId="0" fillId="0" borderId="1" xfId="0" applyBorder="1" applyAlignment="1">
      <alignment horizontal="center" vertical="center"/>
    </xf>
    <xf numFmtId="14" fontId="5" fillId="0" borderId="1" xfId="0" applyNumberFormat="1" applyFont="1" applyBorder="1" applyAlignment="1">
      <alignment horizontal="center"/>
    </xf>
    <xf numFmtId="0" fontId="0" fillId="0" borderId="3" xfId="0" applyBorder="1" applyAlignment="1">
      <alignment horizontal="center" vertical="center"/>
    </xf>
    <xf numFmtId="1" fontId="5" fillId="0" borderId="1" xfId="0" applyNumberFormat="1" applyFont="1" applyBorder="1" applyAlignment="1">
      <alignment horizontal="center"/>
    </xf>
    <xf numFmtId="0" fontId="10" fillId="0" borderId="1" xfId="0" applyFont="1" applyBorder="1" applyAlignment="1">
      <alignment horizontal="center"/>
    </xf>
    <xf numFmtId="0" fontId="5" fillId="13" borderId="1" xfId="0" applyFont="1" applyFill="1" applyBorder="1" applyAlignment="1">
      <alignment horizontal="center"/>
    </xf>
    <xf numFmtId="1" fontId="5" fillId="13" borderId="1" xfId="0" applyNumberFormat="1" applyFont="1" applyFill="1" applyBorder="1" applyAlignment="1">
      <alignment horizontal="center"/>
    </xf>
    <xf numFmtId="14" fontId="5" fillId="13" borderId="1" xfId="0" applyNumberFormat="1" applyFont="1" applyFill="1" applyBorder="1" applyAlignment="1">
      <alignment horizontal="center"/>
    </xf>
    <xf numFmtId="0" fontId="5" fillId="20" borderId="1" xfId="0" applyFont="1" applyFill="1" applyBorder="1" applyAlignment="1">
      <alignment horizontal="center"/>
    </xf>
    <xf numFmtId="14" fontId="10" fillId="0" borderId="1" xfId="0" applyNumberFormat="1" applyFont="1" applyBorder="1" applyAlignment="1">
      <alignment horizontal="center"/>
    </xf>
    <xf numFmtId="0" fontId="5" fillId="17" borderId="1" xfId="0" applyFont="1" applyFill="1" applyBorder="1" applyAlignment="1">
      <alignment horizontal="center"/>
    </xf>
    <xf numFmtId="1" fontId="5" fillId="17" borderId="1" xfId="0" applyNumberFormat="1" applyFont="1" applyFill="1" applyBorder="1" applyAlignment="1">
      <alignment horizontal="center"/>
    </xf>
    <xf numFmtId="14" fontId="10" fillId="17" borderId="1" xfId="0" applyNumberFormat="1" applyFont="1" applyFill="1" applyBorder="1" applyAlignment="1">
      <alignment horizontal="center"/>
    </xf>
    <xf numFmtId="14" fontId="4" fillId="17" borderId="1" xfId="0" applyNumberFormat="1" applyFont="1" applyFill="1" applyBorder="1" applyAlignment="1">
      <alignment horizontal="center" vertical="center"/>
    </xf>
    <xf numFmtId="0" fontId="5" fillId="17" borderId="1" xfId="0" applyFont="1" applyFill="1" applyBorder="1" applyAlignment="1">
      <alignment horizontal="center" vertical="center"/>
    </xf>
    <xf numFmtId="0" fontId="4" fillId="17" borderId="1" xfId="0" applyFont="1" applyFill="1" applyBorder="1" applyAlignment="1">
      <alignment horizontal="center" vertical="center"/>
    </xf>
    <xf numFmtId="0" fontId="19" fillId="16" borderId="1" xfId="0" applyFont="1" applyFill="1" applyBorder="1" applyAlignment="1">
      <alignment horizontal="center" vertical="center"/>
    </xf>
    <xf numFmtId="0" fontId="14" fillId="15" borderId="1" xfId="0" applyFont="1" applyFill="1" applyBorder="1" applyAlignment="1">
      <alignment horizontal="center"/>
    </xf>
    <xf numFmtId="0" fontId="14" fillId="11" borderId="1" xfId="0" applyFont="1" applyFill="1" applyBorder="1" applyAlignment="1">
      <alignment horizontal="center"/>
    </xf>
    <xf numFmtId="0" fontId="13" fillId="22" borderId="1" xfId="0" applyFont="1" applyFill="1" applyBorder="1" applyAlignment="1">
      <alignment horizontal="center"/>
    </xf>
    <xf numFmtId="1" fontId="13" fillId="22" borderId="1" xfId="0" applyNumberFormat="1" applyFont="1" applyFill="1" applyBorder="1" applyAlignment="1">
      <alignment horizontal="center"/>
    </xf>
    <xf numFmtId="1" fontId="5" fillId="20" borderId="1" xfId="0" applyNumberFormat="1" applyFont="1" applyFill="1" applyBorder="1" applyAlignment="1">
      <alignment horizontal="center"/>
    </xf>
    <xf numFmtId="14" fontId="5" fillId="20" borderId="1" xfId="0" applyNumberFormat="1" applyFont="1" applyFill="1" applyBorder="1" applyAlignment="1">
      <alignment horizontal="center"/>
    </xf>
    <xf numFmtId="0" fontId="7" fillId="0" borderId="0" xfId="1" applyFill="1" applyBorder="1" applyAlignment="1"/>
    <xf numFmtId="0" fontId="7" fillId="0" borderId="2" xfId="1" applyFill="1" applyBorder="1" applyAlignment="1"/>
    <xf numFmtId="0" fontId="3" fillId="0" borderId="0" xfId="2"/>
    <xf numFmtId="0" fontId="3" fillId="0" borderId="0" xfId="2" applyAlignment="1">
      <alignment horizontal="center"/>
    </xf>
    <xf numFmtId="0" fontId="14" fillId="19" borderId="2" xfId="2" applyFont="1" applyFill="1" applyBorder="1" applyAlignment="1">
      <alignment horizontal="center" vertical="center" wrapText="1"/>
    </xf>
    <xf numFmtId="0" fontId="14" fillId="11" borderId="2" xfId="2" applyFont="1" applyFill="1" applyBorder="1" applyAlignment="1">
      <alignment vertical="center" wrapText="1"/>
    </xf>
    <xf numFmtId="0" fontId="20" fillId="0" borderId="0" xfId="2" applyFont="1" applyAlignment="1">
      <alignment horizontal="center" vertical="center"/>
    </xf>
    <xf numFmtId="166" fontId="5" fillId="0" borderId="2" xfId="2" applyNumberFormat="1" applyFont="1" applyBorder="1"/>
    <xf numFmtId="0" fontId="5" fillId="0" borderId="0" xfId="2" applyFont="1"/>
    <xf numFmtId="3" fontId="10" fillId="8" borderId="2" xfId="2" applyNumberFormat="1" applyFont="1" applyFill="1" applyBorder="1"/>
    <xf numFmtId="0" fontId="11" fillId="0" borderId="0" xfId="2" applyFont="1"/>
    <xf numFmtId="0" fontId="6" fillId="7" borderId="2" xfId="2" applyFont="1" applyFill="1" applyBorder="1"/>
    <xf numFmtId="3" fontId="10" fillId="0" borderId="2" xfId="2" applyNumberFormat="1" applyFont="1" applyBorder="1"/>
    <xf numFmtId="0" fontId="3" fillId="0" borderId="0" xfId="2" applyAlignment="1">
      <alignment vertical="center"/>
    </xf>
    <xf numFmtId="0" fontId="10" fillId="0" borderId="0" xfId="2" applyFont="1"/>
    <xf numFmtId="0" fontId="5" fillId="0" borderId="2" xfId="2" applyFont="1" applyBorder="1"/>
    <xf numFmtId="0" fontId="5" fillId="0" borderId="2" xfId="2" applyFont="1" applyBorder="1" applyAlignment="1">
      <alignment horizontal="left"/>
    </xf>
    <xf numFmtId="0" fontId="22" fillId="0" borderId="2" xfId="2" applyFont="1" applyBorder="1" applyAlignment="1">
      <alignment wrapText="1"/>
    </xf>
    <xf numFmtId="0" fontId="25" fillId="0" borderId="2" xfId="2" applyFont="1" applyBorder="1" applyAlignment="1">
      <alignment horizontal="left"/>
    </xf>
    <xf numFmtId="14" fontId="5" fillId="0" borderId="2" xfId="2" applyNumberFormat="1" applyFont="1" applyBorder="1"/>
    <xf numFmtId="166" fontId="5" fillId="0" borderId="2" xfId="2" applyNumberFormat="1" applyFont="1" applyBorder="1" applyAlignment="1">
      <alignment vertical="center"/>
    </xf>
    <xf numFmtId="166" fontId="17" fillId="0" borderId="2" xfId="2" applyNumberFormat="1" applyFont="1" applyBorder="1" applyAlignment="1">
      <alignment vertical="center" wrapText="1"/>
    </xf>
    <xf numFmtId="0" fontId="16" fillId="23" borderId="2" xfId="2" applyFont="1" applyFill="1" applyBorder="1"/>
    <xf numFmtId="0" fontId="5" fillId="8" borderId="2" xfId="2" applyFont="1" applyFill="1" applyBorder="1"/>
    <xf numFmtId="0" fontId="7" fillId="0" borderId="2" xfId="5" applyBorder="1"/>
    <xf numFmtId="0" fontId="5" fillId="0" borderId="2" xfId="2" applyFont="1" applyBorder="1" applyAlignment="1">
      <alignment vertical="top"/>
    </xf>
    <xf numFmtId="49" fontId="5" fillId="0" borderId="2" xfId="2" applyNumberFormat="1" applyFont="1" applyBorder="1"/>
    <xf numFmtId="0" fontId="17" fillId="0" borderId="2" xfId="2" applyFont="1" applyBorder="1" applyAlignment="1">
      <alignment vertical="center" wrapText="1"/>
    </xf>
    <xf numFmtId="14" fontId="5" fillId="0" borderId="2" xfId="2" applyNumberFormat="1" applyFont="1" applyBorder="1" applyAlignment="1">
      <alignment horizontal="center" wrapText="1"/>
    </xf>
    <xf numFmtId="14" fontId="17" fillId="0" borderId="2" xfId="2" applyNumberFormat="1" applyFont="1" applyBorder="1" applyAlignment="1">
      <alignment wrapText="1"/>
    </xf>
    <xf numFmtId="0" fontId="17" fillId="0" borderId="2" xfId="2" applyFont="1" applyBorder="1" applyAlignment="1">
      <alignment wrapText="1"/>
    </xf>
    <xf numFmtId="49" fontId="17" fillId="0" borderId="2" xfId="2" applyNumberFormat="1" applyFont="1" applyBorder="1" applyAlignment="1">
      <alignment horizontal="left" wrapText="1"/>
    </xf>
    <xf numFmtId="14" fontId="5" fillId="0" borderId="2" xfId="2" applyNumberFormat="1" applyFont="1" applyBorder="1" applyAlignment="1">
      <alignment wrapText="1"/>
    </xf>
    <xf numFmtId="166" fontId="17" fillId="0" borderId="2" xfId="2" applyNumberFormat="1" applyFont="1" applyBorder="1" applyAlignment="1">
      <alignment wrapText="1"/>
    </xf>
    <xf numFmtId="0" fontId="10" fillId="0" borderId="0" xfId="2" applyFont="1" applyAlignment="1">
      <alignment vertical="center"/>
    </xf>
    <xf numFmtId="14" fontId="5" fillId="8" borderId="2" xfId="2" applyNumberFormat="1" applyFont="1" applyFill="1" applyBorder="1"/>
    <xf numFmtId="0" fontId="4" fillId="0" borderId="2" xfId="2" applyFont="1" applyBorder="1" applyAlignment="1">
      <alignment horizontal="center"/>
    </xf>
    <xf numFmtId="14" fontId="14" fillId="0" borderId="2" xfId="2" applyNumberFormat="1" applyFont="1" applyBorder="1" applyAlignment="1">
      <alignment horizontal="center" vertical="center" wrapText="1"/>
    </xf>
    <xf numFmtId="14" fontId="5" fillId="17" borderId="2" xfId="2" applyNumberFormat="1" applyFont="1" applyFill="1" applyBorder="1"/>
    <xf numFmtId="0" fontId="5" fillId="2" borderId="2" xfId="2" applyFont="1" applyFill="1" applyBorder="1"/>
    <xf numFmtId="0" fontId="5" fillId="0" borderId="2" xfId="2" applyFont="1" applyBorder="1" applyAlignment="1">
      <alignment vertical="center"/>
    </xf>
    <xf numFmtId="0" fontId="7" fillId="0" borderId="2" xfId="1" applyBorder="1" applyAlignment="1">
      <alignment horizontal="center"/>
    </xf>
    <xf numFmtId="49" fontId="17" fillId="0" borderId="2" xfId="2" applyNumberFormat="1" applyFont="1" applyBorder="1" applyAlignment="1">
      <alignment horizontal="center" vertical="top" wrapText="1"/>
    </xf>
    <xf numFmtId="49" fontId="17" fillId="0" borderId="2" xfId="2" applyNumberFormat="1" applyFont="1" applyBorder="1" applyAlignment="1">
      <alignment vertical="top" wrapText="1"/>
    </xf>
    <xf numFmtId="49" fontId="13" fillId="20" borderId="2" xfId="2" applyNumberFormat="1" applyFont="1" applyFill="1" applyBorder="1" applyAlignment="1">
      <alignment horizontal="center" vertical="center" wrapText="1"/>
    </xf>
    <xf numFmtId="0" fontId="13" fillId="20" borderId="2" xfId="2" applyFont="1" applyFill="1" applyBorder="1" applyAlignment="1">
      <alignment horizontal="center" vertical="center" wrapText="1"/>
    </xf>
    <xf numFmtId="0" fontId="14" fillId="20" borderId="2" xfId="2" applyFont="1" applyFill="1" applyBorder="1" applyAlignment="1">
      <alignment horizontal="center" vertical="center" wrapText="1"/>
    </xf>
    <xf numFmtId="0" fontId="13" fillId="11" borderId="2" xfId="2" applyFont="1" applyFill="1" applyBorder="1" applyAlignment="1">
      <alignment horizontal="center" vertical="center" wrapText="1"/>
    </xf>
    <xf numFmtId="0" fontId="14" fillId="14" borderId="2" xfId="2" applyFont="1" applyFill="1" applyBorder="1" applyAlignment="1">
      <alignment vertical="center" wrapText="1"/>
    </xf>
    <xf numFmtId="0" fontId="13" fillId="14" borderId="2" xfId="2" applyFont="1" applyFill="1" applyBorder="1" applyAlignment="1">
      <alignment vertical="center" wrapText="1"/>
    </xf>
    <xf numFmtId="2" fontId="13" fillId="14" borderId="2" xfId="2" applyNumberFormat="1" applyFont="1" applyFill="1" applyBorder="1" applyAlignment="1">
      <alignment vertical="center" wrapText="1"/>
    </xf>
    <xf numFmtId="14" fontId="13" fillId="18" borderId="2" xfId="2" applyNumberFormat="1" applyFont="1" applyFill="1" applyBorder="1" applyAlignment="1">
      <alignment horizontal="center" vertical="center" wrapText="1"/>
    </xf>
    <xf numFmtId="0" fontId="14" fillId="21" borderId="2" xfId="2" applyFont="1" applyFill="1" applyBorder="1" applyAlignment="1">
      <alignment horizontal="center" vertical="center" wrapText="1"/>
    </xf>
    <xf numFmtId="0" fontId="14" fillId="0" borderId="2" xfId="2" applyFont="1" applyBorder="1" applyAlignment="1">
      <alignment horizontal="center" vertical="center" wrapText="1"/>
    </xf>
    <xf numFmtId="49" fontId="13" fillId="12" borderId="2" xfId="2" applyNumberFormat="1" applyFont="1" applyFill="1" applyBorder="1" applyAlignment="1">
      <alignment horizontal="center" vertical="center" wrapText="1"/>
    </xf>
    <xf numFmtId="0" fontId="13" fillId="12" borderId="2" xfId="2" applyFont="1" applyFill="1" applyBorder="1" applyAlignment="1">
      <alignment horizontal="center" vertical="center" wrapText="1"/>
    </xf>
    <xf numFmtId="14" fontId="13" fillId="12" borderId="2" xfId="2" applyNumberFormat="1" applyFont="1" applyFill="1" applyBorder="1" applyAlignment="1">
      <alignment horizontal="center" vertical="center" wrapText="1"/>
    </xf>
    <xf numFmtId="0" fontId="5" fillId="21" borderId="2" xfId="2" applyFont="1" applyFill="1" applyBorder="1"/>
    <xf numFmtId="0" fontId="5" fillId="17" borderId="2" xfId="2" applyFont="1" applyFill="1" applyBorder="1" applyAlignment="1">
      <alignment vertical="top" wrapText="1"/>
    </xf>
    <xf numFmtId="49" fontId="5" fillId="0" borderId="2" xfId="2" applyNumberFormat="1" applyFont="1" applyBorder="1" applyAlignment="1">
      <alignment wrapText="1"/>
    </xf>
    <xf numFmtId="49" fontId="17" fillId="0" borderId="2" xfId="2" applyNumberFormat="1" applyFont="1" applyBorder="1" applyAlignment="1">
      <alignment horizontal="left" vertical="top" wrapText="1"/>
    </xf>
    <xf numFmtId="0" fontId="5" fillId="20" borderId="2" xfId="2" applyFont="1" applyFill="1" applyBorder="1" applyAlignment="1">
      <alignment wrapText="1"/>
    </xf>
    <xf numFmtId="0" fontId="7" fillId="0" borderId="2" xfId="5" applyFill="1" applyBorder="1" applyAlignment="1"/>
    <xf numFmtId="0" fontId="5" fillId="0" borderId="2" xfId="2" applyFont="1" applyBorder="1" applyAlignment="1">
      <alignment wrapText="1"/>
    </xf>
    <xf numFmtId="166" fontId="5" fillId="18" borderId="2" xfId="2" applyNumberFormat="1" applyFont="1" applyFill="1" applyBorder="1"/>
    <xf numFmtId="0" fontId="5" fillId="17" borderId="2" xfId="2" applyFont="1" applyFill="1" applyBorder="1" applyAlignment="1">
      <alignment wrapText="1"/>
    </xf>
    <xf numFmtId="0" fontId="5" fillId="9" borderId="2" xfId="2" applyFont="1" applyFill="1" applyBorder="1"/>
    <xf numFmtId="166" fontId="5" fillId="8" borderId="2" xfId="2" applyNumberFormat="1" applyFont="1" applyFill="1" applyBorder="1"/>
    <xf numFmtId="3" fontId="5" fillId="0" borderId="2" xfId="2" applyNumberFormat="1" applyFont="1" applyBorder="1"/>
    <xf numFmtId="0" fontId="5" fillId="0" borderId="2" xfId="2" applyFont="1" applyBorder="1" applyAlignment="1">
      <alignment vertical="top" wrapText="1"/>
    </xf>
    <xf numFmtId="0" fontId="5" fillId="4" borderId="2" xfId="2" applyFont="1" applyFill="1" applyBorder="1"/>
    <xf numFmtId="0" fontId="12" fillId="0" borderId="2" xfId="2" applyFont="1" applyBorder="1" applyAlignment="1">
      <alignment vertical="top" wrapText="1"/>
    </xf>
    <xf numFmtId="0" fontId="5" fillId="5" borderId="2" xfId="2" applyFont="1" applyFill="1" applyBorder="1" applyAlignment="1">
      <alignment horizontal="left"/>
    </xf>
    <xf numFmtId="0" fontId="7" fillId="0" borderId="2" xfId="1" applyBorder="1"/>
    <xf numFmtId="0" fontId="5" fillId="11" borderId="2" xfId="2" applyFont="1" applyFill="1" applyBorder="1" applyAlignment="1">
      <alignment horizontal="left"/>
    </xf>
    <xf numFmtId="0" fontId="5" fillId="8" borderId="2" xfId="2" applyFont="1" applyFill="1" applyBorder="1" applyAlignment="1">
      <alignment wrapText="1"/>
    </xf>
    <xf numFmtId="0" fontId="5" fillId="11" borderId="2" xfId="2" applyFont="1" applyFill="1" applyBorder="1" applyAlignment="1">
      <alignment horizontal="left" wrapText="1"/>
    </xf>
    <xf numFmtId="166" fontId="5" fillId="0" borderId="2" xfId="2" applyNumberFormat="1" applyFont="1" applyBorder="1" applyAlignment="1">
      <alignment wrapText="1"/>
    </xf>
    <xf numFmtId="0" fontId="5" fillId="9" borderId="2" xfId="2" applyFont="1" applyFill="1" applyBorder="1" applyAlignment="1">
      <alignment wrapText="1"/>
    </xf>
    <xf numFmtId="0" fontId="5" fillId="0" borderId="2" xfId="2" applyFont="1" applyBorder="1" applyAlignment="1">
      <alignment horizontal="left" wrapText="1"/>
    </xf>
    <xf numFmtId="0" fontId="5" fillId="20" borderId="2" xfId="2" applyFont="1" applyFill="1" applyBorder="1"/>
    <xf numFmtId="0" fontId="16" fillId="9" borderId="2" xfId="2" applyFont="1" applyFill="1" applyBorder="1"/>
    <xf numFmtId="0" fontId="8" fillId="0" borderId="2" xfId="2" applyFont="1" applyBorder="1"/>
    <xf numFmtId="3" fontId="5" fillId="0" borderId="2" xfId="2" applyNumberFormat="1" applyFont="1" applyBorder="1" applyAlignment="1">
      <alignment horizontal="left"/>
    </xf>
    <xf numFmtId="49" fontId="5" fillId="0" borderId="2" xfId="2" applyNumberFormat="1" applyFont="1" applyBorder="1" applyAlignment="1">
      <alignment vertical="top" wrapText="1"/>
    </xf>
    <xf numFmtId="0" fontId="5" fillId="3" borderId="2" xfId="2" applyFont="1" applyFill="1" applyBorder="1"/>
    <xf numFmtId="0" fontId="8" fillId="0" borderId="2" xfId="2" applyFont="1" applyBorder="1" applyAlignment="1">
      <alignment wrapText="1"/>
    </xf>
    <xf numFmtId="0" fontId="8" fillId="0" borderId="2" xfId="2" applyFont="1" applyBorder="1" applyAlignment="1">
      <alignment vertical="top" wrapText="1"/>
    </xf>
    <xf numFmtId="0" fontId="7" fillId="0" borderId="2" xfId="5" applyFill="1" applyBorder="1" applyAlignment="1">
      <alignment wrapText="1"/>
    </xf>
    <xf numFmtId="0" fontId="5" fillId="5" borderId="2" xfId="2" applyFont="1" applyFill="1" applyBorder="1"/>
    <xf numFmtId="0" fontId="8" fillId="0" borderId="2" xfId="2" applyFont="1" applyBorder="1" applyAlignment="1">
      <alignment vertical="top"/>
    </xf>
    <xf numFmtId="166" fontId="5" fillId="0" borderId="2" xfId="2" quotePrefix="1" applyNumberFormat="1" applyFont="1" applyBorder="1"/>
    <xf numFmtId="3" fontId="5" fillId="8" borderId="2" xfId="2" applyNumberFormat="1" applyFont="1" applyFill="1" applyBorder="1"/>
    <xf numFmtId="166" fontId="5" fillId="2" borderId="2" xfId="2" applyNumberFormat="1" applyFont="1" applyFill="1" applyBorder="1"/>
    <xf numFmtId="0" fontId="16" fillId="21" borderId="2" xfId="2" applyFont="1" applyFill="1" applyBorder="1"/>
    <xf numFmtId="0" fontId="18" fillId="0" borderId="2" xfId="1" applyFont="1" applyFill="1" applyBorder="1" applyAlignment="1"/>
    <xf numFmtId="49" fontId="5" fillId="0" borderId="2" xfId="2" applyNumberFormat="1" applyFont="1" applyBorder="1" applyAlignment="1">
      <alignment horizontal="left" wrapText="1"/>
    </xf>
    <xf numFmtId="14" fontId="5" fillId="0" borderId="2" xfId="2" applyNumberFormat="1" applyFont="1" applyBorder="1" applyAlignment="1">
      <alignment horizontal="left"/>
    </xf>
    <xf numFmtId="49" fontId="5" fillId="0" borderId="2" xfId="2" applyNumberFormat="1" applyFont="1" applyBorder="1" applyAlignment="1">
      <alignment vertical="center"/>
    </xf>
    <xf numFmtId="0" fontId="5" fillId="0" borderId="2" xfId="2" applyFont="1" applyBorder="1" applyAlignment="1">
      <alignment horizontal="left" vertical="center"/>
    </xf>
    <xf numFmtId="0" fontId="5" fillId="0" borderId="2" xfId="2" applyFont="1" applyBorder="1" applyAlignment="1">
      <alignment vertical="center" wrapText="1"/>
    </xf>
    <xf numFmtId="0" fontId="25" fillId="0" borderId="2" xfId="2" applyFont="1" applyBorder="1" applyAlignment="1">
      <alignment horizontal="left" vertical="center"/>
    </xf>
    <xf numFmtId="14" fontId="5" fillId="0" borderId="2" xfId="2" applyNumberFormat="1" applyFont="1" applyBorder="1" applyAlignment="1">
      <alignment vertical="center"/>
    </xf>
    <xf numFmtId="0" fontId="16" fillId="23" borderId="2" xfId="2" applyFont="1" applyFill="1" applyBorder="1" applyAlignment="1">
      <alignment vertical="center"/>
    </xf>
    <xf numFmtId="0" fontId="7" fillId="0" borderId="2" xfId="5" applyFill="1" applyBorder="1" applyAlignment="1">
      <alignment vertical="center"/>
    </xf>
    <xf numFmtId="49" fontId="17" fillId="0" borderId="2" xfId="2" applyNumberFormat="1" applyFont="1" applyBorder="1" applyAlignment="1">
      <alignment horizontal="left" vertical="center" wrapText="1"/>
    </xf>
    <xf numFmtId="14" fontId="5" fillId="0" borderId="2" xfId="2" applyNumberFormat="1" applyFont="1" applyBorder="1" applyAlignment="1">
      <alignment horizontal="center" vertical="center" wrapText="1"/>
    </xf>
    <xf numFmtId="0" fontId="7" fillId="0" borderId="2" xfId="5" applyBorder="1" applyAlignment="1">
      <alignment vertical="center"/>
    </xf>
    <xf numFmtId="0" fontId="22" fillId="0" borderId="2" xfId="2" applyFont="1" applyBorder="1" applyAlignment="1">
      <alignment vertical="top" wrapText="1"/>
    </xf>
    <xf numFmtId="0" fontId="5" fillId="6" borderId="2" xfId="2" applyFont="1" applyFill="1" applyBorder="1"/>
    <xf numFmtId="0" fontId="22" fillId="0" borderId="2" xfId="2" applyFont="1" applyBorder="1" applyAlignment="1">
      <alignment vertical="center" wrapText="1"/>
    </xf>
    <xf numFmtId="3" fontId="5" fillId="0" borderId="2" xfId="2" applyNumberFormat="1" applyFont="1" applyBorder="1" applyAlignment="1">
      <alignment vertical="center"/>
    </xf>
    <xf numFmtId="0" fontId="5" fillId="6" borderId="2" xfId="2" applyFont="1" applyFill="1" applyBorder="1" applyAlignment="1">
      <alignment vertical="center"/>
    </xf>
    <xf numFmtId="0" fontId="26" fillId="3" borderId="1" xfId="2" applyFont="1" applyFill="1" applyBorder="1" applyAlignment="1">
      <alignment horizontal="center" vertical="center" wrapText="1"/>
    </xf>
    <xf numFmtId="0" fontId="27" fillId="10" borderId="2" xfId="2" applyFont="1" applyFill="1" applyBorder="1" applyAlignment="1">
      <alignment horizontal="center" vertical="center" wrapText="1"/>
    </xf>
    <xf numFmtId="49" fontId="27" fillId="25" borderId="1" xfId="2" applyNumberFormat="1" applyFont="1" applyFill="1" applyBorder="1" applyAlignment="1">
      <alignment horizontal="center" vertical="center" wrapText="1"/>
    </xf>
    <xf numFmtId="0" fontId="27" fillId="25" borderId="1" xfId="2" applyFont="1" applyFill="1" applyBorder="1" applyAlignment="1">
      <alignment horizontal="center" vertical="center" wrapText="1"/>
    </xf>
    <xf numFmtId="0" fontId="26" fillId="25" borderId="1" xfId="2" applyFont="1" applyFill="1" applyBorder="1" applyAlignment="1">
      <alignment horizontal="center" vertical="center" wrapText="1"/>
    </xf>
    <xf numFmtId="0" fontId="26" fillId="26" borderId="1" xfId="2" applyFont="1" applyFill="1" applyBorder="1" applyAlignment="1">
      <alignment horizontal="center" vertical="center" wrapText="1"/>
    </xf>
    <xf numFmtId="0" fontId="27" fillId="26" borderId="1" xfId="2" applyFont="1" applyFill="1" applyBorder="1" applyAlignment="1">
      <alignment horizontal="center" vertical="center" wrapText="1"/>
    </xf>
    <xf numFmtId="0" fontId="26" fillId="27" borderId="1" xfId="2" applyFont="1" applyFill="1" applyBorder="1" applyAlignment="1">
      <alignment horizontal="center" vertical="center" wrapText="1"/>
    </xf>
    <xf numFmtId="49" fontId="26" fillId="27" borderId="1" xfId="2" applyNumberFormat="1" applyFont="1" applyFill="1" applyBorder="1" applyAlignment="1">
      <alignment horizontal="center" vertical="center" wrapText="1"/>
    </xf>
    <xf numFmtId="0" fontId="27" fillId="27" borderId="1" xfId="2" applyFont="1" applyFill="1" applyBorder="1" applyAlignment="1">
      <alignment horizontal="center" vertical="center" wrapText="1"/>
    </xf>
    <xf numFmtId="14" fontId="27" fillId="27" borderId="1" xfId="2" applyNumberFormat="1" applyFont="1" applyFill="1" applyBorder="1" applyAlignment="1">
      <alignment horizontal="center" vertical="center" wrapText="1"/>
    </xf>
    <xf numFmtId="164" fontId="27" fillId="27" borderId="1" xfId="3" applyFont="1" applyFill="1" applyBorder="1" applyAlignment="1">
      <alignment horizontal="center" vertical="center" wrapText="1"/>
    </xf>
    <xf numFmtId="0" fontId="26" fillId="4" borderId="5" xfId="2" applyFont="1" applyFill="1" applyBorder="1" applyAlignment="1">
      <alignment horizontal="center" vertical="center" wrapText="1"/>
    </xf>
    <xf numFmtId="0" fontId="27" fillId="28" borderId="1" xfId="2" applyFont="1" applyFill="1" applyBorder="1" applyAlignment="1">
      <alignment horizontal="center" vertical="center" wrapText="1"/>
    </xf>
    <xf numFmtId="0" fontId="26" fillId="28" borderId="1" xfId="2" applyFont="1" applyFill="1" applyBorder="1" applyAlignment="1">
      <alignment horizontal="center" vertical="center" wrapText="1"/>
    </xf>
    <xf numFmtId="0" fontId="27" fillId="12" borderId="1" xfId="2" applyFont="1" applyFill="1" applyBorder="1" applyAlignment="1">
      <alignment horizontal="center" vertical="center" wrapText="1"/>
    </xf>
    <xf numFmtId="0" fontId="27" fillId="12" borderId="7" xfId="2" applyFont="1" applyFill="1" applyBorder="1" applyAlignment="1">
      <alignment horizontal="center" vertical="center" wrapText="1"/>
    </xf>
    <xf numFmtId="14" fontId="27" fillId="12" borderId="7" xfId="2" applyNumberFormat="1" applyFont="1" applyFill="1" applyBorder="1" applyAlignment="1">
      <alignment horizontal="center" vertical="center" wrapText="1"/>
    </xf>
    <xf numFmtId="0" fontId="4" fillId="0" borderId="1" xfId="2" applyFont="1" applyBorder="1" applyAlignment="1">
      <alignment horizontal="center" vertical="center"/>
    </xf>
    <xf numFmtId="0" fontId="5" fillId="0" borderId="3" xfId="2" applyFont="1" applyBorder="1" applyAlignment="1">
      <alignment horizontal="center"/>
    </xf>
    <xf numFmtId="49" fontId="4" fillId="0" borderId="1" xfId="2" applyNumberFormat="1" applyFont="1" applyBorder="1" applyAlignment="1">
      <alignment vertical="center"/>
    </xf>
    <xf numFmtId="0" fontId="4" fillId="0" borderId="1" xfId="2" applyFont="1" applyBorder="1" applyAlignment="1">
      <alignment vertical="center"/>
    </xf>
    <xf numFmtId="0" fontId="4" fillId="0" borderId="1" xfId="2" applyFont="1" applyBorder="1"/>
    <xf numFmtId="14" fontId="4" fillId="0" borderId="1" xfId="2" applyNumberFormat="1" applyFont="1" applyBorder="1" applyAlignment="1">
      <alignment horizontal="right" vertical="center"/>
    </xf>
    <xf numFmtId="14" fontId="4" fillId="0" borderId="1" xfId="2" applyNumberFormat="1" applyFont="1" applyBorder="1" applyAlignment="1">
      <alignment horizontal="center" vertical="center"/>
    </xf>
    <xf numFmtId="49" fontId="4" fillId="0" borderId="1" xfId="2" applyNumberFormat="1" applyFont="1" applyBorder="1" applyAlignment="1">
      <alignment horizontal="center" vertical="center"/>
    </xf>
    <xf numFmtId="167" fontId="4" fillId="0" borderId="1" xfId="3" applyNumberFormat="1" applyFont="1" applyBorder="1" applyAlignment="1">
      <alignment horizontal="right" vertical="center"/>
    </xf>
    <xf numFmtId="167" fontId="4" fillId="0" borderId="1" xfId="3" applyNumberFormat="1" applyFont="1" applyBorder="1" applyAlignment="1">
      <alignment vertical="center"/>
    </xf>
    <xf numFmtId="167" fontId="4" fillId="0" borderId="1" xfId="3" applyNumberFormat="1" applyFont="1" applyFill="1" applyBorder="1" applyAlignment="1">
      <alignment vertical="center"/>
    </xf>
    <xf numFmtId="0" fontId="7" fillId="0" borderId="1" xfId="1" applyBorder="1" applyAlignment="1">
      <alignment horizontal="left" vertical="center"/>
    </xf>
    <xf numFmtId="0" fontId="4" fillId="0" borderId="1" xfId="2" applyFont="1" applyBorder="1" applyAlignment="1">
      <alignment horizontal="left" vertical="center"/>
    </xf>
    <xf numFmtId="1" fontId="5" fillId="0" borderId="1" xfId="2" applyNumberFormat="1" applyFont="1" applyBorder="1" applyAlignment="1">
      <alignment horizontal="left" vertical="center" wrapText="1"/>
    </xf>
    <xf numFmtId="0" fontId="5" fillId="0" borderId="3" xfId="2" applyFont="1" applyBorder="1"/>
    <xf numFmtId="0" fontId="5" fillId="0" borderId="8" xfId="2" applyFont="1" applyBorder="1"/>
    <xf numFmtId="0" fontId="5" fillId="0" borderId="8" xfId="2" applyFont="1" applyBorder="1" applyAlignment="1">
      <alignment wrapText="1"/>
    </xf>
    <xf numFmtId="0" fontId="5" fillId="0" borderId="7" xfId="2" applyFont="1" applyBorder="1"/>
    <xf numFmtId="0" fontId="5" fillId="0" borderId="1" xfId="2" applyFont="1" applyBorder="1" applyAlignment="1">
      <alignment horizontal="left" vertical="center" wrapText="1"/>
    </xf>
    <xf numFmtId="0" fontId="4" fillId="0" borderId="1" xfId="2" applyFont="1" applyBorder="1" applyAlignment="1">
      <alignment vertical="center" wrapText="1"/>
    </xf>
    <xf numFmtId="0" fontId="4" fillId="29" borderId="1" xfId="2" applyFont="1" applyFill="1" applyBorder="1" applyAlignment="1">
      <alignment vertical="center"/>
    </xf>
    <xf numFmtId="0" fontId="5" fillId="0" borderId="9" xfId="2" applyFont="1" applyBorder="1"/>
    <xf numFmtId="49" fontId="5" fillId="0" borderId="8" xfId="2" applyNumberFormat="1" applyFont="1" applyBorder="1" applyAlignment="1">
      <alignment wrapText="1"/>
    </xf>
    <xf numFmtId="0" fontId="5" fillId="0" borderId="1" xfId="2" applyFont="1" applyBorder="1" applyAlignment="1">
      <alignment horizontal="center" vertical="center"/>
    </xf>
    <xf numFmtId="0" fontId="5" fillId="0" borderId="1" xfId="2" applyFont="1" applyBorder="1" applyAlignment="1">
      <alignment horizontal="left" vertical="top"/>
    </xf>
    <xf numFmtId="1" fontId="5" fillId="0" borderId="1" xfId="4" applyNumberFormat="1" applyFont="1" applyBorder="1" applyAlignment="1">
      <alignment horizontal="center" vertical="center"/>
    </xf>
    <xf numFmtId="1" fontId="4" fillId="0" borderId="1" xfId="2" applyNumberFormat="1" applyFont="1" applyBorder="1" applyAlignment="1">
      <alignment horizontal="center" vertical="center"/>
    </xf>
    <xf numFmtId="0" fontId="5" fillId="0" borderId="1" xfId="2" applyFont="1" applyBorder="1" applyAlignment="1">
      <alignment horizontal="left" vertical="center"/>
    </xf>
    <xf numFmtId="1" fontId="5" fillId="0" borderId="1" xfId="2" applyNumberFormat="1" applyFont="1" applyBorder="1" applyAlignment="1">
      <alignment horizontal="left" vertical="center"/>
    </xf>
    <xf numFmtId="0" fontId="5" fillId="0" borderId="1" xfId="2" applyFont="1" applyBorder="1" applyAlignment="1">
      <alignment horizontal="center" vertical="top"/>
    </xf>
    <xf numFmtId="1" fontId="5" fillId="0" borderId="1" xfId="2" applyNumberFormat="1" applyFont="1" applyBorder="1" applyAlignment="1">
      <alignment horizontal="center" vertical="center"/>
    </xf>
    <xf numFmtId="14" fontId="5" fillId="0" borderId="1" xfId="2" applyNumberFormat="1" applyFont="1" applyBorder="1" applyAlignment="1">
      <alignment horizontal="center" vertical="center"/>
    </xf>
    <xf numFmtId="14" fontId="5" fillId="0" borderId="8" xfId="2" applyNumberFormat="1" applyFont="1" applyBorder="1"/>
    <xf numFmtId="3" fontId="31" fillId="0" borderId="1" xfId="2" applyNumberFormat="1" applyFont="1" applyBorder="1" applyAlignment="1" applyProtection="1">
      <alignment horizontal="center" vertical="center"/>
      <protection locked="0"/>
    </xf>
    <xf numFmtId="0" fontId="5" fillId="0" borderId="6" xfId="2" applyFont="1" applyBorder="1" applyAlignment="1">
      <alignment horizontal="center" vertical="center"/>
    </xf>
    <xf numFmtId="0" fontId="5" fillId="0" borderId="7" xfId="2" applyFont="1" applyBorder="1" applyAlignment="1">
      <alignment horizontal="center" vertical="center"/>
    </xf>
    <xf numFmtId="0" fontId="7" fillId="0" borderId="1" xfId="1" applyBorder="1" applyAlignment="1">
      <alignment horizontal="center" vertical="center"/>
    </xf>
    <xf numFmtId="1" fontId="5" fillId="0" borderId="6" xfId="2" applyNumberFormat="1" applyFont="1" applyBorder="1" applyAlignment="1">
      <alignment horizontal="center" vertical="center"/>
    </xf>
    <xf numFmtId="14" fontId="5" fillId="0" borderId="7" xfId="2" applyNumberFormat="1" applyFont="1" applyBorder="1" applyAlignment="1">
      <alignment horizontal="center" vertical="center"/>
    </xf>
    <xf numFmtId="167" fontId="5" fillId="0" borderId="1" xfId="3" applyNumberFormat="1" applyFont="1" applyBorder="1" applyAlignment="1">
      <alignment horizontal="center" vertical="center"/>
    </xf>
    <xf numFmtId="0" fontId="5" fillId="0" borderId="3" xfId="2" applyFont="1" applyBorder="1" applyAlignment="1">
      <alignment horizontal="left"/>
    </xf>
    <xf numFmtId="0" fontId="4" fillId="6" borderId="1" xfId="2" applyFont="1" applyFill="1" applyBorder="1" applyAlignment="1">
      <alignment vertical="center"/>
    </xf>
    <xf numFmtId="14" fontId="8" fillId="0" borderId="8" xfId="2" applyNumberFormat="1" applyFont="1" applyBorder="1"/>
    <xf numFmtId="0" fontId="4" fillId="4" borderId="1" xfId="2" applyFont="1" applyFill="1" applyBorder="1" applyAlignment="1">
      <alignment vertical="center"/>
    </xf>
    <xf numFmtId="14" fontId="5" fillId="0" borderId="7" xfId="2" applyNumberFormat="1" applyFont="1" applyBorder="1"/>
    <xf numFmtId="0" fontId="5" fillId="0" borderId="1" xfId="2" applyFont="1" applyBorder="1" applyAlignment="1">
      <alignment horizontal="left"/>
    </xf>
    <xf numFmtId="0" fontId="30" fillId="6" borderId="1" xfId="2" applyFont="1" applyFill="1" applyBorder="1" applyAlignment="1">
      <alignment vertical="center"/>
    </xf>
    <xf numFmtId="14" fontId="5" fillId="0" borderId="8" xfId="2" applyNumberFormat="1" applyFont="1" applyBorder="1" applyAlignment="1">
      <alignment wrapText="1"/>
    </xf>
    <xf numFmtId="1" fontId="5" fillId="0" borderId="1" xfId="2" applyNumberFormat="1" applyFont="1" applyBorder="1" applyAlignment="1">
      <alignment vertical="center" wrapText="1"/>
    </xf>
    <xf numFmtId="0" fontId="4" fillId="0" borderId="7" xfId="2" applyFont="1" applyBorder="1"/>
    <xf numFmtId="0" fontId="5" fillId="0" borderId="5" xfId="2" applyFont="1" applyBorder="1"/>
    <xf numFmtId="0" fontId="30" fillId="6" borderId="5" xfId="2" applyFont="1" applyFill="1" applyBorder="1" applyAlignment="1">
      <alignment vertical="center"/>
    </xf>
    <xf numFmtId="14" fontId="4" fillId="0" borderId="1" xfId="2" applyNumberFormat="1" applyFont="1" applyBorder="1" applyAlignment="1">
      <alignment vertical="center"/>
    </xf>
    <xf numFmtId="0" fontId="26" fillId="4" borderId="1" xfId="2" applyFont="1" applyFill="1" applyBorder="1" applyAlignment="1">
      <alignment horizontal="center" vertical="center" wrapText="1"/>
    </xf>
    <xf numFmtId="0" fontId="14" fillId="33" borderId="1" xfId="0" applyFont="1" applyFill="1" applyBorder="1" applyAlignment="1">
      <alignment horizontal="center" vertical="center" wrapText="1"/>
    </xf>
    <xf numFmtId="49" fontId="13" fillId="33" borderId="1" xfId="0" applyNumberFormat="1" applyFont="1" applyFill="1" applyBorder="1" applyAlignment="1">
      <alignment horizontal="center" vertical="center" wrapText="1"/>
    </xf>
    <xf numFmtId="0" fontId="13" fillId="33" borderId="1" xfId="0" applyFont="1" applyFill="1" applyBorder="1" applyAlignment="1">
      <alignment horizontal="center" vertical="center" wrapText="1"/>
    </xf>
    <xf numFmtId="0" fontId="14" fillId="26" borderId="1" xfId="0" applyFont="1" applyFill="1" applyBorder="1" applyAlignment="1">
      <alignment horizontal="center" vertical="center" wrapText="1"/>
    </xf>
    <xf numFmtId="0" fontId="13" fillId="26" borderId="1" xfId="0" applyFont="1" applyFill="1" applyBorder="1" applyAlignment="1">
      <alignment horizontal="center" vertical="center" wrapText="1"/>
    </xf>
    <xf numFmtId="49" fontId="14" fillId="27" borderId="1" xfId="0" applyNumberFormat="1" applyFont="1" applyFill="1" applyBorder="1" applyAlignment="1">
      <alignment horizontal="center" vertical="center" wrapText="1"/>
    </xf>
    <xf numFmtId="0" fontId="13" fillId="16" borderId="1" xfId="0" applyFont="1" applyFill="1" applyBorder="1" applyAlignment="1">
      <alignment horizontal="center" vertical="center" wrapText="1"/>
    </xf>
    <xf numFmtId="14" fontId="13" fillId="27" borderId="1" xfId="0" applyNumberFormat="1" applyFont="1" applyFill="1" applyBorder="1" applyAlignment="1">
      <alignment horizontal="center" vertical="center" wrapText="1"/>
    </xf>
    <xf numFmtId="14" fontId="13" fillId="34" borderId="1" xfId="0" applyNumberFormat="1" applyFont="1" applyFill="1" applyBorder="1" applyAlignment="1">
      <alignment horizontal="center" vertical="center" wrapText="1"/>
    </xf>
    <xf numFmtId="0" fontId="14" fillId="4" borderId="1" xfId="0" applyFont="1" applyFill="1" applyBorder="1" applyAlignment="1">
      <alignment horizontal="center" vertical="center" wrapText="1"/>
    </xf>
    <xf numFmtId="0" fontId="14" fillId="28" borderId="1" xfId="0" applyFont="1" applyFill="1" applyBorder="1" applyAlignment="1">
      <alignment horizontal="center" vertical="center" wrapText="1"/>
    </xf>
    <xf numFmtId="0" fontId="13" fillId="12" borderId="1" xfId="0" applyFont="1" applyFill="1" applyBorder="1" applyAlignment="1">
      <alignment horizontal="center" vertical="center" wrapText="1"/>
    </xf>
    <xf numFmtId="1" fontId="13" fillId="12" borderId="1" xfId="0" applyNumberFormat="1" applyFont="1" applyFill="1" applyBorder="1" applyAlignment="1">
      <alignment horizontal="center" vertical="center" wrapText="1"/>
    </xf>
    <xf numFmtId="0" fontId="13" fillId="10" borderId="1" xfId="0" applyFont="1" applyFill="1" applyBorder="1" applyAlignment="1">
      <alignment horizontal="center" vertical="center" wrapText="1"/>
    </xf>
    <xf numFmtId="0" fontId="32" fillId="0" borderId="0" xfId="0" applyFont="1" applyAlignment="1">
      <alignment horizontal="center" vertical="center" wrapText="1"/>
    </xf>
    <xf numFmtId="1" fontId="5" fillId="0" borderId="1" xfId="0" applyNumberFormat="1" applyFont="1" applyBorder="1" applyAlignment="1">
      <alignment horizontal="center" vertical="center"/>
    </xf>
    <xf numFmtId="14" fontId="5" fillId="0" borderId="1" xfId="0" applyNumberFormat="1" applyFont="1" applyBorder="1" applyAlignment="1">
      <alignment horizontal="center" vertical="center"/>
    </xf>
    <xf numFmtId="14" fontId="4" fillId="0" borderId="1" xfId="0" applyNumberFormat="1" applyFont="1" applyBorder="1" applyAlignment="1">
      <alignment horizontal="center" vertical="center"/>
    </xf>
    <xf numFmtId="168" fontId="5" fillId="0" borderId="1" xfId="6" applyNumberFormat="1" applyFont="1" applyBorder="1" applyAlignment="1">
      <alignment horizontal="center" vertical="center"/>
    </xf>
    <xf numFmtId="0" fontId="5" fillId="0" borderId="7" xfId="0" applyFont="1" applyBorder="1" applyAlignment="1">
      <alignment horizontal="center" vertical="center"/>
    </xf>
    <xf numFmtId="0" fontId="5" fillId="0" borderId="0" xfId="0" applyFont="1" applyAlignment="1">
      <alignment horizontal="center" vertical="center"/>
    </xf>
    <xf numFmtId="14" fontId="5" fillId="0" borderId="0" xfId="0" applyNumberFormat="1" applyFont="1" applyAlignment="1">
      <alignment horizontal="center" vertical="center"/>
    </xf>
    <xf numFmtId="0" fontId="0" fillId="0" borderId="0" xfId="0" applyAlignment="1">
      <alignment horizontal="left"/>
    </xf>
    <xf numFmtId="0" fontId="33" fillId="31" borderId="1" xfId="0" applyFont="1" applyFill="1" applyBorder="1" applyAlignment="1">
      <alignment horizontal="center"/>
    </xf>
    <xf numFmtId="0" fontId="33" fillId="31" borderId="1" xfId="0" applyFont="1" applyFill="1" applyBorder="1" applyAlignment="1">
      <alignment horizontal="center" wrapText="1"/>
    </xf>
    <xf numFmtId="0" fontId="33" fillId="31" borderId="1" xfId="0" applyFont="1" applyFill="1" applyBorder="1" applyAlignment="1">
      <alignment horizontal="center" vertical="top"/>
    </xf>
    <xf numFmtId="0" fontId="0" fillId="0" borderId="0" xfId="0" applyAlignment="1">
      <alignment horizontal="center"/>
    </xf>
    <xf numFmtId="0" fontId="11" fillId="0" borderId="1" xfId="0" applyFont="1" applyBorder="1" applyAlignment="1">
      <alignment horizontal="left"/>
    </xf>
    <xf numFmtId="0" fontId="0" fillId="0" borderId="1" xfId="0" applyBorder="1" applyAlignment="1">
      <alignment horizontal="left"/>
    </xf>
    <xf numFmtId="1" fontId="5" fillId="0" borderId="0" xfId="0" applyNumberFormat="1" applyFont="1" applyAlignment="1">
      <alignment horizontal="center" vertical="center"/>
    </xf>
    <xf numFmtId="0" fontId="11" fillId="0" borderId="1" xfId="0" applyFont="1" applyBorder="1" applyAlignment="1">
      <alignment horizontal="left" wrapText="1"/>
    </xf>
    <xf numFmtId="0" fontId="5" fillId="0" borderId="1" xfId="0" applyFont="1" applyBorder="1" applyAlignment="1">
      <alignment horizontal="left" vertical="center"/>
    </xf>
    <xf numFmtId="0" fontId="4" fillId="0" borderId="1" xfId="0" applyFont="1" applyBorder="1" applyAlignment="1">
      <alignment horizontal="left" vertical="center"/>
    </xf>
    <xf numFmtId="0" fontId="0" fillId="0" borderId="0" xfId="0" applyAlignment="1">
      <alignment horizontal="left" vertical="center"/>
    </xf>
    <xf numFmtId="0" fontId="5" fillId="0" borderId="2" xfId="2" applyFont="1" applyBorder="1" applyAlignment="1">
      <alignment horizontal="left" vertical="top" wrapText="1"/>
    </xf>
    <xf numFmtId="0" fontId="5" fillId="0" borderId="2" xfId="2" applyFont="1" applyBorder="1" applyAlignment="1">
      <alignment horizontal="left" vertical="top"/>
    </xf>
    <xf numFmtId="0" fontId="5" fillId="8" borderId="2" xfId="2" applyFont="1" applyFill="1" applyBorder="1" applyAlignment="1">
      <alignment horizontal="left" vertical="top"/>
    </xf>
    <xf numFmtId="14" fontId="5" fillId="0" borderId="2" xfId="2" applyNumberFormat="1" applyFont="1" applyBorder="1" applyAlignment="1">
      <alignment horizontal="left" vertical="top"/>
    </xf>
    <xf numFmtId="49" fontId="5" fillId="0" borderId="2" xfId="2" applyNumberFormat="1" applyFont="1" applyBorder="1" applyAlignment="1">
      <alignment horizontal="left" vertical="top"/>
    </xf>
    <xf numFmtId="0" fontId="5" fillId="0" borderId="2" xfId="2" applyFont="1" applyBorder="1" applyAlignment="1">
      <alignment horizontal="center"/>
    </xf>
    <xf numFmtId="0" fontId="5" fillId="0" borderId="2" xfId="2" applyFont="1" applyBorder="1" applyAlignment="1">
      <alignment horizontal="center" vertical="top"/>
    </xf>
    <xf numFmtId="0" fontId="5" fillId="0" borderId="2" xfId="2" applyFont="1" applyBorder="1" applyAlignment="1">
      <alignment horizontal="center" vertical="center"/>
    </xf>
    <xf numFmtId="0" fontId="3" fillId="0" borderId="0" xfId="2" applyAlignment="1">
      <alignment horizontal="center" vertical="center"/>
    </xf>
    <xf numFmtId="0" fontId="26" fillId="25" borderId="1" xfId="2" applyFont="1" applyFill="1" applyBorder="1" applyAlignment="1">
      <alignment vertical="center" wrapText="1"/>
    </xf>
    <xf numFmtId="0" fontId="5" fillId="0" borderId="1" xfId="2" applyFont="1" applyBorder="1" applyAlignment="1">
      <alignment vertical="center"/>
    </xf>
    <xf numFmtId="0" fontId="26" fillId="3" borderId="1" xfId="2" applyFont="1" applyFill="1" applyBorder="1" applyAlignment="1">
      <alignment vertical="center" wrapText="1"/>
    </xf>
    <xf numFmtId="0" fontId="5" fillId="30" borderId="2" xfId="2" applyFont="1" applyFill="1" applyBorder="1"/>
    <xf numFmtId="0" fontId="11" fillId="0" borderId="1" xfId="0" applyFont="1" applyBorder="1"/>
    <xf numFmtId="0" fontId="35" fillId="0" borderId="0" xfId="0" applyFont="1"/>
    <xf numFmtId="1" fontId="5" fillId="0" borderId="1" xfId="6" applyNumberFormat="1" applyFont="1" applyBorder="1" applyAlignment="1">
      <alignment horizontal="left" vertical="center"/>
    </xf>
    <xf numFmtId="14" fontId="5" fillId="31" borderId="2" xfId="2" applyNumberFormat="1" applyFont="1" applyFill="1" applyBorder="1"/>
    <xf numFmtId="0" fontId="5" fillId="31" borderId="2" xfId="2" applyFont="1" applyFill="1" applyBorder="1"/>
    <xf numFmtId="0" fontId="16" fillId="8" borderId="2" xfId="2" applyFont="1" applyFill="1" applyBorder="1"/>
    <xf numFmtId="0" fontId="25" fillId="0" borderId="2" xfId="2" applyFont="1" applyBorder="1" applyAlignment="1">
      <alignment horizontal="left" vertical="top"/>
    </xf>
    <xf numFmtId="49" fontId="5" fillId="0" borderId="2" xfId="2" applyNumberFormat="1" applyFont="1" applyBorder="1" applyAlignment="1">
      <alignment vertical="top"/>
    </xf>
    <xf numFmtId="14" fontId="5" fillId="0" borderId="2" xfId="2" applyNumberFormat="1" applyFont="1" applyBorder="1" applyAlignment="1">
      <alignment vertical="top"/>
    </xf>
    <xf numFmtId="3" fontId="5" fillId="0" borderId="2" xfId="2" applyNumberFormat="1" applyFont="1" applyBorder="1" applyAlignment="1">
      <alignment vertical="top"/>
    </xf>
    <xf numFmtId="166" fontId="5" fillId="0" borderId="2" xfId="2" applyNumberFormat="1" applyFont="1" applyBorder="1" applyAlignment="1">
      <alignment vertical="top"/>
    </xf>
    <xf numFmtId="166" fontId="17" fillId="0" borderId="2" xfId="2" applyNumberFormat="1" applyFont="1" applyBorder="1" applyAlignment="1">
      <alignment vertical="top" wrapText="1"/>
    </xf>
    <xf numFmtId="0" fontId="16" fillId="23" borderId="2" xfId="2" applyFont="1" applyFill="1" applyBorder="1" applyAlignment="1">
      <alignment vertical="top"/>
    </xf>
    <xf numFmtId="0" fontId="4" fillId="0" borderId="2" xfId="2" applyFont="1" applyBorder="1" applyAlignment="1">
      <alignment horizontal="center" vertical="top"/>
    </xf>
    <xf numFmtId="0" fontId="17" fillId="0" borderId="2" xfId="2" applyFont="1" applyBorder="1" applyAlignment="1">
      <alignment vertical="top" wrapText="1"/>
    </xf>
    <xf numFmtId="14" fontId="5" fillId="0" borderId="2" xfId="2" applyNumberFormat="1" applyFont="1" applyBorder="1" applyAlignment="1">
      <alignment horizontal="center" vertical="top" wrapText="1"/>
    </xf>
    <xf numFmtId="0" fontId="10" fillId="0" borderId="0" xfId="2" applyFont="1" applyAlignment="1">
      <alignment vertical="top"/>
    </xf>
    <xf numFmtId="0" fontId="3" fillId="0" borderId="0" xfId="2" applyAlignment="1">
      <alignment vertical="top"/>
    </xf>
    <xf numFmtId="0" fontId="5" fillId="6" borderId="2" xfId="2" applyFont="1" applyFill="1" applyBorder="1" applyAlignment="1">
      <alignment vertical="top"/>
    </xf>
    <xf numFmtId="0" fontId="7" fillId="0" borderId="2" xfId="5" applyFill="1" applyBorder="1" applyAlignment="1">
      <alignment vertical="top"/>
    </xf>
    <xf numFmtId="0" fontId="4" fillId="0" borderId="1" xfId="0" applyFont="1" applyBorder="1" applyAlignment="1">
      <alignment vertical="center"/>
    </xf>
    <xf numFmtId="0" fontId="5" fillId="0" borderId="1" xfId="0" applyFont="1" applyBorder="1" applyAlignment="1">
      <alignment vertical="center"/>
    </xf>
    <xf numFmtId="0" fontId="0" fillId="0" borderId="0" xfId="0" applyAlignment="1">
      <alignment vertical="center"/>
    </xf>
    <xf numFmtId="0" fontId="14" fillId="11" borderId="2" xfId="2" applyFont="1" applyFill="1" applyBorder="1" applyAlignment="1">
      <alignment horizontal="left" vertical="center" wrapText="1"/>
    </xf>
    <xf numFmtId="0" fontId="5" fillId="8" borderId="2" xfId="2" applyFont="1" applyFill="1" applyBorder="1" applyAlignment="1">
      <alignment vertical="center"/>
    </xf>
    <xf numFmtId="0" fontId="5" fillId="35" borderId="2" xfId="2" applyFont="1" applyFill="1" applyBorder="1"/>
    <xf numFmtId="0" fontId="18" fillId="0" borderId="2" xfId="5" applyFont="1" applyFill="1" applyBorder="1" applyAlignment="1"/>
    <xf numFmtId="166" fontId="8" fillId="0" borderId="2" xfId="2" applyNumberFormat="1" applyFont="1" applyBorder="1"/>
    <xf numFmtId="0" fontId="7" fillId="0" borderId="2" xfId="1" applyBorder="1" applyAlignment="1">
      <alignment horizontal="left" vertical="center"/>
    </xf>
    <xf numFmtId="49" fontId="9" fillId="0" borderId="2" xfId="2" applyNumberFormat="1" applyFont="1" applyBorder="1" applyAlignment="1">
      <alignment vertical="top" wrapText="1"/>
    </xf>
    <xf numFmtId="49" fontId="8" fillId="0" borderId="2" xfId="2" applyNumberFormat="1" applyFont="1" applyBorder="1" applyAlignment="1">
      <alignment vertical="top" wrapText="1"/>
    </xf>
    <xf numFmtId="49" fontId="6" fillId="7" borderId="2" xfId="2" applyNumberFormat="1" applyFont="1" applyFill="1" applyBorder="1" applyAlignment="1">
      <alignment vertical="top"/>
    </xf>
    <xf numFmtId="0" fontId="5" fillId="5" borderId="2" xfId="2" applyFont="1" applyFill="1" applyBorder="1" applyAlignment="1">
      <alignment vertical="top" wrapText="1"/>
    </xf>
    <xf numFmtId="0" fontId="5" fillId="5" borderId="2" xfId="2" applyFont="1" applyFill="1" applyBorder="1" applyAlignment="1">
      <alignment vertical="top"/>
    </xf>
    <xf numFmtId="49" fontId="5" fillId="8" borderId="2" xfId="2" applyNumberFormat="1" applyFont="1" applyFill="1" applyBorder="1" applyAlignment="1">
      <alignment vertical="top" wrapText="1"/>
    </xf>
    <xf numFmtId="49" fontId="6" fillId="7" borderId="2" xfId="2" applyNumberFormat="1" applyFont="1" applyFill="1" applyBorder="1" applyAlignment="1">
      <alignment vertical="top" wrapText="1"/>
    </xf>
    <xf numFmtId="49" fontId="8" fillId="0" borderId="2" xfId="2" applyNumberFormat="1" applyFont="1" applyBorder="1" applyAlignment="1">
      <alignment vertical="top"/>
    </xf>
    <xf numFmtId="0" fontId="6" fillId="7" borderId="2" xfId="2" applyFont="1" applyFill="1" applyBorder="1" applyAlignment="1">
      <alignment vertical="top"/>
    </xf>
    <xf numFmtId="0" fontId="5" fillId="0" borderId="4" xfId="2" applyFont="1" applyBorder="1" applyAlignment="1">
      <alignment vertical="top"/>
    </xf>
    <xf numFmtId="0" fontId="13" fillId="32" borderId="1" xfId="0" applyFont="1" applyFill="1" applyBorder="1" applyAlignment="1">
      <alignment horizontal="center" vertical="center" wrapText="1"/>
    </xf>
    <xf numFmtId="1" fontId="13" fillId="32" borderId="1" xfId="0" applyNumberFormat="1" applyFont="1" applyFill="1" applyBorder="1" applyAlignment="1">
      <alignment horizontal="center" vertical="center" wrapText="1"/>
    </xf>
    <xf numFmtId="0" fontId="13" fillId="32" borderId="5" xfId="0" applyFont="1" applyFill="1" applyBorder="1" applyAlignment="1">
      <alignment horizontal="center" vertical="center" wrapText="1"/>
    </xf>
    <xf numFmtId="0" fontId="13" fillId="32" borderId="7" xfId="0" applyFont="1" applyFill="1" applyBorder="1" applyAlignment="1">
      <alignment horizontal="center" vertical="center" wrapText="1"/>
    </xf>
    <xf numFmtId="168" fontId="5" fillId="0" borderId="0" xfId="6" applyNumberFormat="1" applyFont="1" applyBorder="1" applyAlignment="1">
      <alignment horizontal="center" vertical="center"/>
    </xf>
    <xf numFmtId="1" fontId="0" fillId="0" borderId="0" xfId="0" applyNumberFormat="1" applyAlignment="1">
      <alignment horizontal="center" vertical="center"/>
    </xf>
    <xf numFmtId="49" fontId="0" fillId="0" borderId="0" xfId="0" applyNumberFormat="1" applyAlignment="1">
      <alignment horizontal="center" vertical="center"/>
    </xf>
    <xf numFmtId="14" fontId="0" fillId="0" borderId="0" xfId="0" applyNumberFormat="1" applyAlignment="1">
      <alignment horizontal="center" vertical="center"/>
    </xf>
    <xf numFmtId="0" fontId="0" fillId="0" borderId="0" xfId="0" applyAlignment="1">
      <alignment horizontal="left" vertical="top"/>
    </xf>
    <xf numFmtId="0" fontId="14" fillId="19" borderId="2" xfId="2" applyFont="1" applyFill="1" applyBorder="1" applyAlignment="1">
      <alignment horizontal="left" vertical="center" wrapText="1"/>
    </xf>
    <xf numFmtId="0" fontId="13" fillId="10" borderId="2" xfId="2" applyFont="1" applyFill="1" applyBorder="1" applyAlignment="1">
      <alignment horizontal="left" vertical="center" wrapText="1"/>
    </xf>
    <xf numFmtId="0" fontId="14" fillId="20" borderId="2" xfId="2" applyFont="1" applyFill="1" applyBorder="1" applyAlignment="1">
      <alignment horizontal="left" vertical="center" wrapText="1"/>
    </xf>
    <xf numFmtId="0" fontId="13" fillId="22" borderId="2" xfId="2" applyFont="1" applyFill="1" applyBorder="1" applyAlignment="1">
      <alignment horizontal="left" vertical="center" wrapText="1"/>
    </xf>
    <xf numFmtId="0" fontId="14" fillId="22" borderId="2" xfId="2" applyFont="1" applyFill="1" applyBorder="1" applyAlignment="1">
      <alignment horizontal="center" vertical="center" wrapText="1"/>
    </xf>
    <xf numFmtId="0" fontId="4" fillId="0" borderId="2" xfId="2" applyFont="1" applyBorder="1" applyAlignment="1">
      <alignment horizontal="center" vertical="center"/>
    </xf>
    <xf numFmtId="3" fontId="5" fillId="0" borderId="2" xfId="2" applyNumberFormat="1" applyFont="1" applyBorder="1" applyAlignment="1">
      <alignment horizontal="left" vertical="center"/>
    </xf>
    <xf numFmtId="49" fontId="3" fillId="0" borderId="0" xfId="2" applyNumberFormat="1" applyAlignment="1">
      <alignment vertical="center"/>
    </xf>
    <xf numFmtId="2" fontId="3" fillId="0" borderId="0" xfId="2" applyNumberFormat="1" applyAlignment="1">
      <alignment vertical="center"/>
    </xf>
    <xf numFmtId="0" fontId="3" fillId="8" borderId="0" xfId="2" applyFill="1" applyAlignment="1">
      <alignment vertical="center"/>
    </xf>
    <xf numFmtId="166" fontId="3" fillId="0" borderId="0" xfId="2" applyNumberFormat="1" applyAlignment="1">
      <alignment vertical="center"/>
    </xf>
    <xf numFmtId="14" fontId="3" fillId="0" borderId="0" xfId="2" applyNumberFormat="1" applyAlignment="1">
      <alignment vertical="center"/>
    </xf>
    <xf numFmtId="14" fontId="3" fillId="8" borderId="0" xfId="2" applyNumberFormat="1" applyFill="1" applyAlignment="1">
      <alignment vertical="center"/>
    </xf>
    <xf numFmtId="49" fontId="3" fillId="0" borderId="0" xfId="2" applyNumberFormat="1" applyAlignment="1">
      <alignment horizontal="left" vertical="center"/>
    </xf>
    <xf numFmtId="0" fontId="14" fillId="21" borderId="2" xfId="2" applyFont="1" applyFill="1" applyBorder="1" applyAlignment="1">
      <alignment horizontal="left" vertical="center" wrapText="1"/>
    </xf>
    <xf numFmtId="0" fontId="7" fillId="0" borderId="2" xfId="1" applyFill="1" applyBorder="1" applyAlignment="1">
      <alignment horizontal="left"/>
    </xf>
    <xf numFmtId="0" fontId="7" fillId="0" borderId="2" xfId="5" applyBorder="1" applyAlignment="1">
      <alignment horizontal="left"/>
    </xf>
    <xf numFmtId="0" fontId="7" fillId="0" borderId="2" xfId="1" applyBorder="1" applyAlignment="1">
      <alignment horizontal="left"/>
    </xf>
    <xf numFmtId="0" fontId="7" fillId="0" borderId="2" xfId="1" applyFill="1" applyBorder="1" applyAlignment="1">
      <alignment horizontal="left" wrapText="1"/>
    </xf>
    <xf numFmtId="0" fontId="15" fillId="0" borderId="2" xfId="2" applyFont="1" applyBorder="1" applyAlignment="1">
      <alignment horizontal="left"/>
    </xf>
    <xf numFmtId="0" fontId="18" fillId="0" borderId="2" xfId="1" applyFont="1" applyFill="1" applyBorder="1" applyAlignment="1">
      <alignment horizontal="left"/>
    </xf>
    <xf numFmtId="0" fontId="7" fillId="0" borderId="2" xfId="5" applyFill="1" applyBorder="1" applyAlignment="1">
      <alignment horizontal="left"/>
    </xf>
    <xf numFmtId="0" fontId="7" fillId="0" borderId="2" xfId="1" applyFill="1" applyBorder="1" applyAlignment="1">
      <alignment horizontal="left" vertical="center"/>
    </xf>
    <xf numFmtId="0" fontId="7" fillId="0" borderId="2" xfId="1" applyBorder="1" applyAlignment="1">
      <alignment horizontal="left" vertical="top"/>
    </xf>
    <xf numFmtId="0" fontId="7" fillId="0" borderId="2" xfId="1" applyFill="1" applyBorder="1" applyAlignment="1">
      <alignment horizontal="left" vertical="top"/>
    </xf>
    <xf numFmtId="0" fontId="7" fillId="0" borderId="2" xfId="5" applyFill="1" applyBorder="1" applyAlignment="1">
      <alignment horizontal="left" vertical="center"/>
    </xf>
    <xf numFmtId="0" fontId="7" fillId="0" borderId="2" xfId="1" applyBorder="1" applyAlignment="1">
      <alignment horizontal="left" vertical="center" wrapText="1"/>
    </xf>
    <xf numFmtId="0" fontId="3" fillId="0" borderId="0" xfId="2" applyAlignment="1">
      <alignment horizontal="left" vertical="center"/>
    </xf>
    <xf numFmtId="0" fontId="13" fillId="4" borderId="2" xfId="2" applyFont="1" applyFill="1" applyBorder="1" applyAlignment="1">
      <alignment horizontal="center" vertical="center" wrapText="1"/>
    </xf>
    <xf numFmtId="1" fontId="5" fillId="0" borderId="2" xfId="2" applyNumberFormat="1" applyFont="1" applyBorder="1" applyAlignment="1">
      <alignment horizontal="center"/>
    </xf>
    <xf numFmtId="0" fontId="0" fillId="0" borderId="0" xfId="0" pivotButton="1"/>
    <xf numFmtId="0" fontId="13" fillId="14" borderId="2" xfId="2" applyFont="1" applyFill="1" applyBorder="1" applyAlignment="1">
      <alignment horizontal="center" vertical="center" wrapText="1"/>
    </xf>
    <xf numFmtId="14" fontId="5" fillId="0" borderId="2" xfId="2" applyNumberFormat="1" applyFont="1" applyBorder="1" applyAlignment="1">
      <alignment horizontal="center"/>
    </xf>
    <xf numFmtId="14" fontId="5" fillId="0" borderId="2" xfId="2" applyNumberFormat="1" applyFont="1" applyBorder="1" applyAlignment="1">
      <alignment horizontal="center" vertical="center"/>
    </xf>
    <xf numFmtId="0" fontId="13" fillId="28" borderId="7" xfId="0" applyFont="1" applyFill="1" applyBorder="1" applyAlignment="1">
      <alignment horizontal="center" vertical="center" wrapText="1"/>
    </xf>
    <xf numFmtId="0" fontId="7" fillId="0" borderId="1" xfId="1" applyBorder="1" applyAlignment="1">
      <alignment horizontal="left" vertical="top"/>
    </xf>
    <xf numFmtId="0" fontId="7" fillId="0" borderId="0" xfId="1" applyBorder="1" applyAlignment="1">
      <alignment horizontal="left" vertical="top"/>
    </xf>
    <xf numFmtId="49" fontId="14" fillId="28" borderId="1" xfId="0" applyNumberFormat="1" applyFont="1" applyFill="1" applyBorder="1" applyAlignment="1">
      <alignment horizontal="center" vertical="center" wrapText="1"/>
    </xf>
    <xf numFmtId="0" fontId="5" fillId="36" borderId="1" xfId="0" applyFont="1" applyFill="1" applyBorder="1" applyAlignment="1">
      <alignment horizontal="center"/>
    </xf>
    <xf numFmtId="0" fontId="13" fillId="4" borderId="1" xfId="0" applyFont="1" applyFill="1" applyBorder="1" applyAlignment="1">
      <alignment vertical="center" wrapText="1"/>
    </xf>
    <xf numFmtId="0" fontId="39" fillId="0" borderId="4" xfId="0" applyFont="1" applyBorder="1" applyAlignment="1">
      <alignment wrapText="1"/>
    </xf>
    <xf numFmtId="0" fontId="29" fillId="0" borderId="2" xfId="0" applyFont="1" applyBorder="1"/>
    <xf numFmtId="0" fontId="29" fillId="0" borderId="11" xfId="0" applyFont="1" applyBorder="1"/>
    <xf numFmtId="0" fontId="39" fillId="0" borderId="12" xfId="0" applyFont="1" applyBorder="1" applyAlignment="1">
      <alignment wrapText="1"/>
    </xf>
    <xf numFmtId="0" fontId="40" fillId="0" borderId="13" xfId="0" applyFont="1" applyBorder="1"/>
    <xf numFmtId="0" fontId="40" fillId="0" borderId="10" xfId="0" applyFont="1" applyBorder="1"/>
    <xf numFmtId="0" fontId="40" fillId="0" borderId="10" xfId="0" applyFont="1" applyBorder="1" applyAlignment="1">
      <alignment wrapText="1"/>
    </xf>
    <xf numFmtId="0" fontId="40" fillId="0" borderId="8" xfId="0" applyFont="1" applyBorder="1"/>
    <xf numFmtId="0" fontId="29" fillId="0" borderId="11" xfId="0" applyFont="1" applyBorder="1" applyAlignment="1">
      <alignment wrapText="1"/>
    </xf>
    <xf numFmtId="0" fontId="40" fillId="0" borderId="0" xfId="0" applyFont="1"/>
    <xf numFmtId="1" fontId="13" fillId="32" borderId="5" xfId="0" applyNumberFormat="1" applyFont="1" applyFill="1" applyBorder="1" applyAlignment="1">
      <alignment horizontal="center" vertical="center" wrapText="1"/>
    </xf>
    <xf numFmtId="0" fontId="10" fillId="0" borderId="1" xfId="0" applyFont="1" applyBorder="1"/>
    <xf numFmtId="0" fontId="5" fillId="0" borderId="0" xfId="0" applyFont="1"/>
    <xf numFmtId="49" fontId="5" fillId="7" borderId="2" xfId="2" applyNumberFormat="1" applyFont="1" applyFill="1" applyBorder="1" applyAlignment="1">
      <alignment vertical="top" wrapText="1"/>
    </xf>
    <xf numFmtId="0" fontId="5" fillId="24" borderId="2" xfId="2" applyFont="1" applyFill="1" applyBorder="1"/>
    <xf numFmtId="3" fontId="25" fillId="0" borderId="2" xfId="2" applyNumberFormat="1" applyFont="1" applyBorder="1" applyAlignment="1">
      <alignment horizontal="left" vertical="center"/>
    </xf>
    <xf numFmtId="0" fontId="22" fillId="0" borderId="2" xfId="2" applyFont="1" applyBorder="1" applyAlignment="1">
      <alignment horizontal="center" vertical="center" wrapText="1"/>
    </xf>
    <xf numFmtId="3" fontId="5" fillId="0" borderId="2" xfId="2" applyNumberFormat="1" applyFont="1" applyBorder="1" applyAlignment="1">
      <alignment horizontal="center" vertical="center"/>
    </xf>
    <xf numFmtId="166" fontId="5" fillId="0" borderId="2" xfId="2" applyNumberFormat="1" applyFont="1" applyBorder="1" applyAlignment="1">
      <alignment horizontal="center" vertical="center"/>
    </xf>
    <xf numFmtId="166" fontId="17" fillId="0" borderId="2" xfId="2" applyNumberFormat="1" applyFont="1" applyBorder="1" applyAlignment="1">
      <alignment horizontal="center" vertical="center" wrapText="1"/>
    </xf>
    <xf numFmtId="0" fontId="5" fillId="0" borderId="14" xfId="2" applyFont="1" applyBorder="1" applyAlignment="1">
      <alignment horizontal="center" vertical="center"/>
    </xf>
    <xf numFmtId="0" fontId="5" fillId="0" borderId="1" xfId="0" applyFont="1" applyBorder="1" applyAlignment="1">
      <alignment vertical="top"/>
    </xf>
    <xf numFmtId="49" fontId="5" fillId="0" borderId="15" xfId="2" applyNumberFormat="1" applyFont="1" applyBorder="1" applyAlignment="1">
      <alignment horizontal="center" vertical="top"/>
    </xf>
    <xf numFmtId="49" fontId="17" fillId="0" borderId="13" xfId="2" applyNumberFormat="1" applyFont="1" applyBorder="1" applyAlignment="1">
      <alignment horizontal="center" vertical="center" wrapText="1"/>
    </xf>
    <xf numFmtId="0" fontId="17" fillId="0" borderId="2" xfId="2" applyFont="1" applyBorder="1" applyAlignment="1">
      <alignment horizontal="center" vertical="center" wrapText="1"/>
    </xf>
    <xf numFmtId="0" fontId="10" fillId="0" borderId="0" xfId="2" applyFont="1" applyAlignment="1">
      <alignment horizontal="center" vertical="center"/>
    </xf>
    <xf numFmtId="0" fontId="5" fillId="0" borderId="2" xfId="2" applyFont="1" applyBorder="1" applyAlignment="1">
      <alignment horizontal="left" vertical="center" wrapText="1"/>
    </xf>
    <xf numFmtId="3" fontId="5" fillId="0" borderId="2" xfId="2" applyNumberFormat="1" applyFont="1" applyBorder="1" applyAlignment="1">
      <alignment horizontal="right" vertical="center"/>
    </xf>
    <xf numFmtId="0" fontId="5" fillId="0" borderId="1" xfId="0" applyFont="1" applyBorder="1" applyAlignment="1">
      <alignment horizontal="center" vertical="top"/>
    </xf>
    <xf numFmtId="0" fontId="14" fillId="11" borderId="0" xfId="2" applyFont="1" applyFill="1" applyAlignment="1">
      <alignment horizontal="center" vertical="center" wrapText="1"/>
    </xf>
    <xf numFmtId="14" fontId="13" fillId="26" borderId="1" xfId="0" applyNumberFormat="1" applyFont="1" applyFill="1" applyBorder="1" applyAlignment="1">
      <alignment horizontal="center" vertical="center" wrapText="1"/>
    </xf>
    <xf numFmtId="14" fontId="14" fillId="26" borderId="1" xfId="0" applyNumberFormat="1" applyFont="1" applyFill="1" applyBorder="1" applyAlignment="1">
      <alignment horizontal="center" vertical="center" wrapText="1"/>
    </xf>
    <xf numFmtId="14" fontId="14" fillId="26" borderId="7" xfId="0" applyNumberFormat="1" applyFont="1" applyFill="1" applyBorder="1" applyAlignment="1">
      <alignment horizontal="center" vertical="center" wrapText="1"/>
    </xf>
    <xf numFmtId="14" fontId="14" fillId="27" borderId="1" xfId="0" applyNumberFormat="1" applyFont="1" applyFill="1" applyBorder="1" applyAlignment="1">
      <alignment horizontal="center" vertical="center" wrapText="1"/>
    </xf>
    <xf numFmtId="169" fontId="13" fillId="27" borderId="1" xfId="0" applyNumberFormat="1" applyFont="1" applyFill="1" applyBorder="1" applyAlignment="1">
      <alignment horizontal="center" vertical="center" wrapText="1"/>
    </xf>
    <xf numFmtId="169" fontId="4" fillId="0" borderId="1" xfId="7" applyNumberFormat="1" applyFont="1" applyBorder="1" applyAlignment="1">
      <alignment horizontal="center" vertical="center"/>
    </xf>
    <xf numFmtId="169" fontId="0" fillId="0" borderId="0" xfId="0" applyNumberFormat="1" applyAlignment="1">
      <alignment horizontal="center" vertical="center"/>
    </xf>
    <xf numFmtId="169" fontId="4" fillId="0" borderId="1" xfId="7" applyNumberFormat="1" applyFont="1" applyFill="1" applyBorder="1" applyAlignment="1">
      <alignment horizontal="center" vertical="center"/>
    </xf>
    <xf numFmtId="14" fontId="13" fillId="12" borderId="1" xfId="0" applyNumberFormat="1" applyFont="1" applyFill="1" applyBorder="1" applyAlignment="1">
      <alignment horizontal="center" vertical="center" wrapText="1"/>
    </xf>
    <xf numFmtId="169" fontId="13" fillId="12" borderId="1" xfId="0" applyNumberFormat="1" applyFont="1" applyFill="1" applyBorder="1" applyAlignment="1">
      <alignment horizontal="center" vertical="center" wrapText="1"/>
    </xf>
    <xf numFmtId="169" fontId="5" fillId="0" borderId="1" xfId="0" applyNumberFormat="1" applyFont="1" applyBorder="1" applyAlignment="1">
      <alignment horizontal="center" vertical="center"/>
    </xf>
    <xf numFmtId="169" fontId="5" fillId="0" borderId="1" xfId="6" applyNumberFormat="1" applyFont="1" applyBorder="1" applyAlignment="1">
      <alignment horizontal="center" vertical="center"/>
    </xf>
    <xf numFmtId="169" fontId="5" fillId="0" borderId="0" xfId="6" applyNumberFormat="1" applyFont="1" applyBorder="1" applyAlignment="1">
      <alignment horizontal="center" vertical="center"/>
    </xf>
    <xf numFmtId="169" fontId="13" fillId="33" borderId="1" xfId="0" applyNumberFormat="1" applyFont="1" applyFill="1" applyBorder="1" applyAlignment="1">
      <alignment horizontal="center" vertical="center" wrapText="1"/>
    </xf>
    <xf numFmtId="14" fontId="13" fillId="33" borderId="1" xfId="0" applyNumberFormat="1" applyFont="1" applyFill="1" applyBorder="1" applyAlignment="1">
      <alignment horizontal="center" vertical="center" wrapText="1"/>
    </xf>
    <xf numFmtId="14" fontId="5" fillId="0" borderId="1" xfId="6" applyNumberFormat="1" applyFont="1" applyBorder="1" applyAlignment="1">
      <alignment horizontal="center" vertical="center"/>
    </xf>
    <xf numFmtId="3" fontId="14" fillId="33" borderId="1" xfId="0" applyNumberFormat="1" applyFont="1" applyFill="1" applyBorder="1" applyAlignment="1">
      <alignment horizontal="center" vertical="center" wrapText="1"/>
    </xf>
    <xf numFmtId="3" fontId="4" fillId="0" borderId="1" xfId="0" applyNumberFormat="1" applyFont="1" applyBorder="1" applyAlignment="1">
      <alignment horizontal="center" vertical="center"/>
    </xf>
    <xf numFmtId="3" fontId="0" fillId="0" borderId="0" xfId="0" applyNumberFormat="1" applyAlignment="1">
      <alignment horizontal="center" vertical="center"/>
    </xf>
    <xf numFmtId="3" fontId="14" fillId="26" borderId="1" xfId="0" applyNumberFormat="1" applyFont="1" applyFill="1" applyBorder="1" applyAlignment="1">
      <alignment horizontal="center" vertical="center" wrapText="1"/>
    </xf>
    <xf numFmtId="3" fontId="5" fillId="0" borderId="1" xfId="0" applyNumberFormat="1" applyFont="1" applyBorder="1" applyAlignment="1">
      <alignment horizontal="center" vertical="center"/>
    </xf>
    <xf numFmtId="3" fontId="13" fillId="12" borderId="1" xfId="0" applyNumberFormat="1" applyFont="1" applyFill="1" applyBorder="1" applyAlignment="1">
      <alignment horizontal="center" vertical="center" wrapText="1"/>
    </xf>
    <xf numFmtId="3" fontId="0" fillId="0" borderId="1" xfId="0" applyNumberFormat="1" applyBorder="1" applyAlignment="1">
      <alignment horizontal="center" vertical="center"/>
    </xf>
    <xf numFmtId="1" fontId="5" fillId="0" borderId="3" xfId="0" applyNumberFormat="1" applyFont="1" applyBorder="1" applyAlignment="1">
      <alignment horizontal="center" vertical="center"/>
    </xf>
    <xf numFmtId="170" fontId="5" fillId="0" borderId="1" xfId="0" applyNumberFormat="1" applyFont="1" applyBorder="1" applyAlignment="1">
      <alignment horizontal="center" vertical="center"/>
    </xf>
    <xf numFmtId="170" fontId="5" fillId="0" borderId="0" xfId="0" applyNumberFormat="1" applyFont="1" applyAlignment="1">
      <alignment horizontal="center" vertical="center"/>
    </xf>
    <xf numFmtId="0" fontId="42" fillId="11" borderId="2" xfId="2" applyFont="1" applyFill="1" applyBorder="1" applyAlignment="1">
      <alignment horizontal="center" vertical="center" wrapText="1"/>
    </xf>
    <xf numFmtId="0" fontId="43" fillId="0" borderId="1" xfId="0" applyFont="1" applyBorder="1" applyAlignment="1">
      <alignment horizontal="center" vertical="center"/>
    </xf>
    <xf numFmtId="3" fontId="5" fillId="0" borderId="1" xfId="0" applyNumberFormat="1" applyFont="1" applyBorder="1" applyAlignment="1">
      <alignment horizontal="left" vertical="center"/>
    </xf>
    <xf numFmtId="3" fontId="0" fillId="0" borderId="0" xfId="0" applyNumberFormat="1" applyAlignment="1">
      <alignment horizontal="left" vertical="center"/>
    </xf>
    <xf numFmtId="0" fontId="5" fillId="0" borderId="1" xfId="0" applyFont="1" applyBorder="1" applyAlignment="1">
      <alignment horizontal="center" vertical="center" wrapText="1"/>
    </xf>
    <xf numFmtId="0" fontId="41" fillId="0" borderId="0" xfId="0" applyFont="1" applyAlignment="1">
      <alignment horizontal="center" vertical="center"/>
    </xf>
    <xf numFmtId="0" fontId="13" fillId="33" borderId="1" xfId="0" applyFont="1" applyFill="1" applyBorder="1" applyAlignment="1">
      <alignment horizontal="center" vertical="center"/>
    </xf>
    <xf numFmtId="1" fontId="5" fillId="0" borderId="1" xfId="0" applyNumberFormat="1" applyFont="1" applyBorder="1" applyAlignment="1">
      <alignment horizontal="center" vertical="center" wrapText="1"/>
    </xf>
    <xf numFmtId="0" fontId="0" fillId="0" borderId="1" xfId="0" applyBorder="1" applyAlignment="1">
      <alignment horizontal="center" vertical="center" wrapText="1"/>
    </xf>
    <xf numFmtId="170" fontId="5" fillId="0" borderId="7" xfId="0" applyNumberFormat="1" applyFont="1" applyBorder="1" applyAlignment="1">
      <alignment horizontal="center" vertical="center"/>
    </xf>
    <xf numFmtId="0" fontId="0" fillId="8" borderId="1" xfId="0" applyFill="1" applyBorder="1" applyAlignment="1">
      <alignment horizontal="center" vertical="center"/>
    </xf>
    <xf numFmtId="49" fontId="44" fillId="8" borderId="1" xfId="0" applyNumberFormat="1" applyFont="1" applyFill="1" applyBorder="1" applyAlignment="1">
      <alignment horizontal="center" vertical="center" wrapText="1"/>
    </xf>
    <xf numFmtId="0" fontId="0" fillId="0" borderId="1" xfId="0" applyBorder="1" applyAlignment="1">
      <alignment horizontal="left" vertical="center"/>
    </xf>
    <xf numFmtId="14" fontId="0" fillId="0" borderId="1" xfId="0" applyNumberFormat="1" applyBorder="1" applyAlignment="1">
      <alignment horizontal="center" vertical="center"/>
    </xf>
    <xf numFmtId="1" fontId="0" fillId="0" borderId="1" xfId="0" applyNumberFormat="1" applyBorder="1" applyAlignment="1">
      <alignment horizontal="center" vertical="center"/>
    </xf>
    <xf numFmtId="169" fontId="0" fillId="0" borderId="1" xfId="0" applyNumberFormat="1" applyBorder="1" applyAlignment="1">
      <alignment horizontal="center" vertical="center"/>
    </xf>
    <xf numFmtId="0" fontId="0" fillId="0" borderId="1" xfId="0" applyBorder="1" applyAlignment="1">
      <alignment vertical="center"/>
    </xf>
    <xf numFmtId="0" fontId="0" fillId="0" borderId="1" xfId="0" applyBorder="1" applyAlignment="1">
      <alignment horizontal="left" vertical="top"/>
    </xf>
    <xf numFmtId="49" fontId="0" fillId="0" borderId="1" xfId="0" applyNumberFormat="1" applyBorder="1" applyAlignment="1">
      <alignment horizontal="center" vertical="center"/>
    </xf>
    <xf numFmtId="49" fontId="0" fillId="8" borderId="1" xfId="0" applyNumberFormat="1" applyFill="1" applyBorder="1" applyAlignment="1">
      <alignment horizontal="center" vertical="center"/>
    </xf>
    <xf numFmtId="0" fontId="5" fillId="0" borderId="6" xfId="0" applyFont="1" applyBorder="1" applyAlignment="1">
      <alignment horizontal="center" vertical="center"/>
    </xf>
    <xf numFmtId="0" fontId="5" fillId="0" borderId="16" xfId="0" applyFont="1" applyBorder="1" applyAlignment="1">
      <alignment horizontal="center" vertical="center"/>
    </xf>
    <xf numFmtId="0" fontId="7" fillId="0" borderId="17" xfId="1" applyBorder="1" applyAlignment="1">
      <alignment horizontal="left" vertical="top"/>
    </xf>
    <xf numFmtId="14" fontId="5" fillId="0" borderId="6" xfId="0" applyNumberFormat="1" applyFont="1" applyBorder="1" applyAlignment="1">
      <alignment horizontal="center" vertical="center"/>
    </xf>
    <xf numFmtId="169" fontId="5" fillId="0" borderId="6" xfId="6" applyNumberFormat="1" applyFont="1" applyBorder="1" applyAlignment="1">
      <alignment horizontal="center" vertical="center"/>
    </xf>
    <xf numFmtId="0" fontId="0" fillId="0" borderId="6" xfId="0" applyBorder="1" applyAlignment="1">
      <alignment horizontal="center" vertical="center"/>
    </xf>
    <xf numFmtId="1" fontId="5" fillId="0" borderId="6" xfId="0" applyNumberFormat="1" applyFont="1" applyBorder="1" applyAlignment="1">
      <alignment horizontal="center" vertical="center"/>
    </xf>
    <xf numFmtId="0" fontId="5" fillId="0" borderId="6" xfId="0" applyFont="1" applyBorder="1" applyAlignment="1">
      <alignment horizontal="center" vertical="center" wrapText="1"/>
    </xf>
    <xf numFmtId="3" fontId="0" fillId="0" borderId="6" xfId="0" applyNumberFormat="1" applyBorder="1" applyAlignment="1">
      <alignment horizontal="center" vertical="center"/>
    </xf>
    <xf numFmtId="0" fontId="7" fillId="0" borderId="6" xfId="1" applyBorder="1" applyAlignment="1">
      <alignment horizontal="center" vertical="center"/>
    </xf>
    <xf numFmtId="49" fontId="0" fillId="8" borderId="1" xfId="0" applyNumberFormat="1" applyFill="1" applyBorder="1" applyAlignment="1">
      <alignment horizontal="center" vertical="center" wrapText="1"/>
    </xf>
    <xf numFmtId="0" fontId="14" fillId="33" borderId="1" xfId="0" applyFont="1" applyFill="1" applyBorder="1" applyAlignment="1">
      <alignment horizontal="left" vertical="center"/>
    </xf>
    <xf numFmtId="14" fontId="13" fillId="12" borderId="1" xfId="0" applyNumberFormat="1" applyFont="1" applyFill="1" applyBorder="1" applyAlignment="1">
      <alignment horizontal="left" vertical="center" wrapText="1"/>
    </xf>
    <xf numFmtId="0" fontId="13" fillId="12" borderId="1" xfId="0" applyFont="1" applyFill="1" applyBorder="1" applyAlignment="1">
      <alignment horizontal="center" vertical="center"/>
    </xf>
    <xf numFmtId="0" fontId="43" fillId="0" borderId="7" xfId="0" applyFont="1" applyBorder="1" applyAlignment="1">
      <alignment horizontal="center" vertical="center"/>
    </xf>
    <xf numFmtId="0" fontId="13" fillId="33" borderId="1" xfId="0" applyFont="1" applyFill="1" applyBorder="1" applyAlignment="1">
      <alignment horizontal="left" vertical="center"/>
    </xf>
    <xf numFmtId="0" fontId="7" fillId="0" borderId="1" xfId="1" applyBorder="1" applyAlignment="1">
      <alignment horizontal="center" vertical="center" wrapText="1"/>
    </xf>
    <xf numFmtId="0" fontId="0" fillId="0" borderId="1" xfId="0" applyBorder="1" applyAlignment="1">
      <alignment horizontal="left" vertical="center" wrapText="1"/>
    </xf>
    <xf numFmtId="0" fontId="0" fillId="38" borderId="1" xfId="0" applyFill="1" applyBorder="1" applyAlignment="1">
      <alignment horizontal="center" vertical="center"/>
    </xf>
    <xf numFmtId="3" fontId="0" fillId="38" borderId="1" xfId="0" applyNumberFormat="1" applyFill="1" applyBorder="1" applyAlignment="1">
      <alignment horizontal="center" vertical="center"/>
    </xf>
    <xf numFmtId="49" fontId="0" fillId="38" borderId="1" xfId="0" applyNumberFormat="1" applyFill="1" applyBorder="1" applyAlignment="1">
      <alignment horizontal="center" vertical="center"/>
    </xf>
    <xf numFmtId="14" fontId="0" fillId="38" borderId="1" xfId="0" applyNumberFormat="1" applyFill="1" applyBorder="1" applyAlignment="1">
      <alignment horizontal="center" vertical="center"/>
    </xf>
    <xf numFmtId="1" fontId="0" fillId="38" borderId="1" xfId="0" applyNumberFormat="1" applyFill="1" applyBorder="1" applyAlignment="1">
      <alignment horizontal="center" vertical="center"/>
    </xf>
    <xf numFmtId="0" fontId="5" fillId="38" borderId="1" xfId="0" applyFont="1" applyFill="1" applyBorder="1" applyAlignment="1">
      <alignment horizontal="center" vertical="center"/>
    </xf>
    <xf numFmtId="169" fontId="4" fillId="38" borderId="1" xfId="7" applyNumberFormat="1" applyFont="1" applyFill="1" applyBorder="1" applyAlignment="1">
      <alignment horizontal="center" vertical="center"/>
    </xf>
    <xf numFmtId="0" fontId="0" fillId="38" borderId="1" xfId="0" applyFill="1" applyBorder="1" applyAlignment="1">
      <alignment vertical="center"/>
    </xf>
    <xf numFmtId="0" fontId="7" fillId="38" borderId="1" xfId="1" applyFill="1" applyBorder="1" applyAlignment="1">
      <alignment horizontal="left" vertical="top"/>
    </xf>
    <xf numFmtId="0" fontId="0" fillId="38" borderId="1" xfId="0" applyFill="1" applyBorder="1" applyAlignment="1">
      <alignment horizontal="left" vertical="top"/>
    </xf>
    <xf numFmtId="168" fontId="5" fillId="38" borderId="1" xfId="6" applyNumberFormat="1" applyFont="1" applyFill="1" applyBorder="1" applyAlignment="1">
      <alignment horizontal="center" vertical="center"/>
    </xf>
    <xf numFmtId="14" fontId="5" fillId="38" borderId="1" xfId="0" applyNumberFormat="1" applyFont="1" applyFill="1" applyBorder="1" applyAlignment="1">
      <alignment horizontal="center" vertical="center"/>
    </xf>
    <xf numFmtId="169" fontId="5" fillId="38" borderId="1" xfId="6" applyNumberFormat="1" applyFont="1" applyFill="1" applyBorder="1" applyAlignment="1">
      <alignment horizontal="center" vertical="center"/>
    </xf>
    <xf numFmtId="1" fontId="5" fillId="38" borderId="1" xfId="0" applyNumberFormat="1" applyFont="1" applyFill="1" applyBorder="1" applyAlignment="1">
      <alignment horizontal="center" vertical="center"/>
    </xf>
    <xf numFmtId="0" fontId="7" fillId="38" borderId="1" xfId="1" applyFill="1" applyBorder="1" applyAlignment="1">
      <alignment horizontal="center" vertical="center"/>
    </xf>
    <xf numFmtId="0" fontId="0" fillId="38" borderId="0" xfId="0" applyFill="1" applyAlignment="1">
      <alignment horizontal="center" vertical="center"/>
    </xf>
    <xf numFmtId="14" fontId="45" fillId="0" borderId="1" xfId="0" applyNumberFormat="1" applyFont="1" applyBorder="1" applyAlignment="1">
      <alignment horizontal="center" vertical="center"/>
    </xf>
    <xf numFmtId="169" fontId="45" fillId="0" borderId="1" xfId="6" applyNumberFormat="1" applyFont="1" applyBorder="1" applyAlignment="1">
      <alignment horizontal="center" vertical="center"/>
    </xf>
    <xf numFmtId="0" fontId="7" fillId="0" borderId="1" xfId="1" applyBorder="1" applyAlignment="1">
      <alignment horizontal="left" vertical="top" wrapText="1"/>
    </xf>
    <xf numFmtId="0" fontId="46" fillId="39" borderId="1" xfId="0" applyFont="1" applyFill="1" applyBorder="1"/>
    <xf numFmtId="14" fontId="5" fillId="0" borderId="1" xfId="0" applyNumberFormat="1" applyFont="1" applyBorder="1" applyAlignment="1">
      <alignment horizontal="center" vertical="center" wrapText="1"/>
    </xf>
    <xf numFmtId="0" fontId="47" fillId="0" borderId="0" xfId="0" applyFont="1"/>
    <xf numFmtId="3" fontId="0" fillId="8" borderId="1" xfId="0" applyNumberFormat="1" applyFill="1" applyBorder="1" applyAlignment="1">
      <alignment horizontal="center" vertical="center"/>
    </xf>
    <xf numFmtId="14" fontId="0" fillId="8" borderId="1" xfId="0" applyNumberFormat="1" applyFill="1" applyBorder="1" applyAlignment="1">
      <alignment horizontal="center" vertical="center"/>
    </xf>
    <xf numFmtId="1" fontId="0" fillId="8" borderId="1" xfId="0" applyNumberFormat="1" applyFill="1" applyBorder="1" applyAlignment="1">
      <alignment horizontal="center" vertical="center"/>
    </xf>
    <xf numFmtId="0" fontId="5" fillId="8" borderId="1" xfId="0" applyFont="1" applyFill="1" applyBorder="1" applyAlignment="1">
      <alignment horizontal="center" vertical="center"/>
    </xf>
    <xf numFmtId="169" fontId="0" fillId="8" borderId="1" xfId="0" applyNumberFormat="1" applyFill="1" applyBorder="1" applyAlignment="1">
      <alignment horizontal="center" vertical="center"/>
    </xf>
    <xf numFmtId="0" fontId="0" fillId="8" borderId="1" xfId="0" applyFill="1" applyBorder="1" applyAlignment="1">
      <alignment vertical="center"/>
    </xf>
    <xf numFmtId="0" fontId="7" fillId="8" borderId="1" xfId="1" applyFill="1" applyBorder="1" applyAlignment="1">
      <alignment horizontal="left" vertical="top"/>
    </xf>
    <xf numFmtId="0" fontId="0" fillId="8" borderId="1" xfId="0" applyFill="1" applyBorder="1" applyAlignment="1">
      <alignment horizontal="left" vertical="top"/>
    </xf>
    <xf numFmtId="168" fontId="5" fillId="8" borderId="1" xfId="6" applyNumberFormat="1" applyFont="1" applyFill="1" applyBorder="1" applyAlignment="1">
      <alignment horizontal="center" vertical="center"/>
    </xf>
    <xf numFmtId="14" fontId="5" fillId="8" borderId="1" xfId="0" applyNumberFormat="1" applyFont="1" applyFill="1" applyBorder="1" applyAlignment="1">
      <alignment horizontal="center" vertical="center"/>
    </xf>
    <xf numFmtId="169" fontId="5" fillId="8" borderId="1" xfId="6" applyNumberFormat="1" applyFont="1" applyFill="1" applyBorder="1" applyAlignment="1">
      <alignment horizontal="center" vertical="center"/>
    </xf>
    <xf numFmtId="0" fontId="0" fillId="8" borderId="0" xfId="0" applyFill="1" applyAlignment="1">
      <alignment horizontal="center" vertical="center"/>
    </xf>
    <xf numFmtId="1" fontId="5" fillId="8" borderId="1" xfId="0" applyNumberFormat="1" applyFont="1" applyFill="1" applyBorder="1" applyAlignment="1">
      <alignment horizontal="center" vertical="center"/>
    </xf>
    <xf numFmtId="0" fontId="5" fillId="8" borderId="1" xfId="0" applyFont="1" applyFill="1" applyBorder="1" applyAlignment="1">
      <alignment horizontal="center" vertical="center" wrapText="1"/>
    </xf>
    <xf numFmtId="0" fontId="7" fillId="8" borderId="1" xfId="1" applyFill="1" applyBorder="1" applyAlignment="1">
      <alignment horizontal="center" vertical="center"/>
    </xf>
    <xf numFmtId="14" fontId="0" fillId="0" borderId="1" xfId="0" applyNumberFormat="1" applyBorder="1" applyAlignment="1">
      <alignment horizontal="center" vertical="center" wrapText="1"/>
    </xf>
    <xf numFmtId="49" fontId="13" fillId="12" borderId="1" xfId="0" applyNumberFormat="1" applyFont="1" applyFill="1" applyBorder="1" applyAlignment="1">
      <alignment horizontal="center" vertical="center" wrapText="1"/>
    </xf>
    <xf numFmtId="14" fontId="0" fillId="2" borderId="1" xfId="0" applyNumberFormat="1" applyFill="1" applyBorder="1" applyAlignment="1">
      <alignment horizontal="center" vertical="center"/>
    </xf>
    <xf numFmtId="1" fontId="0" fillId="2" borderId="1" xfId="0" applyNumberFormat="1" applyFill="1" applyBorder="1" applyAlignment="1">
      <alignment horizontal="center" vertical="center"/>
    </xf>
    <xf numFmtId="169" fontId="0" fillId="2" borderId="1" xfId="0" applyNumberFormat="1" applyFill="1" applyBorder="1" applyAlignment="1">
      <alignment horizontal="center" vertical="center"/>
    </xf>
    <xf numFmtId="0" fontId="5" fillId="2" borderId="1" xfId="0" applyFont="1" applyFill="1" applyBorder="1" applyAlignment="1">
      <alignment horizontal="center" vertical="center"/>
    </xf>
    <xf numFmtId="168" fontId="5" fillId="0" borderId="1" xfId="6" applyNumberFormat="1" applyFont="1" applyFill="1" applyBorder="1" applyAlignment="1">
      <alignment horizontal="center" vertical="center"/>
    </xf>
    <xf numFmtId="169" fontId="5" fillId="0" borderId="1" xfId="6" applyNumberFormat="1" applyFont="1" applyFill="1" applyBorder="1" applyAlignment="1">
      <alignment horizontal="center" vertical="center"/>
    </xf>
    <xf numFmtId="0" fontId="7" fillId="0" borderId="1" xfId="1" applyFill="1" applyBorder="1" applyAlignment="1">
      <alignment horizontal="center" vertical="center"/>
    </xf>
    <xf numFmtId="0" fontId="13" fillId="26" borderId="19" xfId="0" applyFont="1" applyFill="1" applyBorder="1" applyAlignment="1">
      <alignment horizontal="center" vertical="center" wrapText="1"/>
    </xf>
    <xf numFmtId="1" fontId="5" fillId="0" borderId="7" xfId="6" applyNumberFormat="1" applyFont="1" applyBorder="1" applyAlignment="1">
      <alignment horizontal="left" vertical="center"/>
    </xf>
    <xf numFmtId="0" fontId="0" fillId="0" borderId="7" xfId="0" applyBorder="1" applyAlignment="1">
      <alignment horizontal="left" vertical="center"/>
    </xf>
    <xf numFmtId="169" fontId="5" fillId="0" borderId="1" xfId="6" applyNumberFormat="1" applyFont="1" applyBorder="1" applyAlignment="1">
      <alignment horizontal="center" vertical="center" wrapText="1"/>
    </xf>
    <xf numFmtId="14" fontId="0" fillId="0" borderId="7" xfId="0" applyNumberFormat="1" applyBorder="1" applyAlignment="1">
      <alignment horizontal="center" vertical="center"/>
    </xf>
    <xf numFmtId="14" fontId="0" fillId="0" borderId="6" xfId="0" applyNumberFormat="1" applyBorder="1" applyAlignment="1">
      <alignment horizontal="center" vertical="center"/>
    </xf>
    <xf numFmtId="14" fontId="0" fillId="0" borderId="3" xfId="0" applyNumberFormat="1" applyBorder="1" applyAlignment="1">
      <alignment horizontal="center" vertical="center"/>
    </xf>
    <xf numFmtId="0" fontId="49" fillId="0" borderId="1" xfId="1" applyFont="1" applyBorder="1" applyAlignment="1">
      <alignment horizontal="left" vertical="top"/>
    </xf>
    <xf numFmtId="0" fontId="7" fillId="0" borderId="1" xfId="1" applyBorder="1"/>
    <xf numFmtId="0" fontId="48" fillId="0" borderId="1" xfId="0" applyFont="1" applyBorder="1"/>
    <xf numFmtId="0" fontId="50" fillId="0" borderId="1" xfId="0" applyFont="1" applyBorder="1"/>
    <xf numFmtId="0" fontId="0" fillId="0" borderId="5" xfId="0" applyBorder="1" applyAlignment="1">
      <alignment vertical="center"/>
    </xf>
    <xf numFmtId="0" fontId="0" fillId="0" borderId="7" xfId="0" applyBorder="1" applyAlignment="1">
      <alignment horizontal="center" vertical="center"/>
    </xf>
    <xf numFmtId="0" fontId="49" fillId="0" borderId="1" xfId="1" applyFont="1" applyBorder="1"/>
    <xf numFmtId="0" fontId="7" fillId="0" borderId="1" xfId="1" applyFill="1" applyBorder="1" applyAlignment="1">
      <alignment horizontal="left" vertical="top"/>
    </xf>
    <xf numFmtId="49" fontId="0" fillId="0" borderId="1" xfId="0" applyNumberFormat="1" applyBorder="1" applyAlignment="1">
      <alignment horizontal="center" vertical="center" wrapText="1"/>
    </xf>
    <xf numFmtId="0" fontId="46" fillId="18" borderId="1" xfId="0" applyFont="1" applyFill="1" applyBorder="1"/>
    <xf numFmtId="0" fontId="13" fillId="18" borderId="19" xfId="0" applyFont="1" applyFill="1" applyBorder="1" applyAlignment="1">
      <alignment horizontal="center" vertical="center" wrapText="1"/>
    </xf>
    <xf numFmtId="3" fontId="14" fillId="18" borderId="1" xfId="0" applyNumberFormat="1" applyFont="1" applyFill="1" applyBorder="1" applyAlignment="1">
      <alignment horizontal="center" vertical="center" wrapText="1"/>
    </xf>
    <xf numFmtId="0" fontId="14" fillId="18" borderId="1" xfId="0" applyFont="1" applyFill="1" applyBorder="1" applyAlignment="1">
      <alignment horizontal="center" vertical="center" wrapText="1"/>
    </xf>
    <xf numFmtId="0" fontId="14" fillId="18" borderId="6" xfId="0" applyFont="1" applyFill="1" applyBorder="1" applyAlignment="1">
      <alignment horizontal="center" vertical="center" wrapText="1"/>
    </xf>
    <xf numFmtId="0" fontId="42" fillId="18" borderId="2" xfId="2" applyFont="1" applyFill="1" applyBorder="1" applyAlignment="1">
      <alignment horizontal="center" vertical="center" wrapText="1"/>
    </xf>
    <xf numFmtId="0" fontId="14" fillId="18" borderId="0" xfId="2" applyFont="1" applyFill="1" applyAlignment="1">
      <alignment horizontal="center" vertical="center" wrapText="1"/>
    </xf>
    <xf numFmtId="0" fontId="13" fillId="18" borderId="1" xfId="0" applyFont="1" applyFill="1" applyBorder="1" applyAlignment="1">
      <alignment horizontal="center" vertical="center" wrapText="1"/>
    </xf>
    <xf numFmtId="49" fontId="13" fillId="18" borderId="1" xfId="0" applyNumberFormat="1" applyFont="1" applyFill="1" applyBorder="1" applyAlignment="1">
      <alignment horizontal="center" vertical="center" wrapText="1"/>
    </xf>
    <xf numFmtId="0" fontId="13" fillId="18" borderId="1" xfId="0" applyFont="1" applyFill="1" applyBorder="1" applyAlignment="1">
      <alignment horizontal="center" vertical="center"/>
    </xf>
    <xf numFmtId="0" fontId="13" fillId="18" borderId="1" xfId="0" applyFont="1" applyFill="1" applyBorder="1" applyAlignment="1">
      <alignment horizontal="left" vertical="center"/>
    </xf>
    <xf numFmtId="0" fontId="14" fillId="18" borderId="1" xfId="0" applyFont="1" applyFill="1" applyBorder="1" applyAlignment="1">
      <alignment horizontal="left" vertical="center"/>
    </xf>
    <xf numFmtId="14" fontId="13" fillId="18" borderId="1" xfId="0" applyNumberFormat="1" applyFont="1" applyFill="1" applyBorder="1" applyAlignment="1">
      <alignment horizontal="center" vertical="center" wrapText="1"/>
    </xf>
    <xf numFmtId="14" fontId="14" fillId="18" borderId="1" xfId="0" applyNumberFormat="1" applyFont="1" applyFill="1" applyBorder="1" applyAlignment="1">
      <alignment horizontal="center" vertical="center" wrapText="1"/>
    </xf>
    <xf numFmtId="14" fontId="14" fillId="18" borderId="7" xfId="0" applyNumberFormat="1" applyFont="1" applyFill="1" applyBorder="1" applyAlignment="1">
      <alignment horizontal="center" vertical="center" wrapText="1"/>
    </xf>
    <xf numFmtId="49" fontId="14" fillId="18" borderId="1" xfId="0" applyNumberFormat="1" applyFont="1" applyFill="1" applyBorder="1" applyAlignment="1">
      <alignment horizontal="center" vertical="center" wrapText="1"/>
    </xf>
    <xf numFmtId="169" fontId="13" fillId="18" borderId="1" xfId="0" applyNumberFormat="1" applyFont="1" applyFill="1" applyBorder="1" applyAlignment="1">
      <alignment horizontal="center" vertical="center" wrapText="1"/>
    </xf>
    <xf numFmtId="0" fontId="13" fillId="18" borderId="2" xfId="2" applyFont="1" applyFill="1" applyBorder="1" applyAlignment="1">
      <alignment horizontal="center" vertical="center" wrapText="1"/>
    </xf>
    <xf numFmtId="0" fontId="13" fillId="18" borderId="1" xfId="0" applyFont="1" applyFill="1" applyBorder="1" applyAlignment="1">
      <alignment vertical="center" wrapText="1"/>
    </xf>
    <xf numFmtId="0" fontId="13" fillId="18" borderId="7" xfId="0" applyFont="1" applyFill="1" applyBorder="1" applyAlignment="1">
      <alignment horizontal="center" vertical="center" wrapText="1"/>
    </xf>
    <xf numFmtId="14" fontId="13" fillId="18" borderId="1" xfId="0" applyNumberFormat="1" applyFont="1" applyFill="1" applyBorder="1" applyAlignment="1">
      <alignment horizontal="left" vertical="center" wrapText="1"/>
    </xf>
    <xf numFmtId="1" fontId="13" fillId="18" borderId="1" xfId="0" applyNumberFormat="1" applyFont="1" applyFill="1" applyBorder="1" applyAlignment="1">
      <alignment horizontal="center" vertical="center" wrapText="1"/>
    </xf>
    <xf numFmtId="3" fontId="13" fillId="18" borderId="1" xfId="0" applyNumberFormat="1" applyFont="1" applyFill="1" applyBorder="1" applyAlignment="1">
      <alignment horizontal="center" vertical="center" wrapText="1"/>
    </xf>
    <xf numFmtId="170" fontId="13" fillId="18" borderId="1" xfId="0" applyNumberFormat="1" applyFont="1" applyFill="1" applyBorder="1" applyAlignment="1">
      <alignment horizontal="center" vertical="center" wrapText="1"/>
    </xf>
    <xf numFmtId="0" fontId="13" fillId="18" borderId="5" xfId="0" applyFont="1" applyFill="1" applyBorder="1" applyAlignment="1">
      <alignment horizontal="center" vertical="center" wrapText="1"/>
    </xf>
    <xf numFmtId="1" fontId="13" fillId="18" borderId="5" xfId="0" applyNumberFormat="1" applyFont="1" applyFill="1" applyBorder="1" applyAlignment="1">
      <alignment horizontal="center" vertical="center" wrapText="1"/>
    </xf>
    <xf numFmtId="0" fontId="0" fillId="18" borderId="0" xfId="0" applyFill="1"/>
    <xf numFmtId="14" fontId="51" fillId="40" borderId="1" xfId="0" applyNumberFormat="1" applyFont="1" applyFill="1" applyBorder="1" applyAlignment="1">
      <alignment horizontal="center" vertical="center" wrapText="1"/>
    </xf>
    <xf numFmtId="49" fontId="51" fillId="40" borderId="1" xfId="0" applyNumberFormat="1" applyFont="1" applyFill="1" applyBorder="1" applyAlignment="1">
      <alignment horizontal="center" vertical="center" wrapText="1"/>
    </xf>
    <xf numFmtId="0" fontId="51" fillId="40" borderId="1" xfId="0" applyFont="1" applyFill="1" applyBorder="1" applyAlignment="1">
      <alignment horizontal="center" vertical="center" wrapText="1"/>
    </xf>
    <xf numFmtId="0" fontId="51" fillId="41" borderId="1" xfId="0" applyFont="1" applyFill="1" applyBorder="1" applyAlignment="1">
      <alignment horizontal="center" vertical="center" wrapText="1"/>
    </xf>
    <xf numFmtId="14" fontId="51" fillId="41" borderId="1" xfId="0" applyNumberFormat="1" applyFont="1" applyFill="1" applyBorder="1" applyAlignment="1">
      <alignment horizontal="center" vertical="center" wrapText="1"/>
    </xf>
    <xf numFmtId="14" fontId="13" fillId="28" borderId="1" xfId="0" applyNumberFormat="1" applyFont="1" applyFill="1" applyBorder="1" applyAlignment="1">
      <alignment horizontal="center" vertical="center" wrapText="1"/>
    </xf>
    <xf numFmtId="0" fontId="47" fillId="0" borderId="0" xfId="0" applyFont="1" applyAlignment="1">
      <alignment vertical="center"/>
    </xf>
    <xf numFmtId="169" fontId="51" fillId="42" borderId="1" xfId="0" applyNumberFormat="1" applyFont="1" applyFill="1" applyBorder="1" applyAlignment="1">
      <alignment horizontal="center" vertical="center" wrapText="1"/>
    </xf>
    <xf numFmtId="14" fontId="51" fillId="42" borderId="1" xfId="0" applyNumberFormat="1" applyFont="1" applyFill="1" applyBorder="1" applyAlignment="1">
      <alignment horizontal="center" vertical="center" wrapText="1"/>
    </xf>
    <xf numFmtId="169" fontId="51" fillId="42" borderId="1" xfId="7" applyNumberFormat="1" applyFont="1" applyFill="1" applyBorder="1" applyAlignment="1">
      <alignment horizontal="center" vertical="center" wrapText="1"/>
    </xf>
    <xf numFmtId="0" fontId="0" fillId="0" borderId="5" xfId="0" applyBorder="1" applyAlignment="1">
      <alignment horizontal="center" vertical="center"/>
    </xf>
    <xf numFmtId="0" fontId="13" fillId="18" borderId="6" xfId="0" applyFont="1" applyFill="1" applyBorder="1" applyAlignment="1">
      <alignment horizontal="center" vertical="center" wrapText="1"/>
    </xf>
    <xf numFmtId="3" fontId="31" fillId="0" borderId="1" xfId="0" applyNumberFormat="1" applyFont="1" applyBorder="1" applyAlignment="1" applyProtection="1">
      <alignment horizontal="left" vertical="center" wrapText="1"/>
      <protection locked="0"/>
    </xf>
    <xf numFmtId="0" fontId="49" fillId="0" borderId="1" xfId="1" applyFont="1" applyBorder="1" applyAlignment="1">
      <alignment horizontal="left" vertical="top" wrapText="1"/>
    </xf>
    <xf numFmtId="3" fontId="13" fillId="27" borderId="1" xfId="0" applyNumberFormat="1" applyFont="1" applyFill="1" applyBorder="1" applyAlignment="1">
      <alignment horizontal="center" vertical="center" wrapText="1"/>
    </xf>
    <xf numFmtId="0" fontId="7" fillId="0" borderId="0" xfId="1" applyBorder="1" applyAlignment="1">
      <alignment horizontal="left" vertical="top" wrapText="1"/>
    </xf>
    <xf numFmtId="14" fontId="0" fillId="0" borderId="1" xfId="0" applyNumberFormat="1" applyBorder="1" applyAlignment="1">
      <alignment horizontal="center"/>
    </xf>
    <xf numFmtId="0" fontId="5" fillId="0" borderId="1" xfId="0" applyFont="1" applyBorder="1" applyAlignment="1">
      <alignment vertical="center" indent="1"/>
    </xf>
    <xf numFmtId="0" fontId="54" fillId="0" borderId="1" xfId="0" applyFont="1" applyBorder="1" applyAlignment="1">
      <alignment indent="1"/>
    </xf>
    <xf numFmtId="0" fontId="41" fillId="0" borderId="1" xfId="0" applyFont="1" applyBorder="1"/>
    <xf numFmtId="0" fontId="56" fillId="0" borderId="1" xfId="0" applyFont="1" applyBorder="1" applyAlignment="1">
      <alignment indent="1"/>
    </xf>
    <xf numFmtId="49" fontId="0" fillId="0" borderId="6" xfId="0" applyNumberFormat="1" applyBorder="1" applyAlignment="1">
      <alignment horizontal="center" vertical="center"/>
    </xf>
    <xf numFmtId="1" fontId="0" fillId="0" borderId="6" xfId="0" applyNumberFormat="1" applyBorder="1" applyAlignment="1">
      <alignment horizontal="center" vertical="center"/>
    </xf>
    <xf numFmtId="169" fontId="0" fillId="0" borderId="6" xfId="0" applyNumberFormat="1" applyBorder="1" applyAlignment="1">
      <alignment horizontal="center" vertical="center"/>
    </xf>
    <xf numFmtId="1" fontId="0" fillId="0" borderId="3" xfId="0" applyNumberFormat="1" applyBorder="1" applyAlignment="1">
      <alignment horizontal="center" vertical="center"/>
    </xf>
    <xf numFmtId="0" fontId="0" fillId="0" borderId="18" xfId="0" applyBorder="1" applyAlignment="1">
      <alignment horizontal="center" vertical="center"/>
    </xf>
    <xf numFmtId="0" fontId="0" fillId="0" borderId="3" xfId="0" applyBorder="1" applyAlignment="1">
      <alignment horizontal="left" vertical="center"/>
    </xf>
    <xf numFmtId="3" fontId="0" fillId="0" borderId="3" xfId="0" applyNumberFormat="1" applyBorder="1" applyAlignment="1">
      <alignment horizontal="center" vertical="center"/>
    </xf>
    <xf numFmtId="1" fontId="5" fillId="0" borderId="14" xfId="2" applyNumberFormat="1" applyFont="1" applyBorder="1" applyAlignment="1">
      <alignment horizontal="center"/>
    </xf>
    <xf numFmtId="0" fontId="0" fillId="0" borderId="6" xfId="0" applyBorder="1" applyAlignment="1">
      <alignment vertical="center"/>
    </xf>
    <xf numFmtId="0" fontId="7" fillId="0" borderId="6" xfId="1" applyBorder="1" applyAlignment="1">
      <alignment horizontal="left" vertical="top" wrapText="1"/>
    </xf>
    <xf numFmtId="0" fontId="0" fillId="0" borderId="21" xfId="0" applyBorder="1" applyAlignment="1">
      <alignment horizontal="center" vertical="center"/>
    </xf>
    <xf numFmtId="0" fontId="0" fillId="0" borderId="6" xfId="0" applyBorder="1"/>
    <xf numFmtId="14" fontId="41" fillId="0" borderId="1" xfId="0" applyNumberFormat="1" applyFont="1" applyBorder="1"/>
    <xf numFmtId="14" fontId="54" fillId="0" borderId="1" xfId="0" applyNumberFormat="1" applyFont="1" applyBorder="1"/>
    <xf numFmtId="0" fontId="52" fillId="0" borderId="1" xfId="0" applyFont="1" applyBorder="1"/>
    <xf numFmtId="0" fontId="41" fillId="0" borderId="1" xfId="0" applyFont="1" applyBorder="1" applyAlignment="1">
      <alignment vertical="center" indent="1"/>
    </xf>
    <xf numFmtId="0" fontId="54" fillId="0" borderId="6" xfId="0" applyFont="1" applyBorder="1" applyAlignment="1">
      <alignment indent="1"/>
    </xf>
    <xf numFmtId="0" fontId="41" fillId="0" borderId="1" xfId="0" applyFont="1" applyBorder="1" applyAlignment="1">
      <alignment horizontal="center"/>
    </xf>
    <xf numFmtId="0" fontId="55" fillId="0" borderId="1" xfId="0" applyFont="1" applyBorder="1"/>
    <xf numFmtId="0" fontId="53" fillId="0" borderId="1" xfId="0" applyFont="1" applyBorder="1"/>
    <xf numFmtId="171" fontId="4" fillId="0" borderId="1" xfId="7" applyNumberFormat="1" applyFont="1" applyBorder="1" applyAlignment="1">
      <alignment horizontal="center" vertical="center"/>
    </xf>
    <xf numFmtId="171" fontId="0" fillId="0" borderId="0" xfId="0" applyNumberFormat="1"/>
    <xf numFmtId="171" fontId="57" fillId="0" borderId="0" xfId="0" applyNumberFormat="1" applyFont="1"/>
    <xf numFmtId="1" fontId="13" fillId="16" borderId="1" xfId="0" applyNumberFormat="1" applyFont="1" applyFill="1" applyBorder="1" applyAlignment="1">
      <alignment horizontal="center" vertical="center" wrapText="1"/>
    </xf>
    <xf numFmtId="3" fontId="0" fillId="0" borderId="1" xfId="0" applyNumberFormat="1" applyBorder="1" applyAlignment="1">
      <alignment horizontal="center" vertical="center" wrapText="1"/>
    </xf>
    <xf numFmtId="3" fontId="4" fillId="0" borderId="3" xfId="0" applyNumberFormat="1" applyFont="1" applyBorder="1" applyAlignment="1">
      <alignment horizontal="center" vertical="center"/>
    </xf>
    <xf numFmtId="0" fontId="5" fillId="0" borderId="0" xfId="0" applyFont="1" applyAlignment="1">
      <alignment vertical="center" indent="1"/>
    </xf>
    <xf numFmtId="0" fontId="41" fillId="0" borderId="1" xfId="0" applyFont="1" applyBorder="1" applyAlignment="1">
      <alignment indent="1"/>
    </xf>
    <xf numFmtId="0" fontId="41" fillId="0" borderId="6" xfId="0" applyFont="1" applyBorder="1"/>
    <xf numFmtId="0" fontId="60" fillId="32" borderId="1" xfId="0" applyFont="1" applyFill="1" applyBorder="1" applyAlignment="1">
      <alignment horizontal="center" vertical="center" wrapText="1"/>
    </xf>
    <xf numFmtId="0" fontId="62" fillId="0" borderId="1" xfId="0" applyFont="1" applyBorder="1" applyAlignment="1">
      <alignment wrapText="1"/>
    </xf>
    <xf numFmtId="14" fontId="61" fillId="0" borderId="1" xfId="0" applyNumberFormat="1" applyFont="1" applyBorder="1" applyAlignment="1">
      <alignment horizontal="center" vertical="center"/>
    </xf>
    <xf numFmtId="0" fontId="62" fillId="0" borderId="1" xfId="0" applyFont="1" applyBorder="1"/>
    <xf numFmtId="14" fontId="61" fillId="8" borderId="1" xfId="0" applyNumberFormat="1" applyFont="1" applyFill="1" applyBorder="1" applyAlignment="1">
      <alignment horizontal="center" vertical="center"/>
    </xf>
    <xf numFmtId="14" fontId="63" fillId="0" borderId="1" xfId="1" applyNumberFormat="1" applyFont="1" applyBorder="1" applyAlignment="1">
      <alignment horizontal="center" vertical="center"/>
    </xf>
    <xf numFmtId="14" fontId="61" fillId="0" borderId="1" xfId="0" applyNumberFormat="1" applyFont="1" applyBorder="1" applyAlignment="1">
      <alignment horizontal="center" vertical="center" wrapText="1"/>
    </xf>
    <xf numFmtId="0" fontId="59" fillId="0" borderId="1" xfId="0" applyFont="1" applyBorder="1" applyAlignment="1">
      <alignment horizontal="center" vertical="center"/>
    </xf>
    <xf numFmtId="14" fontId="61" fillId="38" borderId="1" xfId="0" applyNumberFormat="1" applyFont="1" applyFill="1" applyBorder="1" applyAlignment="1">
      <alignment horizontal="center" vertical="center"/>
    </xf>
    <xf numFmtId="0" fontId="63" fillId="0" borderId="1" xfId="1" applyFont="1" applyBorder="1" applyAlignment="1">
      <alignment horizontal="center" vertical="center"/>
    </xf>
    <xf numFmtId="0" fontId="59" fillId="0" borderId="1" xfId="0" applyFont="1" applyBorder="1"/>
    <xf numFmtId="1" fontId="5" fillId="0" borderId="20" xfId="0" applyNumberFormat="1" applyFont="1" applyBorder="1" applyAlignment="1">
      <alignment horizontal="center" vertical="center"/>
    </xf>
    <xf numFmtId="1" fontId="5" fillId="0" borderId="9" xfId="0" applyNumberFormat="1" applyFont="1" applyBorder="1" applyAlignment="1">
      <alignment horizontal="center" vertical="center"/>
    </xf>
    <xf numFmtId="1" fontId="5" fillId="0" borderId="5" xfId="0" applyNumberFormat="1" applyFont="1" applyBorder="1" applyAlignment="1">
      <alignment horizontal="center" vertical="center"/>
    </xf>
    <xf numFmtId="1" fontId="5" fillId="8" borderId="5" xfId="0" applyNumberFormat="1" applyFont="1" applyFill="1" applyBorder="1" applyAlignment="1">
      <alignment horizontal="center" vertical="center"/>
    </xf>
    <xf numFmtId="0" fontId="0" fillId="0" borderId="5" xfId="0" applyBorder="1" applyAlignment="1">
      <alignment horizontal="center"/>
    </xf>
    <xf numFmtId="1" fontId="5" fillId="38" borderId="5" xfId="0" applyNumberFormat="1" applyFont="1" applyFill="1" applyBorder="1" applyAlignment="1">
      <alignment horizontal="center" vertical="center"/>
    </xf>
    <xf numFmtId="0" fontId="0" fillId="0" borderId="5" xfId="0" applyBorder="1"/>
    <xf numFmtId="1" fontId="0" fillId="0" borderId="5" xfId="0" applyNumberFormat="1" applyBorder="1" applyAlignment="1">
      <alignment horizontal="center" vertical="center"/>
    </xf>
    <xf numFmtId="1" fontId="5" fillId="0" borderId="17" xfId="0" applyNumberFormat="1" applyFont="1" applyBorder="1" applyAlignment="1">
      <alignment horizontal="center" vertical="center"/>
    </xf>
    <xf numFmtId="170" fontId="13" fillId="32" borderId="7" xfId="0" applyNumberFormat="1" applyFont="1" applyFill="1" applyBorder="1" applyAlignment="1">
      <alignment horizontal="center" vertical="center" wrapText="1"/>
    </xf>
    <xf numFmtId="170" fontId="5" fillId="0" borderId="18" xfId="0" applyNumberFormat="1" applyFont="1" applyBorder="1" applyAlignment="1">
      <alignment horizontal="center" vertical="center"/>
    </xf>
    <xf numFmtId="170" fontId="5" fillId="8" borderId="7" xfId="0" applyNumberFormat="1" applyFont="1" applyFill="1" applyBorder="1" applyAlignment="1">
      <alignment horizontal="center" vertical="center"/>
    </xf>
    <xf numFmtId="170" fontId="5" fillId="38" borderId="7" xfId="0" applyNumberFormat="1" applyFont="1" applyFill="1" applyBorder="1" applyAlignment="1">
      <alignment horizontal="center" vertical="center"/>
    </xf>
    <xf numFmtId="49" fontId="4" fillId="0" borderId="6" xfId="0" applyNumberFormat="1" applyFont="1" applyBorder="1" applyAlignment="1">
      <alignment horizontal="center" vertical="center"/>
    </xf>
    <xf numFmtId="14" fontId="4" fillId="0" borderId="6" xfId="0" applyNumberFormat="1" applyFont="1" applyBorder="1" applyAlignment="1">
      <alignment horizontal="center" vertical="center"/>
    </xf>
    <xf numFmtId="0" fontId="5" fillId="0" borderId="3" xfId="0" applyFont="1" applyBorder="1" applyAlignment="1">
      <alignment horizontal="center" vertical="center"/>
    </xf>
    <xf numFmtId="14" fontId="5" fillId="0" borderId="3" xfId="0" applyNumberFormat="1" applyFont="1" applyBorder="1" applyAlignment="1">
      <alignment horizontal="center" vertical="center"/>
    </xf>
    <xf numFmtId="0" fontId="5" fillId="0" borderId="17" xfId="0" applyFont="1" applyBorder="1" applyAlignment="1">
      <alignment vertical="center"/>
    </xf>
    <xf numFmtId="0" fontId="5" fillId="0" borderId="6" xfId="0" applyFont="1" applyBorder="1" applyAlignment="1">
      <alignment vertical="center"/>
    </xf>
    <xf numFmtId="0" fontId="7" fillId="0" borderId="0" xfId="1" applyBorder="1"/>
    <xf numFmtId="0" fontId="49" fillId="0" borderId="6" xfId="1" applyFont="1" applyBorder="1" applyAlignment="1">
      <alignment horizontal="left" vertical="top"/>
    </xf>
    <xf numFmtId="0" fontId="48" fillId="0" borderId="6" xfId="0" applyFont="1" applyBorder="1"/>
    <xf numFmtId="0" fontId="7" fillId="0" borderId="3" xfId="1" applyBorder="1" applyAlignment="1">
      <alignment horizontal="left" vertical="top" wrapText="1"/>
    </xf>
    <xf numFmtId="0" fontId="4" fillId="0" borderId="18" xfId="0" applyFont="1" applyBorder="1" applyAlignment="1">
      <alignment horizontal="center" vertical="top"/>
    </xf>
    <xf numFmtId="0" fontId="58" fillId="0" borderId="2" xfId="0" applyFont="1" applyBorder="1"/>
    <xf numFmtId="0" fontId="58" fillId="5" borderId="11" xfId="0" applyFont="1" applyFill="1" applyBorder="1"/>
    <xf numFmtId="0" fontId="58" fillId="5" borderId="2" xfId="0" applyFont="1" applyFill="1" applyBorder="1"/>
    <xf numFmtId="0" fontId="54" fillId="0" borderId="0" xfId="0" applyFont="1" applyAlignment="1">
      <alignment indent="1"/>
    </xf>
    <xf numFmtId="0" fontId="11" fillId="0" borderId="6" xfId="0" applyFont="1" applyBorder="1" applyAlignment="1">
      <alignment horizontal="center" vertical="center" wrapText="1"/>
    </xf>
    <xf numFmtId="0" fontId="11" fillId="0" borderId="6" xfId="0" applyFont="1" applyBorder="1" applyAlignment="1">
      <alignment horizontal="center" vertical="center"/>
    </xf>
    <xf numFmtId="169" fontId="5" fillId="0" borderId="6" xfId="0" applyNumberFormat="1" applyFont="1" applyBorder="1" applyAlignment="1">
      <alignment horizontal="center" vertical="center"/>
    </xf>
    <xf numFmtId="14" fontId="5" fillId="0" borderId="0" xfId="0" applyNumberFormat="1" applyFont="1" applyAlignment="1">
      <alignment horizontal="center" vertical="center" wrapText="1"/>
    </xf>
    <xf numFmtId="0" fontId="5" fillId="0" borderId="7" xfId="0" applyFont="1" applyBorder="1" applyAlignment="1">
      <alignment horizontal="center"/>
    </xf>
    <xf numFmtId="1" fontId="6" fillId="7" borderId="20" xfId="0" applyNumberFormat="1" applyFont="1" applyFill="1" applyBorder="1" applyAlignment="1">
      <alignment horizontal="center"/>
    </xf>
    <xf numFmtId="0" fontId="2" fillId="0" borderId="0" xfId="0" applyFont="1" applyAlignment="1">
      <alignment horizontal="center" vertical="center"/>
    </xf>
    <xf numFmtId="0" fontId="48" fillId="37" borderId="1" xfId="0" applyFont="1" applyFill="1" applyBorder="1" applyAlignment="1">
      <alignment horizontal="center" vertical="center" wrapText="1"/>
    </xf>
    <xf numFmtId="0" fontId="7" fillId="0" borderId="1" xfId="9" applyBorder="1" applyAlignment="1">
      <alignment horizontal="center" vertical="center"/>
    </xf>
    <xf numFmtId="0" fontId="0" fillId="0" borderId="0" xfId="0" applyAlignment="1">
      <alignment horizontal="left" vertical="center" wrapText="1"/>
    </xf>
    <xf numFmtId="1" fontId="5" fillId="0" borderId="1" xfId="2" applyNumberFormat="1" applyFont="1" applyBorder="1" applyAlignment="1">
      <alignment horizontal="center"/>
    </xf>
    <xf numFmtId="1" fontId="5" fillId="0" borderId="22" xfId="2" applyNumberFormat="1" applyFont="1" applyBorder="1" applyAlignment="1">
      <alignment horizontal="center"/>
    </xf>
    <xf numFmtId="0" fontId="7" fillId="0" borderId="6" xfId="1" applyBorder="1" applyAlignment="1">
      <alignment horizontal="left" vertical="top"/>
    </xf>
    <xf numFmtId="0" fontId="0" fillId="0" borderId="6" xfId="0" applyBorder="1" applyAlignment="1">
      <alignment horizontal="left" vertical="top"/>
    </xf>
    <xf numFmtId="168" fontId="5" fillId="0" borderId="6" xfId="6" applyNumberFormat="1" applyFont="1" applyBorder="1" applyAlignment="1">
      <alignment horizontal="center" vertical="center"/>
    </xf>
    <xf numFmtId="1" fontId="0" fillId="0" borderId="17" xfId="0" applyNumberFormat="1" applyBorder="1" applyAlignment="1">
      <alignment horizontal="center" vertical="center"/>
    </xf>
    <xf numFmtId="0" fontId="59" fillId="0" borderId="6" xfId="0" applyFont="1" applyBorder="1" applyAlignment="1">
      <alignment horizontal="center" vertical="center"/>
    </xf>
    <xf numFmtId="3" fontId="4" fillId="0" borderId="1" xfId="0" applyNumberFormat="1" applyFont="1" applyBorder="1" applyAlignment="1">
      <alignment horizontal="center" vertical="center" wrapText="1"/>
    </xf>
    <xf numFmtId="3" fontId="5" fillId="0" borderId="1" xfId="0" applyNumberFormat="1" applyFont="1" applyBorder="1" applyAlignment="1">
      <alignment horizontal="center" vertical="center" wrapText="1"/>
    </xf>
    <xf numFmtId="0" fontId="4" fillId="0" borderId="1" xfId="0" applyFont="1" applyBorder="1" applyAlignment="1">
      <alignment horizontal="center" vertical="center" wrapText="1"/>
    </xf>
    <xf numFmtId="14" fontId="4" fillId="0" borderId="1" xfId="0" applyNumberFormat="1" applyFont="1" applyBorder="1" applyAlignment="1">
      <alignment horizontal="center" vertical="center" wrapText="1"/>
    </xf>
    <xf numFmtId="1" fontId="4" fillId="0" borderId="1" xfId="0" applyNumberFormat="1" applyFont="1" applyBorder="1" applyAlignment="1">
      <alignment horizontal="center" vertical="center" wrapText="1"/>
    </xf>
    <xf numFmtId="49" fontId="4" fillId="0" borderId="1" xfId="0" applyNumberFormat="1" applyFont="1" applyBorder="1" applyAlignment="1">
      <alignment horizontal="center" vertical="center" wrapText="1"/>
    </xf>
    <xf numFmtId="0" fontId="0" fillId="8" borderId="1" xfId="0" applyFill="1" applyBorder="1" applyAlignment="1">
      <alignment horizontal="center" vertical="center" wrapText="1"/>
    </xf>
    <xf numFmtId="1" fontId="0" fillId="0" borderId="1" xfId="0" applyNumberFormat="1" applyBorder="1" applyAlignment="1">
      <alignment horizontal="center" vertical="center" wrapText="1"/>
    </xf>
    <xf numFmtId="3" fontId="4" fillId="38" borderId="1" xfId="0" applyNumberFormat="1" applyFont="1" applyFill="1" applyBorder="1" applyAlignment="1">
      <alignment horizontal="center" vertical="center" wrapText="1"/>
    </xf>
    <xf numFmtId="0" fontId="0" fillId="38" borderId="1" xfId="0" applyFill="1" applyBorder="1" applyAlignment="1">
      <alignment horizontal="center" vertical="center" wrapText="1"/>
    </xf>
    <xf numFmtId="3" fontId="0" fillId="38" borderId="1" xfId="0" applyNumberFormat="1" applyFill="1" applyBorder="1" applyAlignment="1">
      <alignment horizontal="center" vertical="center" wrapText="1"/>
    </xf>
    <xf numFmtId="49" fontId="0" fillId="38" borderId="1" xfId="0" applyNumberFormat="1" applyFill="1" applyBorder="1" applyAlignment="1">
      <alignment horizontal="center" vertical="center" wrapText="1"/>
    </xf>
    <xf numFmtId="14" fontId="0" fillId="38" borderId="1" xfId="0" applyNumberFormat="1" applyFill="1" applyBorder="1" applyAlignment="1">
      <alignment horizontal="center" vertical="center" wrapText="1"/>
    </xf>
    <xf numFmtId="1" fontId="0" fillId="38" borderId="1" xfId="0" applyNumberFormat="1" applyFill="1" applyBorder="1" applyAlignment="1">
      <alignment horizontal="center" vertical="center" wrapText="1"/>
    </xf>
    <xf numFmtId="1" fontId="4" fillId="38" borderId="1" xfId="0" applyNumberFormat="1" applyFont="1" applyFill="1" applyBorder="1" applyAlignment="1">
      <alignment horizontal="center" vertical="center" wrapText="1"/>
    </xf>
    <xf numFmtId="3" fontId="4" fillId="8" borderId="1" xfId="0" applyNumberFormat="1" applyFont="1" applyFill="1" applyBorder="1" applyAlignment="1">
      <alignment horizontal="center" vertical="center" wrapText="1"/>
    </xf>
    <xf numFmtId="3" fontId="0" fillId="8" borderId="1" xfId="0" applyNumberFormat="1" applyFill="1" applyBorder="1" applyAlignment="1">
      <alignment horizontal="center" vertical="center" wrapText="1"/>
    </xf>
    <xf numFmtId="14" fontId="0" fillId="8" borderId="1" xfId="0" applyNumberFormat="1" applyFill="1" applyBorder="1" applyAlignment="1">
      <alignment horizontal="center" vertical="center" wrapText="1"/>
    </xf>
    <xf numFmtId="1" fontId="0" fillId="8" borderId="1" xfId="0" applyNumberFormat="1" applyFill="1" applyBorder="1" applyAlignment="1">
      <alignment horizontal="center" vertical="center" wrapText="1"/>
    </xf>
    <xf numFmtId="1" fontId="4" fillId="8" borderId="1" xfId="0" applyNumberFormat="1" applyFont="1" applyFill="1" applyBorder="1" applyAlignment="1">
      <alignment horizontal="center" vertical="center" wrapText="1"/>
    </xf>
    <xf numFmtId="0" fontId="48" fillId="0" borderId="1" xfId="0" applyFont="1" applyBorder="1" applyAlignment="1">
      <alignment horizontal="center" vertical="center" wrapText="1"/>
    </xf>
    <xf numFmtId="169" fontId="0" fillId="0" borderId="1" xfId="0" applyNumberFormat="1" applyBorder="1" applyAlignment="1">
      <alignment horizontal="center" vertical="center" wrapText="1"/>
    </xf>
    <xf numFmtId="0" fontId="0" fillId="0" borderId="3" xfId="0" applyBorder="1" applyAlignment="1">
      <alignment horizontal="left" vertical="center" wrapText="1"/>
    </xf>
    <xf numFmtId="0" fontId="41" fillId="0" borderId="1" xfId="0" applyFont="1" applyBorder="1" applyAlignment="1">
      <alignment horizontal="center" vertical="center" wrapText="1"/>
    </xf>
    <xf numFmtId="0" fontId="46" fillId="39" borderId="1" xfId="0" applyFont="1" applyFill="1" applyBorder="1" applyAlignment="1">
      <alignment horizontal="center" vertical="center" wrapText="1"/>
    </xf>
    <xf numFmtId="3" fontId="31" fillId="0" borderId="1" xfId="0" applyNumberFormat="1" applyFont="1" applyBorder="1" applyAlignment="1" applyProtection="1">
      <alignment horizontal="center" vertical="center" wrapText="1"/>
      <protection locked="0"/>
    </xf>
    <xf numFmtId="3" fontId="5" fillId="8" borderId="1" xfId="0" applyNumberFormat="1" applyFont="1" applyFill="1" applyBorder="1" applyAlignment="1">
      <alignment horizontal="center" vertical="center" wrapText="1"/>
    </xf>
    <xf numFmtId="0" fontId="41" fillId="37" borderId="1" xfId="0" applyFont="1" applyFill="1" applyBorder="1" applyAlignment="1">
      <alignment horizontal="center" vertical="center" wrapText="1"/>
    </xf>
    <xf numFmtId="14" fontId="41" fillId="0" borderId="1" xfId="0" applyNumberFormat="1" applyFont="1" applyBorder="1" applyAlignment="1">
      <alignment horizontal="center" vertical="center" wrapText="1"/>
    </xf>
    <xf numFmtId="0" fontId="47" fillId="0" borderId="1" xfId="0" applyFont="1" applyBorder="1" applyAlignment="1">
      <alignment horizontal="center" vertical="center" wrapText="1"/>
    </xf>
    <xf numFmtId="14" fontId="54" fillId="0" borderId="1" xfId="0" applyNumberFormat="1" applyFont="1" applyBorder="1" applyAlignment="1">
      <alignment horizontal="center" vertical="center" wrapText="1"/>
    </xf>
    <xf numFmtId="0" fontId="64" fillId="33" borderId="1" xfId="0" applyFont="1" applyFill="1" applyBorder="1" applyAlignment="1">
      <alignment horizontal="center" vertical="center" wrapText="1"/>
    </xf>
    <xf numFmtId="0" fontId="14" fillId="11" borderId="1" xfId="2" applyFont="1" applyFill="1" applyBorder="1" applyAlignment="1">
      <alignment horizontal="center" vertical="center" wrapText="1"/>
    </xf>
    <xf numFmtId="1" fontId="5" fillId="0" borderId="1" xfId="6" applyNumberFormat="1" applyFont="1" applyBorder="1" applyAlignment="1">
      <alignment horizontal="center" vertical="center" wrapText="1"/>
    </xf>
    <xf numFmtId="1" fontId="4" fillId="0" borderId="1" xfId="6" applyNumberFormat="1" applyFont="1" applyBorder="1" applyAlignment="1">
      <alignment horizontal="center" vertical="center" wrapText="1"/>
    </xf>
    <xf numFmtId="14" fontId="4" fillId="8" borderId="1" xfId="0" applyNumberFormat="1" applyFont="1" applyFill="1" applyBorder="1" applyAlignment="1">
      <alignment horizontal="center" vertical="center" wrapText="1"/>
    </xf>
    <xf numFmtId="14" fontId="5" fillId="0" borderId="1" xfId="7" applyNumberFormat="1" applyFont="1" applyBorder="1" applyAlignment="1">
      <alignment horizontal="center" vertical="center" wrapText="1"/>
    </xf>
    <xf numFmtId="14" fontId="13" fillId="27" borderId="7" xfId="0" applyNumberFormat="1" applyFont="1" applyFill="1" applyBorder="1" applyAlignment="1">
      <alignment horizontal="center" vertical="center" wrapText="1"/>
    </xf>
    <xf numFmtId="0" fontId="5" fillId="0" borderId="8" xfId="0" applyFont="1" applyBorder="1" applyAlignment="1">
      <alignment horizontal="center" vertical="center"/>
    </xf>
    <xf numFmtId="14" fontId="4" fillId="0" borderId="18" xfId="0" applyNumberFormat="1" applyFont="1" applyBorder="1" applyAlignment="1">
      <alignment horizontal="center" vertical="center"/>
    </xf>
    <xf numFmtId="14" fontId="0" fillId="38" borderId="7" xfId="0" applyNumberFormat="1" applyFill="1" applyBorder="1" applyAlignment="1">
      <alignment horizontal="center" vertical="center"/>
    </xf>
    <xf numFmtId="14" fontId="0" fillId="8" borderId="7" xfId="0" applyNumberFormat="1" applyFill="1" applyBorder="1" applyAlignment="1">
      <alignment horizontal="center" vertical="center"/>
    </xf>
    <xf numFmtId="14" fontId="0" fillId="0" borderId="18" xfId="0" applyNumberFormat="1" applyBorder="1" applyAlignment="1">
      <alignment horizontal="center" vertical="center"/>
    </xf>
    <xf numFmtId="49" fontId="0" fillId="0" borderId="3" xfId="0" applyNumberFormat="1" applyBorder="1" applyAlignment="1">
      <alignment horizontal="center" vertical="center"/>
    </xf>
    <xf numFmtId="0" fontId="65" fillId="0" borderId="1" xfId="0" applyFont="1" applyBorder="1" applyAlignment="1">
      <alignment horizontal="center" vertical="center" wrapText="1"/>
    </xf>
    <xf numFmtId="0" fontId="66" fillId="0" borderId="1" xfId="0" applyFont="1" applyBorder="1" applyAlignment="1">
      <alignment horizontal="center" vertical="center" wrapText="1"/>
    </xf>
    <xf numFmtId="0" fontId="67" fillId="0" borderId="1" xfId="0" applyFont="1" applyBorder="1" applyAlignment="1">
      <alignment horizontal="center" vertical="center" wrapText="1"/>
    </xf>
    <xf numFmtId="0" fontId="65" fillId="37" borderId="1" xfId="0" applyFont="1" applyFill="1" applyBorder="1" applyAlignment="1">
      <alignment horizontal="center" vertical="center" wrapText="1"/>
    </xf>
    <xf numFmtId="0" fontId="64" fillId="11" borderId="1" xfId="2" applyFont="1" applyFill="1" applyBorder="1" applyAlignment="1">
      <alignment horizontal="center" vertical="center" wrapText="1"/>
    </xf>
    <xf numFmtId="0" fontId="68" fillId="0" borderId="0" xfId="0" applyFont="1" applyAlignment="1">
      <alignment horizontal="center" vertical="center"/>
    </xf>
    <xf numFmtId="0" fontId="48" fillId="0" borderId="1" xfId="0" applyFont="1" applyBorder="1" applyAlignment="1">
      <alignment horizontal="left" vertical="center" wrapText="1"/>
    </xf>
    <xf numFmtId="0" fontId="48" fillId="38" borderId="1" xfId="0" applyFont="1" applyFill="1" applyBorder="1" applyAlignment="1">
      <alignment horizontal="left" vertical="center" wrapText="1"/>
    </xf>
    <xf numFmtId="0" fontId="41" fillId="0" borderId="0" xfId="0" applyFont="1"/>
    <xf numFmtId="0" fontId="7" fillId="0" borderId="1" xfId="9" applyBorder="1" applyAlignment="1">
      <alignment horizontal="left" vertical="top"/>
    </xf>
    <xf numFmtId="0" fontId="0" fillId="0" borderId="6" xfId="0" applyBorder="1" applyAlignment="1">
      <alignment horizontal="center" vertical="center" wrapText="1"/>
    </xf>
    <xf numFmtId="0" fontId="0" fillId="0" borderId="3" xfId="0" applyBorder="1" applyAlignment="1">
      <alignment horizontal="center" vertical="center" wrapText="1"/>
    </xf>
    <xf numFmtId="0" fontId="0" fillId="2" borderId="1" xfId="0" applyFill="1" applyBorder="1" applyAlignment="1">
      <alignment horizontal="center" vertical="center" wrapText="1"/>
    </xf>
    <xf numFmtId="3" fontId="0" fillId="2" borderId="1" xfId="0" applyNumberFormat="1" applyFill="1" applyBorder="1" applyAlignment="1">
      <alignment horizontal="center" vertical="center" wrapText="1"/>
    </xf>
    <xf numFmtId="49" fontId="0" fillId="2" borderId="1" xfId="0" applyNumberFormat="1" applyFill="1" applyBorder="1" applyAlignment="1">
      <alignment horizontal="center" vertical="center" wrapText="1"/>
    </xf>
    <xf numFmtId="14" fontId="0" fillId="2" borderId="1" xfId="0" applyNumberFormat="1" applyFill="1" applyBorder="1" applyAlignment="1">
      <alignment horizontal="center" vertical="center" wrapText="1"/>
    </xf>
    <xf numFmtId="1" fontId="0" fillId="2" borderId="1" xfId="0" applyNumberFormat="1" applyFill="1" applyBorder="1" applyAlignment="1">
      <alignment horizontal="center" vertical="center" wrapText="1"/>
    </xf>
    <xf numFmtId="3" fontId="5" fillId="2" borderId="1" xfId="0" applyNumberFormat="1" applyFont="1" applyFill="1" applyBorder="1" applyAlignment="1">
      <alignment horizontal="center" vertical="center" wrapText="1"/>
    </xf>
    <xf numFmtId="14" fontId="0" fillId="2" borderId="7" xfId="0" applyNumberFormat="1" applyFill="1" applyBorder="1" applyAlignment="1">
      <alignment horizontal="center" vertical="center"/>
    </xf>
    <xf numFmtId="1" fontId="5" fillId="2" borderId="14" xfId="2" applyNumberFormat="1" applyFont="1" applyFill="1" applyBorder="1" applyAlignment="1">
      <alignment horizontal="center"/>
    </xf>
    <xf numFmtId="0" fontId="0" fillId="2" borderId="1" xfId="0" applyFill="1" applyBorder="1" applyAlignment="1">
      <alignment vertical="center"/>
    </xf>
    <xf numFmtId="0" fontId="7" fillId="2" borderId="1" xfId="1" applyFill="1" applyBorder="1" applyAlignment="1">
      <alignment horizontal="left" vertical="top" wrapText="1"/>
    </xf>
    <xf numFmtId="0" fontId="0" fillId="2" borderId="1" xfId="0" applyFill="1" applyBorder="1" applyAlignment="1">
      <alignment horizontal="center" vertical="center"/>
    </xf>
    <xf numFmtId="0" fontId="0" fillId="2" borderId="7" xfId="0" applyFill="1" applyBorder="1" applyAlignment="1">
      <alignment horizontal="center" vertical="center"/>
    </xf>
    <xf numFmtId="0" fontId="0" fillId="2" borderId="1" xfId="0" applyFill="1" applyBorder="1" applyAlignment="1">
      <alignment horizontal="left" vertical="top"/>
    </xf>
    <xf numFmtId="49" fontId="0" fillId="2" borderId="1" xfId="0" applyNumberFormat="1" applyFill="1" applyBorder="1" applyAlignment="1">
      <alignment horizontal="center" vertical="center"/>
    </xf>
    <xf numFmtId="168" fontId="5" fillId="2" borderId="1" xfId="6" applyNumberFormat="1" applyFont="1" applyFill="1" applyBorder="1" applyAlignment="1">
      <alignment horizontal="center" vertical="center"/>
    </xf>
    <xf numFmtId="14" fontId="5" fillId="2" borderId="1" xfId="0" applyNumberFormat="1" applyFont="1" applyFill="1" applyBorder="1" applyAlignment="1">
      <alignment horizontal="center" vertical="center"/>
    </xf>
    <xf numFmtId="169" fontId="5" fillId="2" borderId="1" xfId="6" applyNumberFormat="1" applyFont="1" applyFill="1" applyBorder="1" applyAlignment="1">
      <alignment horizontal="center" vertical="center"/>
    </xf>
    <xf numFmtId="1" fontId="5" fillId="2" borderId="1" xfId="0" applyNumberFormat="1" applyFont="1" applyFill="1" applyBorder="1" applyAlignment="1">
      <alignment horizontal="center" vertical="center"/>
    </xf>
    <xf numFmtId="3" fontId="0" fillId="2" borderId="1" xfId="0" applyNumberFormat="1" applyFill="1" applyBorder="1" applyAlignment="1">
      <alignment horizontal="center" vertical="center"/>
    </xf>
    <xf numFmtId="1" fontId="0" fillId="2" borderId="5" xfId="0" applyNumberFormat="1" applyFill="1" applyBorder="1" applyAlignment="1">
      <alignment horizontal="center" vertical="center"/>
    </xf>
    <xf numFmtId="0" fontId="59" fillId="2" borderId="1" xfId="0" applyFont="1" applyFill="1" applyBorder="1" applyAlignment="1">
      <alignment horizontal="center" vertical="center"/>
    </xf>
    <xf numFmtId="170" fontId="5" fillId="2" borderId="7" xfId="0" applyNumberFormat="1" applyFont="1" applyFill="1" applyBorder="1" applyAlignment="1">
      <alignment horizontal="center" vertical="center"/>
    </xf>
    <xf numFmtId="0" fontId="5" fillId="2" borderId="1" xfId="0" applyFont="1" applyFill="1" applyBorder="1" applyAlignment="1">
      <alignment horizontal="center" vertical="center" wrapText="1"/>
    </xf>
    <xf numFmtId="0" fontId="7" fillId="2" borderId="1" xfId="9" applyFill="1" applyBorder="1" applyAlignment="1">
      <alignment horizontal="center" vertical="center"/>
    </xf>
    <xf numFmtId="0" fontId="0" fillId="2" borderId="0" xfId="0" applyFill="1" applyAlignment="1">
      <alignment horizontal="center" vertical="center"/>
    </xf>
    <xf numFmtId="0" fontId="69" fillId="0" borderId="1" xfId="0" applyFont="1" applyBorder="1" applyAlignment="1">
      <alignment horizontal="center" vertical="top" wrapText="1"/>
    </xf>
    <xf numFmtId="0" fontId="0" fillId="0" borderId="0" xfId="0" applyAlignment="1">
      <alignment horizontal="center" wrapText="1"/>
    </xf>
    <xf numFmtId="0" fontId="0" fillId="0" borderId="0" xfId="0" applyAlignment="1">
      <alignment wrapText="1"/>
    </xf>
    <xf numFmtId="49" fontId="0" fillId="0" borderId="0" xfId="0" applyNumberFormat="1" applyAlignment="1">
      <alignment horizontal="center" vertical="center" wrapText="1"/>
    </xf>
    <xf numFmtId="0" fontId="41" fillId="0" borderId="0" xfId="0" applyFont="1" applyAlignment="1">
      <alignment wrapText="1"/>
    </xf>
    <xf numFmtId="0" fontId="41" fillId="0" borderId="0" xfId="0" applyFont="1" applyAlignment="1">
      <alignment horizontal="center" wrapText="1"/>
    </xf>
    <xf numFmtId="3" fontId="4" fillId="8" borderId="1" xfId="0" applyNumberFormat="1" applyFont="1" applyFill="1" applyBorder="1" applyAlignment="1">
      <alignment horizontal="center" vertical="center"/>
    </xf>
    <xf numFmtId="0" fontId="0" fillId="8" borderId="1" xfId="0" applyFill="1" applyBorder="1" applyAlignment="1">
      <alignment horizontal="left" vertical="center" wrapText="1"/>
    </xf>
    <xf numFmtId="1" fontId="5" fillId="8" borderId="1" xfId="2" applyNumberFormat="1" applyFont="1" applyFill="1" applyBorder="1" applyAlignment="1">
      <alignment horizontal="center"/>
    </xf>
    <xf numFmtId="0" fontId="0" fillId="8" borderId="6" xfId="0" applyFill="1" applyBorder="1" applyAlignment="1">
      <alignment horizontal="center" vertical="center"/>
    </xf>
    <xf numFmtId="0" fontId="59" fillId="8" borderId="1" xfId="0" applyFont="1" applyFill="1" applyBorder="1" applyAlignment="1">
      <alignment horizontal="center" vertical="center"/>
    </xf>
    <xf numFmtId="170" fontId="5" fillId="8" borderId="1" xfId="0" applyNumberFormat="1" applyFont="1" applyFill="1" applyBorder="1" applyAlignment="1">
      <alignment horizontal="center" vertical="center"/>
    </xf>
    <xf numFmtId="0" fontId="0" fillId="32" borderId="1" xfId="0" applyFill="1" applyBorder="1" applyAlignment="1">
      <alignment horizontal="center" vertical="center"/>
    </xf>
    <xf numFmtId="0" fontId="0" fillId="32" borderId="1" xfId="0" applyFill="1" applyBorder="1" applyAlignment="1">
      <alignment horizontal="left" vertical="center"/>
    </xf>
    <xf numFmtId="3" fontId="4" fillId="32" borderId="1" xfId="0" applyNumberFormat="1" applyFont="1" applyFill="1" applyBorder="1" applyAlignment="1">
      <alignment horizontal="center" vertical="center"/>
    </xf>
    <xf numFmtId="3" fontId="0" fillId="32" borderId="1" xfId="0" applyNumberFormat="1" applyFill="1" applyBorder="1" applyAlignment="1">
      <alignment horizontal="center" vertical="center"/>
    </xf>
    <xf numFmtId="49" fontId="0" fillId="32" borderId="1" xfId="0" applyNumberFormat="1" applyFill="1" applyBorder="1" applyAlignment="1">
      <alignment horizontal="center" vertical="center"/>
    </xf>
    <xf numFmtId="0" fontId="0" fillId="32" borderId="1" xfId="0" applyFill="1" applyBorder="1" applyAlignment="1">
      <alignment horizontal="left" vertical="center" wrapText="1"/>
    </xf>
    <xf numFmtId="14" fontId="0" fillId="32" borderId="1" xfId="0" applyNumberFormat="1" applyFill="1" applyBorder="1" applyAlignment="1">
      <alignment horizontal="center" vertical="center"/>
    </xf>
    <xf numFmtId="1" fontId="0" fillId="32" borderId="1" xfId="0" applyNumberFormat="1" applyFill="1" applyBorder="1" applyAlignment="1">
      <alignment horizontal="center" vertical="center"/>
    </xf>
    <xf numFmtId="3" fontId="5" fillId="32" borderId="1" xfId="0" applyNumberFormat="1" applyFont="1" applyFill="1" applyBorder="1" applyAlignment="1">
      <alignment horizontal="center" vertical="center" wrapText="1"/>
    </xf>
    <xf numFmtId="1" fontId="5" fillId="32" borderId="1" xfId="2" applyNumberFormat="1" applyFont="1" applyFill="1" applyBorder="1" applyAlignment="1">
      <alignment horizontal="center"/>
    </xf>
    <xf numFmtId="0" fontId="0" fillId="32" borderId="1" xfId="0" applyFill="1" applyBorder="1" applyAlignment="1">
      <alignment vertical="center"/>
    </xf>
    <xf numFmtId="0" fontId="7" fillId="32" borderId="1" xfId="1" applyFill="1" applyBorder="1" applyAlignment="1">
      <alignment horizontal="left" vertical="top"/>
    </xf>
    <xf numFmtId="0" fontId="0" fillId="32" borderId="6" xfId="0" applyFill="1" applyBorder="1" applyAlignment="1">
      <alignment horizontal="center" vertical="center"/>
    </xf>
    <xf numFmtId="0" fontId="0" fillId="32" borderId="1" xfId="0" applyFill="1" applyBorder="1" applyAlignment="1">
      <alignment horizontal="left" vertical="top"/>
    </xf>
    <xf numFmtId="0" fontId="5" fillId="32" borderId="1" xfId="0" applyFont="1" applyFill="1" applyBorder="1" applyAlignment="1">
      <alignment horizontal="center" vertical="center"/>
    </xf>
    <xf numFmtId="168" fontId="5" fillId="32" borderId="1" xfId="6" applyNumberFormat="1" applyFont="1" applyFill="1" applyBorder="1" applyAlignment="1">
      <alignment horizontal="center" vertical="center"/>
    </xf>
    <xf numFmtId="14" fontId="5" fillId="32" borderId="1" xfId="0" applyNumberFormat="1" applyFont="1" applyFill="1" applyBorder="1" applyAlignment="1">
      <alignment horizontal="center" vertical="center"/>
    </xf>
    <xf numFmtId="169" fontId="5" fillId="32" borderId="1" xfId="6" applyNumberFormat="1" applyFont="1" applyFill="1" applyBorder="1" applyAlignment="1">
      <alignment horizontal="center" vertical="center"/>
    </xf>
    <xf numFmtId="169" fontId="0" fillId="32" borderId="1" xfId="0" applyNumberFormat="1" applyFill="1" applyBorder="1" applyAlignment="1">
      <alignment horizontal="center" vertical="center"/>
    </xf>
    <xf numFmtId="1" fontId="5" fillId="32" borderId="1" xfId="0" applyNumberFormat="1" applyFont="1" applyFill="1" applyBorder="1" applyAlignment="1">
      <alignment horizontal="center" vertical="center"/>
    </xf>
    <xf numFmtId="0" fontId="59" fillId="32" borderId="1" xfId="0" applyFont="1" applyFill="1" applyBorder="1" applyAlignment="1">
      <alignment horizontal="center" vertical="center"/>
    </xf>
    <xf numFmtId="170" fontId="5" fillId="32" borderId="1" xfId="0" applyNumberFormat="1" applyFont="1" applyFill="1" applyBorder="1" applyAlignment="1">
      <alignment horizontal="center" vertical="center"/>
    </xf>
    <xf numFmtId="0" fontId="5" fillId="32" borderId="1" xfId="0" applyFont="1" applyFill="1" applyBorder="1" applyAlignment="1">
      <alignment horizontal="center" vertical="center" wrapText="1"/>
    </xf>
    <xf numFmtId="3" fontId="5" fillId="38" borderId="1" xfId="0" applyNumberFormat="1" applyFont="1" applyFill="1" applyBorder="1" applyAlignment="1">
      <alignment horizontal="center" vertical="center" wrapText="1"/>
    </xf>
    <xf numFmtId="0" fontId="0" fillId="38" borderId="6" xfId="0" applyFill="1" applyBorder="1" applyAlignment="1">
      <alignment horizontal="center" vertical="center"/>
    </xf>
    <xf numFmtId="0" fontId="0" fillId="8" borderId="0" xfId="0" applyFill="1" applyAlignment="1">
      <alignment horizontal="left" vertical="center"/>
    </xf>
    <xf numFmtId="1" fontId="0" fillId="8" borderId="0" xfId="0" applyNumberFormat="1" applyFill="1" applyAlignment="1">
      <alignment horizontal="center" vertical="center"/>
    </xf>
    <xf numFmtId="14" fontId="0" fillId="8" borderId="0" xfId="0" applyNumberFormat="1" applyFill="1" applyAlignment="1">
      <alignment horizontal="center" vertical="center"/>
    </xf>
    <xf numFmtId="3" fontId="0" fillId="8" borderId="0" xfId="0" applyNumberFormat="1" applyFill="1" applyAlignment="1">
      <alignment horizontal="center" vertical="center"/>
    </xf>
    <xf numFmtId="0" fontId="7" fillId="8" borderId="0" xfId="1" applyFill="1" applyBorder="1" applyAlignment="1">
      <alignment horizontal="left" vertical="top"/>
    </xf>
    <xf numFmtId="0" fontId="0" fillId="8" borderId="0" xfId="0" applyFill="1" applyAlignment="1">
      <alignment horizontal="left" vertical="top"/>
    </xf>
    <xf numFmtId="49" fontId="0" fillId="8" borderId="0" xfId="0" applyNumberFormat="1" applyFill="1" applyAlignment="1">
      <alignment horizontal="center" vertical="center"/>
    </xf>
    <xf numFmtId="0" fontId="41" fillId="8" borderId="0" xfId="0" applyFont="1" applyFill="1" applyAlignment="1">
      <alignment horizontal="center"/>
    </xf>
    <xf numFmtId="0" fontId="5" fillId="8" borderId="0" xfId="0" applyFont="1" applyFill="1" applyAlignment="1">
      <alignment horizontal="center" vertical="center"/>
    </xf>
    <xf numFmtId="168" fontId="5" fillId="8" borderId="0" xfId="6" applyNumberFormat="1" applyFont="1" applyFill="1" applyBorder="1" applyAlignment="1">
      <alignment horizontal="center" vertical="center"/>
    </xf>
    <xf numFmtId="14" fontId="5" fillId="8" borderId="0" xfId="0" applyNumberFormat="1" applyFont="1" applyFill="1" applyAlignment="1">
      <alignment horizontal="center" vertical="center"/>
    </xf>
    <xf numFmtId="169" fontId="5" fillId="8" borderId="0" xfId="6" applyNumberFormat="1" applyFont="1" applyFill="1" applyBorder="1" applyAlignment="1">
      <alignment horizontal="center" vertical="center"/>
    </xf>
    <xf numFmtId="169" fontId="0" fillId="8" borderId="0" xfId="0" applyNumberFormat="1" applyFill="1" applyAlignment="1">
      <alignment horizontal="center" vertical="center"/>
    </xf>
    <xf numFmtId="0" fontId="0" fillId="8" borderId="0" xfId="0" applyFill="1"/>
    <xf numFmtId="170" fontId="5" fillId="8" borderId="0" xfId="0" applyNumberFormat="1" applyFont="1" applyFill="1" applyAlignment="1">
      <alignment horizontal="center" vertical="center"/>
    </xf>
    <xf numFmtId="0" fontId="54" fillId="0" borderId="0" xfId="0" applyFont="1" applyAlignment="1">
      <alignment wrapText="1"/>
    </xf>
    <xf numFmtId="0" fontId="0" fillId="43" borderId="1" xfId="0" applyFill="1" applyBorder="1" applyAlignment="1">
      <alignment horizontal="center" vertical="center"/>
    </xf>
    <xf numFmtId="0" fontId="0" fillId="43" borderId="1" xfId="0" applyFill="1" applyBorder="1" applyAlignment="1">
      <alignment horizontal="left" vertical="center"/>
    </xf>
    <xf numFmtId="3" fontId="4" fillId="43" borderId="1" xfId="0" applyNumberFormat="1" applyFont="1" applyFill="1" applyBorder="1" applyAlignment="1">
      <alignment horizontal="center" vertical="center"/>
    </xf>
    <xf numFmtId="3" fontId="0" fillId="43" borderId="1" xfId="0" applyNumberFormat="1" applyFill="1" applyBorder="1" applyAlignment="1">
      <alignment horizontal="center" vertical="center"/>
    </xf>
    <xf numFmtId="49" fontId="0" fillId="43" borderId="1" xfId="0" applyNumberFormat="1" applyFill="1" applyBorder="1" applyAlignment="1">
      <alignment horizontal="center" vertical="center"/>
    </xf>
    <xf numFmtId="0" fontId="0" fillId="43" borderId="1" xfId="0" applyFill="1" applyBorder="1" applyAlignment="1">
      <alignment horizontal="left" vertical="center" wrapText="1"/>
    </xf>
    <xf numFmtId="14" fontId="0" fillId="43" borderId="1" xfId="0" applyNumberFormat="1" applyFill="1" applyBorder="1" applyAlignment="1">
      <alignment horizontal="center" vertical="center"/>
    </xf>
    <xf numFmtId="1" fontId="0" fillId="43" borderId="1" xfId="0" applyNumberFormat="1" applyFill="1" applyBorder="1" applyAlignment="1">
      <alignment horizontal="center" vertical="center"/>
    </xf>
    <xf numFmtId="1" fontId="5" fillId="43" borderId="1" xfId="2" applyNumberFormat="1" applyFont="1" applyFill="1" applyBorder="1" applyAlignment="1">
      <alignment horizontal="center"/>
    </xf>
    <xf numFmtId="0" fontId="0" fillId="43" borderId="1" xfId="0" applyFill="1" applyBorder="1" applyAlignment="1">
      <alignment vertical="center"/>
    </xf>
    <xf numFmtId="0" fontId="7" fillId="43" borderId="1" xfId="1" applyFill="1" applyBorder="1" applyAlignment="1">
      <alignment horizontal="left" vertical="top"/>
    </xf>
    <xf numFmtId="0" fontId="0" fillId="43" borderId="6" xfId="0" applyFill="1" applyBorder="1" applyAlignment="1">
      <alignment horizontal="center" vertical="center"/>
    </xf>
    <xf numFmtId="0" fontId="0" fillId="43" borderId="1" xfId="0" applyFill="1" applyBorder="1" applyAlignment="1">
      <alignment horizontal="left" vertical="top"/>
    </xf>
    <xf numFmtId="0" fontId="5" fillId="43" borderId="1" xfId="0" applyFont="1" applyFill="1" applyBorder="1" applyAlignment="1">
      <alignment horizontal="center" vertical="center"/>
    </xf>
    <xf numFmtId="168" fontId="5" fillId="43" borderId="1" xfId="6" applyNumberFormat="1" applyFont="1" applyFill="1" applyBorder="1" applyAlignment="1">
      <alignment horizontal="center" vertical="center"/>
    </xf>
    <xf numFmtId="14" fontId="5" fillId="43" borderId="1" xfId="0" applyNumberFormat="1" applyFont="1" applyFill="1" applyBorder="1" applyAlignment="1">
      <alignment horizontal="center" vertical="center"/>
    </xf>
    <xf numFmtId="169" fontId="5" fillId="43" borderId="1" xfId="6" applyNumberFormat="1" applyFont="1" applyFill="1" applyBorder="1" applyAlignment="1">
      <alignment horizontal="center" vertical="center"/>
    </xf>
    <xf numFmtId="169" fontId="0" fillId="43" borderId="1" xfId="0" applyNumberFormat="1" applyFill="1" applyBorder="1" applyAlignment="1">
      <alignment horizontal="center" vertical="center"/>
    </xf>
    <xf numFmtId="1" fontId="5" fillId="43" borderId="1" xfId="0" applyNumberFormat="1" applyFont="1" applyFill="1" applyBorder="1" applyAlignment="1">
      <alignment horizontal="center" vertical="center"/>
    </xf>
    <xf numFmtId="0" fontId="59" fillId="43" borderId="1" xfId="0" applyFont="1" applyFill="1" applyBorder="1" applyAlignment="1">
      <alignment horizontal="center" vertical="center"/>
    </xf>
    <xf numFmtId="170" fontId="5" fillId="43" borderId="1" xfId="0" applyNumberFormat="1" applyFont="1" applyFill="1" applyBorder="1" applyAlignment="1">
      <alignment horizontal="center" vertical="center"/>
    </xf>
    <xf numFmtId="0" fontId="5" fillId="43" borderId="1" xfId="0" applyFont="1" applyFill="1" applyBorder="1" applyAlignment="1">
      <alignment horizontal="center" vertical="center" wrapText="1"/>
    </xf>
    <xf numFmtId="0" fontId="0" fillId="8" borderId="0" xfId="0" applyFill="1" applyAlignment="1">
      <alignment horizontal="center"/>
    </xf>
    <xf numFmtId="0" fontId="7" fillId="8" borderId="0" xfId="1" applyFill="1" applyAlignment="1">
      <alignment horizontal="center" vertical="center"/>
    </xf>
    <xf numFmtId="0" fontId="71" fillId="0" borderId="1" xfId="0" applyFont="1" applyBorder="1" applyAlignment="1">
      <alignment horizontal="center" vertical="top" wrapText="1"/>
    </xf>
    <xf numFmtId="1" fontId="5" fillId="38" borderId="1" xfId="2" applyNumberFormat="1" applyFont="1" applyFill="1" applyBorder="1" applyAlignment="1">
      <alignment horizontal="center"/>
    </xf>
    <xf numFmtId="169" fontId="0" fillId="38" borderId="1" xfId="0" applyNumberFormat="1" applyFill="1" applyBorder="1" applyAlignment="1">
      <alignment horizontal="center" vertical="center"/>
    </xf>
    <xf numFmtId="0" fontId="59" fillId="38" borderId="1" xfId="0" applyFont="1" applyFill="1" applyBorder="1" applyAlignment="1">
      <alignment horizontal="center" vertical="center"/>
    </xf>
    <xf numFmtId="170" fontId="5" fillId="38" borderId="1" xfId="0" applyNumberFormat="1" applyFont="1" applyFill="1" applyBorder="1" applyAlignment="1">
      <alignment horizontal="center" vertical="center"/>
    </xf>
    <xf numFmtId="0" fontId="5" fillId="38" borderId="1" xfId="0" applyFont="1" applyFill="1" applyBorder="1" applyAlignment="1">
      <alignment horizontal="center" vertical="center" wrapText="1"/>
    </xf>
    <xf numFmtId="49" fontId="72" fillId="0" borderId="1" xfId="0" applyNumberFormat="1" applyFont="1" applyBorder="1" applyAlignment="1">
      <alignment horizontal="center" vertical="center"/>
    </xf>
    <xf numFmtId="3" fontId="8" fillId="0" borderId="1" xfId="0" applyNumberFormat="1" applyFont="1" applyBorder="1" applyAlignment="1">
      <alignment horizontal="center" vertical="center"/>
    </xf>
    <xf numFmtId="0" fontId="72" fillId="0" borderId="1" xfId="0" applyFont="1" applyBorder="1" applyAlignment="1">
      <alignment horizontal="center" vertical="center"/>
    </xf>
    <xf numFmtId="0" fontId="73" fillId="0" borderId="1" xfId="0" applyFont="1" applyBorder="1" applyAlignment="1">
      <alignment horizontal="center"/>
    </xf>
    <xf numFmtId="0" fontId="74" fillId="0" borderId="1" xfId="0" applyFont="1" applyBorder="1" applyAlignment="1">
      <alignment horizontal="center" vertical="top" wrapText="1"/>
    </xf>
    <xf numFmtId="0" fontId="70" fillId="0" borderId="1" xfId="0" applyFont="1" applyBorder="1" applyAlignment="1">
      <alignment horizontal="center" vertical="center"/>
    </xf>
    <xf numFmtId="0" fontId="70" fillId="0" borderId="1" xfId="0" applyFont="1" applyBorder="1" applyAlignment="1">
      <alignment horizontal="left" vertical="center" wrapText="1"/>
    </xf>
    <xf numFmtId="0" fontId="0" fillId="40" borderId="1" xfId="0" applyFill="1" applyBorder="1" applyAlignment="1">
      <alignment horizontal="center" vertical="center"/>
    </xf>
    <xf numFmtId="0" fontId="0" fillId="0" borderId="0" xfId="0" applyAlignment="1">
      <alignment horizontal="left" wrapText="1" indent="1"/>
    </xf>
    <xf numFmtId="0" fontId="0" fillId="0" borderId="0" xfId="0" applyAlignment="1">
      <alignment vertical="top" wrapText="1"/>
    </xf>
    <xf numFmtId="0" fontId="7" fillId="44" borderId="1" xfId="1" applyFill="1" applyBorder="1" applyAlignment="1">
      <alignment horizontal="left" vertical="top"/>
    </xf>
    <xf numFmtId="0" fontId="45" fillId="0" borderId="1" xfId="0" applyFont="1" applyBorder="1" applyAlignment="1">
      <alignment horizontal="center" vertical="center"/>
    </xf>
    <xf numFmtId="0" fontId="75" fillId="0" borderId="0" xfId="0" applyFont="1"/>
    <xf numFmtId="0" fontId="76" fillId="0" borderId="1" xfId="0" applyFont="1" applyBorder="1" applyAlignment="1">
      <alignment horizontal="center"/>
    </xf>
    <xf numFmtId="3" fontId="4" fillId="0" borderId="5" xfId="0" applyNumberFormat="1" applyFont="1" applyBorder="1" applyAlignment="1">
      <alignment horizontal="center" vertical="center"/>
    </xf>
    <xf numFmtId="0" fontId="54" fillId="0" borderId="0" xfId="0" applyFont="1"/>
    <xf numFmtId="0" fontId="0" fillId="0" borderId="6" xfId="0" applyBorder="1" applyAlignment="1">
      <alignment horizontal="left" vertical="center" wrapText="1"/>
    </xf>
    <xf numFmtId="0" fontId="0" fillId="0" borderId="5" xfId="0" applyBorder="1" applyAlignment="1">
      <alignment horizontal="left" vertical="center" wrapText="1"/>
    </xf>
    <xf numFmtId="49" fontId="0" fillId="43" borderId="3" xfId="0" applyNumberFormat="1" applyFill="1" applyBorder="1" applyAlignment="1">
      <alignment horizontal="center" vertical="center"/>
    </xf>
    <xf numFmtId="14" fontId="5" fillId="45" borderId="1" xfId="0" applyNumberFormat="1" applyFont="1" applyFill="1" applyBorder="1" applyAlignment="1">
      <alignment horizontal="center" vertical="center"/>
    </xf>
    <xf numFmtId="0" fontId="5" fillId="45" borderId="1" xfId="0" applyFont="1" applyFill="1" applyBorder="1" applyAlignment="1">
      <alignment horizontal="center" vertical="center"/>
    </xf>
    <xf numFmtId="1" fontId="0" fillId="45" borderId="1" xfId="0" applyNumberFormat="1" applyFill="1" applyBorder="1" applyAlignment="1">
      <alignment horizontal="center" vertical="center"/>
    </xf>
    <xf numFmtId="14" fontId="0" fillId="45" borderId="1" xfId="0" applyNumberFormat="1" applyFill="1" applyBorder="1" applyAlignment="1">
      <alignment horizontal="center" vertical="center"/>
    </xf>
    <xf numFmtId="0" fontId="54" fillId="0" borderId="0" xfId="0" applyFont="1" applyAlignment="1">
      <alignment horizontal="center"/>
    </xf>
    <xf numFmtId="0" fontId="54" fillId="0" borderId="1" xfId="0" applyFont="1" applyBorder="1" applyAlignment="1">
      <alignment horizontal="center"/>
    </xf>
    <xf numFmtId="14" fontId="0" fillId="43" borderId="3" xfId="0" applyNumberFormat="1" applyFill="1" applyBorder="1" applyAlignment="1">
      <alignment horizontal="center" vertical="center"/>
    </xf>
    <xf numFmtId="3" fontId="5" fillId="43" borderId="3" xfId="0" applyNumberFormat="1" applyFont="1" applyFill="1" applyBorder="1" applyAlignment="1">
      <alignment horizontal="center" vertical="center" wrapText="1"/>
    </xf>
    <xf numFmtId="0" fontId="0" fillId="0" borderId="19" xfId="0" applyBorder="1" applyAlignment="1">
      <alignment horizontal="center" vertical="center"/>
    </xf>
    <xf numFmtId="3" fontId="5" fillId="0" borderId="6" xfId="0" applyNumberFormat="1" applyFont="1" applyBorder="1" applyAlignment="1">
      <alignment horizontal="center" vertical="center" wrapText="1"/>
    </xf>
    <xf numFmtId="0" fontId="10" fillId="5" borderId="7" xfId="0" applyFont="1" applyFill="1" applyBorder="1"/>
    <xf numFmtId="3" fontId="5" fillId="5" borderId="19" xfId="0" applyNumberFormat="1" applyFont="1" applyFill="1" applyBorder="1"/>
    <xf numFmtId="0" fontId="77" fillId="0" borderId="1" xfId="0" applyFont="1" applyBorder="1"/>
    <xf numFmtId="0" fontId="77" fillId="0" borderId="7" xfId="0" applyFont="1" applyBorder="1"/>
    <xf numFmtId="0" fontId="10" fillId="5" borderId="7" xfId="0" applyFont="1" applyFill="1" applyBorder="1" applyAlignment="1">
      <alignment wrapText="1"/>
    </xf>
    <xf numFmtId="0" fontId="78" fillId="7" borderId="19" xfId="0" applyFont="1" applyFill="1" applyBorder="1"/>
    <xf numFmtId="0" fontId="10" fillId="5" borderId="13" xfId="0" applyFont="1" applyFill="1" applyBorder="1"/>
    <xf numFmtId="0" fontId="10" fillId="5" borderId="19" xfId="0" applyFont="1" applyFill="1" applyBorder="1"/>
    <xf numFmtId="0" fontId="10" fillId="5" borderId="8" xfId="0" applyFont="1" applyFill="1" applyBorder="1" applyAlignment="1">
      <alignment wrapText="1"/>
    </xf>
    <xf numFmtId="0" fontId="79" fillId="0" borderId="8" xfId="0" applyFont="1" applyBorder="1" applyAlignment="1">
      <alignment wrapText="1"/>
    </xf>
    <xf numFmtId="14" fontId="10" fillId="0" borderId="2" xfId="0" applyNumberFormat="1" applyFont="1" applyBorder="1" applyAlignment="1">
      <alignment wrapText="1"/>
    </xf>
    <xf numFmtId="14" fontId="10" fillId="0" borderId="13" xfId="0" applyNumberFormat="1" applyFont="1" applyBorder="1" applyAlignment="1">
      <alignment wrapText="1"/>
    </xf>
    <xf numFmtId="0" fontId="6" fillId="7" borderId="7" xfId="0" applyFont="1" applyFill="1" applyBorder="1"/>
    <xf numFmtId="0" fontId="10" fillId="5" borderId="18" xfId="0" applyFont="1" applyFill="1" applyBorder="1"/>
    <xf numFmtId="0" fontId="15" fillId="5" borderId="7" xfId="0" applyFont="1" applyFill="1" applyBorder="1"/>
    <xf numFmtId="0" fontId="5" fillId="5" borderId="7" xfId="0" applyFont="1" applyFill="1" applyBorder="1"/>
    <xf numFmtId="0" fontId="80" fillId="0" borderId="13" xfId="0" applyFont="1" applyBorder="1" applyAlignment="1">
      <alignment wrapText="1"/>
    </xf>
    <xf numFmtId="14" fontId="5" fillId="5" borderId="18" xfId="0" applyNumberFormat="1" applyFont="1" applyFill="1" applyBorder="1"/>
    <xf numFmtId="14" fontId="5" fillId="5" borderId="7" xfId="0" applyNumberFormat="1" applyFont="1" applyFill="1" applyBorder="1"/>
    <xf numFmtId="0" fontId="81" fillId="5" borderId="7" xfId="0" applyFont="1" applyFill="1" applyBorder="1"/>
    <xf numFmtId="0" fontId="5" fillId="5" borderId="7" xfId="0" applyFont="1" applyFill="1" applyBorder="1" applyAlignment="1">
      <alignment wrapText="1"/>
    </xf>
    <xf numFmtId="0" fontId="10" fillId="5" borderId="8" xfId="0" applyFont="1" applyFill="1" applyBorder="1"/>
    <xf numFmtId="3" fontId="5" fillId="5" borderId="23" xfId="0" applyNumberFormat="1" applyFont="1" applyFill="1" applyBorder="1"/>
    <xf numFmtId="0" fontId="77" fillId="0" borderId="3" xfId="0" applyFont="1" applyBorder="1"/>
    <xf numFmtId="0" fontId="77" fillId="0" borderId="8" xfId="0" applyFont="1" applyBorder="1"/>
    <xf numFmtId="0" fontId="78" fillId="7" borderId="23" xfId="0" applyFont="1" applyFill="1" applyBorder="1"/>
    <xf numFmtId="0" fontId="10" fillId="5" borderId="11" xfId="0" applyFont="1" applyFill="1" applyBorder="1"/>
    <xf numFmtId="0" fontId="10" fillId="5" borderId="23" xfId="0" applyFont="1" applyFill="1" applyBorder="1"/>
    <xf numFmtId="0" fontId="10" fillId="0" borderId="8" xfId="0" applyFont="1" applyBorder="1"/>
    <xf numFmtId="0" fontId="77" fillId="0" borderId="20" xfId="0" applyFont="1" applyBorder="1" applyAlignment="1">
      <alignment wrapText="1"/>
    </xf>
    <xf numFmtId="0" fontId="10" fillId="0" borderId="11" xfId="0" applyFont="1" applyBorder="1" applyAlignment="1">
      <alignment wrapText="1"/>
    </xf>
    <xf numFmtId="0" fontId="10" fillId="0" borderId="10" xfId="0" applyFont="1" applyBorder="1"/>
    <xf numFmtId="0" fontId="6" fillId="7" borderId="8" xfId="0" applyFont="1" applyFill="1" applyBorder="1"/>
    <xf numFmtId="0" fontId="15" fillId="5" borderId="8" xfId="0" applyFont="1" applyFill="1" applyBorder="1"/>
    <xf numFmtId="0" fontId="5" fillId="5" borderId="8" xfId="0" applyFont="1" applyFill="1" applyBorder="1"/>
    <xf numFmtId="14" fontId="5" fillId="5" borderId="13" xfId="0" applyNumberFormat="1" applyFont="1" applyFill="1" applyBorder="1"/>
    <xf numFmtId="14" fontId="5" fillId="5" borderId="8" xfId="0" applyNumberFormat="1" applyFont="1" applyFill="1" applyBorder="1"/>
    <xf numFmtId="0" fontId="81" fillId="5" borderId="8" xfId="0" applyFont="1" applyFill="1" applyBorder="1"/>
    <xf numFmtId="0" fontId="5" fillId="5" borderId="8" xfId="0" applyFont="1" applyFill="1" applyBorder="1" applyAlignment="1">
      <alignment wrapText="1"/>
    </xf>
    <xf numFmtId="0" fontId="10" fillId="0" borderId="10" xfId="0" applyFont="1" applyBorder="1" applyAlignment="1">
      <alignment wrapText="1"/>
    </xf>
    <xf numFmtId="0" fontId="80" fillId="0" borderId="0" xfId="0" applyFont="1"/>
    <xf numFmtId="0" fontId="80" fillId="0" borderId="0" xfId="0" applyFont="1" applyAlignment="1">
      <alignment wrapText="1"/>
    </xf>
    <xf numFmtId="0" fontId="5" fillId="5" borderId="3" xfId="0" applyFont="1" applyFill="1" applyBorder="1"/>
    <xf numFmtId="0" fontId="10" fillId="0" borderId="23" xfId="0" applyFont="1" applyBorder="1" applyAlignment="1">
      <alignment wrapText="1"/>
    </xf>
    <xf numFmtId="14" fontId="10" fillId="0" borderId="10" xfId="0" applyNumberFormat="1" applyFont="1" applyBorder="1" applyAlignment="1">
      <alignment wrapText="1"/>
    </xf>
    <xf numFmtId="0" fontId="10" fillId="5" borderId="1" xfId="0" applyFont="1" applyFill="1" applyBorder="1" applyAlignment="1">
      <alignment horizontal="center"/>
    </xf>
    <xf numFmtId="0" fontId="10" fillId="5" borderId="3" xfId="0" applyFont="1" applyFill="1" applyBorder="1" applyAlignment="1">
      <alignment horizontal="center"/>
    </xf>
    <xf numFmtId="0" fontId="77" fillId="0" borderId="1" xfId="0" applyFont="1" applyBorder="1" applyAlignment="1">
      <alignment horizontal="right"/>
    </xf>
    <xf numFmtId="1" fontId="77" fillId="0" borderId="3" xfId="0" applyNumberFormat="1" applyFont="1" applyBorder="1" applyAlignment="1">
      <alignment horizontal="center"/>
    </xf>
    <xf numFmtId="0" fontId="77" fillId="0" borderId="3" xfId="0" applyFont="1" applyBorder="1" applyAlignment="1">
      <alignment horizontal="center"/>
    </xf>
    <xf numFmtId="0" fontId="80" fillId="0" borderId="2" xfId="0" applyFont="1" applyBorder="1" applyAlignment="1">
      <alignment horizontal="center"/>
    </xf>
    <xf numFmtId="0" fontId="80" fillId="0" borderId="1" xfId="0" applyFont="1" applyBorder="1"/>
    <xf numFmtId="0" fontId="80" fillId="0" borderId="1" xfId="0" applyFont="1" applyBorder="1" applyAlignment="1">
      <alignment wrapText="1"/>
    </xf>
    <xf numFmtId="0" fontId="80" fillId="0" borderId="24" xfId="0" applyFont="1" applyBorder="1" applyAlignment="1">
      <alignment horizontal="center"/>
    </xf>
    <xf numFmtId="0" fontId="80" fillId="0" borderId="25" xfId="0" applyFont="1" applyBorder="1" applyAlignment="1">
      <alignment wrapText="1"/>
    </xf>
    <xf numFmtId="14" fontId="10" fillId="0" borderId="1" xfId="0" applyNumberFormat="1" applyFont="1" applyBorder="1" applyAlignment="1">
      <alignment horizontal="center" wrapText="1"/>
    </xf>
    <xf numFmtId="0" fontId="10" fillId="0" borderId="1" xfId="0" applyFont="1" applyBorder="1" applyAlignment="1">
      <alignment horizontal="center" wrapText="1"/>
    </xf>
    <xf numFmtId="0" fontId="0" fillId="43" borderId="20" xfId="0" applyFill="1" applyBorder="1" applyAlignment="1">
      <alignment horizontal="left" vertical="center" wrapText="1"/>
    </xf>
    <xf numFmtId="0" fontId="0" fillId="8" borderId="5" xfId="0" applyFill="1" applyBorder="1" applyAlignment="1">
      <alignment horizontal="left" vertical="center" wrapText="1"/>
    </xf>
    <xf numFmtId="1" fontId="0" fillId="43" borderId="8" xfId="0" applyNumberFormat="1" applyFill="1" applyBorder="1" applyAlignment="1">
      <alignment horizontal="center" vertical="center"/>
    </xf>
    <xf numFmtId="14" fontId="10" fillId="0" borderId="4" xfId="0" applyNumberFormat="1" applyFont="1" applyBorder="1" applyAlignment="1">
      <alignment horizontal="center" wrapText="1"/>
    </xf>
    <xf numFmtId="0" fontId="5" fillId="5" borderId="19" xfId="0" applyFont="1" applyFill="1" applyBorder="1" applyAlignment="1">
      <alignment horizontal="center" wrapText="1"/>
    </xf>
    <xf numFmtId="0" fontId="5" fillId="5" borderId="23" xfId="0" applyFont="1" applyFill="1" applyBorder="1" applyAlignment="1">
      <alignment horizontal="center" wrapText="1"/>
    </xf>
    <xf numFmtId="0" fontId="10" fillId="0" borderId="1" xfId="0" applyFont="1" applyBorder="1" applyAlignment="1">
      <alignment wrapText="1"/>
    </xf>
    <xf numFmtId="0" fontId="10" fillId="0" borderId="19" xfId="0" applyFont="1" applyBorder="1"/>
    <xf numFmtId="0" fontId="10" fillId="0" borderId="23" xfId="0" applyFont="1" applyBorder="1"/>
    <xf numFmtId="0" fontId="77" fillId="0" borderId="19" xfId="0" applyFont="1" applyBorder="1" applyAlignment="1">
      <alignment wrapText="1"/>
    </xf>
    <xf numFmtId="0" fontId="77" fillId="0" borderId="23" xfId="0" applyFont="1" applyBorder="1" applyAlignment="1">
      <alignment wrapText="1"/>
    </xf>
    <xf numFmtId="0" fontId="10" fillId="5" borderId="2" xfId="0" applyFont="1" applyFill="1" applyBorder="1" applyAlignment="1">
      <alignment horizontal="center"/>
    </xf>
    <xf numFmtId="0" fontId="10" fillId="0" borderId="0" xfId="0" applyFont="1" applyAlignment="1">
      <alignment horizontal="center"/>
    </xf>
    <xf numFmtId="0" fontId="10" fillId="5" borderId="5" xfId="0" applyFont="1" applyFill="1" applyBorder="1" applyAlignment="1">
      <alignment horizontal="center"/>
    </xf>
    <xf numFmtId="3" fontId="10" fillId="5" borderId="20" xfId="0" applyNumberFormat="1" applyFont="1" applyFill="1" applyBorder="1" applyAlignment="1">
      <alignment horizontal="center"/>
    </xf>
    <xf numFmtId="0" fontId="1" fillId="0" borderId="1" xfId="0" applyFont="1" applyBorder="1" applyAlignment="1">
      <alignment horizontal="center" vertical="center" wrapText="1"/>
    </xf>
    <xf numFmtId="0" fontId="1" fillId="38" borderId="1" xfId="0" applyFont="1" applyFill="1" applyBorder="1" applyAlignment="1">
      <alignment horizontal="center" vertical="center" wrapText="1"/>
    </xf>
    <xf numFmtId="0" fontId="1" fillId="0" borderId="1" xfId="0" applyFont="1" applyBorder="1" applyAlignment="1">
      <alignment horizontal="left" vertical="center" wrapText="1"/>
    </xf>
    <xf numFmtId="0" fontId="1" fillId="8" borderId="1" xfId="0" applyFont="1" applyFill="1" applyBorder="1" applyAlignment="1">
      <alignment horizontal="center" vertical="center" wrapText="1"/>
    </xf>
    <xf numFmtId="0" fontId="1" fillId="8" borderId="1" xfId="0" applyFont="1" applyFill="1" applyBorder="1" applyAlignment="1">
      <alignment horizontal="left" vertical="center" wrapText="1"/>
    </xf>
    <xf numFmtId="0" fontId="1" fillId="0" borderId="1" xfId="0" applyFont="1" applyBorder="1"/>
    <xf numFmtId="0" fontId="1" fillId="2" borderId="1" xfId="0" applyFont="1" applyFill="1" applyBorder="1" applyAlignment="1">
      <alignment horizontal="center" vertical="center" wrapText="1"/>
    </xf>
    <xf numFmtId="0" fontId="1" fillId="2" borderId="1" xfId="0" applyFont="1" applyFill="1" applyBorder="1" applyAlignment="1">
      <alignment horizontal="left" vertical="center" wrapText="1"/>
    </xf>
    <xf numFmtId="0" fontId="1" fillId="0" borderId="0" xfId="0" applyFont="1" applyAlignment="1">
      <alignment horizontal="center" vertical="center"/>
    </xf>
    <xf numFmtId="0" fontId="1" fillId="0" borderId="3" xfId="0" applyFont="1" applyBorder="1" applyAlignment="1">
      <alignment horizontal="center" vertical="center"/>
    </xf>
    <xf numFmtId="0" fontId="1" fillId="0" borderId="1" xfId="0" applyFont="1" applyBorder="1" applyAlignment="1">
      <alignment horizontal="center" vertical="center"/>
    </xf>
    <xf numFmtId="0" fontId="1" fillId="32" borderId="1" xfId="0" applyFont="1" applyFill="1" applyBorder="1" applyAlignment="1">
      <alignment horizontal="center" vertical="center"/>
    </xf>
    <xf numFmtId="0" fontId="1" fillId="32" borderId="1" xfId="0" applyFont="1" applyFill="1" applyBorder="1" applyAlignment="1">
      <alignment horizontal="left" vertical="center" wrapText="1"/>
    </xf>
    <xf numFmtId="0" fontId="1" fillId="8" borderId="1" xfId="0" applyFont="1" applyFill="1" applyBorder="1" applyAlignment="1">
      <alignment horizontal="center" vertical="center"/>
    </xf>
    <xf numFmtId="0" fontId="1" fillId="0" borderId="6" xfId="0" applyFont="1" applyBorder="1" applyAlignment="1">
      <alignment horizontal="center" vertical="center"/>
    </xf>
    <xf numFmtId="0" fontId="1" fillId="0" borderId="6" xfId="0" applyFont="1" applyBorder="1" applyAlignment="1">
      <alignment horizontal="left" vertical="center" wrapText="1"/>
    </xf>
    <xf numFmtId="0" fontId="1" fillId="43" borderId="1" xfId="0" applyFont="1" applyFill="1" applyBorder="1" applyAlignment="1">
      <alignment horizontal="center" vertical="center"/>
    </xf>
    <xf numFmtId="0" fontId="1" fillId="43" borderId="1" xfId="0" applyFont="1" applyFill="1" applyBorder="1" applyAlignment="1">
      <alignment horizontal="left" vertical="center" wrapText="1"/>
    </xf>
  </cellXfs>
  <cellStyles count="10">
    <cellStyle name="Hipervínculo" xfId="1" builtinId="8"/>
    <cellStyle name="Hipervínculo 2" xfId="5" xr:uid="{00000000-0005-0000-0000-000001000000}"/>
    <cellStyle name="Hyperlink" xfId="9" xr:uid="{00000000-000B-0000-0000-000008000000}"/>
    <cellStyle name="Moneda" xfId="6" builtinId="4"/>
    <cellStyle name="Moneda [0]" xfId="7" builtinId="7"/>
    <cellStyle name="Moneda [0] 2" xfId="3" xr:uid="{00000000-0005-0000-0000-000005000000}"/>
    <cellStyle name="Moneda 2" xfId="4" xr:uid="{00000000-0005-0000-0000-000006000000}"/>
    <cellStyle name="Normal" xfId="0" builtinId="0"/>
    <cellStyle name="Normal 2" xfId="2" xr:uid="{00000000-0005-0000-0000-000008000000}"/>
    <cellStyle name="Normal 3" xfId="8" xr:uid="{00000000-0005-0000-0000-000009000000}"/>
  </cellStyles>
  <dxfs count="401">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patternType="solid">
          <bgColor theme="0"/>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patternType="solid">
          <bgColor theme="0"/>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patternType="solid">
          <bgColor theme="0"/>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border>
        <left style="thin">
          <color rgb="FF9C0006"/>
        </left>
        <right style="thin">
          <color rgb="FF9C0006"/>
        </right>
        <top style="thin">
          <color rgb="FF9C0006"/>
        </top>
        <bottom style="thin">
          <color rgb="FF9C0006"/>
        </bottom>
      </border>
    </dxf>
    <dxf>
      <font>
        <color rgb="FF006100"/>
      </font>
      <fill>
        <patternFill>
          <bgColor rgb="FFC6EFCE"/>
        </patternFill>
      </fill>
    </dxf>
    <dxf>
      <font>
        <color theme="1"/>
      </font>
      <fill>
        <patternFill patternType="solid">
          <bgColor theme="0" tint="-0.249977111117893"/>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border>
        <left style="thin">
          <color rgb="FF9C0006"/>
        </left>
        <right style="thin">
          <color rgb="FF9C0006"/>
        </right>
        <top style="thin">
          <color rgb="FF9C0006"/>
        </top>
        <bottom style="thin">
          <color rgb="FF9C0006"/>
        </bottom>
      </border>
    </dxf>
    <dxf>
      <font>
        <color rgb="FF006100"/>
      </font>
      <fill>
        <patternFill>
          <bgColor rgb="FFC6EFCE"/>
        </patternFill>
      </fill>
    </dxf>
    <dxf>
      <font>
        <color theme="1"/>
      </font>
      <fill>
        <patternFill patternType="solid">
          <bgColor theme="0" tint="-0.249977111117893"/>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patternType="solid">
          <bgColor theme="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E88787"/>
      <color rgb="FF19FC5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pivotCacheDefinition" Target="pivotCache/pivotCacheDefinition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F:\Documents%20and%20Settings\JFERREIRAT\Mis%20documentos\JFTABARES\DATOS%20iPOD\backaup%20mij\CONTRATACI&#211;N%20MIJ-OAJ-GCG-GSLC\BASE%20DE%20DATOS%20CONTRATOS\MULTIART%20S%20en%20C.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actura"/>
      <sheetName val="Inventario"/>
      <sheetName val="Nomina"/>
      <sheetName val="Datos E"/>
      <sheetName val="Recibo"/>
    </sheetNames>
    <sheetDataSet>
      <sheetData sheetId="0"/>
      <sheetData sheetId="1"/>
      <sheetData sheetId="2"/>
      <sheetData sheetId="3"/>
      <sheetData sheetId="4"/>
    </sheetDataSet>
  </externalBook>
</externalLink>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Vista 1" id="{85A5B778-F471-4D05-89D1-A04F49B9D1D8}"/>
</namedSheetViews>
</file>

<file path=xl/namedSheetViews/namedSheetView2.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felipe" id="{B7E01FD6-DB84-48B3-9FAE-17C8FCC67A6E}"/>
</namedSheetViews>
</file>

<file path=xl/pivotCache/_rels/pivotCacheDefinition1.xml.rels><?xml version="1.0" encoding="UTF-8" standalone="yes"?>
<Relationships xmlns="http://schemas.openxmlformats.org/package/2006/relationships"><Relationship Id="rId2" Type="http://schemas.openxmlformats.org/officeDocument/2006/relationships/externalLinkPath" Target="xlFile://Root/Users/VIVIANA.HUERTAS/Downloads/Base%20Contrataci&#243;n%20ALSC%202021-2024.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Excel Services" refreshedDate="45592.887327893521" createdVersion="8" refreshedVersion="8" minRefreshableVersion="3" recordCount="222" xr:uid="{00000000-000A-0000-FFFF-FFFF00000000}">
  <cacheSource type="worksheet">
    <worksheetSource ref="A1:AZ223" sheet="Juridicos 2021-2024" r:id="rId2"/>
  </cacheSource>
  <cacheFields count="51">
    <cacheField name="VIGENCIA" numFmtId="0">
      <sharedItems containsSemiMixedTypes="0" containsString="0" containsNumber="1" containsInteger="1" minValue="2021" maxValue="2024"/>
    </cacheField>
    <cacheField name="ITEM" numFmtId="0">
      <sharedItems containsString="0" containsBlank="1" containsNumber="1" containsInteger="1" minValue="6442024" maxValue="6442024"/>
    </cacheField>
    <cacheField name="NUMERO DE CONTRATO" numFmtId="0">
      <sharedItems containsMixedTypes="1" containsNumber="1" containsInteger="1" minValue="65441" maxValue="5382021"/>
    </cacheField>
    <cacheField name="PROCESO DE CONTRATACIÓN" numFmtId="0">
      <sharedItems containsMixedTypes="1" containsNumber="1" containsInteger="1" minValue="65441" maxValue="177352"/>
    </cacheField>
    <cacheField name="CONTRATISTA O RAZÓN SOCIAL" numFmtId="0">
      <sharedItems/>
    </cacheField>
    <cacheField name="IDENTIFICACIÓN" numFmtId="0">
      <sharedItems containsBlank="1" containsMixedTypes="1" containsNumber="1" containsInteger="1" minValue="9353659" maxValue="9004957496"/>
    </cacheField>
    <cacheField name="RUBRO PRESUPUESTAL" numFmtId="0">
      <sharedItems containsBlank="1" containsMixedTypes="1" containsNumber="1" containsInteger="1" minValue="1724" maxValue="9060"/>
    </cacheField>
    <cacheField name="NOMBRE DEL PROYECTO DE INVERSIÓN" numFmtId="0">
      <sharedItems containsBlank="1" longText="1"/>
    </cacheField>
    <cacheField name="TIPO DE CONTRATO" numFmtId="0">
      <sharedItems/>
    </cacheField>
    <cacheField name="ABREV TIPO CCTO" numFmtId="0">
      <sharedItems/>
    </cacheField>
    <cacheField name="MODALIDAD DE CONTRATACIÓN" numFmtId="0">
      <sharedItems/>
    </cacheField>
    <cacheField name="OBJETO" numFmtId="0">
      <sharedItems longText="1"/>
    </cacheField>
    <cacheField name="ABOGADO RESPONSABLE DEL PROCESO" numFmtId="0">
      <sharedItems/>
    </cacheField>
    <cacheField name="FECHA SUSCRIPCIÓN CONTRATO" numFmtId="14">
      <sharedItems containsNonDate="0" containsDate="1" containsString="0" containsBlank="1" minDate="2021-01-14T00:00:00" maxDate="2024-10-26T00:00:00"/>
    </cacheField>
    <cacheField name="PLAZO INICIAL" numFmtId="0">
      <sharedItems containsBlank="1" containsMixedTypes="1" containsNumber="1" containsInteger="1" minValue="1" maxValue="88"/>
    </cacheField>
    <cacheField name="FECHA DE INICIO " numFmtId="14">
      <sharedItems containsNonDate="0" containsDate="1" containsString="0" containsBlank="1" minDate="2002-09-15T00:00:00" maxDate="2024-10-18T00:00:00"/>
    </cacheField>
    <cacheField name="FECHA DE TERMINACIÓN " numFmtId="0">
      <sharedItems containsDate="1" containsBlank="1" containsMixedTypes="1" minDate="2021-04-29T00:00:00" maxDate="2032-01-01T00:00:00"/>
    </cacheField>
    <cacheField name="FECHA CESIÓN CTO" numFmtId="0">
      <sharedItems containsDate="1" containsMixedTypes="1" minDate="2022-06-06T00:00:00" maxDate="2024-06-22T00:00:00"/>
    </cacheField>
    <cacheField name="NOMBRE DEL CEDENTE" numFmtId="0">
      <sharedItems/>
    </cacheField>
    <cacheField name="IDENTIFICACIÓN CEDENTE" numFmtId="0">
      <sharedItems containsMixedTypes="1" containsNumber="1" containsInteger="1" minValue="805003818" maxValue="9015508676"/>
    </cacheField>
    <cacheField name="PRÓRROGA 1" numFmtId="0">
      <sharedItems/>
    </cacheField>
    <cacheField name="PLAZO FINAL" numFmtId="0">
      <sharedItems containsBlank="1" containsMixedTypes="1" containsNumber="1" containsInteger="1" minValue="1" maxValue="491"/>
    </cacheField>
    <cacheField name="SUSPENSIÓN 1 - FECHA INICIO" numFmtId="0">
      <sharedItems containsDate="1" containsBlank="1" containsMixedTypes="1" minDate="2021-10-21T00:00:00" maxDate="2024-09-18T00:00:00"/>
    </cacheField>
    <cacheField name="SUSPENSIÓN 1 - FECHA FINAL" numFmtId="0">
      <sharedItems containsDate="1" containsBlank="1" containsMixedTypes="1" minDate="2021-11-10T00:00:00" maxDate="2024-07-13T00:00:00"/>
    </cacheField>
    <cacheField name="FECHA TERMINACIÓN INCL PRORROGA-SUSPENSIÓN" numFmtId="14">
      <sharedItems containsSemiMixedTypes="0" containsNonDate="0" containsDate="1" containsString="0" minDate="1899-12-30T00:00:00" maxDate="2032-01-01T00:00:00"/>
    </cacheField>
    <cacheField name=" VALOR INICIAL DEL CONTRATO " numFmtId="0">
      <sharedItems containsString="0" containsBlank="1" containsNumber="1" containsInteger="1" minValue="0" maxValue="22920561832"/>
    </cacheField>
    <cacheField name=" ADICIÓN VALOR 1 " numFmtId="166">
      <sharedItems containsString="0" containsBlank="1" containsNumber="1" containsInteger="1" minValue="0" maxValue="3795715000"/>
    </cacheField>
    <cacheField name="VALOR TOTAL DEL CONTRATO Y O CONVENIO" numFmtId="0">
      <sharedItems containsString="0" containsBlank="1" containsNumber="1" containsInteger="1" minValue="0" maxValue="64893973359"/>
    </cacheField>
    <cacheField name="APORTES OTRAS ENTIDADES Y FDL" numFmtId="166">
      <sharedItems containsString="0" containsBlank="1" containsNumber="1" containsInteger="1" minValue="0" maxValue="59994650259"/>
    </cacheField>
    <cacheField name="VALOR APROPIACION PRESUPUESTAL FDLSC" numFmtId="0">
      <sharedItems containsString="0" containsBlank="1" containsNumber="1" containsInteger="1" minValue="0" maxValue="18696535381"/>
    </cacheField>
    <cacheField name="DIAS PARA VENCER" numFmtId="1">
      <sharedItems containsMixedTypes="1" containsNumber="1" containsInteger="1" minValue="6" maxValue="2621"/>
    </cacheField>
    <cacheField name="ESTADO DEL CONTRATO" numFmtId="0">
      <sharedItems count="8">
        <s v="Terminado"/>
        <s v="Liquidado"/>
        <s v="En Ejecución"/>
        <s v="Cerrado"/>
        <s v="Suspendido"/>
        <s v="Terminación Anticipada"/>
        <s v="Firmado"/>
        <s v="Pendiente de aprobación"/>
      </sharedItems>
    </cacheField>
    <cacheField name="ESTADO ACTUAL EN SECOP" numFmtId="0">
      <sharedItems/>
    </cacheField>
    <cacheField name=" PAGOS " numFmtId="0">
      <sharedItems containsBlank="1" containsMixedTypes="1" containsNumber="1" containsInteger="1" minValue="0" maxValue="16826848142"/>
    </cacheField>
    <cacheField name=" LIBERACIONES " numFmtId="0">
      <sharedItems containsBlank="1" containsMixedTypes="1" containsNumber="1" containsInteger="1" minValue="0" maxValue="228470534"/>
    </cacheField>
    <cacheField name=" SALDO " numFmtId="166">
      <sharedItems containsString="0" containsBlank="1" containsNumber="1" containsInteger="1" minValue="0" maxValue="10892519811"/>
    </cacheField>
    <cacheField name="LIQUIDACION" numFmtId="0">
      <sharedItems containsBlank="1"/>
    </cacheField>
    <cacheField name="FECHA DE LIQUIDACION" numFmtId="0">
      <sharedItems containsDate="1" containsBlank="1" containsMixedTypes="1" minDate="1899-12-31T00:00:00" maxDate="2024-08-21T00:00:00"/>
    </cacheField>
    <cacheField name="INGRESO AL ARCHIVO" numFmtId="0">
      <sharedItems containsBlank="1"/>
    </cacheField>
    <cacheField name="DIGITALIZADO" numFmtId="0">
      <sharedItems containsBlank="1"/>
    </cacheField>
    <cacheField name="OBSERVACIONES" numFmtId="0">
      <sharedItems containsBlank="1" longText="1"/>
    </cacheField>
    <cacheField name="URL" numFmtId="0">
      <sharedItems longText="1"/>
    </cacheField>
    <cacheField name="Sharepoint" numFmtId="0">
      <sharedItems longText="1"/>
    </cacheField>
    <cacheField name="ÁREA" numFmtId="0">
      <sharedItems containsBlank="1"/>
    </cacheField>
    <cacheField name="APOYO A LA SUPERVISIÓN" numFmtId="0">
      <sharedItems longText="1"/>
    </cacheField>
    <cacheField name="MEMORANDO DESIGNACIÓN" numFmtId="0">
      <sharedItems/>
    </cacheField>
    <cacheField name="N° DE PÓLIZA" numFmtId="0">
      <sharedItems containsBlank="1" containsMixedTypes="1" containsNumber="1" containsInteger="1" minValue="70798" maxValue="1446101078054"/>
    </cacheField>
    <cacheField name="COMPAÑIA ASEGURADORA" numFmtId="0">
      <sharedItems containsBlank="1"/>
    </cacheField>
    <cacheField name="FECHA INICIO COBERTURA PÓLIZA" numFmtId="0">
      <sharedItems containsDate="1" containsBlank="1" containsMixedTypes="1" minDate="2021-04-15T00:00:00" maxDate="2024-07-09T00:00:00"/>
    </cacheField>
    <cacheField name="FECHA DE TERMINACIÓN COBERTURA PÓLIZA" numFmtId="0">
      <sharedItems containsDate="1" containsBlank="1" containsMixedTypes="1" minDate="2022-03-09T00:00:00" maxDate="2028-08-04T00:00:00"/>
    </cacheField>
    <cacheField name="ESTADO GARANTIA"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22">
  <r>
    <n v="2021"/>
    <m/>
    <s v="FDLSC-CSU-244-2021"/>
    <s v="FDLSC-SASI-001-2021"/>
    <s v="COMERCIALIZADORA ELECTROMERO S.A.S."/>
    <n v="9004957496"/>
    <s v="13-30-11-604-490000001871"/>
    <s v="OBRAS PARA LA MOVILIDAD EN SAN CRISTÓBAL"/>
    <s v="CONTRATO DE SUMINISTRO"/>
    <s v="CSU"/>
    <s v="SELECCIÓN ABREVIADA POR SUBASTA INVERSA"/>
    <s v="CONTRATAR EL SUMINISTRO DE MATERIALES Y ELEMENTOS DE FERRETERIA PARA EL EMBELLECIMIENTO DEL ESPACIO PUBLICO DEL FONDO DE DESARROLLO LOCAL DE SAN CRISTÓBAL"/>
    <s v="JEIMY ROCIO TORRES HERNANDEZ"/>
    <d v="2021-04-15T00:00:00"/>
    <s v="6 MESES"/>
    <d v="2021-04-22T00:00:00"/>
    <d v="2021-10-21T00:00:00"/>
    <s v="No Aplica"/>
    <s v="No Aplica"/>
    <s v="No Aplica"/>
    <s v="3 MESES"/>
    <s v="9 MESES"/>
    <d v="2021-10-21T00:00:00"/>
    <d v="2021-11-10T00:00:00"/>
    <d v="2022-03-01T00:00:00"/>
    <n v="120000000"/>
    <n v="47000000"/>
    <n v="167000000"/>
    <n v="0"/>
    <n v="167000000"/>
    <s v="NO APLICA"/>
    <x v="0"/>
    <s v="Terminado"/>
    <n v="166985032"/>
    <n v="14968"/>
    <n v="0"/>
    <s v="Liquidado"/>
    <d v="2022-04-01T00:00:00"/>
    <s v="SI"/>
    <s v="SI"/>
    <s v="Liquidacion Cargada en el ultimo pago._x000a_Acta de Liquidación en el Folio 688 al 690_x000a_pendiente marcar pagado_x000a_Diferencia de 1 peso, en el valor de la liberación. acta vs liberacion"/>
    <s v="https://community.secop.gov.co/Public/Tendering/OpportunityDetail/Index?noticeUID=CO1.NTC.1866844&amp;isFromPublicArea=True&amp;isModal=False"/>
    <s v="https://gobiernobogota.sharepoint.com/sites/ExpedientesDigitalesSDG/120alcaldialocaldesancristobal/Documentos%20compartidos/Forms/AllItems.aspx?id=%2Fsites%2FExpedientesDigitalesSDG%2F120alcaldialocaldesancristobal%2FDocumentos%20compartidos%2F120%2E75%20CONTRATOS%2F2021%2F244%2D2021&amp;viewid=48a8c6a0%2D2532%2D4a73%2Da119%2Dd82bf7f8ddbb"/>
    <s v="INFRAESTRUCTURA"/>
    <s v="JULIAN DAVID HERRERA SANDOVAL"/>
    <s v="20215420003103"/>
    <s v="2970760-8"/>
    <s v="SURAMERICANA DE SEGUROS"/>
    <d v="2021-04-15T00:00:00"/>
    <d v="2024-10-16T00:00:00"/>
    <s v="VIGENTE"/>
  </r>
  <r>
    <n v="2021"/>
    <m/>
    <s v="FDLSC-CPS-288-2021"/>
    <s v="FDLSC-LP-001-2021"/>
    <s v="UNIÓN TEMPORAL CYT 1 - 2021"/>
    <s v="901479490-0"/>
    <s v="13-10-20-202-030501"/>
    <s v="SERVICIOS DE PROTECCIÓN (GUARDAS DE SEGURIDAD)"/>
    <s v="CONTRATO DE PRESTACIÓN DE SERVICIOS - JURIDICO"/>
    <s v="CPS"/>
    <s v="LICITACIÓN PÚBLICA"/>
    <s v="PRESTACIÓN DEL SERVICIO DE VIGILANCIA, GUARDA, CUSTODIA, MONITOREO DE ALARMAS Y SEGURIDAD PRIVADA CON ARMAS, MEDIOS TECNOLÓGICOS Y CONTROL DE ACCESO PARA LOS USUARIOS, FUNCIONARIOS Y PERSONAS EN GENERAL, MEDIANTE EL ESTABLECIMIENTO DE CONTROL DE INGRESO Y SALIDA DE LAS INSTALACIONES DE LA ENTIDAD, Y PARA LOS BIENES MUEBLES E INMUEBLES EN LOS CUALES SE DESARROLLE LA MISIONALIDAD DE LA ALCALDÍA LOCAL DE SAN CRISTÓBAL Y DE TODOS AQUELLOS POR LOS CUALES LLEGASE A SER LEGALMENTE RESPONSABLE."/>
    <s v="OTTO GABRIEL FORERO VANEGAS"/>
    <d v="2021-04-26T00:00:00"/>
    <s v="8 MESES"/>
    <d v="2021-04-30T00:00:00"/>
    <d v="2022-04-06T00:00:00"/>
    <s v="No Aplica"/>
    <s v="No Aplica"/>
    <s v="No Aplica"/>
    <s v="97 DÍAS"/>
    <s v="11 MESES Y 7 DÍAS"/>
    <s v="No Aplica"/>
    <s v="No Aplica"/>
    <d v="2022-04-16T00:00:00"/>
    <n v="529647080"/>
    <n v="235622107"/>
    <n v="765269187"/>
    <n v="0"/>
    <n v="765269187"/>
    <s v="NO APLICA"/>
    <x v="0"/>
    <s v="Cerrado"/>
    <n v="764345855"/>
    <n v="923332"/>
    <n v="0"/>
    <s v="Liquidado"/>
    <d v="2022-05-04T00:00:00"/>
    <s v="SI"/>
    <s v="SI"/>
    <s v="Liquidacion Cargada en el ultimo pago_x000a_Acta de liquidacion en los folios 667 al 669"/>
    <s v="https://community.secop.gov.co/Public/Tendering/OpportunityDetail/Index?noticeUID=CO1.NTC.1832929&amp;isFromPublicArea=True&amp;isModal=False"/>
    <s v="https://gobiernobogota.sharepoint.com/sites/ExpedientesDigitalesSDG/120alcaldialocaldesancristobal/Documentos%20compartidos/Forms/AllItems.aspx?id=%2Fsites%2FExpedientesDigitalesSDG%2F120alcaldialocaldesancristobal%2FDocumentos%20compartidos%2F120%2E75%20CONTRATOS%2F2021%2F288%2D2021&amp;viewid=48a8c6a0%2D2532%2D4a73%2Da119%2Dd82bf7f8ddbb"/>
    <s v="ADMINISTRATIVA"/>
    <s v="MONICA ALEXANDRA GOMEZ SARMIENTO"/>
    <s v="20225420002993"/>
    <s v="RC-CSC–100002835 _x000a_CUMP-CSC–100011388"/>
    <s v="MUNDIAL DE SEGUROS"/>
    <s v="RC-30/04/2021 CUM-30/04/2021"/>
    <s v="RC-30/12/2022 CUM-30/06/2022"/>
    <s v="VIGENTE"/>
  </r>
  <r>
    <n v="2021"/>
    <m/>
    <s v="FDLSC-CI-298-2021"/>
    <s v="FDLSC-CI-298-2021"/>
    <s v="EMPRESA DE TELECOMUNICACIONES ESP SA "/>
    <n v="899999115"/>
    <s v="131020202030404"/>
    <s v="SERVICIOS DE TELECOMUNICACIONES A TRAVÉS DE INTERNET"/>
    <s v="CONTRATO INTERADMINISTRATIVO"/>
    <s v="CI"/>
    <s v="CONTRATACION DIRECTA"/>
    <s v="CONTRATAR LA RENOVACIÓN DEL SERVICIO DE COMUNICACIONES UNIFICADAS Y SOPORTE TÉCNICO PARA EL ADECUADO FUNCIONAMIENTO DEL SERVICIO DE TELEFONIA VOZ IP PARA LA ALCALDIA LOCAL DE SAN CRISTÓBAL Y SUS SEDES"/>
    <s v="YULIS PAOLA BRITO GUERRA"/>
    <d v="2021-05-04T00:00:00"/>
    <s v="12 MESES"/>
    <d v="2021-05-04T00:00:00"/>
    <d v="2022-07-03T00:00:00"/>
    <s v="No Aplica"/>
    <s v="No Aplica"/>
    <s v="No Aplica"/>
    <s v="2 MESES"/>
    <s v="14 MESES"/>
    <s v="No Aplica"/>
    <s v="No Aplica"/>
    <d v="2022-07-03T00:00:00"/>
    <n v="31425996"/>
    <n v="5237666"/>
    <n v="36663662"/>
    <n v="0"/>
    <n v="36663662"/>
    <s v="NO APLICA"/>
    <x v="1"/>
    <s v="Cerrado"/>
    <n v="36663646"/>
    <n v="16"/>
    <n v="0"/>
    <s v="Liquidado"/>
    <d v="2023-09-11T00:00:00"/>
    <s v="SI"/>
    <s v="SI"/>
    <s v="Liquidacion Cargada en documentos de ejecucion. _x000a_Fotocopia del Acta de liquidacion en los folios 551 al 552"/>
    <s v="https://community.secop.gov.co/Public/Tendering/OpportunityDetail/Index?noticeUID=CO1.NTC.1948854&amp;isFromPublicArea=True&amp;isModal=False"/>
    <s v="https://gobiernobogota.sharepoint.com/sites/ExpedientesDigitalesSDG/120alcaldialocaldesancristobal/Documentos%20compartidos/Forms/AllItems.aspx?id=%2Fsites%2FExpedientesDigitalesSDG%2F120alcaldialocaldesancristobal%2FDocumentos%20compartidos%2F120%2E75%20CONTRATOS%2F2021%2F298%2D2021&amp;viewid=48a8c6a0%2D2532%2D4a73%2Da119%2Dd82bf7f8ddbb"/>
    <s v="SISTEMAS"/>
    <s v="JULIETH ANDREA MARTINEZ TOVAR"/>
    <s v="20235410000103"/>
    <s v="No Aplica"/>
    <s v="No Aplica"/>
    <s v="No Aplica"/>
    <s v="No Aplica"/>
    <s v="No Aplica"/>
  </r>
  <r>
    <n v="2021"/>
    <m/>
    <s v="FDLSC-CI-302-2021"/>
    <s v="FDLSC-CI-302-2021"/>
    <s v="ORQUESTA FILARMONICA DE BOGOTA"/>
    <n v="899999282"/>
    <s v="SIN EROGACIÓN PRESUPUESTAL"/>
    <s v="SIN EROGACIÓN PRESUPUESTAL"/>
    <s v="CONVENIO INTERADMINISTRATIVO"/>
    <s v="CI"/>
    <s v="CONTRATACION DIRECTA"/>
    <s v="AUNAR ESFUERZOS TÉCNICOS, ADMINISTRATIVOS, LOGÍSTICOS Y FINANCIEROS ENTRE EL FONDO DE DESARROLLO LOCAL SAN CRISTÓBAL Y LA ORQUESTA FILARMÓNICA DE BOGOTÁ PARA EL DESARROLLO Y CONTINUIDAD DEL CENTRO FILARMÓNICO, COMO UN ESPACIO PARA EL PROCESO DE FORMACIÓN MUSICAL IMPLEMENTADO POR LA OFB DIRIGIDO A LA LOCALIDAD"/>
    <s v="JEIMY ROCIO TORRES HERNANDEZ"/>
    <d v="2021-05-20T00:00:00"/>
    <s v="221 DÍAS"/>
    <d v="2021-05-20T00:00:00"/>
    <d v="2021-12-30T00:00:00"/>
    <s v="No Aplica"/>
    <s v="No Aplica"/>
    <s v="No Aplica"/>
    <s v="10 MESES 1 DIA+_x000a_12 MESES_x000a_8 MESES"/>
    <s v="30 MESES MAS 222 DÍAS"/>
    <s v="No Aplica"/>
    <s v="No Aplica"/>
    <d v="2024-12-30T00:00:00"/>
    <n v="0"/>
    <n v="0"/>
    <n v="0"/>
    <n v="0"/>
    <n v="0"/>
    <n v="64"/>
    <x v="2"/>
    <s v="En ejecución"/>
    <n v="0"/>
    <n v="0"/>
    <n v="0"/>
    <s v="En Ejecución"/>
    <s v="No Aplica"/>
    <s v="SI"/>
    <s v="SI"/>
    <s v="En Ejecución"/>
    <s v="https://community.secop.gov.co/Public/Tendering/OpportunityDetail/Index?noticeUID=CO1.NTC.1985693&amp;isFromPublicArea=True&amp;isModal=False"/>
    <s v="https://gobiernobogota.sharepoint.com/sites/ExpedientesDigitalesSDG/120alcaldialocaldesancristobal/Documentos%20compartidos/Forms/AllItems.aspx?id=%2Fsites%2FExpedientesDigitalesSDG%2F120alcaldialocaldesancristobal%2FDocumentos%20compartidos%2F120%2E75%20CONTRATOS%2F2021%2F302%2D2021&amp;viewid=48a8c6a0%2D2532%2D4a73%2Da119%2Dd82bf7f8ddbb"/>
    <s v="CULTURA"/>
    <s v="FABIAN ANDRES MIRANDA JACINTO"/>
    <s v="20225420015493"/>
    <s v="No Aplica"/>
    <s v="No Aplica"/>
    <s v="No Aplica"/>
    <s v="No Aplica"/>
    <s v="No Aplica"/>
  </r>
  <r>
    <n v="2021"/>
    <m/>
    <s v="FDLSC-CPS-319-2021"/>
    <s v="FDLSC-MIC-001-2021"/>
    <s v="MIGUEL ANGEL VALLEJO BURGOS"/>
    <n v="80222117"/>
    <n v="1872"/>
    <s v="PARTICIPACION CIUDADANA PARA EL DESARROLLO LOCAL"/>
    <s v="CONTRATO DE PRESTACIÓN DE SERVICIOS - JURIDICO"/>
    <s v="CPS"/>
    <s v="MINIMA CUANTIA"/>
    <s v="PRESTACIÓN DE SERVICIOS DE APOYO METODOLÓGICO Y LOGÍSTICO PARA APOYAR LAS DIFERENTES ACTIVIDADES QUE SE REALICEN EN EL MARCO DE LOS PROCESOS DE ELECCIÓN Y FUNCIONAMIENTO DE LAS DISTINTAS INSTANCIAS DE PARTICIPACION DE LA LOCALIDAD CUARTA DE SAN CRISTÓBAL"/>
    <s v="JOHANA ANDREA ROCHA BELTRAN"/>
    <d v="2021-06-09T00:00:00"/>
    <s v="3 MESES"/>
    <d v="2021-06-15T00:00:00"/>
    <d v="2021-09-14T00:00:00"/>
    <s v="No Aplica"/>
    <s v="No Aplica"/>
    <s v="No Aplica"/>
    <s v="No Aplica"/>
    <s v="3 MESES"/>
    <s v="No Aplica"/>
    <s v="No Aplica"/>
    <d v="2021-09-14T00:00:00"/>
    <n v="25438728"/>
    <n v="0"/>
    <n v="25438728"/>
    <n v="0"/>
    <n v="25438728"/>
    <s v="NO APLICA"/>
    <x v="0"/>
    <s v="Terminado"/>
    <n v="17538247"/>
    <n v="7900481"/>
    <n v="0"/>
    <s v="Liquidado"/>
    <d v="2023-01-20T00:00:00"/>
    <s v="SI"/>
    <s v="SI"/>
    <s v="Liquidacion Cargada en documentos de ejecucion._x000a_Acta de liquidacion en folios 127 al 128"/>
    <s v="https://community.secop.gov.co/Public/Tendering/OpportunityDetail/Index?noticeUID=CO1.NTC.2002221&amp;isFromPublicArea=True&amp;isModal=False"/>
    <s v="https://gobiernobogota.sharepoint.com/sites/ExpedientesDigitalesSDG/120alcaldialocaldesancristobal/Documentos%20compartidos/Forms/AllItems.aspx?id=%2Fsites%2FExpedientesDigitalesSDG%2F120alcaldialocaldesancristobal%2FDocumentos%20compartidos%2F120%2E75%20CONTRATOS%2F2021%2F319%2D2021&amp;viewid=48a8c6a0%2D2532%2D4a73%2Da119%2Dd82bf7f8ddbb"/>
    <s v="PARTICIPACIÓN"/>
    <s v="ANDRES MAURICIO SARMIENTO MASMELA"/>
    <s v="20215420005323"/>
    <s v="15-44-101244016"/>
    <s v="SEGUROS DEL ESTADO S.A."/>
    <d v="2021-06-09T00:00:00"/>
    <d v="2022-03-09T00:00:00"/>
    <s v="VENCIDA"/>
  </r>
  <r>
    <n v="2021"/>
    <m/>
    <s v="FDLSC-CI-320-2021(008336)"/>
    <s v="FDLSC-CI-320-2021"/>
    <s v="SECRETARIA DISTRITAL DE INTEGRACIÓN SOCIAL SDIS"/>
    <n v="899999061"/>
    <s v="SIN EROGACIÓN PRESUPUESTAL"/>
    <s v="SIN EROGACIÓN PRESUPUESTAL"/>
    <s v="CONVENIO INTERADMINISTRATIVO"/>
    <s v="CI"/>
    <s v="CONTRATACION DIRECTA"/>
    <s v="AUNAR ESFUERZOS TECNICOS, ADMINISTRATIVOS, LOGISTICOS Y FINANCIEROS ENTRE LA SECRETARIA DISTRITAL INTEGRACION SOCIAL-SDIS Y EL FONDO DE DESARROLLO LOCAL DE USAQUEN; EL FONDO DE DESARROLLO LOCAL DE SAN CRISTOBAL; EL FONDO DE DESARROLLO LOCAL DE USME; EL FONDO DE DESARROLLO LOCAL DE BOSA; EL FONDO DE DESARROLLO LOCAL DE KENNEDY; EL FONDO DE DESARROLLO LOCAL DE SUBA; EL FONDO DE DESARROLLO LOCAL DE RAFAEL URIBE URIBE Y EL FONDO DE DESARROLLO LOCAL DE CIUDAD BOLIVAR, PARA LA OPERACION Y PUESTA EN MARCHA DEL PROGRAMA &quot;RETO LOCAL JOVENES Y ENTORNOS SEGUROS"/>
    <s v="JOHANA ANDREA ROCHA BELTRAN"/>
    <d v="2021-07-18T00:00:00"/>
    <s v="12 MESES"/>
    <d v="2021-07-01T00:00:00"/>
    <d v="2022-06-30T00:00:00"/>
    <s v="No Aplica"/>
    <s v="No Aplica"/>
    <s v="No Aplica"/>
    <s v="No Aplica"/>
    <s v="12 MESES"/>
    <s v="No Aplica"/>
    <s v="No Aplica"/>
    <d v="2022-06-30T00:00:00"/>
    <n v="22920561832"/>
    <n v="0"/>
    <n v="22920561832"/>
    <n v="22920561832"/>
    <n v="0"/>
    <s v="NO APLICA"/>
    <x v="0"/>
    <s v="Celebrado"/>
    <n v="0"/>
    <s v=" "/>
    <n v="0"/>
    <s v="Terminado"/>
    <m/>
    <s v="NO"/>
    <s v="NO"/>
    <m/>
    <s v="https://www.contratos.gov.co/consultas/detalleProceso.do?numConstancia=21-22-26744&amp;g-recaptcha-response=03AGdBq25BmSX7BYRuqR4Y2t2nnmuINTm6YtzsYkUr-6UBdDAaFE62v8s4QVHydc2uHrg_GPaHh4_OIwvg3mFSIcn3hpYFiyi2TCj0bvEfI0VNwo61Sdtq1cOLfd2d8evjt8IIkPUiSO4OCc9QOf47y-IqeQwlAvLKjYzCAubqwPwqTjQ9LHeF3WTVFnrwpqIKjz_Mr68Ttt3yERSWL3JIDc1HuWaHwmrX48S2BbWqDDppiRfaCkzAimSSPNzVA49b014uYKPO964Fxjt9s5rinAThMOCjj-BM_7nubfdUVx2lMUJPWd5hHxGbdHYaEt0wyzVx46SKeG-FWFn-kzw8-gRdyZgUCmzD-2dTRR02fRQG3AsNHOG7LPj-uZDDCZx3tyanCOPzn5Hfpw4MuP3YNGv8wnMTyQ5em4AH9QJr0TtxgCKWPPSryCEd3_Yy9M4jpvoumCz0Y3uKm6BmudLyUnuwVpcrrEAebA"/>
    <s v="NO"/>
    <s v="PARTICIPACIÓN"/>
    <s v="ANDRES MAURICIO SARMIENTO MASMELA"/>
    <s v="20215420005363"/>
    <s v="No Aplica"/>
    <s v="No Aplica"/>
    <s v="No Aplica"/>
    <s v="No Aplica"/>
    <s v="No Aplica"/>
  </r>
  <r>
    <n v="2021"/>
    <m/>
    <s v="FDLSC-CI-324-2021"/>
    <s v="FDLSC-CI-324-2021"/>
    <s v="SECRETARIA DE EDUCACION DEL DISTRITO"/>
    <n v="899999061"/>
    <s v="133011601170000000000"/>
    <s v="SAN CRISTÓBAL LE APUESTA A UNA EDUCACIÓN SIN LIMITES"/>
    <s v="CONVENIO INTERADMINISTRATIVO"/>
    <s v="CI"/>
    <s v="CONTRATACION DIRECTA"/>
    <s v="AUNAR ESFUERZOS TÉCNICOS, ADMINISTRATIVOS, JURÍDICOS Y FINANCIEROS ENTRE LA SECRETARIA DE EDUCACIÓN DEL DISTRITO Y LOS FONDOS DE DESARROLLO LOCAL QUE HACEN PARTE DEL DISTRITO CAPITAL, PARA LA IMPLEMENTACIÓN DE UN NUEVO MODELO INCLUSIVO, EFICIENTE Y FLEXIBLE PARA EL ACCESO Y LA PERMANENCIA DE LAS Y LOS JÓVENES EGRESADOS DE INSTITUCIONES DE EDUCACIÓN MEDIA A PROGRAMAS DE EDUCACIÓN SUPERIOR."/>
    <s v="JEIMY ROCIO TORRES HERNANDEZ"/>
    <d v="2021-06-28T00:00:00"/>
    <s v="72 MESES"/>
    <d v="2021-07-09T00:00:00"/>
    <d v="2027-06-30T00:00:00"/>
    <s v="No Aplica"/>
    <s v="No Aplica"/>
    <s v="No Aplica"/>
    <s v="No Aplica"/>
    <s v="72 MESES"/>
    <s v="No Aplica"/>
    <s v="No Aplica"/>
    <d v="2027-06-30T00:00:00"/>
    <n v="4899323100"/>
    <n v="0"/>
    <n v="64893973359"/>
    <n v="59994650259"/>
    <n v="4899323100"/>
    <n v="976"/>
    <x v="2"/>
    <s v="Celebrado"/>
    <n v="4899323100"/>
    <n v="0"/>
    <n v="0"/>
    <s v="En Ejecución"/>
    <s v="No Aplica"/>
    <s v="SI"/>
    <s v="SI"/>
    <s v="En Ejecución"/>
    <s v="https://www.contratos.gov.co/consultas/detalleProceso.do?numConstancia=21-22-27443&amp;g-recaptcha-response=03AGdBq26NcRxdWbArbbsEUg5amZQSKdtATJ4ovvof6kZx9RB4w7EZsANgkxLIUKOg12auq1Fzf_fhOSV1a51EI5VK2HYMaSOVst0sJGdT3yLlrdB4JIiy_7zl-VzRDk9uoMVknR892oMqiOa4B_VB06sybE8aCYot51vNNkY2fxXC_OFGJCej4R-rjRXdvkgQ_42ZDTh_EosvMGpPhxV36D7Frc-TwDD2qG6jZCQFs32zU2w1EiDz3Gc-ikuRzqVOEfkrPZ8cEO-VChQfvri7IHnlsLx0EBsrg2pH4uEc7WA1UGzGszenhpnSJe9ad4MVcuFAlQ-el8vcY45S_1KraiWLlLkpsR9nueWOzM2ZdAacs0DzbtTDHSEK-3t_E7nh-Tl8SN4p6SFy6U6k6TCK0rc7rkt0KrxVnMdNN9oRCITzJ69O-XrDa-t_Exeshwn7Xm8Dj2hCDm7sGYsrTejvH7pMpByxV9jCLA"/>
    <s v="https://gobiernobogota.sharepoint.com/sites/ExpedientesDigitalesSDG/120alcaldialocaldesancristobal/Documentos%20compartidos/Forms/AllItems.aspx?id=%2Fsites%2FExpedientesDigitalesSDG%2F120alcaldialocaldesancristobal%2FDocumentos%20compartidos%2F120%2E75%20CONTRATOS%2F2021%2F324%2D2021&amp;viewid=48a8c6a0%2D2532%2D4a73%2Da119%2Dd82bf7f8ddbb"/>
    <s v="EDUCACION SUPERIOR"/>
    <s v="WILSON MAURICIO YANGUMA LOZANO"/>
    <s v="20245420019983_x000a_20225420008003"/>
    <s v="No Aplica"/>
    <s v="No Aplica"/>
    <s v="No Aplica"/>
    <s v="No Aplica"/>
    <s v="No Aplica"/>
  </r>
  <r>
    <n v="2021"/>
    <m/>
    <s v="FDLSC-CI-325-2021 (359-2021) (Convenio Marco 331-2021)"/>
    <s v="FDLSC-CI-325-2021"/>
    <s v="SECRETARIA DISTRITAL DE CULTURA, RECREACION Y DEPORTE - IDARTES"/>
    <n v="900413030"/>
    <s v="133011601060000001865_x000a_133011601210000001803_x000a_133011601240000001858"/>
    <s v="SAN CRISTÓBAL LE APUESTA A LA REACTIVACIÓN ECONÓMICA APOYANDO LO NUESTRO_x000a_SAN CRISTÓBAL PROMOTORA DEL ARTE, LA CULTURA Y EL PATRIMONIO_x000a_SAN CRISTÓBAL CREATIVA"/>
    <s v="CONVENIO INTERADMINISTRATIVO"/>
    <s v="CI"/>
    <s v="CONTRATACION DIRECTA"/>
    <s v="AUNAR ESFUERZOS TÉCNICOS, ADMINISTRATIVOS Y FINANCIEROS CON EL FIN DE DESARROLLAR ACCIONES ARTICULADAS ENTRE LAS PARTES ORIENTADAS A FOMENTAR LA GENERACIÓN Y CIRCULACIÓN DE BIENES Y SERVICIOS CULTURALES, ARTÍSTICOS Y PATRIMONIALES, ASÍ COMO AL FORTALECIMIENTO DE LOS AGENTES DE ESTOS SECTORES EN LAS LOCALIDADES DEL DISTRITO CAPITAL DE ACUERDO CON LOS PROYECTOS PRESENTADOS A LOS FONDOS DE DESARROLLO LOCAL QUE FORMAN PARTE DEL CONVENIO EN EL MARCO DEL PROGRAMA “ES CULTURA LOCAL 2021”"/>
    <s v="JEIMY ROCIO TORRES HERNANDEZ"/>
    <d v="2021-06-30T00:00:00"/>
    <s v="175 DÍAS"/>
    <d v="2021-07-07T00:00:00"/>
    <d v="2022-06-30T00:00:00"/>
    <s v="No Aplica"/>
    <s v="No Aplica"/>
    <s v="No Aplica"/>
    <s v="No Aplica"/>
    <s v="175 DÍAS"/>
    <s v="No Aplica"/>
    <s v="No Aplica"/>
    <d v="2023-08-30T00:00:00"/>
    <n v="3967455000"/>
    <n v="360000000"/>
    <n v="25269183717"/>
    <n v="20941728717"/>
    <n v="4327455000"/>
    <s v="NO APLICA"/>
    <x v="1"/>
    <s v="Celebrado"/>
    <n v="4327455000"/>
    <s v=" "/>
    <n v="0"/>
    <s v="Liquidado"/>
    <d v="2024-04-30T00:00:00"/>
    <s v="SI"/>
    <s v="SI"/>
    <s v="Liquidado"/>
    <s v="https://www.contratos.gov.co/consultas/detalleProceso.do?numConstancia=21-22-27270&amp;g-recaptcha-response=03AGdBq26Lw1VKx0iOeuK5ixL_yq7qewBzP-zDS9dt9-URj8oeSLUYUNgbl9lwCURK3RAQRgYfB7q18_wMcJJJfxvdx0DQdRUgp2m7u686l6P0cSrRP4z6kMcIofe6FNO9H4rTgizzRwvtCfIchdpifLHee1tvk8NYPgYN5pOoRkBoi-AcmKI1QGNLhwEJJnSHI0nupuB-MT3Io7rPFRih9tec342OMzgycx82QlmLlshdANnmgEeJArGcWtEwywO8JhX30Zehy-qO-anoaWclUAVAlFJKOuW1VyhN6CLQTn2o6UVnNMtVDWgtiibDTJV7jNxPWMqvCb4qdWq3Dqx1ob_9Sug4OiA3tiX057djpwJnnMDdcM7csQjs5TZMStESNAX2JNxX9uDhyLJcNMEqYJ8rOXeKJjA4JB3wEaOqHIIow57miMwy9aAKKepUG_uhyxGA5CY5lWWJHWFSzdMdvfEJI1LEvZoBSg"/>
    <s v="https://gobiernobogota.sharepoint.com/sites/ExpedientesDigitalesSDG/120alcaldialocaldesancristobal/Documentos%20compartidos/Forms/AllItems.aspx?id=%2Fsites%2FExpedientesDigitalesSDG%2F120alcaldialocaldesancristobal%2FDocumentos%20compartidos%2F120%2E75%20CONTRATOS%2F2021%2F325%2D2021&amp;viewid=48a8c6a0%2D2532%2D4a73%2Da119%2Dd82bf7f8ddbb"/>
    <s v="CULTURA"/>
    <s v="FABIAN ANDRES MIRANDA JACINTO_x000a_CARLOS ALBERTO GARZON "/>
    <s v="20245420006993_x000a_20245420000503_x000a_20225420002563"/>
    <s v="No Aplica"/>
    <s v="No Aplica"/>
    <s v="No Aplica"/>
    <s v="No Aplica"/>
    <s v="No Aplica"/>
  </r>
  <r>
    <n v="2021"/>
    <m/>
    <s v="FDLSC-CI-334-2021"/>
    <s v="FDLSC-CI-334-2021"/>
    <s v="PROGRAMA DE LAS NACIONES UNIDAS PARA EL DESARROLLO (PNUD)"/>
    <s v="800091076-0"/>
    <s v="1865"/>
    <s v="SAN CRISTÓBAL LE APUESTA A LA REACTIVACIÓN_x000a_ECONÓMICA APOYANDO LO NUESTRO"/>
    <s v="CONVENIO DE COOPERACION INTERNACIONAL"/>
    <s v="CI"/>
    <s v="CONVENIO DE COOPERACION INTERNACIONAL"/>
    <s v="AUNAR ESFUERZOS PARA LA COOPERACIÓN ADMINISTRATIVA, TÉCNICA Y ECONÓMICA, ENTRE EL PROGRAMA PARA LAS NACIONES UNIDAS PARA EL DESARROLLO (PNUD) Y EL FONDO DE DESARROLLO LOCAL, CON EL FIN DE IMPLEMENTAR ESTRATEGIAS QUE PROMUEVAN EL FORTALECIMIENTO A LOS EMPRENDIMIENTOS DE LA ECONOMÍA POPULAR DE LA LOCALIDAD DE SAN CRISTÓBAL Y LAS UNIDADES PRODUCTIVAS FAMILIARES Y/O POBLACIONES DEDICADAS A ACTIVIDADES TRADICIONALES QUE PERMITEN GENERAR INGRESOS (AUTOEMPLEO), Y EL FORTALECIMIENTO DE MIPYMES LOCALES"/>
    <s v="LINA MARCELA FLOREZ CARDENAS"/>
    <d v="2021-07-07T00:00:00"/>
    <s v="12 MESES"/>
    <d v="2021-07-07T00:00:00"/>
    <d v="2022-07-26T00:00:00"/>
    <s v="No Aplica"/>
    <s v="No Aplica"/>
    <s v="No Aplica"/>
    <s v="1 MES 2 DÍAS"/>
    <s v="13 MESES Y 2 DÍAS"/>
    <s v="No Aplica"/>
    <s v="No Aplica"/>
    <d v="2022-08-31T00:00:00"/>
    <n v="6339683066"/>
    <n v="0"/>
    <n v="6339683066"/>
    <n v="3725982566"/>
    <n v="2613700500"/>
    <s v="NO APLICA"/>
    <x v="0"/>
    <s v="No Se Visualiza"/>
    <n v="2613700500"/>
    <n v="0"/>
    <n v="0"/>
    <s v="Terminado"/>
    <m/>
    <s v="SI"/>
    <s v="SI"/>
    <s v="En proceso de tramite Excedentes por temas de Dolar a favor del fondo, pendiente de recibir acta final, que sobrepasan los usd5.000"/>
    <s v="https://community.secop.gov.co/Public/Tendering/OpportunityDetail/Index?noticeUID=CO1.NTC.2150305&amp;isFromPublicArea=True&amp;isModal=False"/>
    <s v="https://gobiernobogota.sharepoint.com/sites/ExpedientesDigitalesSDG/120alcaldialocaldesancristobal/Documentos%20compartidos/Forms/AllItems.aspx?id=%2Fsites%2FExpedientesDigitalesSDG%2F120alcaldialocaldesancristobal%2FDocumentos%20compartidos%2F120%2E75%20CONTRATOS%2F2021%2F334%2D2021&amp;viewid=48a8c6a0%2D2532%2D4a73%2Da119%2Dd82bf7f8ddbb"/>
    <s v="REACTIVACIÓN ECONÓMICA"/>
    <s v="YORX NICOLAS FEDERICO GORDILLO LEON_x000a_JEIMY JULIETH TORRES FORERO"/>
    <s v="20245420021823_x000a_20235420003623"/>
    <s v="No Aplica"/>
    <s v="No Aplica"/>
    <s v="No Aplica"/>
    <s v="No Aplica"/>
    <s v="No Aplica"/>
  </r>
  <r>
    <n v="2021"/>
    <m/>
    <s v="FDLSC-CI-335-2021 (IDU-1407-2021)"/>
    <s v="IDU-CD-DTM-323-2021"/>
    <s v="INSTITUTO DE DESARROLLO URBANO (IDU)"/>
    <s v="899999081-6"/>
    <s v="SIN EROGACIÓN PRESUPUESTAL"/>
    <s v="SIN EROGACIÓN PRESUPUESTAL"/>
    <s v="CONVENIO INTERADMINISTRATIVO"/>
    <s v="CI"/>
    <s v="CONTRATACION DIRECTA"/>
    <s v="AUNAR ESFUERZOS TÉCNICOS, ADMINISTRATIVOS Y FINANCIEROS PARA LA ESTRUCTURACIÓN DE LA CONTRATACIÓN DE LAS INTERVENCIONES DE CONSERVACIÓN DEL ESPACIO PÚBLICO PRIORIZADO DE LA LOCALIDAD DE SAN CRISTÓBAL EN LA CIUDAD DE BOGOTÁ D.C."/>
    <s v="OTTO GABRIEL FORERO VANEGAS"/>
    <d v="2021-07-08T00:00:00"/>
    <s v="5 MESES"/>
    <d v="2021-07-08T00:00:00"/>
    <d v="2021-12-07T00:00:00"/>
    <s v="No Aplica"/>
    <s v="No Aplica"/>
    <s v="No Aplica"/>
    <s v="No Aplica"/>
    <s v="No Aplica"/>
    <s v="No Aplica"/>
    <s v="No Aplica"/>
    <d v="2021-12-07T00:00:00"/>
    <n v="6037613968"/>
    <n v="0"/>
    <n v="6037613968"/>
    <n v="6037613968"/>
    <n v="0"/>
    <s v="NO APLICA"/>
    <x v="1"/>
    <s v="Terminado"/>
    <n v="0"/>
    <n v="0"/>
    <n v="0"/>
    <s v="Liquidado"/>
    <d v="2022-04-01T00:00:00"/>
    <s v="SI"/>
    <s v="SI"/>
    <s v="Acta cargada en secop"/>
    <s v="https://community.secop.gov.co/Public/Tendering/OpportunityDetail/Index?noticeUID=CO1.NTC.2063421&amp;isFromPublicArea=True&amp;isModal=true&amp;asPopupView=true"/>
    <s v="https://gobiernobogota.sharepoint.com/sites/ExpedientesDigitalesSDG/120alcaldialocaldesancristobal/Documentos%20compartidos/Forms/AllItems.aspx?id=%2Fsites%2FExpedientesDigitalesSDG%2F120alcaldialocaldesancristobal%2FDocumentos%20compartidos%2F120%2E75%20CONTRATOS%2F2021%2F335%2D2021%20interno%20%2D%201407%2D2021%20idu&amp;viewid=48a8c6a0%2D2532%2D4a73%2Da119%2Dd82bf7f8ddbb"/>
    <s v="INFRAESTRUCTURA"/>
    <s v="FRANK JAMIR CUADROS GUATAQUIRA"/>
    <s v="20215420005433"/>
    <s v="No Aplica"/>
    <s v="No Aplica"/>
    <s v="No Aplica"/>
    <s v="No Aplica"/>
    <s v="No Aplica"/>
  </r>
  <r>
    <n v="2021"/>
    <m/>
    <s v="FDLSC-CSU-353-2021"/>
    <s v="FDLSC-SASI-002-2021"/>
    <s v="INVERSIONES AYL SAS "/>
    <n v="900879034"/>
    <s v="13-30-11-60-10-10-00-00-00-1852"/>
    <s v="INGRESO VITAL PARA SAN CRISTÓBAL"/>
    <s v="CONTRATO DE SUMINISTRO"/>
    <s v="CSU"/>
    <s v="SELECCIÓN ABREVIADA POR SUBASTA INVERSA"/>
    <s v="CONTRATAR A MONTO AGOTABLE EL SUMINISTRO DE INSUMOS, REFRIGERIOS Y ELEMENTOS DE MERCHANDISING REQUERIDOS PARA EL DESARROLLO LOGISTICO Y OPERATIVO DEL PROGRAMA “RETO LOCAL JOVENES Y ENTORNOS SEGUROS” EN LA LOCALIDAD DE SAN CRISTÓBAL POR EL LOTE 2"/>
    <s v="WILMER FERNANDO PINZON BAEZ"/>
    <d v="2021-08-24T00:00:00"/>
    <s v="12 MESES"/>
    <d v="2021-08-27T00:00:00"/>
    <d v="2022-08-26T00:00:00"/>
    <s v="No Aplica"/>
    <s v="No Aplica"/>
    <s v="No Aplica"/>
    <s v="No Aplica"/>
    <s v="12 MESES"/>
    <s v="No Aplica"/>
    <s v="No Aplica"/>
    <d v="2022-08-26T00:00:00"/>
    <n v="105100000"/>
    <n v="52550000"/>
    <n v="157650000"/>
    <n v="0"/>
    <n v="157650000"/>
    <s v="NO APLICA"/>
    <x v="3"/>
    <s v="Cerrado"/>
    <n v="156591790"/>
    <n v="1058210"/>
    <n v="0"/>
    <s v="Liquidado"/>
    <d v="2022-10-12T00:00:00"/>
    <s v="SI"/>
    <s v="SI"/>
    <s v="Liquidacion Cargada en el ultimo pago_x000a_Acta de liquidacion en los folios 2684 al 2686"/>
    <s v="https://community.secop.gov.co/Public/Tendering/OpportunityDetail/Index?noticeUID=CO1.NTC.2139275&amp;isFromPublicArea=True&amp;isModal=False"/>
    <s v="https://gobiernobogota.sharepoint.com/sites/ExpedientesDigitalesSDG/120alcaldialocaldesancristobal/Documentos%20compartidos/Forms/AllItems.aspx?id=%2Fsites%2FExpedientesDigitalesSDG%2F120alcaldialocaldesancristobal%2FDocumentos%20compartidos%2F120%2E75%20CONTRATOS%2F2021%2F353%2D2021&amp;viewid=48a8c6a0%2D2532%2D4a73%2Da119%2Dd82bf7f8ddbb"/>
    <s v="PARTICIPACIÓN"/>
    <s v="ANGIE LORENA PARRA GALINDO"/>
    <s v="20235420001623"/>
    <s v="NB-100175424"/>
    <s v="SEGUROS MUNDIAL"/>
    <d v="2021-08-23T00:00:00"/>
    <d v="2023-02-23T00:00:00"/>
    <s v="VENCIDA"/>
  </r>
  <r>
    <n v="2021"/>
    <m/>
    <s v="FDLSC-CSU-355-2021"/>
    <s v="FDLSC-SASI-002-2021"/>
    <s v="AMERICANA CORP SAS"/>
    <n v="830029017"/>
    <s v="13-30-11-60-10-10-00-00-00-1852"/>
    <s v="INGRESO VITAL PARA SAN CRISTÓBAL"/>
    <s v="CONTRATO DE SUMINISTRO"/>
    <s v="CSU"/>
    <s v="SELECCIÓN ABREVIADA POR SUBASTA INVERSA"/>
    <s v="CONTRATAR A MONTO AGOTABLE EL SUMINISTRO DE INSUMOS, REFRIGERIOS Y ELEMENTOS DE MERCHANDISING REQUERIDOS PARA EL DESARROLLO LOGISTICO Y OPERATIVO DEL PROGRAMA “RETO LOCAL JOVENES Y ENTORNOS SEGUROS” EN LA LOCALIDAD DE SAN CRISTÓBAL POR EL LOTE 4"/>
    <s v="WILMER FERNANDO PINZON BAEZ"/>
    <d v="2021-08-25T00:00:00"/>
    <s v="12 MESES"/>
    <d v="2021-09-08T00:00:00"/>
    <d v="2022-09-07T00:00:00"/>
    <s v="No Aplica"/>
    <s v="No Aplica"/>
    <s v="No Aplica"/>
    <s v="2 MESES"/>
    <s v="14 MESES"/>
    <s v="No Aplica"/>
    <s v="No Aplica"/>
    <d v="2022-11-07T00:00:00"/>
    <n v="21500000"/>
    <n v="0"/>
    <n v="21500000"/>
    <n v="0"/>
    <n v="21500000"/>
    <s v="NO APLICA"/>
    <x v="1"/>
    <s v="En ejecución"/>
    <n v="21499343"/>
    <n v="657"/>
    <n v="0"/>
    <s v="Liquidado"/>
    <d v="2023-01-10T00:00:00"/>
    <s v="SI"/>
    <s v="SI"/>
    <s v="No registra acta_x000a_Corregir Estado de cuenta_x000a_Copia Acta de liquidacion en los folios 433 al 434 "/>
    <s v="https://community.secop.gov.co/Public/Tendering/OpportunityDetail/Index?noticeUID=CO1.NTC.2139275&amp;isFromPublicArea=True&amp;isModal=False"/>
    <s v="https://gobiernobogota.sharepoint.com/sites/ExpedientesDigitalesSDG/120alcaldialocaldesancristobal/Documentos%20compartidos/Forms/AllItems.aspx?id=%2Fsites%2FExpedientesDigitalesSDG%2F120alcaldialocaldesancristobal%2FDocumentos%20compartidos%2F120%2E75%20CONTRATOS%2F2021%2F355%2D2021&amp;viewid=48a8c6a0%2D2532%2D4a73%2Da119%2Dd82bf7f8ddbb"/>
    <s v="PARTICIPACIÓN"/>
    <s v="ANGIE LORENA PARRA GALINDO"/>
    <s v="20235420001623"/>
    <s v="37-46-101003325"/>
    <s v="SEGUROS DEL ESTADO"/>
    <d v="2021-08-25T00:00:00"/>
    <d v="2023-02-28T00:00:00"/>
    <s v="VENCIDA"/>
  </r>
  <r>
    <n v="2021"/>
    <m/>
    <s v="FDLSC-CSU-356-2021"/>
    <s v="FDLSC-SASI-002-2021"/>
    <s v="MARKETGROUP SAS"/>
    <n v="900007203"/>
    <s v="13-30-11-60-10-10-00-00-00-1852"/>
    <s v="INGRESO VITAL PARA SAN CRISTÓBAL"/>
    <s v="CONTRATO DE SUMINISTRO"/>
    <s v="CSU"/>
    <s v="SELECCIÓN ABREVIADA POR SUBASTA INVERSA"/>
    <s v="CONTRATAR A MONTO AGOTABLE EL SUMINISTRO DE INSUMOS, REFRIGERIOS Y ELEMENTOS DE MERCHANDISING REQUERIDOS PARA EL DESARROLLO LOGISTICO Y OPERATIVO DEL PROGRAMA “RETO LOCAL JOVENES Y ENTORNOS SEGUROS” EN LA LOCALIDAD DE SAN CRISTÓBAL POR EL LOTE 3"/>
    <s v="WILMER FERNANDO PINZON BAEZ"/>
    <d v="2021-08-26T00:00:00"/>
    <s v="12 MESES"/>
    <d v="2021-09-08T00:00:00"/>
    <d v="2022-09-07T00:00:00"/>
    <s v="No Aplica"/>
    <s v="No Aplica"/>
    <s v="No Aplica"/>
    <s v="No Aplica"/>
    <s v="12 MESES"/>
    <s v="No Aplica"/>
    <s v="No Aplica"/>
    <d v="2022-09-07T00:00:00"/>
    <n v="21500000"/>
    <n v="0"/>
    <n v="21500000"/>
    <n v="0"/>
    <n v="21500000"/>
    <s v="NO APLICA"/>
    <x v="1"/>
    <s v="Cerrado"/>
    <n v="21500000"/>
    <s v=" "/>
    <n v="0"/>
    <s v="Liquidado"/>
    <d v="2022-09-12T00:00:00"/>
    <s v="SI"/>
    <s v="SI"/>
    <s v="Acta de liquidacion cargada_x000a_Ok para cierre_x000a_Acta de liquidacion en los folios 359 al 361"/>
    <s v="https://community.secop.gov.co/Public/Tendering/OpportunityDetail/Index?noticeUID=CO1.NTC.2139275&amp;isFromPublicArea=True&amp;isModal=False"/>
    <s v="https://gobiernobogota.sharepoint.com/sites/ExpedientesDigitalesSDG/120alcaldialocaldesancristobal/Documentos%20compartidos/Forms/AllItems.aspx?id=%2Fsites%2FExpedientesDigitalesSDG%2F120alcaldialocaldesancristobal%2FDocumentos%20compartidos%2F120%2E75%20CONTRATOS%2F2021%2F356%2D2021&amp;viewid=48a8c6a0%2D2532%2D4a73%2Da119%2Dd82bf7f8ddbb"/>
    <s v="PARTICIPACIÓN"/>
    <s v="ANGIE LORENA PARRA GALINDO"/>
    <s v="20225420006183"/>
    <s v="21-46-101029250 "/>
    <s v="SEGUROS DEL ESTADO"/>
    <d v="2021-08-26T00:00:00"/>
    <d v="2023-02-28T00:00:00"/>
    <s v="VENCIDA"/>
  </r>
  <r>
    <n v="2021"/>
    <m/>
    <s v="FDLSC-CCV-359-2021"/>
    <s v="FDLSC-MIC-002-2021"/>
    <s v="LAS ELECTROMEDICINA S.A.S."/>
    <n v="860526809"/>
    <s v="13-30-11-60-55-70-00000-1873"/>
    <s v="SAN CRISTÓBAL AL SERVICIO DE LA CIUDADANÍA"/>
    <s v="CONTRATO DE COMPRAVENTA"/>
    <s v="CCV"/>
    <s v="MINIMA CUANTIA"/>
    <s v="ADQUISICIÓN DE UN DESFIBRILADOR EXTERNO AUTOMÁTICO (DEA) PARA LA ALCALDÍA LOCAL DE SAN CRISTÓBAL"/>
    <s v="JOHANA ANDREA ROCHA BELTRAN"/>
    <d v="2021-09-07T00:00:00"/>
    <s v="2 MESES"/>
    <d v="2021-09-13T00:00:00"/>
    <d v="2021-11-12T00:00:00"/>
    <s v="No Aplica"/>
    <s v="No Aplica"/>
    <s v="No Aplica"/>
    <s v="No Aplica"/>
    <s v="2 MESES"/>
    <s v="No Aplica"/>
    <s v="No Aplica"/>
    <d v="2021-11-12T00:00:00"/>
    <n v="5481500"/>
    <n v="0"/>
    <n v="5481500"/>
    <n v="0"/>
    <n v="5481500"/>
    <s v="NO APLICA"/>
    <x v="0"/>
    <s v="En ejecución"/>
    <n v="5481500"/>
    <s v=" "/>
    <n v="0"/>
    <s v="Terminado"/>
    <s v="No Aplica"/>
    <s v="SI"/>
    <s v="SI"/>
    <s v="No se liquida unico pago"/>
    <s v="https://community.secop.gov.co/Public/Tendering/OpportunityDetail/Index?noticeUID=CO1.NTC.2183615&amp;isFromPublicArea=True&amp;isModal=False"/>
    <s v="https://gobiernobogota.sharepoint.com/sites/ExpedientesDigitalesSDG/120alcaldialocaldesancristobal/Documentos%20compartidos/Forms/AllItems.aspx?id=%2Fsites%2FExpedientesDigitalesSDG%2F120alcaldialocaldesancristobal%2FDocumentos%20compartidos%2F120%2E75%20CONTRATOS%2F2021%2F359%2D2021&amp;viewid=48a8c6a0%2D2532%2D4a73%2Da119%2Dd82bf7f8ddbb"/>
    <s v="ADMINISTRATIVA"/>
    <s v="LYNDA BLAIR ESCAMILLA RAMIREZ"/>
    <s v="20215420007923"/>
    <s v="1003002438301"/>
    <s v="SEGUROS BOLIVAR"/>
    <d v="2021-09-08T00:00:00"/>
    <s v="08/11/2022_x000a_08/05/2022"/>
    <s v="VENCIDA"/>
  </r>
  <r>
    <n v="2021"/>
    <m/>
    <s v="FDLSC-CPS-361-2021"/>
    <s v="FDLSC-MIC-003-2021"/>
    <s v="CORPORACION CULTURAL MUSICA EN ACCION  - (BUEN TRATO)"/>
    <n v="901453758"/>
    <n v="1811"/>
    <s v="SAN CRISTÓBAL TE CUIDA"/>
    <s v="CONTRATO DE COMPRAVENTA"/>
    <s v="CPS"/>
    <s v="MINIMA CUANTIA"/>
    <s v="PRESTAR LOS SERVICIOS ARTÍSTICOS, PUBLICITARIOS Y LOGÍSTICOS PARA EL POSICIONAMIENTO Y PROMOCIÓN DEL BUEN TRATO EN LA LOCALIDAD DE SAN CRISTÓBAL"/>
    <s v="JOHANA ANDREA ROCHA BELTRAN"/>
    <d v="2021-09-08T00:00:00"/>
    <s v="3 MESES"/>
    <d v="2021-09-10T00:00:00"/>
    <d v="2021-12-09T00:00:00"/>
    <s v="No Aplica"/>
    <s v="No Aplica"/>
    <s v="No Aplica"/>
    <s v="No Aplica"/>
    <s v="3 MESES"/>
    <s v="No Aplica"/>
    <s v="No Aplica"/>
    <d v="2021-12-09T00:00:00"/>
    <n v="25438728"/>
    <n v="0"/>
    <n v="25438728"/>
    <n v="0"/>
    <n v="25438728"/>
    <s v="NO APLICA"/>
    <x v="1"/>
    <s v="Terminado"/>
    <n v="25426135"/>
    <n v="12593"/>
    <n v="0"/>
    <s v="Liquidado"/>
    <d v="2022-05-02T00:00:00"/>
    <s v="SI"/>
    <s v="SI"/>
    <s v="Liquidacion Cargada en documentos de ejecucion._x000a_pendiente por marcar el estado final de todas las cuentas cargadas._x000a_Acta de liquidacion en los folios 513 al 515"/>
    <s v="https://community.secop.gov.co/Public/Tendering/OpportunityDetail/Index?noticeUID=CO1.NTC.2203149&amp;isFromPublicArea=True&amp;isModal=False"/>
    <s v="https://gobiernobogota.sharepoint.com/sites/ExpedientesDigitalesSDG/120alcaldialocaldesancristobal/Documentos%20compartidos/Forms/AllItems.aspx?id=%2Fsites%2FExpedientesDigitalesSDG%2F120alcaldialocaldesancristobal%2FDocumentos%20compartidos%2F120%2E75%20CONTRATOS%2F2021%2F361%2D2021&amp;viewid=48a8c6a0%2D2532%2D4a73%2Da119%2Dd82bf7f8ddbb"/>
    <s v="CULTURA"/>
    <s v="GINNA ANDREA REY AMADOR"/>
    <s v="20215420008123"/>
    <s v="14-44-101134098, Calidad del servicio, pago de salarios y cumplimiento"/>
    <s v="SEGUROS DEL ESTADO"/>
    <d v="2021-09-08T00:00:00"/>
    <d v="2024-12-15T00:00:00"/>
    <s v="VIGENTE"/>
  </r>
  <r>
    <n v="2021"/>
    <m/>
    <s v="FDLSC-CSU-391-2021"/>
    <s v="FDLSC-SASI-002-2021"/>
    <s v="UNION TEMPORAL C2 FERNANDO"/>
    <s v="901522431-1"/>
    <s v="13-30-11-60-10-10-00-00-00-1852"/>
    <s v="INGRESO VITAL PARA SAN CRISTÓBAL"/>
    <s v="CONTRATO DE SUMINISTRO"/>
    <s v="CSU"/>
    <s v="SELECCIÓN ABREVIADA POR SUBASTA INVERSA"/>
    <s v="CONTRATAR A MONTO AGOTABLE EL SUMINISTRO DE INSUMOS, REFRIGERIOS Y ELEMENTOS DE MERCHANDISING REQUERIDOS PARA EL DESARROLLO LOGISTICO Y OPERATIVO DEL PROGRAMA RETO LOCAL JOVENES Y ENTORNOS SEGUROS EN LA LOCALIDAD DE SAN CRISTÓBAL&quot; POR EL LOTE 1"/>
    <s v="WILMER FERNANDO PINZON BAEZ"/>
    <d v="2021-09-20T00:00:00"/>
    <s v="12 MESES"/>
    <d v="2021-09-23T00:00:00"/>
    <d v="2022-09-22T00:00:00"/>
    <s v="No Aplica"/>
    <s v="No Aplica"/>
    <s v="No Aplica"/>
    <s v="No Aplica"/>
    <s v="12 MESES"/>
    <s v="No Aplica"/>
    <s v="No Aplica"/>
    <d v="2022-09-22T00:00:00"/>
    <n v="82800000"/>
    <n v="0"/>
    <n v="82800000"/>
    <n v="0"/>
    <n v="82800000"/>
    <s v="NO APLICA"/>
    <x v="1"/>
    <s v="Cerrado"/>
    <n v="29797212"/>
    <n v="53002788"/>
    <n v="0"/>
    <s v="Liquidado"/>
    <d v="2022-10-19T00:00:00"/>
    <s v="SI"/>
    <s v="SI"/>
    <s v="Corregir estado de cuenta_x000a_Acta cargada en documentos de ejecución_x000a_Acta de liquidacion en los fotlios 354 al 356"/>
    <s v="https://community.secop.gov.co/Public/Tendering/OpportunityDetail/Index?noticeUID=CO1.NTC.2139275&amp;isFromPublicArea=True&amp;isModal=False"/>
    <s v="https://gobiernobogota.sharepoint.com/sites/ExpedientesDigitalesSDG/120alcaldialocaldesancristobal/Documentos%20compartidos/Forms/AllItems.aspx?id=%2Fsites%2FExpedientesDigitalesSDG%2F120alcaldialocaldesancristobal%2FDocumentos%20compartidos%2F120%2E75%20CONTRATOS%2F2021%2F391%2D2021&amp;viewid=48a8c6a0%2D2532%2D4a73%2Da119%2Dd82bf7f8ddbb"/>
    <s v="PARTICIPACIÓN"/>
    <s v="ANGIE LORENA PARRA GALINDO"/>
    <s v="20235420001623"/>
    <s v="21-44-101361564"/>
    <s v="SEGUROS DEL ESTADO "/>
    <d v="2021-09-20T00:00:00"/>
    <d v="2023-03-23T00:00:00"/>
    <s v="VENCIDA"/>
  </r>
  <r>
    <n v="2021"/>
    <m/>
    <s v="FDLSC-CPS-394-2021 "/>
    <s v="FDLSC - SA MC - 001-2021"/>
    <s v="INVERSIONES EL NORTE SAS"/>
    <n v="900710493"/>
    <s v="13-10-20-202-030604"/>
    <s v="PRESTAR SERVICIOS DE MANTENIMIENTO PREVENTIVO Y CORRECTIVO CON SUMINISTRO E INSTALACIÓN DE REPUESTOS Y ACCESORIOS NUEVOS Y ORIGINALES DE CADA UNA DE LAS MARCAS DE LOS VEHÍCULOS, LIVIANOS, PESADOS Y MAQUINARIA AMARILLA DEL FONDO DE DESARROLLO LOCAL DE SAN CRISTOBAL, A MONTO AGOTABLE"/>
    <s v="CONTRATO DE PRESTACIÓN DE SERVICIOS - JURIDICO"/>
    <s v="CPS "/>
    <s v="SELECCIÓN ABREVIADA DE MENOR CUANTIA"/>
    <s v="PRESTAR SERVICIOS DE MANTENIMIENTO PREVENTIVO Y CORRECTIVO CON SUMINISTRO E INSTALACIÓN DE REPUESTOS Y ACCESORIOS NUEVOS Y ORIGINALES DE CADA UNA DE LAS MARCAS DE LOS VEHÍCULOS, LIVIANOS, PESADOS Y MAQUINARIA AMARILLA DEL FONDO DE DESARROLLO LOCAL DE SAN CRISTÓBAL, A MONTO AGOTABLE"/>
    <s v="OTTO GABRIEL FORERO VANEGAS"/>
    <d v="2021-09-24T00:00:00"/>
    <s v="11 MESES"/>
    <d v="2021-10-05T00:00:00"/>
    <d v="2022-09-04T00:00:00"/>
    <s v="No Aplica"/>
    <s v="No Aplica"/>
    <s v="No Aplica"/>
    <s v="No Aplica"/>
    <s v="11 MESES"/>
    <s v="No Aplica"/>
    <s v="No Aplica"/>
    <d v="2022-09-04T00:00:00"/>
    <n v="180000000"/>
    <n v="0"/>
    <n v="180000000"/>
    <n v="0"/>
    <n v="180000000"/>
    <s v="NO APLICA"/>
    <x v="1"/>
    <s v="Terminado"/>
    <n v="180000000"/>
    <n v="0"/>
    <n v="0"/>
    <s v="Liquidado"/>
    <d v="2023-05-02T00:00:00"/>
    <s v="SI"/>
    <s v="SI"/>
    <s v="Liquidacion Cargada en el ultimo pago. y pendiente por marcar el estado final de todas las cuentas cargadas_x000a_Acta de liquidacion en folios 949 al 950"/>
    <s v="https://community.secop.gov.co/Public/Tendering/OpportunityDetail/Index?noticeUID=CO1.NTC.2149218&amp;isFromPublicArea=True&amp;isModal=False"/>
    <s v="https://gobiernobogota.sharepoint.com/sites/ExpedientesDigitalesSDG/120alcaldialocaldesancristobal/Documentos%20compartidos/Forms/AllItems.aspx?id=%2Fsites%2FExpedientesDigitalesSDG%2F120alcaldialocaldesancristobal%2FDocumentos%20compartidos%2F120%2E75%20CONTRATOS%2F2021%2F394%2D2021&amp;viewid=48a8c6a0%2D2532%2D4a73%2Da119%2Dd82bf7f8ddbb"/>
    <s v="INFRAESTRUCTURA"/>
    <s v="LINA MARCELA CASADIEGO MERCHAN"/>
    <s v="20235420003053"/>
    <s v="316641-0"/>
    <s v="SURAMERICANA DE SEGUROS"/>
    <d v="2021-09-23T00:00:00"/>
    <s v="07/03/2023_x000a_04/09/2023_x000a_04/09/2025"/>
    <s v="VENCIDA_x000a_VENCIDA_x000a_VIGENTE"/>
  </r>
  <r>
    <n v="2021"/>
    <m/>
    <s v="CI-452-2021 (20211699)"/>
    <s v="CI-452-2021"/>
    <s v="INSTITUTO DISTRITAL PARA LA PROTECCION D E LA NIÑEZ Y DE LA JUVENTUD"/>
    <n v="899999333"/>
    <s v="133011602280000000000"/>
    <s v="San Cristóbal protectora de sus recursos naturales"/>
    <s v="CONVENIO INTERADMINISTRATIVO"/>
    <s v="CI"/>
    <s v="CONTRATACION DIRECTA"/>
    <s v="AUNAR ESFUERZOS TECNICOS, ADMINISTRATIVOS Y FINANCIEROS PARA LA REALIZACIÒN DEL MANEJO Y MANTENIMIENTO DE LAS ÁREAS OBJETO DE PROCESOS DE RESTAURACIÒN ECOLÒGICA Y OTRAS ACCIONES DE CONSERVACIÒN EN LA ESTRUCTURA ECOLÒGICA PRINCIAL Y OTRAS ÁREAS DEL DISTRITO CAPITAL"/>
    <s v="ANA LUCIA OSORIO SEPULVEDA"/>
    <d v="2021-11-12T00:00:00"/>
    <s v="6 MESES"/>
    <d v="2021-12-02T00:00:00"/>
    <d v="2022-06-02T00:00:00"/>
    <s v="No Aplica"/>
    <s v="No Aplica"/>
    <s v="No Aplica"/>
    <s v="dos (2) meses y quince (15) días"/>
    <s v="Ocho (8) meses y quince (15) días"/>
    <s v="No Aplica"/>
    <s v="No Aplica"/>
    <d v="2022-08-15T00:00:00"/>
    <n v="672923820"/>
    <n v="0"/>
    <n v="2764339727"/>
    <n v="2091415907"/>
    <n v="672923820"/>
    <s v="NO APLICA"/>
    <x v="1"/>
    <s v="Celebrado"/>
    <n v="605631438"/>
    <n v="67292382"/>
    <n v="0"/>
    <s v="Liquidado"/>
    <d v="2023-12-13T00:00:00"/>
    <s v="SI"/>
    <s v="SI"/>
    <s v="Pendiente en presupuesto el saldo se remite correo_x000a_Pendiente cargue acta en secop I_x000a_Copia Acta de liquidacion en los folios 383 al 385_x000a_Aportes en especie ALSC 1.072.047.797"/>
    <s v="https://www.contratos.gov.co/consultas/detalleProceso.do?numConstancia=22-22-35237&amp;g-"/>
    <s v="https://gobiernobogota.sharepoint.com/sites/ExpedientesDigitalesSDG/120alcaldialocaldesancristobal/Documentos%20compartidos/Forms/AllItems.aspx?id=%2Fsites%2FExpedientesDigitalesSDG%2F120alcaldialocaldesancristobal%2FDocumentos%20compartidos%2F120%2E75%20CONTRATOS%2F2021%2F452%2D2021&amp;viewid=48a8c6a0%2D2532%2D4a73%2Da119%2Dd82bf7f8ddbb"/>
    <s v="AMBIENTE"/>
    <s v="DIEGO MAURICIO ROJAS CACHOPE / DIANA MARCELA RUBIO BERIGUES"/>
    <s v="20235420002903"/>
    <s v="No Aplica"/>
    <s v="No Aplica"/>
    <s v="No Aplica"/>
    <s v="No Aplica"/>
    <s v="No Aplica"/>
  </r>
  <r>
    <n v="2021"/>
    <m/>
    <s v="FDLSC-CI-454-2021"/>
    <s v="FDLSC-CI-454-2021"/>
    <s v="SUBRED INTEGRADA DE SALUD CENTRO ORIENTE E.S.E"/>
    <n v="900959051"/>
    <s v="O23061601060000001843_x000a_O23061601080000001861"/>
    <s v="San Cristóbal saludable 1.272.719.060_x000a_Adolescencia plena en San Cristóbal 402.728.000"/>
    <s v="CONVENIO INTERADMINISTRATIVO"/>
    <s v="CI"/>
    <s v="CONTRATACION DIRECTA"/>
    <s v="AUNAR ESFUERZOS ENTRE EL FONDO DE DESARROLLO LOCAL DE SAN CRISTÓBAL Y LA SUBRED INTEGRADA DE SERVICIOS DE SALUD CENTRO ORIENTE, PARA APORTAR A LA CALIDAD DE VIDA DE GRUPOS POBLACIONALES DE ADOLESCENTES, JOVENES, POBLACIÓN ETNICA, Y CUIDADORES, HABITANTES EN LA LOCALIDAD DE SAN CRISTÓBAL, A TRAVÉS LA IMPLEMENTACIÓN DE ACCIONES COMPLEMENTARIAS EN SALUD&quot;"/>
    <s v="DIEGO FERNANDO VASQUEZ RODRIGUEZ"/>
    <d v="2021-11-16T00:00:00"/>
    <s v="8 MESES"/>
    <d v="2021-11-16T00:00:00"/>
    <d v="2022-07-16T00:00:00"/>
    <s v="No Aplica"/>
    <s v="No Aplica"/>
    <s v="No Aplica"/>
    <s v="3 MESES xx DIAS"/>
    <s v="11 MESES xx DIAS"/>
    <s v="No Aplica"/>
    <s v="No Aplica"/>
    <d v="2022-12-11T00:00:00"/>
    <n v="1675447060"/>
    <n v="0"/>
    <n v="1842991766"/>
    <n v="167544706"/>
    <n v="1675447060"/>
    <s v="NO APLICA"/>
    <x v="1"/>
    <s v="En ejecución"/>
    <n v="1151289802"/>
    <n v="0"/>
    <n v="524157258"/>
    <s v="Liquidado"/>
    <d v="2024-02-23T00:00:00"/>
    <s v="SI"/>
    <s v="SI"/>
    <s v="SIn liberar"/>
    <s v="https://community.secop.gov.co/Public/Tendering/OpportunityDetail/Index?noticeUID=CO1.NTC.2397453&amp;isFromPublicArea=True&amp;isModal=true&amp;asPopupView=true"/>
    <s v="https://gobiernobogota.sharepoint.com/:f:/s/ExpedientesDigitalesSDG/120alcaldialocaldesancristobal/EmI5fjnVKjxChnznWQLG5VcBaTVABXm0LDc8cr2HXNQNKA?e=5CtyKF"/>
    <s v="SALUD"/>
    <s v="ELISA ARACELY VARGAS_x000a_ALEJANDRO MARULANDA QUINCHE_x000a_VICTOR JOVANI MORENO YEPES"/>
    <s v="20245420000133"/>
    <s v="No Aplica"/>
    <s v="No Aplica"/>
    <s v="No Aplica"/>
    <s v="No Aplica"/>
    <s v="No Aplica"/>
  </r>
  <r>
    <n v="2021"/>
    <m/>
    <s v="FDLSC-CI-455-2021"/>
    <s v="FDLSC-CI-455-2021"/>
    <s v="SUBRED INTEGRADA DE SALUD CENTRO ORIENTE E.S.E"/>
    <n v="900959051"/>
    <s v="O23061601060000001843"/>
    <s v="San Cristóbal saludable"/>
    <s v="CONVENIO INTERADMINISTRATIVO"/>
    <s v="CI"/>
    <s v="CONTRATACION DIRECTA"/>
    <s v="CONTRIBUIR AL BIENESTAR Y A LA DIGNIFICACIÓN DE LAS PERSONAS CON DISCAPACIDAD, CUIDADORES, Y CUIDADORAS DE LAS 5 UPZ DE LA LOCALIDAD DE SAN CRISTÓBAL, EN ARTICULACIÓN CON EL CONSEJO LOCAL DE DISCAPACIDAD CON UN ENFOQUE DIFERENCIAL, DESDE LO ETARIO, DIVERSO, ÉTNICO E INDÍGENA Y CON UN ENFOQUE DE DERECHOS QUE FAVOREZCAN SU DESARROLLO FÍSICO, PSICOLÓGICO, EMOCIONAL Y A SU AUTONOMÍA CON LA ENTREGA DE DISPOSITIVOS DE ASISTENCIA PERSONAL- AYUDAS TÉCNICAS"/>
    <s v="DIEGO FERNANDO VASQUEZ RODRIGUEZ"/>
    <d v="2021-11-16T00:00:00"/>
    <s v="8 MESES"/>
    <d v="2021-11-16T00:00:00"/>
    <d v="2022-07-16T00:00:00"/>
    <s v="No Aplica"/>
    <s v="No Aplica"/>
    <s v="No Aplica"/>
    <s v="3 MESES 21 DIAS"/>
    <s v="11 MESES Y 21 DÍAS"/>
    <s v="No Aplica"/>
    <s v="No Aplica"/>
    <d v="2022-12-10T00:00:00"/>
    <n v="1026577000"/>
    <n v="0"/>
    <n v="1129234700"/>
    <n v="102657700"/>
    <n v="1026577000"/>
    <s v="NO APLICA"/>
    <x v="1"/>
    <s v="En ejecución"/>
    <n v="871368639"/>
    <n v="155208361"/>
    <n v="0"/>
    <s v="Liquidado"/>
    <d v="2023-12-15T00:00:00"/>
    <s v="SI"/>
    <s v="SI"/>
    <s v="Acta cargada en documentos de ejecución"/>
    <s v="https://community.secop.gov.co/Public/Tendering/OpportunityDetail/Index?noticeUID=CO1.NTC.2397457&amp;isFromPublicArea=True&amp;isModal=true&amp;asPopupView=true"/>
    <s v="https://gobiernobogota.sharepoint.com/sites/ExpedientesDigitalesSDG/120alcaldialocaldesancristobal/Documentos%20compartidos/Forms/AllItems.aspx?id=%2Fsites%2FExpedientesDigitalesSDG%2F120alcaldialocaldesancristobal%2FDocumentos%20compartidos%2F120%2E75%20CONTRATOS%2F2021%2F455%2D2021&amp;viewid=48a8c6a0%2D2532%2D4a73%2Da119%2Dd82bf7f8ddbb"/>
    <s v="SALUD"/>
    <s v="ELISA ARACELY VARGAS"/>
    <s v="20245420000133"/>
    <s v="No Aplica"/>
    <s v="No Aplica"/>
    <s v="No Aplica"/>
    <s v="No Aplica"/>
    <s v="No Aplica"/>
  </r>
  <r>
    <n v="2021"/>
    <m/>
    <s v="FDLSC-CPS-462-2021"/>
    <s v="FDLSC-MIC-004-2021"/>
    <s v="FUNDACIÓN JUSTICIA SOCIAL"/>
    <n v="8300697038"/>
    <n v="1870"/>
    <s v="MUJERES EMPODERADAS EN SAN CRISTÓBAL"/>
    <s v="CONTRATO DE PRESTACIÓN DE SERVICIOS - JURIDICO"/>
    <s v="CPS"/>
    <s v="MINIMA CUANTIA"/>
    <s v="DESARROLLAR ACTIVIDADES EN EL MARCO DE LA CONMEMORACION DE LAS FECHAS EMBLEMATICAS, COMO LO SON EL 27 DE NOVIEMBRE DIA INTERNACIONAL DE LA ELIMINACION DE LA VIOLENCIA CONTRA LA MUJER Y EL 4 DICIEMBRE DIA DISTRITAL CONTRA EL FEMINICIDIO"/>
    <s v="JOHANA ANDREA ROCHA BELTRAN"/>
    <d v="2021-11-24T00:00:00"/>
    <s v="12 DIAS"/>
    <d v="2021-11-25T00:00:00"/>
    <d v="2021-12-04T00:00:00"/>
    <s v="No Aplica"/>
    <s v="No Aplica"/>
    <s v="No Aplica"/>
    <s v="No Aplica"/>
    <s v="12 DIAS"/>
    <s v="No Aplica"/>
    <s v="No Aplica"/>
    <d v="2021-12-04T00:00:00"/>
    <n v="22331790"/>
    <n v="0"/>
    <n v="22331790"/>
    <n v="0"/>
    <n v="22331790"/>
    <s v="NO APLICA"/>
    <x v="1"/>
    <s v="En ejecución"/>
    <n v="22331789"/>
    <n v="1"/>
    <n v="0"/>
    <s v="Liquidado"/>
    <d v="2021-12-15T00:00:00"/>
    <s v="SI"/>
    <s v="SI"/>
    <s v="Acta cargada en el ultimo pago"/>
    <s v="https://community.secop.gov.co/Public/Tendering/OpportunityDetail/Index?noticeUID=CO1.NTC.2384828&amp;isFromPublicArea=True&amp;isModal=true&amp;asPopupView=true"/>
    <s v="https://gobiernobogota.sharepoint.com/:f:/s/ExpedientesDigitalesSDG/120alcaldialocaldesancristobal/Eoxz24j6woNCnl7EVOgPVmABAafQzACneIHSpLj-W00Enw?e=uoN5n7"/>
    <s v="MUJER Y GÉNERO"/>
    <s v="DINALUZ DIAZ PALACIO"/>
    <s v="20215420011423"/>
    <s v="380-47-994000119113- Cumplimiento del contrato, pago se salarios, calidad del servicio y calidad y correcto funcionamiento de los bienes"/>
    <s v="ASEGURADORA SOLIDARIA DE COLOMBIA"/>
    <d v="2021-11-24T00:00:00"/>
    <s v="07/06/2022_x000a_07/12/2024"/>
    <s v="VENCIDA_x000a_VIGENTE"/>
  </r>
  <r>
    <n v="2021"/>
    <m/>
    <s v="FDLSC-CO-507-2021"/>
    <s v="FDLSC-LP-002-2021"/>
    <s v="CONSORCIO VIA D.J"/>
    <n v="901607744"/>
    <s v="13-30-11-604-490000001871"/>
    <s v="OBRAS PARA LA MOVILIDAD EN SAN CRISTÓBAL"/>
    <s v="CONTRATO DE OBRA PUBLICA"/>
    <s v="CO"/>
    <s v="LICITACIÓN PÚBLICA"/>
    <s v="EJECUTAR A PRECIOS UNITARIOS SIN FORMULA DE REAJUSTE Y A MONTO AGOTABLE, LAS ACTIVIDADES NECESARIAS PARA LA CONSTRUCCIÓN DE LA MALLA VIAL DE LA LOCALIDAD DE SAN CRISTÓBAL EN BOGOTÁ D.C."/>
    <s v="JOSE LUIS SUAREZ PARRA"/>
    <d v="2021-12-24T00:00:00"/>
    <s v="136 DIAS"/>
    <d v="2022-02-04T00:00:00"/>
    <d v="2022-06-18T00:00:00"/>
    <d v="2022-06-06T00:00:00"/>
    <s v="CONSORCIO VIAL SAN CRISTÓBAL 2021"/>
    <n v="9015508676"/>
    <s v="3 Meses_x000a_24 Dias"/>
    <s v="7 MESES Y 40 DÍAS"/>
    <s v="SUSPENSION 1: del 09 de junio de 2022 hasta 01 de julio del 2022 (15 dias habiles) , SUSPENSION 2: del 02 de julio hasta el 26 de julio de 2022 (15 dias habiles), SUSPENSION 3: 15 dias habiles a partir del 08 de septiembre"/>
    <s v="No Aplica"/>
    <d v="2022-06-18T00:00:00"/>
    <n v="2741258633"/>
    <n v="522121856"/>
    <n v="3263380489"/>
    <n v="0"/>
    <n v="3263380489"/>
    <s v="NO APLICA"/>
    <x v="1"/>
    <s v="En ejecución"/>
    <n v="3251234291"/>
    <n v="12146198"/>
    <n v="0"/>
    <s v="Liquidado"/>
    <d v="2023-12-29T00:00:00"/>
    <s v="SI"/>
    <s v="SI"/>
    <s v="Acta cargada en el ultimo pago"/>
    <s v="https://community.secop.gov.co/Public/Tendering/OpportunityDetail/Index?noticeUID=CO1.NTC.2397616&amp;isFromPublicArea=True&amp;isModal=true&amp;asPopupView=true"/>
    <s v="https://gobiernobogota.sharepoint.com/sites/ExpedientesDigitalesSDG/120alcaldialocaldesancristobal/Documentos%20compartidos/Forms/AllItems.aspx?id=%2Fsites%2FExpedientesDigitalesSDG%2F120alcaldialocaldesancristobal%2FDocumentos%20compartidos%2F120%2E75%20CONTRATOS%2F2021%2F507%2D2021&amp;viewid=48a8c6a0%2D2532%2D4a73%2Da119%2Dd82bf7f8ddbb"/>
    <s v="INFRAESTRUCTURA"/>
    <s v="Gavinco Ingenieros Consultores S.A.S."/>
    <s v="20225420002853"/>
    <s v="15-44-101265444"/>
    <s v="SEGUROS DEL ESTADO S.A."/>
    <s v="06/06/2022_x000a_06/06/2022_x000a_13/05/2023"/>
    <s v="31/12/2023_x000a_20/12/2025_x000a_13/05/2028"/>
    <s v="VENCIDA_x000a_VIGENTE_x000a_VIGENTE"/>
  </r>
  <r>
    <n v="2021"/>
    <m/>
    <s v="FDLSC-CO-508-2021"/>
    <s v="FDLSC-LP-003-2021"/>
    <s v="CONSTRUCTORA VMJ SAS "/>
    <s v="830136984-8"/>
    <s v="13-30-11-60-23-00-00-00-18-66"/>
    <s v="SAN CRISTÓBAL PREPARADA ANTE EMERGENCIAS"/>
    <s v="CONTRATO DE OBRA PUBLICA"/>
    <s v="CO"/>
    <s v="LICITACIÓN PÚBLICA"/>
    <s v="CONTRATAR POR EL SISTEMA DE PRECIOS FIJOS SIN FORMULA DE REAJUSTE, LA ACTUALIZACIÓN Y AJUSTE DE ESTUDIOS Y DISEÑOS, Y LA CONSTRUCCIÓN DE OBRAS DE MITIGACIÓN DE RIESGOS POR PROCESOS DE REMOCIÓN EN MASA, PARA EL SECTEOR DE GUACAMAYAS, DE ACUERDO CON LOS POLÍGONOS SNALIZADOS EN LOS ESTUDIIOS Y DISEÑOS DERIVADOS DEL CONTRATO FDLSC -275-218, OBRAS A DESARROLLAR EN LA LOCALIDAD DE SAN CRISTOBAL BOGOTÁ D.C."/>
    <s v="JOSE LUIS SUAREZ PARRA"/>
    <d v="2021-12-27T00:00:00"/>
    <s v="115 DIAS"/>
    <d v="2022-02-01T00:00:00"/>
    <d v="2022-05-15T00:00:00"/>
    <s v="No Aplica"/>
    <s v="No Aplica"/>
    <s v="No Aplica"/>
    <s v="15 DIAS"/>
    <s v="4 MESES Y 10 DÍAS"/>
    <s v="No Aplica"/>
    <s v="No Aplica"/>
    <d v="2022-05-30T00:00:00"/>
    <n v="276252619"/>
    <n v="23997724"/>
    <n v="300250343"/>
    <n v="0"/>
    <n v="300250343"/>
    <s v="NO APLICA"/>
    <x v="1"/>
    <s v="En ejecución"/>
    <n v="283203276"/>
    <n v="17047067"/>
    <n v="0"/>
    <s v="Liquidado"/>
    <d v="2023-10-23T00:00:00"/>
    <s v="SI"/>
    <s v="SI"/>
    <s v="Acta cargada en el ultimo pago_x000a_Acta de liquidacion en los folios 4054 al 4057"/>
    <s v="https://community.secop.gov.co/Public/Tendering/OpportunityDetail/Index?noticeUID=CO1.NTC.2397727&amp;isFromPublicArea=True&amp;isModal=true&amp;asPopupView=true"/>
    <s v="https://gobiernobogota.sharepoint.com/sites/ExpedientesDigitalesSDG/120alcaldialocaldesancristobal/Documentos%20compartidos/Forms/AllItems.aspx?id=%2Fsites%2FExpedientesDigitalesSDG%2F120alcaldialocaldesancristobal%2FDocumentos%20compartidos%2F120%2E75%20CONTRATOS%2F2021%2F508%2D2021&amp;viewid=48a8c6a0%2D2532%2D4a73%2Da119%2Dd82bf7f8ddbb"/>
    <s v="INFRAESTRUCTURA"/>
    <s v="JOSE DARIO GAVILANES"/>
    <s v="20225420002873"/>
    <s v="21-44-101372096"/>
    <s v="SEGUROS DEL ESTADO S.A."/>
    <s v="1/02/2022_x000a_1/02/2022_x000a_07/10/2022"/>
    <s v="02/12/2022_x000a_02/06/2025_x000a_07/10/2027"/>
    <s v="VENCIDO_x000a_VIGENTE_x000a_VIGENTE"/>
  </r>
  <r>
    <n v="2021"/>
    <m/>
    <s v="FDLSC-CO-509-2021"/>
    <s v="FDLSC-LP-004-2021"/>
    <s v="INCITECO SAS"/>
    <n v="800104214"/>
    <s v="13-30-11-60-23-00-00-00-18-66"/>
    <s v="SAN CRISTÓBAL PREPARADA ANTE EMERGENCIAS"/>
    <s v="CONTRATO DE OBRA PUBLICA"/>
    <s v="CO"/>
    <s v="LICITACIÓN PÚBLICA"/>
    <s v="CONTRATAR PRECIOS UNITARIOS SIN FORMULA DE REAJUSTE POR MONTO AGOTABLE LAS OBRAS DE MANTEIMIENTO DE PARQUES VECINALES Y DE BOLSILLO DE LA LOCALIDAD DE SAN CRISTÓBAL EN LA CIUDAD DE BOGOTÁ. D.C."/>
    <s v="JOSE LUIS SUAREZ PARRA"/>
    <d v="2021-12-27T00:00:00"/>
    <s v="4 MESES"/>
    <d v="2022-02-04T00:00:00"/>
    <d v="2022-06-03T00:00:00"/>
    <s v="No Aplica"/>
    <s v="No Aplica"/>
    <s v="No Aplica"/>
    <s v="No Aplica"/>
    <s v="4 MESES"/>
    <s v="No Aplica"/>
    <s v="No Aplica"/>
    <d v="2022-06-03T00:00:00"/>
    <n v="1334750000"/>
    <n v="0"/>
    <n v="1334750000"/>
    <n v="0"/>
    <n v="1334750000"/>
    <s v="NO APLICA"/>
    <x v="1"/>
    <s v="En ejecución"/>
    <n v="1334657036"/>
    <n v="92964"/>
    <n v="0"/>
    <s v="Liquidado"/>
    <d v="2023-07-17T00:00:00"/>
    <s v="SI"/>
    <s v="SI"/>
    <s v="Acta cargada en el ultimo pago_x000a_Acta de liquidacion en los folio 5.830 al 5.832"/>
    <s v="https://community.secop.gov.co/Public/Tendering/OpportunityDetail/Index?noticeUID=CO1.NTC.2401548&amp;isFromPublicArea=True&amp;isModal=true&amp;asPopupView=true"/>
    <s v="https://gobiernobogota.sharepoint.com/sites/ExpedientesDigitalesSDG/120alcaldialocaldesancristobal/Documentos%20compartidos/Forms/AllItems.aspx?id=%2Fsites%2FExpedientesDigitalesSDG%2F120alcaldialocaldesancristobal%2FDocumentos%20compartidos%2F120%2E75%20CONTRATOS%2F2021%2F509%2D2021&amp;viewid=48a8c6a0%2D2532%2D4a73%2Da119%2Dd82bf7f8ddbb"/>
    <s v="INFRAESTRUCTURA"/>
    <s v="JOSE DARIO GAVILANES"/>
    <s v="20225420002873"/>
    <n v="136520"/>
    <s v="Segurexpo de Colombia S.A."/>
    <s v="04/02/2022_x000a_04/02/2022_x000a_04/06/2022_x000a_04/02/2022_x000a_04/02/2022"/>
    <s v="04/12/2022_x000a_04/06/2025_x000a_04/06/2027_x000a_04/12/2022_x000a_04/12/2022"/>
    <s v="VENCIDO_x000a_VIGENTE_x000a_VIGENTE_x000a_VENCIDO_x000a_VENCIDO"/>
  </r>
  <r>
    <n v="2021"/>
    <m/>
    <s v="FDLSC-CPS-515-2021"/>
    <s v="FDLSC-LP-005-2021"/>
    <s v="B2 NETWORKS SAS / CONSORCIO SAN CRISTOBAL JUSTICIA COMUNITARIA 2021 B2-TJS"/>
    <n v="900521780"/>
    <s v="13-30-11-60-34-80-00-00-18-44"/>
    <s v="San Cristóbal cuida a San Cristóbal"/>
    <s v="CONTRATO DE PRESTACIÓN DE SERVICIOS - JURIDICO"/>
    <s v="CPS"/>
    <s v="LICITACIÓN PÚBLICA"/>
    <s v="PRESTAR LOS SERVICIOS PARA EL FORTALECIMIENTO DE LOS MECANISMOS DE JUSTICIA COMUNITARIA PARA LA TRANSFORMACIÓN DE LA CONFLICTIVIDAD EN LA LOCALIDAD DE SAN CRISTÓBAL."/>
    <s v="ALIDA ANDREA CALDERON OSPINA"/>
    <d v="2021-12-23T00:00:00"/>
    <s v="6 MESES"/>
    <d v="2022-02-23T00:00:00"/>
    <d v="2022-08-22T00:00:00"/>
    <s v="No Aplica"/>
    <s v="No Aplica"/>
    <s v="No Aplica"/>
    <s v="3 MESES"/>
    <s v="9 MESES"/>
    <s v="No Aplica"/>
    <s v="No Aplica"/>
    <d v="2022-08-22T00:00:00"/>
    <n v="372465000"/>
    <n v="185692500"/>
    <n v="558157500"/>
    <n v="0"/>
    <n v="558157500"/>
    <s v="NO APLICA"/>
    <x v="1"/>
    <s v="En ejecución"/>
    <n v="558157500"/>
    <n v="0"/>
    <n v="0"/>
    <s v="Liquidado"/>
    <d v="2023-11-21T00:00:00"/>
    <s v="SI"/>
    <s v="SI"/>
    <s v="Acta cargada en el ultimo pago_x000a_Copia acta de liquidacion en los folios 717al 718"/>
    <s v="https://community.secop.gov.co/Public/Tendering/OpportunityDetail/Index?noticeUID=CO1.NTC.2420248&amp;isFromPublicArea=True&amp;isModal=true&amp;asPopupView=true"/>
    <s v="https://gobiernobogota.sharepoint.com/sites/ExpedientesDigitalesSDG/120alcaldialocaldesancristobal/Documentos%20compartidos/Forms/AllItems.aspx?id=%2Fsites%2FExpedientesDigitalesSDG%2F120alcaldialocaldesancristobal%2FDocumentos%20compartidos%2F120%2E75%20CONTRATOS%2F2021%2F515%2D2021&amp;viewid=48a8c6a0%2D2532%2D4a73%2Da119%2Dd82bf7f8ddbb"/>
    <s v="SEGURIDAD Y CONVIVENCIA"/>
    <s v=" PAULO CESAR CRUZ DELGADILLO"/>
    <s v="20235420003143"/>
    <s v="100009986 PRC CCS-100002428"/>
    <s v="SEGUROS MUNDIAL "/>
    <s v="06/12/2021 _x000a_RC 22-12-2021"/>
    <s v="21/03/2022 _x000a_RC 23-06-22"/>
    <s v="VENCIDA"/>
  </r>
  <r>
    <n v="2021"/>
    <m/>
    <s v="FDLSC-CPS-516-2021"/>
    <s v="FDLSC-LP-006-2021"/>
    <s v="CORPORACION PARA EL DESARROLLO HUMANO SOCIAL Y COMUNITARIO"/>
    <n v="900110604"/>
    <s v="13-30-11-60-34-30-00-00-18-24"/>
    <s v="SAN CRISTÓBAL CONSTRUYE CONFIANZA Y_x000a_ CONVIVENCIA"/>
    <s v="CONTRATO DE PRESTACIÓN DE SERVICIOS - JURIDICO"/>
    <s v="CPS"/>
    <s v="LICITACIÓN PÚBLICA"/>
    <s v="PRESTAR LOS SERVICIOS PARA LA FORMACIÓN DE LA ESCUELA DE SEGURIDAD CIUDADANA Y LA IMPLEMENTACIÓN DE ACCIONES PEDAGÓGICAS DEL CÓDIGO NACIONAL DE SEGURIDAD Y CONVIVENCIA CIUDADANA EN LA LOCALIDAD DE SAN CRISTÓBAL"/>
    <s v="ALIDA ANDREA CALDERON OSPINA"/>
    <d v="2021-12-23T00:00:00"/>
    <s v="5 MESES"/>
    <d v="2022-02-18T00:00:00"/>
    <d v="2022-07-17T00:00:00"/>
    <s v="No Aplica"/>
    <s v="No Aplica"/>
    <s v="No Aplica"/>
    <s v="No Aplica"/>
    <s v="5 MESES"/>
    <s v="No Aplica"/>
    <s v="No Aplica"/>
    <d v="2022-07-17T00:00:00"/>
    <n v="320139190"/>
    <n v="0"/>
    <n v="320139190"/>
    <n v="0"/>
    <n v="320139190"/>
    <s v="NO APLICA"/>
    <x v="1"/>
    <s v="En ejecución"/>
    <n v="316835387"/>
    <n v="3303803"/>
    <n v="0"/>
    <s v="Liquidado"/>
    <d v="2023-11-17T00:00:00"/>
    <s v="SI"/>
    <s v="SI"/>
    <s v="Acta cargada en el ultimo pago_x000a_No reposa en el archivo"/>
    <s v="https://community.secop.gov.co/Public/Tendering/OpportunityDetail/Index?noticeUID=CO1.NTC.2420246&amp;isFromPublicArea=True&amp;isModal=true&amp;asPopupView=true"/>
    <s v="https://gobiernobogota.sharepoint.com/:f:/s/ExpedientesDigitalesSDG/120alcaldialocaldesancristobal/Esw6ZKxAfCVMsyK5NbQMwB8BG7GOiRbgDoveX1eF-av4Tg?e=5cQ11r"/>
    <s v="SEGURIDAD Y CONVIVENCIA"/>
    <s v=" PAULO CESAR CRUZ DELGADILLO"/>
    <s v="20235420003143"/>
    <s v="30-40-101015960"/>
    <s v="SEGUROS DEL ESTADO S.A "/>
    <d v="2021-12-23T00:00:00"/>
    <d v="2022-05-23T00:00:00"/>
    <s v="VENCIDA"/>
  </r>
  <r>
    <n v="2021"/>
    <m/>
    <s v="FDLSC-CPS-517-2021"/>
    <s v="FDLSC-LP-008-2021"/>
    <s v="FUNDACIÓN JUSTICIA SOCIAL"/>
    <s v="830069703-8"/>
    <n v="1811"/>
    <s v="SAN CRISTÓBAL TE CUIDA"/>
    <s v="CONTRATO DE PRESTACIÓN DE SERVICIOS - JURIDICO"/>
    <s v="CPS"/>
    <s v="LICITACIÓN PÚBLICA"/>
    <s v="REALIZAR ACCIONES DE CAPACITACIÓN, INTERCAMBIO DE SABERES Y CLASES DE RUMBA, ENFOCADAS A LAS ESTRATEGIAS DE CUIDADO QUE VINCULE A MUJERES CUIDADORAS EN ACTIVIDADES PARA SU BIENESTAR FÍSICO, EMOCIONAL Y AUTONOMÍA A TRAVÉS DE ENCUENTROS, REDISCUENTROS, REDISCUENTROS HOGAR EN LA LOCALIDAD DE SAN CRISTÓBAL"/>
    <s v="JOHANA ANDREA ROCHA BELTRAN"/>
    <d v="2021-12-28T00:00:00"/>
    <s v="7MESES"/>
    <d v="2022-02-25T00:00:00"/>
    <d v="2022-09-24T00:00:00"/>
    <s v="No Aplica"/>
    <s v="No Aplica"/>
    <s v="No Aplica"/>
    <s v="No Aplica"/>
    <s v="7MESES"/>
    <s v="No Aplica"/>
    <s v="No Aplica"/>
    <d v="2022-09-24T00:00:00"/>
    <n v="621817632"/>
    <n v="0"/>
    <n v="621817632"/>
    <n v="0"/>
    <n v="621817632"/>
    <s v="NO APLICA"/>
    <x v="1"/>
    <s v="En ejecución"/>
    <n v="612508231"/>
    <n v="9309401"/>
    <n v="0"/>
    <s v="Liquidado"/>
    <d v="2022-10-07T00:00:00"/>
    <s v="SI"/>
    <s v="SI"/>
    <s v="Acta cargada en el ultimo pago"/>
    <s v="https://community.secop.gov.co/Public/Tendering/OpportunityDetail/Index?noticeUID=CO1.NTC.2430691&amp;isFromPublicArea=True&amp;isModal=true&amp;asPopupView=true"/>
    <s v="https://gobiernobogota.sharepoint.com/sites/ExpedientesDigitalesSDG/120alcaldialocaldesancristobal/Documentos%20compartidos/Forms/AllItems.aspx?id=%2Fsites%2FExpedientesDigitalesSDG%2F120alcaldialocaldesancristobal%2FDocumentos%20compartidos%2F120%2E75%20CONTRATOS%2F2021%2F517%2D2021&amp;viewid=48a8c6a0%2D2532%2D4a73%2Da119%2Dd82bf7f8ddbb"/>
    <s v="MUJER Y GÉNERO"/>
    <s v="MONICA ALEJANDRA BERNAL FORIGUA"/>
    <s v="20235410000153"/>
    <s v="380-47-994000119536"/>
    <s v="ASEGURADORA SOLIDARIA DE COLOMBIA "/>
    <d v="2021-12-10T00:00:00"/>
    <d v="2022-03-25T00:00:00"/>
    <s v="VENCIDA"/>
  </r>
  <r>
    <n v="2021"/>
    <m/>
    <s v="FDLSC-CPS-518-2021"/>
    <s v="FDLSC-SAMC-005-2021"/>
    <s v="L&amp;Q REVISORES FISCALES AUDITORES EXTERNOS S.A.S"/>
    <n v="900354279"/>
    <s v="13-30-11-60-55-70-00-00-18-73"/>
    <s v="SAN CRISTOBAL AL SERVICIO DE LA CIUDADANÍA "/>
    <s v="CONTRATO DE PRESTACIÓN DE SERVICIOS - JURIDICO"/>
    <s v="CPS"/>
    <s v="SELECCIÓN ABREVIADA DE MENOR CUANTIA"/>
    <s v="PRESTAR EL SERVICIO PARA REALIZAR LA TOMA FÍSICA, AVALÚOS, MEDICIÓN POSTERIOR, VERIFICACIÓN DE VIDA ÚTIL Y CÁLCULO DE DETERIORO DE BIENES MUEBLES E INMUEBLES, DE PROPIEDAD PLANTA Y EQUIPO Y DE CONTROL ADMINISTRATIVO PERTENECIENTES Y A CARGO DEL FONDO DE DESARROLLO LOCAL DE SAN CRISTÓBAL"/>
    <s v="ALIDA ANDREA CALDERON OSPINA"/>
    <d v="2021-12-28T00:00:00"/>
    <s v="105 DÍAS"/>
    <d v="2021-12-29T00:00:00"/>
    <d v="2022-04-07T00:00:00"/>
    <s v="No Aplica"/>
    <s v="No Aplica"/>
    <s v="No Aplica"/>
    <s v="No Aplica"/>
    <s v="105 DÍAS"/>
    <s v="No Aplica"/>
    <s v="No Aplica"/>
    <d v="2022-04-07T00:00:00"/>
    <n v="90372696"/>
    <n v="0"/>
    <n v="90372696"/>
    <n v="0"/>
    <n v="90372696"/>
    <s v="NO APLICA"/>
    <x v="1"/>
    <s v="En ejecución"/>
    <n v="90372696"/>
    <n v="0"/>
    <n v="0"/>
    <s v="Liquidado"/>
    <d v="2023-10-15T00:00:00"/>
    <s v="SI"/>
    <s v="SI"/>
    <s v="Liquidacion Cargada en el ultimo pago_x000a_Copia Acta de liquidacion en los folios 1.263 al 1.264"/>
    <s v="https://community.secop.gov.co/Public/Tendering/OpportunityDetail/Index?noticeUID=CO1.NTC.2451183&amp;isFromPublicArea=True&amp;isModal=true&amp;asPopupView=true"/>
    <s v="https://gobiernobogota.sharepoint.com/sites/ExpedientesDigitalesSDG/120alcaldialocaldesancristobal/Documentos%20compartidos/Forms/AllItems.aspx?id=%2Fsites%2FExpedientesDigitalesSDG%2F120alcaldialocaldesancristobal%2FDocumentos%20compartidos%2F120%2E75%20CONTRATOS%2F2021%2F518%2D2021&amp;viewid=48a8c6a0%2D2532%2D4a73%2Da119%2Dd82bf7f8ddbb"/>
    <s v="ALMACEN"/>
    <s v="LINA MARCELA CASADIEGO MERCHA_x000a_KAREN VIVIANA AREIZA PEREIRA"/>
    <s v="20235400001633"/>
    <s v="15-46-101023071"/>
    <s v="SEGUROS DEL ESTADO S.A "/>
    <d v="2021-12-28T00:00:00"/>
    <d v="2025-04-15T00:00:00"/>
    <s v="VIGENTE"/>
  </r>
  <r>
    <n v="2021"/>
    <m/>
    <s v="FDLSC-CPS-520-2021"/>
    <s v="FDLSC-MIC-007-2021"/>
    <s v="INGEAL S.A"/>
    <n v="800039398"/>
    <s v="131020202030610"/>
    <s v="Servicios de mantenimiento y reparación de equipos electrónicos de consumo"/>
    <s v="CONTRATO DE PRESTACIÓN DE SERVICIOS - JURIDICO"/>
    <s v="CPS"/>
    <s v="MINIMA CUANTIA"/>
    <s v="CONTRATAR LA RENOVACIÓN DE LA GARANTÍA DE LA UPS DE MARCA APC MODELO SMART-UPS VT DE 30 KVA CON SUS RESPECTIVOS MANTENIMIENTOS PREVENTIVOS Y CORRECTIVOS LA CUAL ESTÁ UBICADA EN LA ALCALDÍA LOCAL DE SAN CRISTÓBAL"/>
    <s v="MARIA FERNANDA GOMEZ CARDONA"/>
    <d v="2021-12-28T00:00:00"/>
    <s v="2 MESES"/>
    <d v="2022-01-06T00:00:00"/>
    <d v="2022-03-05T00:00:00"/>
    <s v="No Aplica"/>
    <s v="No Aplica"/>
    <s v="No Aplica"/>
    <s v="No Aplica"/>
    <s v="2 MESES"/>
    <s v="No Aplica"/>
    <s v="No Aplica"/>
    <d v="2022-03-05T00:00:00"/>
    <n v="10048655"/>
    <n v="0"/>
    <n v="10048655"/>
    <n v="0"/>
    <n v="10048655"/>
    <s v="NO APLICA"/>
    <x v="1"/>
    <s v="En ejecución"/>
    <n v="10048655"/>
    <n v="0"/>
    <n v="0"/>
    <s v="Liquidado"/>
    <d v="2022-04-19T00:00:00"/>
    <s v="SI"/>
    <s v="SI"/>
    <s v="Acta mal digitalizada,_x000a_La carpeta esta en poder de Juliet la deolvera a contratacion. para ingreso al archivo"/>
    <s v="https://community.secop.gov.co/Public/Tendering/OpportunityDetail/Index?noticeUID=CO1.NTC.2467684&amp;isFromPublicArea=True&amp;isModal=true&amp;asPopupView=true"/>
    <s v="https://gobiernobogota.sharepoint.com/:f:/s/ExpedientesDigitalesSDG/120alcaldialocaldesancristobal/EqnVlyCkOBdMiqN2EC5ZA7cB5h5UTSia_XsY6ekmWvGsiA?e=1jJILX"/>
    <s v="SISTEMAS"/>
    <s v="JULIETH ANDREA MARTINEZ TOVAR"/>
    <s v="20225420002623"/>
    <s v="11-44-101179711"/>
    <s v="SEGUROS DEL ESTADO S.A "/>
    <d v="2021-12-28T00:00:00"/>
    <d v="2025-02-28T00:00:00"/>
    <s v="VIGENTE"/>
  </r>
  <r>
    <n v="2021"/>
    <m/>
    <s v="FDLSC-INTV-521-2021"/>
    <s v="FDLSC-CMA-001-2021"/>
    <s v="GAVINCO INGENIEROS CONSULTORES SAS"/>
    <n v="900916608"/>
    <s v="13-30-11-604-490000001871"/>
    <s v="OBRAS PARA LA MOVILIDAD EN SAN CRISTÓBAL"/>
    <s v="CONTRATO DE INTERVENTORIA"/>
    <s v="INTV"/>
    <s v="CONCURSO MERITO ABIERTO"/>
    <s v="REALIZAR LA INTERVENTORÍA TÉCNICA ADMINISTRATIVA,JURÍDICA FINANCIERA SOCIAL AMBIENTAL Y DE SEGURIDAD Y SALUD EN EL TRABAJO AL CONTRATO cuyo objeto es EJECUTAR A PRECIOS UNITARIOS SIN FÓRMULA DE REAJUSTE Y A MONTO AGOTABLE, LAS ACTIVIDADES NECESARIAS PARA LA CONSTRUCCIÓN DE LA MALLA VIAL DE LA LOCALIDAD DE SAN CRISTÓBAL, EN BOGOTA D.C."/>
    <s v="JOSE LUIS SUAREZ PARRA"/>
    <d v="2021-12-28T00:00:00"/>
    <s v="135 días"/>
    <d v="2022-02-04T00:00:00"/>
    <d v="2022-06-19T00:00:00"/>
    <s v="No Aplica"/>
    <s v="No Aplica"/>
    <s v="No Aplica"/>
    <s v="3 MESES"/>
    <s v="4 MESES Y 15 DÍAS"/>
    <d v="2022-07-02T00:00:00"/>
    <d v="2022-07-26T00:00:00"/>
    <d v="2022-12-19T00:00:00"/>
    <n v="290179466"/>
    <n v="145089733"/>
    <n v="435269199"/>
    <n v="0"/>
    <n v="435269199"/>
    <s v="NO APLICA"/>
    <x v="1"/>
    <s v="En ejecución"/>
    <n v="435269199"/>
    <n v="0"/>
    <n v="0"/>
    <s v="Liquidado"/>
    <d v="2023-12-29T00:00:00"/>
    <s v="SI"/>
    <s v="SI"/>
    <s v="Acta cargada en el ultimo pago_x000a_Acta de liquidacion en los folios 4.933 al 4.936"/>
    <s v="https://community.secop.gov.co/Public/Tendering/OpportunityDetail/Index?noticeUID=CO1.NTC.2434222&amp;isFromPublicArea=True&amp;isModal=true&amp;asPopupView=true"/>
    <s v="https://gobiernobogota.sharepoint.com/sites/ExpedientesDigitalesSDG/120alcaldialocaldesancristobal/Documentos%20compartidos/Forms/AllItems.aspx?id=%2Fsites%2FExpedientesDigitalesSDG%2F120alcaldialocaldesancristobal%2FDocumentos%20compartidos%2F120%2E75%20CONTRATOS%2F2021%2F521%2D2021&amp;viewid=48a8c6a0%2D2532%2D4a73%2Da119%2Dd82bf7f8ddbb"/>
    <s v="INFRAESTRUCTURA"/>
    <s v=" SANDRA YINETH FAJARDO USAQUEN / ERWIN JOHAN TORRES "/>
    <s v=" 20235420001673"/>
    <s v="3236943-5"/>
    <s v="Suramericana"/>
    <s v="04/02/2022_x000a_04/02/2022_x000a_04/02/2022"/>
    <s v="13/05/2028_x000a_31/12/2023_x000a_19/12/2025_x000a_ "/>
    <s v="VENCIDA_x000a_VENCIDA_x000a_VIGENTE"/>
  </r>
  <r>
    <n v="2021"/>
    <m/>
    <s v="FDLSC-INTV-522-2021"/>
    <s v="FDLSC-CMA-002-2021"/>
    <s v="SOLIUN SAS"/>
    <n v="900768458"/>
    <s v="13-30-11-602-330000001863"/>
    <s v="San Cristóbal construye espacios para la recreación"/>
    <s v="CONTRATO DE INTERVENTORIA"/>
    <s v="INTV"/>
    <s v="CONCURSO MERITO ABIERTO"/>
    <s v="REALIZAR LA INTERVENTORIA TECNICA ADMINISTRATIVA FINANCIERA JURIDICA SOCIAL AMBIENTAL Y SST SGA AL CONTRATO QUE TIENE COMO OBJETO CONTRATAR A PRECIOS UNITARIOS SIN FORMULA DE REAJUSTE POR MONTO AGOTABLE LAS OBRAS DE MANTENIMIENTO DE PARQUES VECINALES Y DE BOLSILLO DE LA LOCALIDAD DE SAN CRISTOBAL EN LA CIUDAD DE BOGOTA"/>
    <s v="JOSE LUIS SUAREZ PARRA"/>
    <d v="2021-12-29T00:00:00"/>
    <s v="4 MESES"/>
    <d v="2022-02-04T00:00:00"/>
    <d v="2022-06-03T00:00:00"/>
    <s v="No Aplica"/>
    <s v="No Aplica"/>
    <s v="No Aplica"/>
    <s v="No Aplica"/>
    <s v="4 MESES"/>
    <s v="No Aplica"/>
    <s v="No Aplica"/>
    <d v="2022-06-03T00:00:00"/>
    <n v="133474999"/>
    <n v="0"/>
    <n v="133474999"/>
    <n v="0"/>
    <n v="133474999"/>
    <s v="NO APLICA"/>
    <x v="1"/>
    <s v="En ejecución"/>
    <n v="133461652"/>
    <n v="13347"/>
    <n v="0"/>
    <s v="Liquidado"/>
    <d v="2023-07-17T00:00:00"/>
    <s v="SI"/>
    <s v="SI"/>
    <s v="Liquidacion Cargada en el ultimo pago. y pendiente por marcar el estado final de todas las cuentas cargadas_x000a_Acta de liquidacion en folios 4.049 al 4.052"/>
    <s v="https://community.secop.gov.co/Public/Tendering/OpportunityDetail/Index?noticeUID=CO1.NTC.2433872&amp;isFromPublicArea=True&amp;isModal=False"/>
    <s v="https://gobiernobogota.sharepoint.com/sites/ExpedientesDigitalesSDG/120alcaldialocaldesancristobal/Documentos%20compartidos/Forms/AllItems.aspx?id=%2Fsites%2FExpedientesDigitalesSDG%2F120alcaldialocaldesancristobal%2FDocumentos%20compartidos%2F120%2E75%20CONTRATOS%2F2021%2F522%2D2021&amp;viewid=48a8c6a0%2D2532%2D4a73%2Da119%2Dd82bf7f8ddbb"/>
    <s v="INFRAESTRUCTURA"/>
    <s v=" SANDRA YINETH FAJARDO USAQUEN"/>
    <s v="20235420001683"/>
    <n v="136626"/>
    <s v="Segurexpo de Colombia S.A."/>
    <s v="04/02/2022_x000a_04/02/2022_x000a_4/06/2022"/>
    <s v="05/12/2022_x000a_04/06/2025_x000a_04/06/2027"/>
    <s v="VENCIDO_x000a_VIGENTE_x000a_VIGENTE"/>
  </r>
  <r>
    <n v="2021"/>
    <m/>
    <s v="FDLSC-CPS-523-2021"/>
    <s v="FDLSC-SAMC-016-2021"/>
    <s v="SYSTEM NET INGENIERIA SAS"/>
    <n v="830122370"/>
    <s v="131020202030603"/>
    <s v="Servicios de mantenimiento y reparación de computadores y equipo periférico"/>
    <s v="CONTRATO DE PRESTACIÓN DE SERVICIOS - JURIDICO"/>
    <s v="CPS"/>
    <s v="SELECCIÓN ABREVIADA DE MENOR CUANTIA"/>
    <s v="ADQUISICIÓN Y DISTRIBUCIÓN DE ELEMENTOS PEDAGÓGICOS Y DIDÁCTICOS A MONTO AGOTABLE, PARA APOYAR LA IMPLEMENTACIÓN DE 34 PROYECTOS PARA EL DESARROLLO INTEGRAL DE LA PRIMERA INFANCIA Y LA RELACIÓN ESCUELA, FAMILIA Y COMUNIDAD EN LAS IED LOCALIDAD DE SAN CRISTÓBAL, PARA EL FORTALECIMIENTO DE LA EDUCACIÓN INICIAL, EN EL MARCO DEL PROYECTO 1724."/>
    <s v="MARIA FERNANDA GOMEZ CARDONA"/>
    <d v="2021-12-31T00:00:00"/>
    <s v="4 MESES"/>
    <d v="2022-01-11T00:00:00"/>
    <d v="2023-01-10T00:00:00"/>
    <s v="No Aplica"/>
    <s v="No Aplica"/>
    <s v="No Aplica"/>
    <s v="No Aplica"/>
    <s v="4 MESES"/>
    <s v="No Aplica"/>
    <s v="No Aplica"/>
    <d v="2023-01-10T00:00:00"/>
    <n v="40417418"/>
    <n v="0"/>
    <n v="40417418"/>
    <n v="0"/>
    <n v="40417418"/>
    <s v="NO APLICA"/>
    <x v="1"/>
    <s v="En ejecución"/>
    <n v="39757057"/>
    <n v="660361"/>
    <n v="0"/>
    <s v="Liquidado"/>
    <d v="2023-01-18T00:00:00"/>
    <s v="SI"/>
    <s v="SI"/>
    <s v="Liquidacion Cargada en el ultimo pago. y pendiente por marcar el estado final de todas las cuentas cargadas_x000a_Acta de liquidacion en los folios 226 al 227"/>
    <s v="https://community.secop.gov.co/Public/Tendering/OpportunityDetail/Index?noticeUID=CO1.NTC.2460990&amp;isFromPublicArea=True&amp;isModal=true&amp;asPopupView=true"/>
    <s v="https://gobiernobogota.sharepoint.com/sites/ExpedientesDigitalesSDG/120alcaldialocaldesancristobal/Documentos%20compartidos/Forms/AllItems.aspx?id=%2Fsites%2FExpedientesDigitalesSDG%2F120alcaldialocaldesancristobal%2FDocumentos%20compartidos%2F120%2E75%20CONTRATOS%2F2021%2F523%2D2021&amp;viewid=48a8c6a0%2D2532%2D4a73%2Da119%2Dd82bf7f8ddbb"/>
    <s v="SISTEMAS"/>
    <s v="JULIETH ANDREA MARTINEZ TOVAR"/>
    <s v="20235410000103"/>
    <s v="15-44-101254940- ASC 390-47-994000066142"/>
    <s v="SEGUROS DEL ESTADO S.A Y  ASEGURADORA SOLIDARIA DE COLOMBIA "/>
    <s v="21/12/2021- ASC  29-12-21"/>
    <s v="21/04/2022-ASC  29-12-23"/>
    <s v="VENCIDA"/>
  </r>
  <r>
    <n v="2021"/>
    <m/>
    <s v="FDLSC-CV-524-2021"/>
    <s v="FDLSC-SASI-004-2021"/>
    <s v="SECURITY VIDEO EQUIPMENT SAS"/>
    <n v="830005066"/>
    <s v="13-30-11-601-120000001724"/>
    <s v="Por una infancia feliz en San Cristóbal"/>
    <s v="CONTRATO DE COMPRAVENTA"/>
    <s v="CV"/>
    <s v="SELECCIÓN ABREVIADA POR SUBASTA INVERSA"/>
    <s v="ADQUISICIÓN Y DISTRIBUCIÓN DE ELEMENTOS PEDAGÓGICOS Y DIDÁCTICOS A MONTO AGOTABLE, PARA APOYAR LA IMPLEMENTACIÓN DE 34 PROYECTOS PARA EL DESARROLLO INTEGRAL DE LA PRIMERA INFANCIA Y LA RELACIÓN ESCUELA, FAMILIA Y COMUNIDAD EN LAS IED LOCALIDAD DE SAN CRISTÓBAL, PARA EL FORTALECIMIENTO DE LA EDUCACIÓN INICIAL, EN EL MARCO DEL PROYECTO 1724."/>
    <s v="ANA LUCIA OSORIO SEPULVEDA"/>
    <d v="2021-12-30T00:00:00"/>
    <s v="12 MESES"/>
    <d v="2022-03-14T00:00:00"/>
    <d v="2022-07-13T00:00:00"/>
    <s v="No Aplica"/>
    <s v="No Aplica"/>
    <s v="No Aplica"/>
    <s v="4 Meses"/>
    <s v="16 MESES"/>
    <s v="No Aplica"/>
    <s v="No Aplica"/>
    <d v="2022-11-14T00:00:00"/>
    <n v="1510216764"/>
    <n v="140520236"/>
    <n v="1650737000"/>
    <n v="0"/>
    <n v="1650737000"/>
    <s v="NO APLICA"/>
    <x v="1"/>
    <s v="En ejecución"/>
    <n v="1650731023"/>
    <n v="5977"/>
    <n v="0"/>
    <s v="Liquidado"/>
    <d v="2022-11-16T00:00:00"/>
    <s v="SI"/>
    <s v="SI"/>
    <s v="Corregiir Estado de Cuenta_x000a_Liquidacion Cargada en el ultimo pago._x000a_Acta de liquidacion en folios 440 al 441"/>
    <s v="https://community.secop.gov.co/Public/Tendering/OpportunityDetail/Index?noticeUID=CO1.NTC.2436185&amp;isFromPublicArea=True&amp;isModal=true&amp;asPopupView=true"/>
    <s v="https://gobiernobogota.sharepoint.com/sites/ExpedientesDigitalesSDG/120alcaldialocaldesancristobal/Documentos%20compartidos/Forms/AllItems.aspx?id=%2Fsites%2FExpedientesDigitalesSDG%2F120alcaldialocaldesancristobal%2FDocumentos%20compartidos%2F120%2E75%20CONTRATOS%2F2021%2F524%2D2021&amp;viewid=48a8c6a0%2D2532%2D4a73%2Da119%2Dd82bf7f8ddbb"/>
    <s v="EDUCACION - DOTACIONES"/>
    <s v="CARLOS AVENDAÑO / LINDA ACUÑA"/>
    <s v="20235410000133"/>
    <s v="CBO-100011824"/>
    <s v="SEGUROS MUNDIAL "/>
    <d v="2021-12-13T00:00:00"/>
    <d v="2022-12-13T00:00:00"/>
    <s v="VENCIDA"/>
  </r>
  <r>
    <n v="2021"/>
    <m/>
    <s v="FDLSC-CV-525-2021"/>
    <s v="FDLSC-SASI-005-2021"/>
    <s v="REDCOMPUTO LIMITADA"/>
    <n v="830016004"/>
    <s v="13-30-11-601-140000001790"/>
    <s v="San Cristóbal fortalece la educación"/>
    <s v="CONTRATO DE COMPRAVENTA"/>
    <s v="CV"/>
    <s v="SELECCIÓN ABREVIADA POR SUBASTA INVERSA"/>
    <s v="CONTRATAR A MONTO AGOTABLE LA ADQUISICIÓN Y DISTRIBUCIÓN DE ELEMENTOS PEDAGÓGICOS Y DIDÁCTICOS, PARA FORTALECER EL PROCESO FORMATIVO DE LOS ESTUDIANTES DE LAS IED DE SAN CRISTÓBAL, EN EL MARCO DEL PROYECTO 1790 &quot;SAN CRISTÓBAL FORTALECE LA EDUCACIÓN."/>
    <s v="ANA LUCIA OSORIO SEPULVEDA"/>
    <d v="2021-12-30T00:00:00"/>
    <s v="2 MESES"/>
    <d v="2022-03-18T00:00:00"/>
    <d v="2022-05-17T00:00:00"/>
    <s v="No Aplica"/>
    <s v="No Aplica"/>
    <s v="No Aplica"/>
    <s v="Dos MESES"/>
    <s v="4 MESES"/>
    <s v="17 de mayo de 2022_x000a_18 de julio de 2022"/>
    <s v="18 de julio de 2022_x000a_16 de septiembre de 2022"/>
    <d v="2022-12-15T00:00:00"/>
    <n v="804023000"/>
    <n v="364869096"/>
    <n v="1168892096"/>
    <n v="0"/>
    <n v="1168892096"/>
    <s v="NO APLICA"/>
    <x v="1"/>
    <s v="En ejecución"/>
    <n v="1168892086"/>
    <n v="10"/>
    <n v="0"/>
    <s v="Liquidado"/>
    <d v="2022-12-09T00:00:00"/>
    <s v="SI"/>
    <s v="SI"/>
    <s v="Liquidacion Cargada en el ultimo pago. y pendiente por marcar el estado final de todas las cuentas cargadas_x000a_Acta de liquidacion en los folios 392 al 393"/>
    <s v="https://community.secop.gov.co/Public/Tendering/OpportunityDetail/Index?noticeUID=CO1.NTC.2438947&amp;isFromPublicArea=True&amp;isModal=true&amp;asPopupView=true"/>
    <s v="https://gobiernobogota.sharepoint.com/sites/ExpedientesDigitalesSDG/120alcaldialocaldesancristobal/Documentos%20compartidos/Forms/AllItems.aspx?id=%2Fsites%2FExpedientesDigitalesSDG%2F120alcaldialocaldesancristobal%2FDocumentos%20compartidos%2F120%2E75%20CONTRATOS%2F2021%2F524%2D2021&amp;viewid=48a8c6a0%2D2532%2D4a73%2Da119%2Dd82bf7f8ddbb"/>
    <s v="EDUCACION - DOTACIONES"/>
    <s v="LINDA VANESSA ACUÑA"/>
    <s v="20235410000133"/>
    <s v="21-44-101370095"/>
    <s v="SEGUROS DEL ESTADO S.A "/>
    <d v="2021-12-10T00:00:00"/>
    <d v="2022-03-25T00:00:00"/>
    <s v="VENCIDA"/>
  </r>
  <r>
    <n v="2021"/>
    <m/>
    <s v="FDLSC-CV-526-2021"/>
    <s v="FDLSC-SASI-006-2021"/>
    <s v="ANDRES FERNANDO MUÑOZ LOPEZ"/>
    <n v="1130672304"/>
    <n v="1872"/>
    <s v="PARTICIPACION CIUDADANA PARA EL DESARROLLO LOCAL"/>
    <s v="CONTRATO DE COMPRAVENTA"/>
    <s v="CV"/>
    <s v="SELECCIÓN ABREVIADA POR SUBASTA INVERSA"/>
    <s v="ADQUISICIÓN A MONTO AGOTABLE DE ELEMENTOS TECNOLÓGICOS E INSUMOS DE CARÁCTER LOGÍSTICO, PARA EL FORTALECIMIENTO DE LAS JUNTAS DE ACCIÓN COMUNAL."/>
    <s v="ANA LUCIA OSORIO SEPULVEDA"/>
    <d v="2021-01-14T00:00:00"/>
    <s v="6 MESES"/>
    <d v="2022-04-12T00:00:00"/>
    <d v="2022-10-11T00:00:00"/>
    <s v="No Aplica"/>
    <s v="No Aplica"/>
    <s v="No Aplica"/>
    <s v="15 DIAS+_x000a_2 MESES 5 DIAS +_x000a_ 4 MESES"/>
    <s v="12 MESES Y 25 DÍAS"/>
    <s v="No Aplica"/>
    <s v="No Aplica"/>
    <d v="2023-04-30T00:00:00"/>
    <n v="287000000"/>
    <n v="100000000"/>
    <n v="387000000"/>
    <n v="0"/>
    <n v="387000000"/>
    <s v="NO APLICA"/>
    <x v="1"/>
    <s v="En ejecución"/>
    <n v="158529466"/>
    <n v="228470534"/>
    <n v="0"/>
    <s v="Liquidado"/>
    <d v="2023-05-16T00:00:00"/>
    <s v="NO"/>
    <s v="NO"/>
    <s v="Liquidacion Cargada en el ultimo pago. y pendiente por marcar el estado final de todas las cuentas cargadas"/>
    <s v="https://community.secop.gov.co/Public/Tendering/OpportunityDetail/Index?noticeUID=CO1.NTC.2449282&amp;isFromPublicArea=True&amp;isModal=true&amp;asPopupView=true"/>
    <s v="NO"/>
    <s v="PARTICIPACIÓN"/>
    <s v="ANGIE LORENA PARRA GALINDO_x000a_JACQUELINE ADRIANA MEJIA MENDEZ_x000a_MARTHA ESPERANZA ROMERO NIÑO"/>
    <s v="20235420001623_x000a_20225420013113_x000a_20225420016273"/>
    <s v="45-44-101132994"/>
    <s v="SEGUROS DEL ESTADO S.A "/>
    <d v="2021-12-16T00:00:00"/>
    <d v="2022-03-30T00:00:00"/>
    <s v="VENCIDA"/>
  </r>
  <r>
    <n v="2021"/>
    <m/>
    <s v="FDLSC-CV-527-2021"/>
    <s v="FDLSC-SASI-007-2021"/>
    <s v="SECURITY VIDEO EQUIPMENT S.A.S."/>
    <n v="830005066"/>
    <n v="1811"/>
    <s v="SAN CRISTÓBAL TE CUIDA"/>
    <s v="CONTRATO DE COMPRAVENTA"/>
    <s v="CV"/>
    <s v="SELECCIÓN ABREVIADA POR SUBASTA INVERSA"/>
    <s v="ADQUISICIÓN Y DISTRIBUCIÓN DE ELEMENTOS PEDAGÓGICOS Y DIDÁCTICOS A MONTO AGOTABLE, PARA FORTALECER EL PROCESO FORMATIVO DE LOS JARDINES INFANTILES Y EL CENTRO AMAR DE LA SECRETARÍA DE INTEGRACIÓN SOCIAL DE LA LOCALIDAD DE SAN CRISTÓBAL, EN EL MARCO DEL PROYECTO 1811 &quot;SAN CRISTÓBAL TE CUIDA. ADQUISICIÓN Y DISTRIBUCIÓN DE ELEMENTOS PEDAGÓGICOS Y DIDÁCTICOS A MONTO AGOTABLE, PARA FORTALECER EL PROCESO FORMATIVO DE LOS JARDINES INFANTILES Y EL CENTRO AMAR DE LA SECRETARÍA DE INTEGRACIÓN SOCIAL"/>
    <s v="ANA LUCIA OSORIO SEPULVEDA"/>
    <d v="2021-12-31T00:00:00"/>
    <s v="2MESES"/>
    <d v="2022-03-25T00:00:00"/>
    <d v="2022-05-24T00:00:00"/>
    <s v="No Aplica"/>
    <s v="ABOVE SAS"/>
    <n v="900838665"/>
    <s v="2 MESES"/>
    <s v="4 MESES"/>
    <s v="13 de mayo de 2022_x000a_13 de julio de 2022_x000a_ 13 de agosto de 2022_x000a_ 23 de septiembre de 2022_x000a_25 de_x000a_diciembre"/>
    <s v="12 de julio de 2022_x000a_ 12 de agosto de 2022_x000a_12 de septiembre de_x000a_2022_x000a_22 de octubre de 2022_x000a_24 de febrero de 2023"/>
    <d v="2022-11-24T00:00:00"/>
    <n v="391638843"/>
    <n v="49506157"/>
    <n v="441145000"/>
    <n v="0"/>
    <n v="441145000"/>
    <s v="NO APLICA"/>
    <x v="1"/>
    <s v="En ejecución"/>
    <n v="441143555"/>
    <n v="1445"/>
    <n v="0"/>
    <s v="Liquidado"/>
    <d v="2023-02-27T00:00:00"/>
    <s v="SI"/>
    <s v="SI"/>
    <s v="Liquidacion Cargada en el ultimo pago. y pendiente por marcar el estado final de todas las cuentas cargadas_x000a_Acta de liquidacion en los folios 499 al 502"/>
    <s v="https://community.secop.gov.co/Public/Tendering/OpportunityDetail/Index?noticeUID=CO1.NTC.2455241&amp;isFromPublicArea=True&amp;isModal=true&amp;asPopupView=true"/>
    <s v="https://gobiernobogota.sharepoint.com/sites/ExpedientesDigitalesSDG/120alcaldialocaldesancristobal/Documentos%20compartidos/Forms/AllItems.aspx?id=%2Fsites%2FExpedientesDigitalesSDG%2F120alcaldialocaldesancristobal%2FDocumentos%20compartidos%2F120%2E75%20CONTRATOS%2F2021%2F527%2D2021&amp;viewid=48a8c6a0%2D2532%2D4a73%2Da119%2Dd82bf7f8ddbb"/>
    <s v="EDUCACION - DOTACIONES"/>
    <s v="LINDA VANESSA ACUÑA"/>
    <s v="20235410000133"/>
    <n v="2034504"/>
    <s v="JMALUCELLI TRAVELERES"/>
    <d v="2021-12-20T00:00:00"/>
    <d v="2022-04-20T00:00:00"/>
    <s v="VENCIDA"/>
  </r>
  <r>
    <n v="2021"/>
    <m/>
    <s v="FDLSC-CV-528-2021"/>
    <s v="FDLSC-MIC-008-2021"/>
    <s v="FEC SUMINISTROS Y SERVICIOS SAS"/>
    <n v="900975944"/>
    <s v="13-30-11-60345000000-1835"/>
    <s v="POR UN BUEN USO EN EL ESPACIO PÚBLICO EN SAN CRISTÓBAL"/>
    <s v="CONTRATO DE COMPRAVENTA"/>
    <s v="CCV"/>
    <s v="MINIMA CUANTIA"/>
    <s v="CONTRATAR EL SUMINISTRO DE BIENES REQUERIDOS PARA EL DESARROLLO OPERATIVO DEL PROYECTO 1835 &quot;POR UN BUEN USO EN EL ESPACIO PÚBLICO EN SAN CRISTÓBAL&quot; EN LA META 3: REALIZAR ACUERDOS PARA LA VINCULACIÓN DE LA CIUDADANÍA EN LOS PROGRAMAS ADELANTADOS POR EL IDRD Y ACUERDOS CON VENDEDORES INFORMALES O ESTACIONARIOS EN LA LOCALIDAD DE SAN CRISTÓBAL."/>
    <s v="MARIA FERNANDA GOMEZ CARDONA"/>
    <d v="2021-12-29T00:00:00"/>
    <s v="1 MES"/>
    <d v="2022-01-04T00:00:00"/>
    <s v="30/2/2022"/>
    <s v="No Aplica"/>
    <s v="No Aplica"/>
    <s v="No Aplica"/>
    <s v="2 MESES"/>
    <s v="3 MESES"/>
    <s v="No Aplica"/>
    <s v="No Aplica"/>
    <d v="2022-04-03T00:00:00"/>
    <n v="23800000"/>
    <n v="0"/>
    <n v="23800000"/>
    <n v="0"/>
    <n v="23800000"/>
    <s v="NO APLICA"/>
    <x v="0"/>
    <s v="En ejecución"/>
    <n v="23800000"/>
    <n v="0"/>
    <n v="0"/>
    <s v="Terminado"/>
    <m/>
    <s v="SI"/>
    <s v="SI"/>
    <s v="Unico pago, no registra liquidacion"/>
    <s v="https://community.secop.gov.co/Public/Tendering/OpportunityDetail/Index?noticeUID=CO1.NTC.2473273&amp;isFromPublicArea=True&amp;isModal=true&amp;asPopupView=true"/>
    <s v="https://gobiernobogota.sharepoint.com/sites/ExpedientesDigitalesSDG/120alcaldialocaldesancristobal/Documentos%20compartidos/Forms/AllItems.aspx?id=%2Fsites%2FExpedientesDigitalesSDG%2F120alcaldialocaldesancristobal%2FDocumentos%20compartidos%2F120%2E75%20CONTRATOS%2F2021%2F528%2D2021%2FCONTRATO%20CV%20528%2D2021%20CARPETA%201%2Epdf&amp;viewid=48a8c6a0%2D2532%2D4a73%2Da119%2Dd82bf7f8ddbb&amp;parent=%2Fsites%2FExpedientesDigitalesSDG%2F120alcaldialocaldesancristobal%2FDocumentos%20compartidos%2F120%2E75%20CONTRATOS%2F2021%2F528%2D2021"/>
    <s v="ACUERDOS PARTICIPATIVOS"/>
    <s v="SARA DEL PILAR PEREZ GOMEZ"/>
    <s v="20225420003503"/>
    <s v="11-46-101023478"/>
    <s v="SEGUROS DEL ESTADO S.A "/>
    <d v="2021-12-30T00:00:00"/>
    <d v="2022-08-05T00:00:00"/>
    <s v="VENCIDA"/>
  </r>
  <r>
    <n v="2021"/>
    <m/>
    <s v="FDLSC-INTV-529-2021"/>
    <s v="FDLSC-CMA-003-2021"/>
    <s v="HR INGENIERIA SAS"/>
    <n v="830133073"/>
    <s v="13-30-11-60-23-40-00000-1866"/>
    <s v="SAN CRISTÓBAL PREPARADA ANTE EMERGENCIAS"/>
    <s v="CONTRATO DE INTERVENTORIA"/>
    <s v="INTV"/>
    <s v="CONCURSO MERITO ABIERTO"/>
    <s v="REALIZAR LA INTERVENTORÍA, TÉCNICA, ADMINISTRATIVA, JURÍDICA, FINANCIERA, SOCIAL, AMBIENTAL Y DE SEGURIDAD Y SALUD EN EL TRABAJO AL CONTRATO cuyo objeto es: ACTUALIZACIÓN Y AJUSTE DE ESTUDIOS Y DISEÑOS, Y LA CONSTRUCCIÓN DE OBRAS DE MITIGACIÓN DE RIESGOS POR PROCESOS DE REMOCIÓN EN MASA, PARA EL SECTOR GUACAMAYAS, DE ACUERDO CON LOS POLÍGONOS ANALIZADOS EN LOS ESTUDIOS Y DISEÑOS DERIVADOS DEL CONTRATO FDLSC-275-2018, OBRAS A DESARROLLAR EN LA LOCALIDAD DE SAN CRISTÓBAL, BOGOTÁ D.C."/>
    <s v="DIEGO RODRIGUEZ"/>
    <d v="2021-12-30T00:00:00"/>
    <s v="3 MESES Y MEDIO"/>
    <d v="2022-02-01T00:00:00"/>
    <d v="2022-04-15T00:00:00"/>
    <s v="No Aplica"/>
    <s v="No Aplica"/>
    <s v="No Aplica"/>
    <s v="15 DIAS"/>
    <s v="4 MESES"/>
    <s v="No Aplica"/>
    <s v="No Aplica"/>
    <d v="2022-05-30T00:00:00"/>
    <n v="47012641"/>
    <n v="5723674"/>
    <n v="52736315"/>
    <n v="0"/>
    <n v="52736315"/>
    <s v="NO APLICA"/>
    <x v="1"/>
    <s v="En ejecución"/>
    <n v="52736315"/>
    <n v="0"/>
    <n v="0"/>
    <s v="Liquidado"/>
    <d v="2023-10-23T00:00:00"/>
    <s v="SI"/>
    <s v="SI"/>
    <s v="Liquidacion Cargada en el ultimo pago. y pendiente por marcar el estado final de todas las cuentas cargadas_x000a_Acta de liquidacion en el folio 1390 al 1393"/>
    <s v="https://community.secop.gov.co/Public/Tendering/OpportunityDetail/Index?noticeUID=CO1.NTC.2443744&amp;isFromPublicArea=True&amp;isModal=true&amp;asPopupView=true"/>
    <s v="https://gobiernobogota.sharepoint.com/sites/ExpedientesDigitalesSDG/120alcaldialocaldesancristobal/Documentos%20compartidos/Forms/AllItems.aspx?id=%2Fsites%2FExpedientesDigitalesSDG%2F120alcaldialocaldesancristobal%2FDocumentos%20compartidos%2F120%2E75%20CONTRATOS%2F2021%2F529%2D2021&amp;viewid=48a8c6a0%2D2532%2D4a73%2Da119%2Dd82bf7f8ddbb"/>
    <s v="INFRAESTRUCTURA"/>
    <s v=" SANDRA YINETH FAJARDO USAQUEN"/>
    <s v="20235420001683"/>
    <s v="21-44-101372277"/>
    <s v="SEGUROS DEL ESTADO S.A."/>
    <s v="01/02/2022_x000a_01/02/2022_x000a__x000a_7/10/2022"/>
    <s v="30/11/2022_x000a_30/05/2025_x000a__x000a_7/10/2027"/>
    <s v="VENCIDO_x000a_VIGENTE_x000a__x000a_VIGENTE"/>
  </r>
  <r>
    <n v="2021"/>
    <m/>
    <s v="FDLSC-CV-530-2021"/>
    <s v="FDLSC-MIC-006-2021"/>
    <s v="GOLD SYS LTDA"/>
    <n v="830038304"/>
    <s v="131020202030603"/>
    <s v="Servicios de mantenimiento y reparación de computadores y equipo periférico"/>
    <s v="CONTRATO DE COMPRAVENTA"/>
    <s v="CV"/>
    <s v="MINIMA CUANTIA"/>
    <s v="CONTRATAR LA RENOVACIÓN DE LAS LICENCIAS DE LA SUITE ADOBE CREATIVE CLOUD Y AUTOCAD LT PARA EL FONDO DE DESARROLLO LOCAL DE SAN CRISTÓBAL."/>
    <s v="JOHANA ANDREA ROCHA BELTRAN"/>
    <d v="2021-12-30T00:00:00"/>
    <s v="1 MES"/>
    <d v="2022-01-07T00:00:00"/>
    <d v="2022-02-05T00:00:00"/>
    <s v="No Aplica"/>
    <s v="No Aplica"/>
    <s v="No Aplica"/>
    <s v="No Aplica"/>
    <s v="1 MES"/>
    <s v="No Aplica"/>
    <s v="No Aplica"/>
    <d v="2022-02-05T00:00:00"/>
    <n v="9390000"/>
    <n v="0"/>
    <n v="9390000"/>
    <n v="0"/>
    <n v="9390000"/>
    <s v="NO APLICA"/>
    <x v="1"/>
    <s v="En ejecución"/>
    <n v="9390000"/>
    <n v="0"/>
    <n v="0"/>
    <s v="Liquidado"/>
    <d v="2024-06-18T00:00:00"/>
    <s v="SI"/>
    <s v="SI"/>
    <s v="Pendiente Cargar acta en secop"/>
    <s v="https://community.secop.gov.co/Public/Tendering/OpportunityDetail/Index?noticeUID=CO1.NTC.2468404&amp;isFromPublicArea=True&amp;isModal=true&amp;asPopupView=true"/>
    <s v="https://gobiernobogota.sharepoint.com/:f:/s/ExpedientesDigitalesSDG/120alcaldialocaldesancristobal/Es51nPH1ooVCvZxL0pXO8EEBKUIWrzRETq5drUxD5TYTwg?e=k9Kr9n"/>
    <s v="SISTEMAS"/>
    <s v="JULIETH ANDREA MARTINEZ TOVAR"/>
    <s v="20225420002623"/>
    <s v="11-44-101179656"/>
    <s v="SEGUROS DEL ESTADO S.A "/>
    <d v="2021-12-29T00:00:00"/>
    <d v="2022-08-02T00:00:00"/>
    <s v="VENCIDA"/>
  </r>
  <r>
    <n v="2021"/>
    <m/>
    <s v="FDLSC-CPS-531-2021"/>
    <s v="FDLSC-SAMC-002-2021"/>
    <s v="FUNDACION PARA EL DESARROLLO INFANTIL SOCIAL Y CULTURAL IWOKE"/>
    <n v="900094963"/>
    <n v="1872"/>
    <s v="PARTICIPACION CIUDADANA PARA EL DESARROLLO LOCAL"/>
    <s v="CONTRATO DE PRESTACIÓN DE SERVICIOS - JURIDICO"/>
    <s v="CPS"/>
    <s v="SELECCIÓN ABREVIADA DE MENOR CUANTIA"/>
    <s v="DISEÑAR E IMPLEMENTAR ESTRATEGIAS PARA LA TRANSFERENCIA DE CONOCIMIENTO, A TRAVÉS DE PROCESOS DE FORMACIÓN Y CAPACITACIÓN DE LOS (LAS) CIUDADANOS (AS) Y MIEMBROS DE LAS DIFERENTES ORGANIZACIONES COMUNALES, COMUNITARIAS, SOCIALES, INSTANCIAS Y EXPRESIONES DE PARTICIPACIÓN CIUDADANA DE LA LOCALIDAD DE SAN CRISTÓBAL, EN TEMAS RELACIONADOS CON LA PARTICIPACIÓN CIUDADANA, GARANTÍA DE DERECHOS, EL FUNCIONAMIENTO DEL ESTADO Y LAS POLÍTICAS PÚBLICAS, A PARTIR DE LA IMPLEMENTACIÓN DE ESCUELAS"/>
    <s v="OMAR LEONARDO ABRIL RINCÒN"/>
    <d v="2021-12-31T00:00:00"/>
    <s v="7 MESES"/>
    <d v="2022-03-24T00:00:00"/>
    <d v="2022-10-23T00:00:00"/>
    <s v="No Aplica"/>
    <s v="No Aplica"/>
    <s v="No Aplica"/>
    <s v="No Aplica"/>
    <s v="7 MESES"/>
    <s v="No Aplica"/>
    <s v="No Aplica"/>
    <d v="2022-10-23T00:00:00"/>
    <n v="248424750"/>
    <n v="0"/>
    <n v="248424750"/>
    <n v="0"/>
    <n v="248424750"/>
    <s v="NO APLICA"/>
    <x v="1"/>
    <s v="En ejecución"/>
    <n v="248424750"/>
    <n v="0"/>
    <n v="0"/>
    <s v="Liquidado"/>
    <d v="2022-12-09T00:00:00"/>
    <s v="SI"/>
    <s v="SI"/>
    <s v="Liquidacion Cargada en el ultimo pago. _x000a_Acta de liquidacion en los folios 1252 al 1253"/>
    <s v="https://community.secop.gov.co/Public/Tendering/OpportunityDetail/Index?noticeUID=CO1.NTC.2459167&amp;isFromPublicArea=True&amp;isModal=true&amp;asPopupView=true"/>
    <s v="https://gobiernobogota.sharepoint.com/sites/ExpedientesDigitalesSDG/120alcaldialocaldesancristobal/Documentos%20compartidos/Forms/AllItems.aspx?id=%2Fsites%2FExpedientesDigitalesSDG%2F120alcaldialocaldesancristobal%2FDocumentos%20compartidos%2F120%2E75%20CONTRATOS%2F2021%2F531%2D2021&amp;viewid=48a8c6a0%2D2532%2D4a73%2Da119%2Dd82bf7f8ddbb"/>
    <s v="PARTICIPACIÓN"/>
    <s v="ANGIE LORENA PARRA GALINDO"/>
    <s v="20235420001623"/>
    <s v="11-44-101179117"/>
    <s v="SEGUROS DEL ESTADO S.A "/>
    <d v="2021-12-17T00:00:00"/>
    <d v="2022-03-30T00:00:00"/>
    <s v="VENCIDA"/>
  </r>
  <r>
    <n v="2021"/>
    <m/>
    <s v="FDLSC-CPS-532-2021"/>
    <s v="FDLSC-SAMC-003-2021"/>
    <s v="FUNDACION CONSTRUCCION LOCAL"/>
    <n v="900270576"/>
    <s v="13-30-11-60-33-90-00-000-1869"/>
    <s v="SAN CRISTÓBAL TERRITORIO DE PAZ Y RECONCILIACIÓN."/>
    <s v="CONTRATO DE PRESTACIÓN DE SERVICIOS - JURIDICO"/>
    <s v="CPS"/>
    <s v="SELECCIÓN ABREVIADA DE MENOR CUANTIA"/>
    <s v="PRESTAR SERVICIOS PARA REALIZAR ACCIONES VINCULANTES TENDIENTES A LA CONSTRUCCIÓN DE MEMORIA, PAZ Y RECCONCILIACIÓN, EN EL MARCO PROYECTO 1869 SAN CRISTÓBAL TERRITORIO DE PAZ Y RECONCILIACIÓN"/>
    <s v="OMAR LEONARDO ABRIL RINCÒN"/>
    <d v="2021-12-31T00:00:00"/>
    <s v="6 MESES"/>
    <d v="2022-08-08T00:00:00"/>
    <d v="2023-02-08T00:00:00"/>
    <s v="No Aplica"/>
    <s v="No Aplica"/>
    <s v="No Aplica"/>
    <s v="No Aplica"/>
    <s v="6 MESES"/>
    <s v="No Aplica"/>
    <s v="No Aplica"/>
    <d v="2023-02-08T00:00:00"/>
    <n v="178980500"/>
    <n v="0"/>
    <n v="178980500"/>
    <n v="0"/>
    <n v="178980500"/>
    <s v="NO APLICA"/>
    <x v="1"/>
    <s v="En ejecución"/>
    <n v="175367851"/>
    <n v="3612649"/>
    <n v="0"/>
    <s v="Liquidado"/>
    <d v="2023-05-02T00:00:00"/>
    <s v="SI"/>
    <s v="SI"/>
    <s v="Liquidacion Cargada en el ultimo pago."/>
    <s v="https://community.secop.gov.co/Public/Tendering/OpportunityDetail/Index?noticeUID=CO1.NTC.2459512&amp;isFromPublicArea=True&amp;isModal=true&amp;asPopupView=true"/>
    <s v="https://gobiernobogota.sharepoint.com/:f:/s/ExpedientesDigitalesSDG/120alcaldialocaldesancristobal/EiuQH7cT_GRIrJDC7t-YuNUBypcwy-MRehW3yobVDqM9aQ?e=ZbJc5u"/>
    <s v="VÍCTIMAS"/>
    <s v="ZAFIRO CIFUENTES AGAMEZ"/>
    <s v="20225420003003"/>
    <n v="3804726697"/>
    <s v="ASEGURADORA SOLIDARIA DE COLOMBIA "/>
    <d v="2021-12-17T00:00:00"/>
    <d v="2022-04-01T00:00:00"/>
    <s v="VENCIDA"/>
  </r>
  <r>
    <n v="2021"/>
    <m/>
    <s v="533-2021"/>
    <s v="FDLSC-SAMC-004-2021"/>
    <s v="ASOCIACIÓN AMBIENTALISTA Y ECOLÓGICA DESARROLLO AMBIENTAL"/>
    <n v="830109957"/>
    <n v="1813"/>
    <s v="ESPACIOS MAS VERDES EN SAN CRISTOBAL"/>
    <s v="CONTRATO DE PRESTACIÓN DE SERVICIOS - JURIDICO"/>
    <s v="CPS"/>
    <s v="SELECCIÓN ABREVIADA DE MENOR CUANTIA"/>
    <s v="CONTRATAR LOS SERVICIOS TÉCNICOS Y OPERATIVOS ENTRE EL FONDO DE DESARROLLO LOCAL DE SAN CRISTÓBAL Y EL PROPONENTE, PARA EJECUTAR ACTIVIDADES DE AVANCE, FORTALECIMIENTO Y MANEJO DE ARICULTURA URBANA EN LA LOCALIDAD DE SAN CRISTÓBAL"/>
    <s v="OMAR LEONARDO ABRIL RINCÒN"/>
    <d v="2021-12-31T00:00:00"/>
    <s v="11 MESES"/>
    <d v="2022-02-23T00:00:00"/>
    <d v="2023-01-22T00:00:00"/>
    <s v="No Aplica"/>
    <s v="No Aplica"/>
    <s v="No Aplica"/>
    <s v="No Aplica"/>
    <s v="11 MESES"/>
    <s v="No Aplica"/>
    <s v="No Aplica"/>
    <d v="2023-01-22T00:00:00"/>
    <n v="254373444"/>
    <n v="0"/>
    <n v="254373444"/>
    <n v="0"/>
    <n v="254373444"/>
    <s v="NO APLICA"/>
    <x v="1"/>
    <s v="En ejecución"/>
    <n v="254373444"/>
    <n v="0"/>
    <n v="0"/>
    <s v="Liquidado"/>
    <d v="2023-03-15T00:00:00"/>
    <s v="SI"/>
    <s v="SI"/>
    <s v="OK Acta en el drive para cargue_x000a_Acta de liquidacion en los folios 548 al 549"/>
    <s v="https://community.secop.gov.co/Public/Tendering/OpportunityDetail/Index?noticeUID=CO1.NTC.2459258&amp;isFromPublicArea=True&amp;isModal=true&amp;asPopupView=true"/>
    <s v="https://gobiernobogota.sharepoint.com/sites/ExpedientesDigitalesSDG/120alcaldialocaldesancristobal/Documentos%20compartidos/Forms/AllItems.aspx?id=%2Fsites%2FExpedientesDigitalesSDG%2F120alcaldialocaldesancristobal%2FDocumentos%20compartidos%2F120%2E75%20CONTRATOS%2F2021%2F533%2D2021&amp;viewid=48a8c6a0%2D2532%2D4a73%2Da119%2Dd82bf7f8ddbb"/>
    <s v="AMBIENTE"/>
    <s v="DIEGO MAURICIO ROJAS CACHOPE / DIANA MARCELA RUBIO BERIGUES"/>
    <s v="20235420002903"/>
    <s v="21-44-101372478"/>
    <s v="SEGUROS DEL ESTADO S.A "/>
    <d v="2022-01-04T00:00:00"/>
    <d v="2025-06-05T00:00:00"/>
    <s v="VIGENTE"/>
  </r>
  <r>
    <n v="2021"/>
    <m/>
    <s v="FDLSC-CPS-534-2021"/>
    <s v="FDLSC-SAMC-006-2021"/>
    <s v="UNION TEMPORAL FUNDOPEZA"/>
    <s v=" 899.999.061-9"/>
    <s v="13-30-11-60-23-30-00000-1867"/>
    <s v="REVERDECER A SAN CRISTÓBAL, ADAPTARNOS Y MITIGAR LA CRISIS_x000a_CLIMÁTICA"/>
    <s v="CONTRATO DE PRESTACIÓN DE SERVICIOS - JURIDICO"/>
    <s v="CPS"/>
    <s v="SELECCIÓN ABREVIADA DE MENOR CUANTIA"/>
    <s v="CONTRATAR LOS SERVICIOS TÉCNICOS Y OPERATIVOS ENTRE EL FONDO DE DESARROLLO LOCAL DE SAN CRISTÓBAL Y EL PROPONENTE, PARA EJECUTAR ACTIVIDADES DE AVANCE, FORTALECIMIENTO Y MANEJO DE ARBOLADO URBANO Y RURAL EN LA LOCALIDAD DE SAN CRISTÓBAL"/>
    <s v="OMAR LEONARDO ABRIL RINCÒN"/>
    <d v="2021-12-31T00:00:00"/>
    <s v="11 MESES"/>
    <d v="2022-02-28T00:00:00"/>
    <d v="2023-01-27T00:00:00"/>
    <s v="No Aplica"/>
    <s v="No Aplica"/>
    <s v="No Aplica"/>
    <s v="No Aplica"/>
    <s v="11 MESES"/>
    <s v="No Aplica"/>
    <s v="No Aplica"/>
    <d v="2022-11-15T00:00:00"/>
    <n v="254250800"/>
    <n v="0"/>
    <n v="254250800"/>
    <n v="0"/>
    <n v="254250800"/>
    <s v="NO APLICA"/>
    <x v="1"/>
    <s v="Terminado"/>
    <n v="254250800"/>
    <n v="0"/>
    <n v="0"/>
    <s v="Liquidado"/>
    <d v="2022-11-16T00:00:00"/>
    <s v="SI"/>
    <s v="SI"/>
    <s v="Acta en Drive lista para cargue_x000a_Acta de liquidacion en folios 434 al 437"/>
    <s v="https://community.secop.gov.co/Public/Tendering/OpportunityDetail/Index?noticeUID=CO1.NTC.2459420&amp;isFromPublicArea=True&amp;isModal=true&amp;asPopupView=true"/>
    <s v="https://gobiernobogota.sharepoint.com/sites/ExpedientesDigitalesSDG/120alcaldialocaldesancristobal/Documentos%20compartidos/Forms/AllItems.aspx?id=%2Fsites%2FExpedientesDigitalesSDG%2F120alcaldialocaldesancristobal%2FDocumentos%20compartidos%2F120%2E75%20CONTRATOS%2F2021%2F534%2D2021&amp;viewid=48a8c6a0%2D2532%2D4a73%2Da119%2Dd82bf7f8ddbb"/>
    <s v="AMBIENTE"/>
    <s v="DIEGO MAURICIO ROJAS CACHOPE / DIANA MARCELA RUBIO BERIGUES"/>
    <s v="20235420002903"/>
    <s v="45-44-101133264"/>
    <s v="SEGUROS DEL ESTADO S.A "/>
    <d v="2021-12-17T00:00:00"/>
    <d v="2022-04-17T00:00:00"/>
    <s v="VENCIDA"/>
  </r>
  <r>
    <n v="2021"/>
    <m/>
    <s v="FDLSC-CPS-535-2021"/>
    <s v="FDLSC-SAMC-008-2021"/>
    <s v="ASOCIACIÓN AMBIENTALISTA Y ECOLÓGICA DESARROLLO AMBIENTAL"/>
    <s v="830109957-4"/>
    <s v="13-30-11-60-22-70-00-00-00-1859"/>
    <s v="SAN CRISTÓBAL AMBIENTALMENTE SOSTENIBLE"/>
    <s v="CONTRATO DE PRESTACIÓN DE SERVICIOS - JURIDICO"/>
    <s v="CPS"/>
    <s v="SELECCIÓN ABREVIADA DE MENOR CUANTIA"/>
    <s v="DISEÑAR E IMPLEMENTAR ESTRATEGIAS PARA LA TRANSFERENCIA DE CONOCIMIENTO, A TRAVÉS DE PROCESOS DE FORMACIÓN Y CAPACITACIÓN DE LOS (LAS) CIUDADANOS (AS) Y MIEMBROS DE LAS DIFERENTES ORGANIZACIONES COMUNALES, COMUNITARIAS, SOCIALES, INSTANCIAS Y EXPRESIONES DE PARTICIPACIÓN CIUDADANA DE LA LOCALIDAD DE SAN CRISTÓBAL, EN TEMAS RELACIONADOS CON LA PARTICIPACIÓN CIUDADANA, GARANTÍA DE DERECHOS, EL FUNCIONAMIENTO DEL ESTADO Y LAS POLÍTICAS PÚBLICAS, A PARTIR DE LA IMPLEMENTACIÓN DE ESCUELAS"/>
    <s v="OMAR LEONARDO ABRIL RINCÒN"/>
    <d v="2021-12-31T00:00:00"/>
    <s v="5 MESES"/>
    <d v="2022-02-23T00:00:00"/>
    <d v="2022-07-22T00:00:00"/>
    <s v="No Aplica"/>
    <s v="No Aplica"/>
    <s v="No Aplica"/>
    <s v="No Aplica"/>
    <s v="5 MESES"/>
    <s v="No Aplica"/>
    <s v="No Aplica"/>
    <d v="2022-07-22T00:00:00"/>
    <n v="220973161"/>
    <n v="0"/>
    <n v="220973161"/>
    <n v="0"/>
    <n v="220973161"/>
    <s v="NO APLICA"/>
    <x v="1"/>
    <s v="En ejecución"/>
    <n v="220973161"/>
    <n v="0"/>
    <n v="0"/>
    <s v="Liquidado"/>
    <d v="2022-11-16T00:00:00"/>
    <s v="SI"/>
    <s v="SI"/>
    <s v="Liquidacion Cargada en el ultimo pago. y pendiente por marcar el estado final de todas las cuentas cargadas_x000a_Acta de liquidacion en los folios pendientes foliar"/>
    <s v="https://community.secop.gov.co/Public/Tendering/OpportunityDetail/Index?noticeUID=CO1.NTC.2460008&amp;isFromPublicArea=True&amp;isModal=true&amp;asPopupView=true"/>
    <s v="https://gobiernobogota.sharepoint.com/sites/ExpedientesDigitalesSDG/120alcaldialocaldesancristobal/Documentos%20compartidos/Forms/AllItems.aspx?id=%2Fsites%2FExpedientesDigitalesSDG%2F120alcaldialocaldesancristobal%2FDocumentos%20compartidos%2F120%2E75%20CONTRATOS%2F2021%2F535%2D2021&amp;viewid=48a8c6a0%2D2532%2D4a73%2Da119%2Dd82bf7f8ddbb"/>
    <s v="AMBIENTE"/>
    <s v="DIEGO MAURICIO ROJAS CACHOPE"/>
    <s v="20225420002573"/>
    <s v="21-44-101372478"/>
    <s v="SEGUROS DEL ESTADO S.A "/>
    <d v="2022-01-04T00:00:00"/>
    <d v="2025-06-05T00:00:00"/>
    <s v="VIGENTE"/>
  </r>
  <r>
    <n v="2021"/>
    <m/>
    <s v="FDLSC-CPS-536-2021"/>
    <s v="FDLSC-SAMC-010-2021"/>
    <s v="CIDOR CONSULTING ALLIANCE SAS"/>
    <n v="830144794"/>
    <s v="13-30-11-60-23-80-00000-1868"/>
    <s v="SAN CRISTÓBAL FOMENTA LA SEPARACIÓN,_x000a_TRANSFORMACIÓN Y APROVECHAMIENTO DE SUS RESIDUOS"/>
    <s v="CONTRATO DE PRESTACIÓN DE SERVICIOS - JURIDICO"/>
    <s v="CPS"/>
    <s v="SELECCIÓN ABREVIADA DE MENOR CUANTIA"/>
    <s v="CONTRATAR TALLERES DE CAPACITACIÓN EN SEPARACIÓN EN LA FUENTE DIRIGIDOS A LOS HABITANTES DE LA LOCALIDAD DE SAN CRISTÓBAL, FUNCIONARIOS DEL FONDO DE DESARROLLO LOCAL Y RECICLADORES DE OFICIO DE LA LOCALIDAD."/>
    <s v="OMAR LEONARDO ABRIL RINCÒN"/>
    <d v="2022-01-14T00:00:00"/>
    <s v="6 MESES"/>
    <d v="2022-03-14T00:00:00"/>
    <d v="2022-09-13T00:00:00"/>
    <s v="No Aplica"/>
    <s v="No Aplica"/>
    <s v="No Aplica"/>
    <s v="No Aplica"/>
    <s v="6 MESES"/>
    <s v="No Aplica"/>
    <s v="No Aplica"/>
    <d v="2022-09-13T00:00:00"/>
    <n v="164750000"/>
    <n v="0"/>
    <n v="164750000"/>
    <n v="0"/>
    <n v="164750000"/>
    <s v="NO APLICA"/>
    <x v="1"/>
    <s v="En ejecución"/>
    <n v="156232421"/>
    <n v="8517579"/>
    <n v="0"/>
    <s v="Liquidado"/>
    <d v="2022-11-03T00:00:00"/>
    <s v="SI"/>
    <s v="SI"/>
    <s v="Liquidacion Cargada en el ultimo pago."/>
    <s v="https://community.secop.gov.co/Public/Tendering/OpportunityDetail/Index?noticeUID=CO1.NTC.2459837&amp;isFromPublicArea=True&amp;isModal=true&amp;asPopupView=true"/>
    <s v="https://gobiernobogota.sharepoint.com/sites/ExpedientesDigitalesSDG/120alcaldialocaldesancristobal/Documentos%20compartidos/Forms/AllItems.aspx?id=%2Fsites%2FExpedientesDigitalesSDG%2F120alcaldialocaldesancristobal%2FDocumentos%20compartidos%2F120%2E75%20CONTRATOS%2F2021%2F536%2D2021&amp;viewid=48a8c6a0%2D2532%2D4a73%2Da119%2Dd82bf7f8ddbb"/>
    <s v="SEPARACION EN LA FUENTE"/>
    <s v="ANGELICA JOHANA PATARROLLO LONDOÑO"/>
    <s v="20225420005743"/>
    <s v="42-44-101137272"/>
    <s v="SEGUROS DEL ESTADO S.A "/>
    <d v="2022-01-03T00:00:00"/>
    <d v="2025-07-03T00:00:00"/>
    <s v="VIGENTE"/>
  </r>
  <r>
    <n v="2021"/>
    <m/>
    <n v="5372021"/>
    <s v="FDLSC-SAMC-011-2021"/>
    <s v="FUNDACION CONSTRUCCION LOCAL"/>
    <n v="900270576"/>
    <s v="13-30-11-60-12-00-00-00-1801"/>
    <s v="SAN CRISTOBAL ES DEPORTE"/>
    <s v="CONTRATO DE PRESTACIÓN DE SERVICIOS - JURIDICO"/>
    <s v="CPS"/>
    <s v="SELECCIÓN ABREVIADA DE MENOR CUANTIA"/>
    <s v="PRESTACIÓN DE SERVICIOS PARA LA CONSECUCIÓN DE LAS ESCUELAS DE FORMACIÓN DEPORTIVAS DE LA LOCALIDAD DE SAN CRISTÓBALEN DIFERENTES DISCIPLINAS DEPORTIVAS PARA LOS NIÑOS, NIÑAS Y ADOLESCENTES, HACIENDO PRESENCIA EN TODAS LAS UPZ"/>
    <s v="DIEGO RODRIGUEZ"/>
    <d v="2021-12-31T00:00:00"/>
    <s v="8 MESES"/>
    <d v="2022-03-22T00:00:00"/>
    <d v="2022-11-21T00:00:00"/>
    <s v="No Aplica"/>
    <s v="No Aplica"/>
    <s v="No Aplica"/>
    <s v="No Aplica"/>
    <s v="8 MESES"/>
    <s v="No Aplica"/>
    <s v="No Aplica"/>
    <d v="2022-11-21T00:00:00"/>
    <n v="252300000"/>
    <n v="0"/>
    <n v="252300000"/>
    <n v="0"/>
    <n v="252300000"/>
    <s v="NO APLICA"/>
    <x v="1"/>
    <s v="En ejecución"/>
    <n v="248950500"/>
    <n v="3349500"/>
    <n v="0"/>
    <s v="Liquidado"/>
    <d v="2023-10-06T00:00:00"/>
    <s v="SI"/>
    <s v="SI"/>
    <s v="ActaLiquidacion Cargada en el ultimo pago._x000a_pendiente por marcar el estado final de todas las cuentas cargadas. _x000a_Sin liberar_x000a_Presupuesto se compromete a liberar en Junio"/>
    <s v="https://community.secop.gov.co/Public/Tendering/OpportunityDetail/Index?noticeUID=CO1.NTC.2459514&amp;isFromPublicArea=True&amp;isModal=true&amp;asPopupView=true"/>
    <s v="https://gobiernobogota.sharepoint.com/sites/ExpedientesDigitalesSDG/120alcaldialocaldesancristobal/Documentos%20compartidos/Forms/AllItems.aspx?id=%2Fsites%2FExpedientesDigitalesSDG%2F120alcaldialocaldesancristobal%2FDocumentos%20compartidos%2F120%2E75%20CONTRATOS%2F2021%2F537%2D2021&amp;viewid=48a8c6a0%2D2532%2D4a73%2Da119%2Dd82bf7f8ddbb"/>
    <s v="DEPORTES"/>
    <s v="FREDY ALBERTO HERNANDEZ PAEZ"/>
    <s v="20245420006153_x000a_20235420003153"/>
    <s v="11-44-10-1183525"/>
    <s v="SEGUROS DEL ESTADO"/>
    <s v="No Aplica"/>
    <d v="2025-11-23T00:00:00"/>
    <s v="VIGENTE"/>
  </r>
  <r>
    <n v="2021"/>
    <m/>
    <n v="5382021"/>
    <s v="FDLSC-SAMC-015-2021"/>
    <s v="FUNDACIÓN PAÍS HUMANO"/>
    <n v="900572437"/>
    <s v="13-30-11-60-12-00-00-00-1801"/>
    <s v="SAN CRISTOBAL ES DEPORTE"/>
    <s v="CONTRATO DE PRESTACIÓN DE SERVICIOS - JURIDICO"/>
    <s v="CPS"/>
    <s v="SELECCIÓN ABREVIADA DE MENOR CUANTIA"/>
    <s v="PRESTACIÓN DE SERVICIOS DE APOYO A LA GESTIÓN PARA LA REALIZACIÓN DE LAS INICIATIVAS DEPORTIVAS EN DIFERENTES ACTIVIDADES RECREO-DEPORTIVAS EN LA LOCALIDAD DE SAN CRISTÓBAL"/>
    <s v="DIEGO RODRIGUEZ"/>
    <d v="2021-12-31T00:00:00"/>
    <s v="8 MESES"/>
    <d v="2022-04-05T00:00:00"/>
    <d v="2022-12-04T00:00:00"/>
    <s v="No Aplica"/>
    <s v="No Aplica"/>
    <s v="No Aplica"/>
    <s v="No Aplica"/>
    <s v="8 MESES"/>
    <s v="No Aplica"/>
    <s v="No Aplica"/>
    <d v="2022-12-04T00:00:00"/>
    <n v="216183209"/>
    <n v="0"/>
    <n v="216183209"/>
    <n v="0"/>
    <n v="216183209"/>
    <s v="NO APLICA"/>
    <x v="1"/>
    <s v="En ejecución"/>
    <n v="216183165"/>
    <n v="44"/>
    <n v="0"/>
    <s v="Liquidado"/>
    <d v="2024-02-13T00:00:00"/>
    <s v="SI"/>
    <s v="SI"/>
    <s v="Revisar Acta"/>
    <s v="https://community.secop.gov.co/Public/Tendering/OpportunityDetail/Index?noticeUID=CO1.NTC.2459561&amp;isFromPublicArea=True&amp;isModal=true&amp;asPopupView=true"/>
    <s v="https://gobiernobogota.sharepoint.com/sites/ExpedientesDigitalesSDG/120alcaldialocaldesancristobal/Documentos%20compartidos/Forms/AllItems.aspx?id=%2Fsites%2FExpedientesDigitalesSDG%2F120alcaldialocaldesancristobal%2FDocumentos%20compartidos%2F120%2E75%20CONTRATOS%2F2021%2F538%2D2021&amp;viewid=48a8c6a0%2D2532%2D4a73%2Da119%2Dd82bf7f8ddbb"/>
    <s v="DEPORTES"/>
    <s v="FREDY ALBERTO HERNANDEZ PAEZ"/>
    <s v="20235420003153"/>
    <s v="14-44-101143305"/>
    <s v="SEGUROS DEL ESTADO S.A."/>
    <s v="No Aplica"/>
    <d v="2025-09-05T00:00:00"/>
    <s v="VIGENTE"/>
  </r>
  <r>
    <n v="2021"/>
    <m/>
    <s v="FDLSC-CCI-539-2021"/>
    <s v="FDLSC-CCI-539--2021"/>
    <s v="ORGANIZACION DE ESTADOS IBEROAMERICANOS OEI"/>
    <n v="860403137"/>
    <s v="1811_x000a_1801_x000a_1826_x000a_1870_x000a_1835_x000a_1872_x000a_1873"/>
    <s v="San Cristóbal te cuida_x000a_San Cristóbal es deporte_x000a_San Cristóbal protege todas las formas de vida_x000a_Mujeres empoderadas en San Cristóbal_x000a_Por un buen uso en el espacio publico en San Cristóbal_x000a_Participación ciudadana para el desarrollo local_x000a_San Cristóbal al servicio de la ciudadanía"/>
    <s v="CONVENIO DE COOPERACION INTERNACIONAL"/>
    <s v="CCI"/>
    <s v="CONTRATACION DIRECTA"/>
    <s v="AUNAR ESFUERZOS TÉCNICOS, ADMINISTRATIVOS, FINANCIEROS ENTRE EL FONDO DE DESARROLLO LOCAL DE SAN CRISTÓBAL Y LA ORGANIZACIÓN DE ESTADOS BEROAMERICANOS PARA LA EDUCACIÓN Y LA CULTURA OEI TENDIENTES AL DESARROLLO DE LAS ACTIVIDADES DESCRITAS EN LOS ANEXOS TECNICOS EN EL MARCO DEL PLAN DE DESARROLLO DISTRITAL 2020-2024 &quot;UN NUEVO CONTRATO SOCIAL Y AMBIENTAL PARA LA BOGOTÁ DEL SIGLO XXI"/>
    <s v="DIEGO RODRIGUEZ"/>
    <d v="2021-12-31T00:00:00"/>
    <s v="10 MESES"/>
    <d v="2022-01-12T00:00:00"/>
    <d v="2022-10-11T00:00:00"/>
    <s v="No Aplica"/>
    <s v="No Aplica"/>
    <s v="No Aplica"/>
    <s v="Veinticinco (25) días_x000a_Dos (2) meses y cuatro (4) días_x000a_Veintiocho (28) días"/>
    <s v="13 MESES Y 29 DÍAS"/>
    <s v=" 7 de octubre de 2022_x000a_Quince (15) Días del 28 de marzo de 2023_x000a_Seis (06) Días del 13 de abril de 2023"/>
    <s v="al 31 de octubre de 2021_x000a_ 12 de abril de 2023_x000a_18 de abril de 2023"/>
    <d v="2023-05-07T00:00:00"/>
    <n v="3563822016"/>
    <n v="0"/>
    <n v="7423822016"/>
    <n v="3860000000"/>
    <n v="3563822016"/>
    <s v="NO APLICA"/>
    <x v="0"/>
    <s v="En ejecución"/>
    <n v="2494675411"/>
    <n v="0"/>
    <n v="1069146605"/>
    <s v="Terminado"/>
    <m/>
    <s v="SI"/>
    <s v="SI"/>
    <s v="Organizar evidencias, para realizar la respectiva liquidacion_x000a_El componente de catalina, se hizo requerimiento al contratista, por falta de aportes documentales._x000a_Sin fecha de liquidacion."/>
    <s v="https://community.secop.gov.co/Public/Tendering/OpportunityDetail/Index?noticeUID=CO1.NTC.2483641&amp;isFromPublicArea=True&amp;isModal=true&amp;asPopupView=true"/>
    <s v="https://gobiernobogota.sharepoint.com/:f:/s/ExpedientesDigitalesSDG/120alcaldialocaldesancristobal/Etbmgtg-5adEpccxdSUB2VMBpmc828hIDfh8MCUR1PxVXg?e=oxEiwV"/>
    <s v="INTERADMINISTRATIVOS"/>
    <s v="LISSETH CATALINA VARGAS MAYORGA_x000a_FREDY ALBERTO HERNANDEZ PAEZ_x000a_ELIANA YURIED BENITO LADINO_x000a_JUAN PABLO OLMOS CASTRO_x000a_JACKELINE ROMERO ROMERO_x000a_ANNI ESTHER ZUÑIGA PEREA_x000a_MARISOL MUÑOZ PERALTA_x000a_MARIA FERNANDA GOMEZ CARDONA_x000a_KARINA ROCIRIS LEON RIAÑO_x000a_DEISY ANGELICA CASTIBLANCO MURCIA_x000a_MYRIAM YOLANDA CARRILLO MONCADA_x000a_MARIA ALEJANDRA ZULUAGA_x000a_CLAUDIA YANETH ROMERO BOCANEGRA_x000a_CARLOS ALBERTO AVENDANO ANGEL_x000a_LISSETH CATALINA VARGAS MAYORGA_x000a_MONICA ALEJANDRA BERNAL FORIGUA_x000a_FREDY ALBERTO HERNANDEZ PAEZ_x000a_JUAN CARLOS MORENO_x000a_JUAN PABLO OLMOS CASTRO_x000a_DEISY ANGELICA CASTIBLANCO MURCIA_x000a_CARLOS ALBERTO AVENDANO ANGEL"/>
    <s v="20245420018233_x000a_20245420010163_x000a_20245420005373_x000a_20245420003033_x000a_20245420000113_x000a_20235400002473"/>
    <s v="No Aplica"/>
    <s v="No Aplica"/>
    <s v="No Aplica"/>
    <s v="No Aplica"/>
    <s v="No Aplica"/>
  </r>
  <r>
    <n v="2021"/>
    <m/>
    <s v="FDLSC-CPS-540-2021"/>
    <s v="FDLSC-LP-007-2021"/>
    <s v="FUNDACIÓN PARA LA DEFENSA DE LOS ANIMALES PAZANIMAL"/>
    <n v="805006161"/>
    <s v="13-30-11-60-23-40-00000-1826"/>
    <s v="SAN CRISTÓBAL PROTEGE TODAS LAS FORMAS DE VIDA"/>
    <s v="CONTRATO DE PRESTACIÓN DE SERVICIOS - JURIDICO"/>
    <s v="CPS"/>
    <s v="LICITACIÓN PÚBLICA"/>
    <s v="PROMOVER ACCIONES DE PROTECCIÓN Y BIENESTAR ANIMAL EN LA LOCALIDAD DE SAN CRISTÓBAL, BRINDANDO UNA ATENCIÓN INTEGRAL MEDIANTE LA ATENCIÓN DE URGENCIAS, BRIGADAS MÉDICOVETERINARIAS, ACCIONES DE ESTERILIZACIÓN"/>
    <s v="DIEGO RODRIGUEZ"/>
    <d v="2021-12-30T00:00:00"/>
    <s v="4 MESES"/>
    <d v="2022-02-11T00:00:00"/>
    <d v="2022-06-10T00:00:00"/>
    <s v="No Aplica"/>
    <s v="No Aplica"/>
    <s v="No Aplica"/>
    <s v="4 meses+30 DIAS"/>
    <s v="9 MESES"/>
    <s v="No Aplica"/>
    <s v="No Aplica"/>
    <d v="2022-07-10T00:00:00"/>
    <n v="677725690"/>
    <n v="0"/>
    <n v="677725690"/>
    <n v="0"/>
    <n v="677725690"/>
    <s v="NO APLICA"/>
    <x v="1"/>
    <s v="En ejecución"/>
    <n v="660254343"/>
    <n v="17471347"/>
    <n v="0"/>
    <s v="Liquidado"/>
    <d v="2022-12-05T00:00:00"/>
    <s v="SI"/>
    <s v="SI"/>
    <s v="Acta Liquidacion Cargada en el ultimo pago."/>
    <s v="https://community.secop.gov.co/Public/Tendering/OpportunityDetail/Index?noticeUID=CO1.NTC.2427277&amp;isFromPublicArea=True&amp;isModal=true&amp;asPopupView=true"/>
    <s v="https://gobiernobogota.sharepoint.com/sites/ExpedientesDigitalesSDG/120alcaldialocaldesancristobal/Documentos%20compartidos/Forms/AllItems.aspx?id=%2Fsites%2FExpedientesDigitalesSDG%2F120alcaldialocaldesancristobal%2FDocumentos%20compartidos%2F120%2E75%20CONTRATOS%2F2021%2F540%2D2021&amp;viewid=48a8c6a0%2D2532%2D4a73%2Da119%2Dd82bf7f8ddbb"/>
    <s v="PROTECCION ANIMAL"/>
    <s v="JUAN PABLO OLMOS CASTRO"/>
    <s v="20235420003883"/>
    <s v="45-44-101133705"/>
    <s v="SEGUROS DEL ESTADO S.A "/>
    <d v="2021-12-30T00:00:00"/>
    <d v="2025-06-30T00:00:00"/>
    <s v="VIGENTE"/>
  </r>
  <r>
    <n v="2021"/>
    <m/>
    <s v="FDLSC-CV-541-2021"/>
    <s v="FDLSC-SASI-008-2021"/>
    <s v="COLDEGRAP SAS"/>
    <n v="901258553"/>
    <s v="13-30-11-60-23-80-00000-1868"/>
    <s v="SAN CRISTÓBAL FOMENTA LA SEPARACIÓN,_x000a_TRANSFORMACIÓN Y APROVECHAMIENTO DE SUS RESIDUOS"/>
    <s v="CONTRATO DE COMPRAVENTA"/>
    <s v="CV"/>
    <s v="SELECCIÓN ABREVIADA POR SUBASTA INVERSA"/>
    <s v="CONTRATAR EL SUMINISTRO DE PUNTOS ECOLOGICOS Y KIT DE SEPARACIÓN EN LA FUENTE PARA LOS TALLERES DE CAPACITACIÓN EN SEPARACIÓN EN LA FUENTE DIRIGIDOS A LOS HABITANTES DE LA LOCALIDAD SAN CRISTÓBAL, FUNCIONARIOS DEL FONDO DE DESARROLLO LOCAL Y RECICLADORES DE OFICIO DE LA LOCALIDAD ."/>
    <s v="DIEGO RODRIGUEZ"/>
    <d v="2021-12-30T00:00:00"/>
    <s v="6 MESES"/>
    <d v="2022-03-14T00:00:00"/>
    <d v="2022-09-13T00:00:00"/>
    <s v="No Aplica"/>
    <s v="No Aplica"/>
    <s v="No Aplica"/>
    <s v="No Aplica"/>
    <s v="6 MESES"/>
    <s v="No Aplica"/>
    <s v="No Aplica"/>
    <d v="2022-09-13T00:00:00"/>
    <n v="31938200"/>
    <n v="0"/>
    <n v="31938200"/>
    <n v="0"/>
    <n v="31938200"/>
    <s v="NO APLICA"/>
    <x v="1"/>
    <s v="En ejecución"/>
    <n v="31938200"/>
    <n v="0"/>
    <n v="0"/>
    <s v="Liquidado"/>
    <d v="2022-09-14T00:00:00"/>
    <s v="SI"/>
    <s v="SI"/>
    <s v="Acta Liquidacion Cargada en el ultimo pago."/>
    <s v="https://community.secop.gov.co/Public/Tendering/OpportunityDetail/Index?noticeUID=CO1.NTC.2455322&amp;isFromPublicArea=True&amp;isModal=true&amp;asPopupView=true"/>
    <s v="https://gobiernobogota.sharepoint.com/sites/ExpedientesDigitalesSDG/120alcaldialocaldesancristobal/Documentos%20compartidos/Forms/AllItems.aspx?id=%2Fsites%2FExpedientesDigitalesSDG%2F120alcaldialocaldesancristobal%2FDocumentos%20compartidos%2F120%2E75%20CONTRATOS%2F2021%2F541%2D2021&amp;viewid=48a8c6a0%2D2532%2D4a73%2Da119%2Dd82bf7f8ddbb"/>
    <s v="SEPARACION EN LA FUENTE"/>
    <s v="ANGELICA JOHANA PATARROLLO LONDOÑO"/>
    <s v="20225420004343"/>
    <s v="21-46-101033633"/>
    <s v="SEGUROS DEL ESTADO S.A "/>
    <d v="2021-12-29T00:00:00"/>
    <d v="2023-06-29T00:00:00"/>
    <s v="VENCIDA"/>
  </r>
  <r>
    <n v="2021"/>
    <m/>
    <s v="FDLSC-CPS-542-2021"/>
    <s v="FDLSC-MIC-005-2021"/>
    <s v="COMERCIALIZADORA CAFE BOTERO SAS"/>
    <n v="900334037"/>
    <s v="131020202030310"/>
    <s v="Servicios de publicidad y el suministro de espacio o tiempo publicitarios"/>
    <s v="CONTRATO DE PRESTACIÓN DE SERVICIOS - JURIDICO"/>
    <s v="CPS"/>
    <s v="MINIMA CUANTIA"/>
    <s v="PRESTAR LOS SERVICIOS DE PRODUCCIÓN, IMPRESIÓN, INSTALACIÓN, DESINSTALACIÓN Y GARANTÍA DE CALIDAD DE PIEZAS GRÁFICAS, IMPRESOS, GRAN FORMATO, ARTÍCULOS PROMOCIONALES Y DEMÁS PRODUCTOS PARA LA DIVULGACIÓN DE CAMPAÑAS Y ESTRATEGIAS INSTITUCIONALES DE LA ALCALDÍA LOCAL DE SAN CRISTÓBAL"/>
    <s v="DIEGO RODRIGUEZ"/>
    <d v="2021-12-30T00:00:00"/>
    <s v="6 MESES"/>
    <d v="2022-03-04T00:00:00"/>
    <d v="2022-09-03T00:00:00"/>
    <s v="No Aplica"/>
    <s v="No Aplica"/>
    <s v="No Aplica"/>
    <s v="90 DIAS"/>
    <s v="3 MESES"/>
    <s v="No Aplica"/>
    <s v="No Aplica"/>
    <d v="2022-12-03T00:00:00"/>
    <n v="25000000"/>
    <n v="0"/>
    <n v="25000000"/>
    <n v="0"/>
    <n v="25000000"/>
    <s v="NO APLICA"/>
    <x v="1"/>
    <s v="En ejecución"/>
    <n v="10358058"/>
    <n v="14641942"/>
    <n v="0"/>
    <s v="Liquidado"/>
    <d v="2022-12-01T00:00:00"/>
    <s v="SI"/>
    <s v="SI"/>
    <s v="ActaLiquidacion Cargada en el ultimo pago. "/>
    <s v="https://community.secop.gov.co/Public/Tendering/OpportunityDetail/Index?noticeUID=CO1.NTC.2468210&amp;isFromPublicArea=True&amp;isModal=true&amp;asPopupView=true"/>
    <s v="https://gobiernobogota.sharepoint.com/:f:/s/ExpedientesDigitalesSDG/120alcaldialocaldesancristobal/Eoy66wu3hgtEhMYnnC4958QB7EAdljgzqSM12P6Qu2FwGQ?e=IqNGQz"/>
    <s v="PRENSA"/>
    <s v=" FABIAN LEONARDO YAÑEZ RAMOS"/>
    <s v="20235420003063"/>
    <s v="NB-100196669"/>
    <s v="SEGUROS DEL ESTADO S.A "/>
    <d v="2021-12-30T00:00:00"/>
    <d v="2022-12-31T00:00:00"/>
    <s v="VENCIDA"/>
  </r>
  <r>
    <n v="2021"/>
    <m/>
    <s v="FDLSC CPS-545-2021"/>
    <s v="FDLSC-SAMC-007-2021"/>
    <s v="CORPORACION NACIONAL PARA EL DESARROLLO SOSTENIBLE CONADES"/>
    <n v="832003656"/>
    <s v="13-30-11-60-22-70-00-00-00-1859"/>
    <s v="SAN CRISTÓBAL AMBIENTALMENTE SOSTENIBLE"/>
    <s v="CONTRATO DE PRESTACIÓN DE SERVICIOS - JURIDICO"/>
    <s v="CPS"/>
    <s v="SELECCIÓN ABREVIADA DE MENOR CUANTIA"/>
    <s v="CONTRATAR LOS SERVICIOS TÉCNICOS Y OPERATIVOS ENTRE EL FONDO DE DESARROLLO LOCAL DE SAN CIRSTÓBAL Y EL PROPONENTE, PARA EJECUTAR ACTIVIDADES DE AVANCE, PLANTACIONES ORNAMENTALES EN LA LOCALIDAD DE SAN CRISTÓBAL"/>
    <s v="DIEGO RODRIGUEZ"/>
    <d v="2021-12-31T00:00:00"/>
    <s v="11 MESES"/>
    <d v="2022-02-28T00:00:00"/>
    <d v="2023-01-27T00:00:00"/>
    <s v="No Aplica"/>
    <s v="No Aplica"/>
    <s v="No Aplica"/>
    <s v="No Aplica"/>
    <s v="11 MESES"/>
    <s v="No Aplica"/>
    <s v="No Aplica"/>
    <d v="2023-01-27T00:00:00"/>
    <n v="248110854"/>
    <n v="0"/>
    <n v="248110854"/>
    <n v="0"/>
    <n v="248110854"/>
    <s v="NO APLICA"/>
    <x v="1"/>
    <s v="En ejecución"/>
    <n v="248110854"/>
    <n v="0"/>
    <n v="0"/>
    <s v="Liquidado"/>
    <d v="2023-04-19T00:00:00"/>
    <s v="SI"/>
    <s v="SI"/>
    <s v="Acta de liquidacion cargada en el ultimo pago_x000a_Acta de liquidacion en los folios 567 al 568"/>
    <s v="https://community.secop.gov.co/Public/Tendering/OpportunityDetail/Index?noticeUID=CO1.NTC.2469213&amp;isFromPublicArea=True&amp;isModal=true&amp;asPopupView=true"/>
    <s v="https://gobiernobogota.sharepoint.com/sites/ExpedientesDigitalesSDG/120alcaldialocaldesancristobal/Documentos%20compartidos/Forms/AllItems.aspx?id=%2Fsites%2FExpedientesDigitalesSDG%2F120alcaldialocaldesancristobal%2FDocumentos%20compartidos%2F120%2E75%20CONTRATOS%2F2021%2F545%2D2021&amp;viewid=48a8c6a0%2D2532%2D4a73%2Da119%2Dd82bf7f8ddbb"/>
    <s v="AMBIENTE"/>
    <s v="DIEGO MAURICIO ROJAS CACHOPE / DIANA MARCELA RUBIO BERIGUES"/>
    <s v="20235420002903"/>
    <s v="33-44-101221138"/>
    <s v="SEGUROS DEL ESTADO S.A "/>
    <d v="2021-12-22T00:00:00"/>
    <d v="2022-03-30T00:00:00"/>
    <s v="VENCIDA"/>
  </r>
  <r>
    <n v="2021"/>
    <m/>
    <s v="FDLSC CPS-546-2021"/>
    <s v="FDLSC-SAMC-013-2021"/>
    <s v="ASOCIACION PARA EL DESARROLLO INTEGRAL DE LA FAMILIA COLOMBIANA"/>
    <n v="900216251"/>
    <s v="13-30-11-60-12-00-00-00-1801"/>
    <s v="SAN CRISTOBAL ES DEPORTE"/>
    <s v="CONTRATO DE PRESTACIÓN DE SERVICIOS - JURIDICO"/>
    <s v="CPS"/>
    <s v="SELECCIÓN ABREVIADA DE MENOR CUANTIA"/>
    <s v="PRESTACIÓN DE SERVICIOS Y DE APOYO A LA GESTIÓN PARA LA REALIZACIÓN DE EVENTOS DEPORTIVOS ESPECIALES EN LA LOCALIDAD DE SAN CRISTÓBAL"/>
    <s v="DIEGO RODRIGUEZ"/>
    <d v="2021-12-31T00:00:00"/>
    <s v="PTE"/>
    <d v="2022-06-30T00:00:00"/>
    <d v="2022-10-29T00:00:00"/>
    <s v="No Aplica"/>
    <s v="No Aplica"/>
    <s v="No Aplica"/>
    <s v="No Aplica"/>
    <s v="PTE"/>
    <s v="No Aplica"/>
    <s v="No Aplica"/>
    <d v="2022-10-29T00:00:00"/>
    <n v="253373090"/>
    <n v="16659416"/>
    <n v="270032506"/>
    <n v="0"/>
    <n v="270032506"/>
    <s v="NO APLICA"/>
    <x v="1"/>
    <s v="En ejecución"/>
    <n v="270032506"/>
    <n v="0"/>
    <n v="0"/>
    <s v="Liquidado"/>
    <d v="2023-12-12T00:00:00"/>
    <s v="SI"/>
    <s v="SI"/>
    <s v="ActaLiquidacion Cargada en el ultimo pago"/>
    <s v="https://community.secop.gov.co/Public/Tendering/OpportunityDetail/Index?noticeUID=CO1.NTC.2460007&amp;isFromPublicArea=True&amp;isModal=False"/>
    <s v="https://gobiernobogota.sharepoint.com/:f:/s/ExpedientesDigitalesSDG/120alcaldialocaldesancristobal/EmLYevrmWchBrHhLYo3vxrABmP0IH6uYW_ijXvwkjpMXDw?e=j2uI5d"/>
    <s v="DEPORTES"/>
    <s v="FREDY ALBERTO HERNANDEZ PAEZ"/>
    <s v="20235420003153"/>
    <s v="33-44-101221009"/>
    <s v="SEGUROS DEL ESTADO S.A "/>
    <d v="2021-12-20T00:00:00"/>
    <d v="2022-04-10T00:00:00"/>
    <s v="VENCIDA"/>
  </r>
  <r>
    <n v="2021"/>
    <m/>
    <n v="65441"/>
    <n v="65441"/>
    <s v="HARDWARE ASESORIAS SOFTWARE LTDA"/>
    <s v="_x000a_804000673"/>
    <s v="1310202010202"/>
    <s v="PASTA O PULPA, PAPEL Y PRODUCTOS DEL PAPEL; IMPRESOS Y ARTICULOS RELACIONADOS"/>
    <s v="ORDEN DE COMPRA"/>
    <s v="OC"/>
    <s v="SELECCION ABREVIADA, ACUERDO MARCO DE PRECIOS"/>
    <s v="SUMINISTRO DE COMBUSTIBLES DE IMPRESIÓN PARA LAS IMPRESORAS DE LA ALCALDIA LOCAL DE SAN CRISTOBAL Y JUNTA ADMINISTRADORA LOCAL DE ACUERDO AL ACUERDO MARCO CCE282- AMP-2020"/>
    <s v="No registra"/>
    <d v="2021-11-03T00:00:00"/>
    <s v="2 MESES"/>
    <d v="2021-03-18T00:00:00"/>
    <d v="2021-05-17T00:00:00"/>
    <s v="No Aplica"/>
    <s v="No Aplica"/>
    <s v="No Aplica"/>
    <s v="No Aplica"/>
    <s v="2 MESES"/>
    <s v="No Aplica"/>
    <s v="No Aplica"/>
    <d v="2021-05-17T00:00:00"/>
    <n v="8475089"/>
    <n v="0"/>
    <n v="8475089"/>
    <n v="0"/>
    <n v="8475089"/>
    <s v="NO APLICA"/>
    <x v="0"/>
    <s v="Emitida"/>
    <n v="8475089"/>
    <n v="0"/>
    <n v="0"/>
    <s v="Terminado"/>
    <m/>
    <s v="SI"/>
    <s v="SI"/>
    <s v="Cargado ultimo pago_x000a_Sin Acta de Liquidacion"/>
    <s v="https://colombiacompra.gov.co/tienda-virtual-del-estado-colombiano/ordenes-compra/65441"/>
    <s v="https://gobiernobogota.sharepoint.com/sites/ExpedientesDigitalesSDG/120alcaldialocaldesancristobal/Documentos%20compartidos/Forms/AllItems.aspx?id=%2Fsites%2FExpedientesDigitalesSDG%2F120alcaldialocaldesancristobal%2FDocumentos%20compartidos%2F120%2E75%20CONTRATOS%2F2021%2FORDEN%20DE%20COMPRA%2065441%2D2021&amp;viewid=48a8c6a0%2D2532%2D4a73%2Da119%2Dd82bf7f8ddbb"/>
    <s v="ALMACEN"/>
    <s v="MONICA ALEXANDRA GOMEZ SARMIENTO"/>
    <s v="20215420004693"/>
    <s v="CSC-100010454 "/>
    <s v="MUNDIAL DE SEGUROS"/>
    <s v=" 1) 18/03/2021_x000a_2) 18/03/2021"/>
    <s v=" 1) 10/11/2021_x000a_2) 10/11/2021"/>
    <s v="VENCIDA"/>
  </r>
  <r>
    <n v="2021"/>
    <m/>
    <n v="65473"/>
    <n v="65473"/>
    <s v="PROSUTEC S.A.S"/>
    <n v="900293507"/>
    <s v="_x000a_1310202010202"/>
    <s v="PASTA O PULPA, PAPEL Y PRODUCTOS DEL PAPEL; IMPRESOS Y ARTICULOS RELACIONADOS"/>
    <s v="ORDEN DE COMPRA"/>
    <s v="OC"/>
    <s v="SELECCIÓN ABREVIADA POR ACUERDO MARCO"/>
    <s v="SUMINISTRO DE COMBUSTIBLES DE IMPRESIÓN PARA LAS IMPRESORAS DE LA ALCALDIA LOCAL DE SAN CRISTOBAL Y JUNTA ADMINISTRADORA LOCAL DE ACUERDO AL ACUERDO MARCO CCE282- AMP-2020"/>
    <s v="No registra"/>
    <d v="2021-11-03T00:00:00"/>
    <s v="2 MESES"/>
    <d v="2021-03-15T00:00:00"/>
    <d v="2021-05-10T00:00:00"/>
    <s v="No Aplica"/>
    <s v="No Aplica"/>
    <s v="No Aplica"/>
    <s v="No Aplica"/>
    <s v="2 MESES"/>
    <s v="No Aplica"/>
    <s v="No Aplica"/>
    <d v="2021-05-10T00:00:00"/>
    <n v="13592180"/>
    <n v="0"/>
    <n v="13592180"/>
    <n v="0"/>
    <n v="13592180"/>
    <s v="NO APLICA"/>
    <x v="0"/>
    <s v="Emitida"/>
    <n v="13592180"/>
    <n v="0"/>
    <n v="0"/>
    <s v="Terminado"/>
    <m/>
    <s v="SI"/>
    <s v="SI"/>
    <s v="Cargado ultimo pago_x000a_Sin Acta de Liquidacion"/>
    <s v="https://colombiacompra.gov.co/tienda-virtual-del-estado-colombiano/ordenes-compra/65473"/>
    <s v="https://gobiernobogota.sharepoint.com/sites/ExpedientesDigitalesSDG/120alcaldialocaldesancristobal/Documentos%20compartidos/Forms/AllItems.aspx?id=%2Fsites%2FExpedientesDigitalesSDG%2F120alcaldialocaldesancristobal%2FDocumentos%20compartidos%2F120%2E75%20CONTRATOS%2F2021%2FORDEN%20DE%20COMPRA%2065473%2D2021&amp;viewid=48a8c6a0%2D2532%2D4a73%2Da119%2Dd82bf7f8ddbb"/>
    <s v="ALMACEN"/>
    <s v="MONICA ALEXANDRA GOMEZ SARMIENTO"/>
    <s v="20215420004693"/>
    <s v="M-100136656 "/>
    <s v="MUNDIAL DE SEGUROS"/>
    <s v=" 1) 15/03/2021_x000a_2) 15/03/2021"/>
    <s v=" 1) 10/11/2021_x000a_2) 10/11/2021"/>
    <s v="VENCIDA"/>
  </r>
  <r>
    <n v="2021"/>
    <m/>
    <n v="66388"/>
    <n v="66388"/>
    <s v="UNIÓN TEMPORAL DELL EMC"/>
    <s v="901399373-3"/>
    <s v="131020202030603."/>
    <s v="SERVICIOS DE MANTENIMIENTO Y REPARACIÓN DE COMPUTADORES Y EQUIPO PERIFÉRICO"/>
    <s v="ORDEN DE COMPRA"/>
    <s v="OC"/>
    <s v="SELECCIÓN ABREVIADA POR ACUERDO MARCO"/>
    <s v="ADQUISICIÓN DE LICENCIAS MICROSOFT OFFICE 365 – E1 PARA EL FONDO DE DESARROLLO LOCAL DE SAN CRISTOBAL MEDIANTE EL IAD CCE-139-2020"/>
    <s v="No registra"/>
    <d v="2021-03-29T00:00:00"/>
    <n v="1"/>
    <d v="2021-03-03T00:00:00"/>
    <d v="2021-04-29T00:00:00"/>
    <s v="No Aplica"/>
    <s v="No Aplica"/>
    <s v="No Aplica"/>
    <s v="No Aplica"/>
    <n v="1"/>
    <s v="No Aplica"/>
    <s v="No Aplica"/>
    <d v="2021-04-29T00:00:00"/>
    <n v="66844265"/>
    <n v="0"/>
    <n v="66844265"/>
    <n v="0"/>
    <n v="66844265"/>
    <s v="NO APLICA"/>
    <x v="0"/>
    <s v="Emitida"/>
    <n v="66844265"/>
    <n v="0"/>
    <n v="0"/>
    <s v="Terminado"/>
    <m/>
    <s v="SI"/>
    <s v="SI"/>
    <s v="Expediente Reposa en Archivo_x000a_Pendiente cierre en Plataforma tienda virtual"/>
    <s v="https://colombiacompra.gov.co/tienda-virtual-del-estado-colombiano/ordenes-compra/66388"/>
    <s v="https://gobiernobogota.sharepoint.com/sites/ExpedientesDigitalesSDG/120alcaldialocaldesancristobal/Documentos%20compartidos/Forms/AllItems.aspx?id=%2Fsites%2FExpedientesDigitalesSDG%2F120alcaldialocaldesancristobal%2FDocumentos%20compartidos%2F120%2E75%20CONTRATOS%2F2021%2FORDEN%20DE%20COMPRA%2066388%2D2021&amp;viewid=48a8c6a0%2D2532%2D4a73%2Da119%2Dd82bf7f8ddbb"/>
    <s v="SISTEMAS"/>
    <s v="LEIDY JOHANNA TAMARA RODRIGUEZ"/>
    <s v="20215420004703"/>
    <s v="980 47 994000016618"/>
    <s v="ASEGURADORA SOLIDARIA DE COLOMBIA"/>
    <s v=" 1) 29/03/2021_x000a_2) 29/03/2021_x000a_3) 29/03/2021"/>
    <s v=" 1) 29/10/2021_x000a_2) 29/04/2024_x000a_3) 29/04/2022"/>
    <s v="VENCIDA_x000a_VIGENTE_x000a_VENCIDA"/>
  </r>
  <r>
    <n v="2021"/>
    <m/>
    <n v="69503"/>
    <n v="69503"/>
    <s v="PANAMERICANA LIBRERÍA Y PAPELERÍA S.A."/>
    <n v="830037946"/>
    <s v="133011602380000000000."/>
    <s v="SAN CRISTÓBAL FOMENTA LA SEPARACIÓN, TRANSFORMACIÓN Y APROVECHAMIENTO DESUS RESIDUOS"/>
    <s v="ORDEN DE COMPRA"/>
    <s v="OC"/>
    <s v="SELECCION ABREVIADA, ACUERDO MARCO DE PRECIOS"/>
    <s v="ADQUISICION DE PUNTOS ECOLÓGICOS PARA EL FONDO DE DESARROLLO LOCAL DE SAN CRISTOBAL Y JUNTA ADMINISTRADORA LOCAL"/>
    <s v="No registra"/>
    <d v="2021-05-21T00:00:00"/>
    <n v="1"/>
    <d v="2021-05-21T00:00:00"/>
    <d v="2021-06-23T00:00:00"/>
    <s v="No Aplica"/>
    <s v="No Aplica"/>
    <s v="No Aplica"/>
    <s v="No Aplica"/>
    <n v="1"/>
    <s v="No Aplica"/>
    <s v="No Aplica"/>
    <d v="2021-06-23T00:00:00"/>
    <n v="11520000"/>
    <n v="0"/>
    <n v="11520000"/>
    <n v="0"/>
    <n v="11520000"/>
    <s v="NO APLICA"/>
    <x v="0"/>
    <s v="Emitida"/>
    <n v="11520000"/>
    <n v="0"/>
    <n v="0"/>
    <s v="Terminado"/>
    <m/>
    <s v="SI"/>
    <s v="NO"/>
    <s v="Cargado ultimo pago"/>
    <s v="https://colombiacompra.gov.co/tienda-virtual-del-estado-colombiano/ordenes-compra/69503"/>
    <s v="NO"/>
    <s v="SEPARACION EN LA FUENTE"/>
    <s v="LYNDA BLAYR RAMIREZ ESCAMILLA"/>
    <s v="20215420006063"/>
    <s v="No Aplica"/>
    <s v="No Aplica"/>
    <s v="No Aplica"/>
    <s v="No Aplica"/>
    <s v="No Aplica"/>
  </r>
  <r>
    <n v="2021"/>
    <m/>
    <n v="70217"/>
    <n v="70217"/>
    <s v="CENTRO ASEO MANTENIMIENTO PROFESIONAL S.A.S"/>
    <s v="900.073.254-1"/>
    <s v="131020202030502"/>
    <s v="SERVICIOS DE LIMPIEZA GENERAL"/>
    <s v="ORDEN DE COMPRA"/>
    <s v="OC"/>
    <s v="SELECCIÓN ABREVIADA POR ACUERDO MARCO"/>
    <s v="CONTRATAR LA PRESTACIÓN DE SERVICIOS Y SUMINISTRO DE ASEO Y CAFETERÍA PARA LAS INSTALACIONES DE LA ALCALDÍA LOCAL DE SAN CRISTOBAL SUS SEDES Y LA JUNTA ADMINISTRADORA LOCAL, DE CONFORMIDAD CON LAS DISPOSICIONES TÉCNICAS ESTABLECIDAS EN EL ACUERDO MARCO DE PRECIOS No CCE-972-AMP-2019"/>
    <s v="No registra"/>
    <d v="2021-06-01T00:00:00"/>
    <s v=" "/>
    <d v="2021-06-25T00:00:00"/>
    <d v="2021-12-24T00:00:00"/>
    <s v="No Aplica"/>
    <s v="No Aplica"/>
    <s v="No Aplica"/>
    <s v="51 dias"/>
    <s v="6 MESES Y 51 DIAS"/>
    <s v=" "/>
    <s v=" "/>
    <d v="2022-02-15T00:00:00"/>
    <n v="108075666"/>
    <n v="21924334"/>
    <n v="130000000"/>
    <n v="0"/>
    <n v="130000000"/>
    <s v="NO APLICA"/>
    <x v="1"/>
    <s v="Cerrada"/>
    <n v="129732367"/>
    <n v="267633"/>
    <n v="0"/>
    <s v="Liquidado"/>
    <m/>
    <s v="SI"/>
    <s v="SI"/>
    <s v="Acta de liauidacion cargada en el sharepoint_x000a_https://gobiernobogota.sharepoint.com/Despacho_SDG/ALSC/OC702172021CENTRO%20ASEO%20SA/Forms/AllItems.aspx?id=%2FDespacho%5FSDG%2FALSC%2FOC702172021CENTRO%20ASEO%20SA%2FULTIMO%20PAGO%20%20OC%2070217&amp;viewid=2b157e51%2D85c3%2D4932%2D89db%2D64662d7a6d44"/>
    <s v="https://colombiacompra.gov.co/tienda-virtual-del-estado-colombiano/ordenes-compra/70217"/>
    <s v="https://gobiernobogota.sharepoint.com/:f:/s/ExpedientesDigitalesSDG/120alcaldialocaldesancristobal/EuAr93PCWPRPmQkHvEM0tVYBzxrePFKBF2oCqxQckw8-gw?e=0JT2WY"/>
    <s v="ADMINISTRATIVA"/>
    <s v="LYNDA BLAYR RAMIREZ ESCAMILLA"/>
    <s v="20215420004713"/>
    <s v="No Aplica"/>
    <s v="No Aplica"/>
    <s v="No Aplica"/>
    <s v="No Aplica"/>
    <s v="No Aplica"/>
  </r>
  <r>
    <n v="2021"/>
    <m/>
    <n v="70932"/>
    <n v="70932"/>
    <s v="PC COM SAS"/>
    <s v="830044858-2"/>
    <s v="131020202030503"/>
    <s v="SERVICIO DE COPIA Y REPRODUCCIÓN"/>
    <s v="ORDEN DE COMPRA"/>
    <s v="OC"/>
    <s v="SELECCIÓN ABREVIADA ACUERDO MARCO DE PRECIOS"/>
    <s v="CONTRATAR EL ALQUILER DE DOS (02) MAQUINAS MULTIFUNCIONALES CUYO SERVICIO INCLUYA EL SERVICIO INTEGRAL DE INSTALACION, MANTENIMIENTO Y CONFIGURACION DE CONFORMIDAD CON EL ACUERDO MARCO PARA LA COMPRA O ALQUILER DE EQUIPOS TECNOLÓGICOS Y PERIFÉRICOS CCE- 925-AMP-2019"/>
    <s v="No registra"/>
    <d v="2021-06-17T00:00:00"/>
    <s v=" "/>
    <d v="2021-06-21T00:00:00"/>
    <d v="2021-12-20T00:00:00"/>
    <s v="No Aplica"/>
    <s v="No Aplica"/>
    <s v="No Aplica"/>
    <s v="3 meses_x000a_4 meses"/>
    <s v="13 MESES"/>
    <s v=" "/>
    <s v=" "/>
    <d v="2022-07-20T00:00:00"/>
    <n v="2685830"/>
    <n v="0"/>
    <n v="2685830"/>
    <n v="0"/>
    <n v="2685830"/>
    <s v="NO APLICA"/>
    <x v="1"/>
    <s v="Emitida"/>
    <n v="2576564"/>
    <n v="109266"/>
    <n v="0"/>
    <s v="Liquidado"/>
    <m/>
    <s v="SI"/>
    <s v="SI"/>
    <s v="Acta Cargada en el sharepoint_x000a_https://gobiernobogota.sharepoint.com/Despacho_SDG/ALSC/OC709322021PC%20COM%20SAS/Forms/AllItems.aspx?id=%2FDespacho%5FSDG%2FALSC%2FOC709322021PC%20COM%20SAS%2FPC%20COM%20OC%2070932%2FPAGO%2012%20JUNIO%20JULIO%20Y%20LIQUIDACI%C3%93N%2F10%2E3%20ACTA%20DE%20LIQUIDACION%20%20OC%20PCCOM%20SA%2070932%20OCTUBRE%207%202022%2Epdf&amp;viewid=dc6a876d%2Dc611%2D40fe%2D8d9a%2Db3d98cfbdf06&amp;parent=%2FDespacho%5FSDG%2FALSC%2FOC709322021PC%20COM%20SAS%2FPC%20COM%20OC%2070932%2FPAGO%2012%20JUNIO%20JULIO%20Y%20LIQUIDACI%C3%93N"/>
    <s v="https://colombiacompra.gov.co/tienda-virtual-del-estado-colombiano/ordenes-compra/70932"/>
    <s v="https://gobiernobogota.sharepoint.com/:f:/s/ExpedientesDigitalesSDG/120alcaldialocaldesancristobal/EuYhpCPtHBxJqj2r_Z5UqFcB5GYfelY2Da4ovk-tZ13GeQ?e=ZgMuLa"/>
    <s v="PLANEACION"/>
    <s v="JULIO CESAR BARRERA ROMERO"/>
    <s v="20235410000123_x000a_20215420005663_x000a_20215420005663 (ok)"/>
    <s v="NB100166949"/>
    <s v="MUNDIAL DE SEGUROS"/>
    <s v=" 1) 18/06/2021_x000a_2) 18/06/2021"/>
    <s v=" 1) 20/06/2022_x000a_2) 20/06/2022"/>
    <s v="VENCIDA"/>
  </r>
  <r>
    <n v="2021"/>
    <m/>
    <n v="72999"/>
    <n v="72999"/>
    <s v="FERRICENTROS S.A.S"/>
    <s v="800237412-1"/>
    <s v="1310201010103 - 1310201010104 - 1310201010106 - 1310202010205 - 1310202010206 - 1310202010302"/>
    <s v="MAQUINARIA PARA USO GENERAL - MAQUINARIA PARA USOS ESPECIALES - MAQUINARIA Y APARATOS ELÉCTRICOS - OTROS PRODUCTOS QUÍMICOS; FIBRAS_x000a_ARTIFICIALES (O FIBRAS INDUSTRIALES_x000a_HECHAS POR EL HOMBRE) - PRODUCTOS DE CAUCHO Y PLÁSTICO -  PRODUCTOS METÁLICOS ELABORADOS_x000a_(EXCEPTO MAQUINARIA Y EQUIPO)"/>
    <s v="ORDEN DE COMPRA"/>
    <s v="OC"/>
    <s v="SELECCION ABREVIADA, ACUERDO MARCO DE PRECIOS"/>
    <s v="ADQUISICIÓN DE MATERIALES ELÉCTRICOS Y DE FERRETERÍA PARA EL MANTENIMIENTO LOCATIVO DE LAS INSTALACIONES Y/O LOS BIENES DE LA ALCALDÍA LOCAL DE SAN CRISTÓBAL"/>
    <s v="No registra"/>
    <d v="2021-07-23T00:00:00"/>
    <n v="1"/>
    <d v="2021-07-26T00:00:00"/>
    <d v="2021-08-25T00:00:00"/>
    <s v="No Aplica"/>
    <s v="No Aplica"/>
    <s v="No Aplica"/>
    <s v="No Aplica"/>
    <n v="1"/>
    <s v=" "/>
    <s v=" "/>
    <d v="2021-08-25T00:00:00"/>
    <n v="13923381"/>
    <n v="0"/>
    <n v="13923381"/>
    <n v="0"/>
    <n v="13923381"/>
    <s v="NO APLICA"/>
    <x v="0"/>
    <s v="Emitida"/>
    <n v="13923378"/>
    <n v="3"/>
    <n v="0"/>
    <s v="Terminado"/>
    <m/>
    <s v="SI"/>
    <s v="SI"/>
    <s v="No registra acta"/>
    <s v="https://colombiacompra.gov.co/tienda-virtual-del-estado-colombiano/ordenes-compra/72999"/>
    <s v="https://gobiernobogota.sharepoint.com/sites/ExpedientesDigitalesSDG/120alcaldialocaldesancristobal/Documentos%20compartidos/Forms/AllItems.aspx?id=%2Fsites%2FExpedientesDigitalesSDG%2F120alcaldialocaldesancristobal%2FDocumentos%20compartidos%2F120%2E75%20CONTRATOS%2F2021%2FORDEN%20DE%20COMPRA%2072999%2D2021&amp;viewid=48a8c6a0%2D2532%2D4a73%2Da119%2Dd82bf7f8ddbb"/>
    <s v="ALMACEN"/>
    <s v="MONICA ALEXANDRA GOMEZ SARMIENTO"/>
    <s v=" "/>
    <s v="No Aplica"/>
    <s v="No Aplica"/>
    <s v="No Aplica"/>
    <s v="No Aplica"/>
    <s v="No Aplica"/>
  </r>
  <r>
    <n v="2021"/>
    <m/>
    <n v="73562"/>
    <n v="73562"/>
    <s v="COMPAÑIA MUNDIAL DE SEGUROS S.A."/>
    <s v="860037013-6"/>
    <s v="131020202020112"/>
    <s v="OTROS SERVICIOS DE SEGUROS DISTINTOS, DE LOS SEGUROS DE VIDA N.C.P"/>
    <s v="ORDEN DE COMPRA"/>
    <s v="OC"/>
    <s v="SELECCION ABREVIADA, ACUERDO MARCO DE PRECIOS"/>
    <s v="ADQUIRIR LOS SEGUROS OBLIGATORIOS DE ACCIDENTE DE TRÁNSITO (SOAT) PARA EL PARQUE AUTOMOTOR DE PROPIEDAD Y/O COMODATO DEL FONDO DE DESARROLLO LOCAL SAN CRISTÓBAL"/>
    <s v="No registra"/>
    <d v="2021-07-30T00:00:00"/>
    <n v="4"/>
    <d v="2021-08-02T00:00:00"/>
    <d v="2021-12-30T00:00:00"/>
    <s v="No Aplica"/>
    <s v="No Aplica"/>
    <s v="No Aplica"/>
    <s v="No Aplica"/>
    <n v="4"/>
    <s v=" "/>
    <s v=" "/>
    <d v="2021-12-30T00:00:00"/>
    <n v="10836866"/>
    <n v="0"/>
    <n v="10836866"/>
    <n v="0"/>
    <n v="10836866"/>
    <s v="NO APLICA"/>
    <x v="0"/>
    <s v="Emitida"/>
    <n v="10836866"/>
    <n v="0"/>
    <n v="0"/>
    <s v="Terminado"/>
    <m/>
    <s v="SI"/>
    <s v="SI"/>
    <s v="No registra acta"/>
    <s v="https://colombiacompra.gov.co/tienda-virtual-del-estado-colombiano/ordenes-compra/73562"/>
    <s v="https://gobiernobogota.sharepoint.com/sites/ExpedientesDigitalesSDG/120alcaldialocaldesancristobal/Documentos%20compartidos/Forms/AllItems.aspx?id=%2Fsites%2FExpedientesDigitalesSDG%2F120alcaldialocaldesancristobal%2FDocumentos%20compartidos%2F120%2E75%20CONTRATOS%2F2021%2FORDEN%20DE%20COMPRA%2073562%2D2021&amp;viewid=48a8c6a0%2D2532%2D4a73%2Da119%2Dd82bf7f8ddbb"/>
    <s v="ALMACEN"/>
    <s v="MONICA ALEXANDRA GOMEZ SARMIENTO"/>
    <s v=" "/>
    <s v="No Aplica"/>
    <s v="No Aplica"/>
    <s v="No Aplica"/>
    <s v="No Aplica"/>
    <s v="No Aplica"/>
  </r>
  <r>
    <n v="2021"/>
    <m/>
    <n v="74228"/>
    <n v="74228"/>
    <s v="GRUPO EDS AUTOGAS S.A.S."/>
    <s v="_x000a_900459737-5"/>
    <s v="1310202010203"/>
    <s v="PRODUCTOS DE HORNOS DE COQUE, DE REFINACIÓN DE PETRÓLEO Y COMBUSTIBLE"/>
    <s v="ORDEN DE COMPRA"/>
    <s v="OC"/>
    <s v="_x000a_SELECCIÓN ABREVIADA ACUERDO MARCO DE PRECIOS"/>
    <s v="SUMINISTRO DE COMBUSTIBLE PARA VEHÍCULOS LIVIANOS, PESADOS Y MAQUINARIA AMARILLA DEL FONDO DE DESARROLLO LOCAL DE SAN CRISTOBAL A MONTO AGOTABLE"/>
    <s v="No registra"/>
    <d v="2021-08-12T00:00:00"/>
    <s v=" "/>
    <d v="2021-08-18T00:00:00"/>
    <d v="2022-08-17T00:00:00"/>
    <s v="No Aplica"/>
    <s v="No Aplica"/>
    <s v="No Aplica"/>
    <s v="prorroga 1 - 7 mes_x000a_prorroga 2 - 1 meses_x000a_prorroga 3 - 5 meses"/>
    <s v="25 MESES"/>
    <s v=" "/>
    <s v=" "/>
    <d v="2023-10-02T00:00:00"/>
    <n v="90000000"/>
    <n v="45000000"/>
    <n v="135000000"/>
    <n v="0"/>
    <n v="135000000"/>
    <s v="NO APLICA"/>
    <x v="1"/>
    <s v="Emitida"/>
    <n v="134999880"/>
    <n v="120"/>
    <n v="0"/>
    <s v="Liquidado"/>
    <m/>
    <s v="SI"/>
    <s v="SI"/>
    <s v="Corregir estado de Cuenta_x000a_Acta cargada en el sharepoint_x000a_https://gobiernobogota.sharepoint.com/Despacho_SDG/ALSC/OC742282021GRUPO%20EDS%20AUTOGAS%20SAS/Forms/AllItems.aspx?id=%2FDespacho%5FSDG%2FALSC%2FOC742282021GRUPO%20EDS%20AUTOGAS%20SAS%2F28%2E%20vig%C3%A9simo%20octavo%20pago%20del%2001%20de%20septiembre%20al%2030%20de%20septiembre%20de%202023%20final%2FORDC%2071228%2D2021%20%20ULTIMO%20PAGO%2Epdf&amp;viewid=4d8ca5b8%2D5867%2D4420%2Dbede%2D0d1f4f8652fe&amp;parent=%2FDespacho%5FSDG%2FALSC%2FOC742282021GRUPO%20EDS%20AUTOGAS%20SAS%2F28%2E%20vig%C3%A9simo%20octavo%20pago%20del%2001%20de%20septiembre%20al%2030%20de%20septiembre%20de%202023%20final"/>
    <s v="https://colombiacompra.gov.co/tienda-virtual-del-estado-colombiano/ordenes-compra/74228"/>
    <s v="https://gobiernobogota.sharepoint.com/sites/ExpedientesDigitalesSDG/120alcaldialocaldesancristobal/Documentos%20compartidos/Forms/AllItems.aspx?id=%2Fsites%2FExpedientesDigitalesSDG%2F120alcaldialocaldesancristobal%2FDocumentos%20compartidos%2F120%2E75%20CONTRATOS%2F2021%2FORDEN%20DE%20COMPRA%2074228%2D2021&amp;viewid=48a8c6a0%2D2532%2D4a73%2Da119%2Dd82bf7f8ddbb"/>
    <s v="ALMACEN"/>
    <s v="LINA MARCELA CASADIEGO MERCHAN_x000a_LEIDY JULIETH LEON MORENO"/>
    <s v="20235420003053_x000a_*20235420003683*_x000a_20215420006653"/>
    <s v="No Aplica"/>
    <s v="No Aplica"/>
    <s v="No Aplica"/>
    <s v="No Aplica"/>
    <s v="No Aplica"/>
  </r>
  <r>
    <n v="2021"/>
    <m/>
    <n v="74962"/>
    <n v="74962"/>
    <s v="ESRI COLOMBIA"/>
    <n v="8301229831"/>
    <s v="131020202030603"/>
    <s v="SERVICIOS DE MANTENIMIENTO Y REPARACIÓN DE COMPUTADORES Y EQUIPO PERIFÉRICO"/>
    <s v="ORDEN DE COMPRA"/>
    <s v="OC"/>
    <s v="SELECCIÓN ABREVIADA POR ACUERDO MARCO"/>
    <s v="ADQUIRIR LA ACTUALIZACIÓN Y SOPORTE PARA LAS LICENCIAS DE PROPIEDAD DEL FONDO DE DESARROLLO LOCAL DE SAN CRISTÓBAL, ARCGIS BASIC SINGLE, ARCGIS STANDARD CONCURRENT Y ARCGIS ONLINE SERVICE CREDITS"/>
    <s v="No registra"/>
    <d v="2021-08-26T00:00:00"/>
    <s v=" "/>
    <d v="2021-08-26T00:00:00"/>
    <d v="2021-09-29T00:00:00"/>
    <s v="No Aplica"/>
    <s v="No Aplica"/>
    <s v="No Aplica"/>
    <s v="No Aplica"/>
    <n v="1"/>
    <s v=" "/>
    <s v=" "/>
    <d v="2021-09-29T00:00:00"/>
    <n v="13245397"/>
    <n v="0"/>
    <n v="13245397"/>
    <n v="0"/>
    <n v="13245397"/>
    <s v="NO APLICA"/>
    <x v="0"/>
    <s v="Emitida"/>
    <n v="13245397"/>
    <n v="0"/>
    <n v="0"/>
    <s v="Terminado"/>
    <m/>
    <s v="SI"/>
    <s v="SI"/>
    <s v="Expediente Reposa en Archivo_x000a_Pendiente cierre en Plataforma tienda virtual"/>
    <s v="https://colombiacompra.gov.co/tienda-virtual-del-estado-colombiano/ordenes-compra/74962"/>
    <s v="https://gobiernobogota.sharepoint.com/sites/ExpedientesDigitalesSDG/120alcaldialocaldesancristobal/Documentos%20compartidos/Forms/AllItems.aspx?id=%2Fsites%2FExpedientesDigitalesSDG%2F120alcaldialocaldesancristobal%2FDocumentos%20compartidos%2F120%2E75%20CONTRATOS%2F2021%2FORDEN%20DE%20COMPRA%2074962%2D2021&amp;viewid=48a8c6a0%2D2532%2D4a73%2Da119%2Dd82bf7f8ddbb"/>
    <s v="SISTEMAS"/>
    <s v="JULIETH ANDREA MARTINEZ TOVAR"/>
    <s v=" "/>
    <s v="18-44-101077612 con fecha de expedicicon 30/08/2021 con fecha de aprobación 30/08/2021 de SEGUROS DEL ESTADO"/>
    <s v=" "/>
    <s v=" 1) 30/08/2021_x000a_2) 30/08/2021_x000a_3) 30/08/2021"/>
    <s v=" 1) 29/03/2022_x000a_2) 29/09/2022_x000a_3) 29/09/2024"/>
    <s v="VENCIDA_x000a_VENCIDA_x000a_VIGENTE"/>
  </r>
  <r>
    <n v="2021"/>
    <m/>
    <n v="83661"/>
    <n v="83661"/>
    <s v="PANAMERICANA LIBRERÍA Y PAPELERÍA S.A."/>
    <n v="830037946"/>
    <s v="133011605570000000000"/>
    <s v="SAN CRISTÓBAL AL SERVICIO DE LA CIUDADANÍA"/>
    <s v="ORDEN DE COMPRA"/>
    <s v="OC"/>
    <s v="SELECCIÓN ABREVIADA POR ACUERDO MARCO"/>
    <s v="ADQUISICION DE ESTANTES METALICOS Y ESCALERAS PARA EL AREA DE GESTION DOCUMENTAL DEL FONDO DE DESARROLLO LOCAL DE SAN CRISTOBAL"/>
    <s v="No registra"/>
    <d v="2021-12-27T00:00:00"/>
    <s v=" "/>
    <d v="2022-02-17T00:00:00"/>
    <d v="2022-03-31T00:00:00"/>
    <s v="No Aplica"/>
    <s v="No Aplica"/>
    <s v="No Aplica"/>
    <s v="No Aplica"/>
    <n v="1"/>
    <s v=" "/>
    <s v=" "/>
    <d v="2022-03-31T00:00:00"/>
    <n v="24592778"/>
    <n v="0"/>
    <n v="24592778"/>
    <n v="0"/>
    <n v="24592778"/>
    <s v="NO APLICA"/>
    <x v="0"/>
    <s v="Emitida"/>
    <n v="24592778"/>
    <n v="0"/>
    <n v="0"/>
    <s v="Terminado"/>
    <m/>
    <s v="SI"/>
    <s v="SI"/>
    <s v="No registra acta"/>
    <s v="https://colombiacompra.gov.co/tienda-virtual-del-estado-colombiano/ordenes-compra/83661"/>
    <s v="https://gobiernobogota.sharepoint.com/sites/ExpedientesDigitalesSDG/120alcaldialocaldesancristobal/Documentos%20compartidos/Forms/AllItems.aspx?id=%2Fsites%2FExpedientesDigitalesSDG%2F120alcaldialocaldesancristobal%2FDocumentos%20compartidos%2F120%2E75%20CONTRATOS%2F2021%2FORDEN%20DE%20COMPRA%2083661%2D2021&amp;viewid=48a8c6a0%2D2532%2D4a73%2Da119%2Dd82bf7f8ddbb"/>
    <s v="ADMINISTRATIVA"/>
    <s v="MONICA ALEXANDRA GOMEZ SARMIENTO"/>
    <s v=" "/>
    <s v="No Aplica"/>
    <s v="No Aplica"/>
    <s v="No Aplica"/>
    <s v="No Aplica"/>
    <s v="No Aplica"/>
  </r>
  <r>
    <n v="2021"/>
    <m/>
    <n v="84039"/>
    <n v="84039"/>
    <s v="PANAMERICANA LIBRERÍA Y PAPELERÍA S.A."/>
    <n v="830037946"/>
    <s v="1310202010202_x000a_1310202010208_x000a_1310201010105_x000a_1310202010302_x000a_1310202010206"/>
    <s v="PASTA O PULPA, PAPEL Y PRODUCTOS DE PAPEL; IMPRESOS Y ARTÍCULOS RELACIONADOS_x000a_MUEBLES; OTROS BIENES TRANSPORTABLES N.C.P._x000a_MAQUINARIA DE OFICINA, CONTABILIDAD E INFORMÁTICA_x000a_PRODUCTOS METÁLICOS ELABORADOS (EXCEPTO MAQUINARIA Y EQUIPO)_x000a_PRODUCTOS DE CAUCHO Y PLÁSTICO"/>
    <s v="ORDEN DE COMPRA"/>
    <s v="OC"/>
    <s v="SELECCIÓN ABREVIADA ACUERDO MARCO DE PRECIOS"/>
    <s v="“ADQUISICION DE PAPELERIA Y UTILES DE ESCRITORIO PARA EL FONDO DE DESARROLLO LOCAL DE SAN CRISTOBAL Y JUNTA ADMINISTRADORA LOCAL”."/>
    <s v="No registra"/>
    <d v="2021-12-31T00:00:00"/>
    <s v=" "/>
    <d v="2022-01-07T00:00:00"/>
    <d v="2022-01-31T00:00:00"/>
    <s v="No Aplica"/>
    <s v="No Aplica"/>
    <s v="No Aplica"/>
    <s v="No Aplica"/>
    <n v="1"/>
    <s v=" "/>
    <s v=" "/>
    <d v="2022-01-31T00:00:00"/>
    <n v="15363075"/>
    <n v="0"/>
    <n v="15363075"/>
    <n v="0"/>
    <n v="15363075"/>
    <s v="NO APLICA"/>
    <x v="0"/>
    <s v="Emitida"/>
    <n v="15363075"/>
    <n v="0"/>
    <n v="0"/>
    <s v="Terminado"/>
    <m/>
    <s v="SI"/>
    <s v="SI"/>
    <s v="No registra acta"/>
    <s v="https://colombiacompra.gov.co/tienda-virtual-del-estado-colombiano/ordenes-compra/84039"/>
    <s v="https://gobiernobogota.sharepoint.com/sites/ExpedientesDigitalesSDG/120alcaldialocaldesancristobal/Documentos%20compartidos/Forms/AllItems.aspx?id=%2Fsites%2FExpedientesDigitalesSDG%2F120alcaldialocaldesancristobal%2FDocumentos%20compartidos%2F120%2E75%20CONTRATOS%2F2021%2FORDEN%20DE%20COMPRA%2084039%2D2021&amp;viewid=48a8c6a0%2D2532%2D4a73%2Da119%2Dd82bf7f8ddbb"/>
    <s v="ADMINISTRATIVA"/>
    <s v="MONICA ALEXANDRA GOMEZ SARMIENTO"/>
    <s v=" "/>
    <s v="No Aplica"/>
    <s v="No Aplica"/>
    <s v="No Aplica"/>
    <s v="No Aplica"/>
    <s v="No Aplica"/>
  </r>
  <r>
    <n v="2022"/>
    <m/>
    <s v="FDLSC-CTOI-112-2022"/>
    <s v="FDLSC-CD-175-2022"/>
    <s v="EMPRESA DE TELECOMUNICACIONES DE BOGOTÁ.   S.A.E.S.P."/>
    <n v="899999115"/>
    <s v="O21202020080484190"/>
    <s v="OTROS SERVICIOS DE TELECOMUNICACIONES"/>
    <s v="CONTRATO INTERADMINISTRATIVO"/>
    <s v="CTOI"/>
    <s v="CONTRATACION DIRECTA"/>
    <s v="CONTRATAR LA RENOVACIÓN DEL SERVICIO DE COMUNICACIONES UNIFICADAS Y SOPORTE TÉCNICO PARA EL ADECUADO FUNCIONAMIENTO DEL SERVICIO DE TELEFONIA VOZ IP PARA LA ALCALDIA LOCAL DE SAN CRISTÓBAL Y SUS SEDES"/>
    <s v="LUISA FERNANDA ROJAS CAÑON"/>
    <d v="2022-07-01T00:00:00"/>
    <n v="12"/>
    <d v="2022-07-04T00:00:00"/>
    <d v="2023-07-03T00:00:00"/>
    <s v="No Aplica"/>
    <s v="No Aplica"/>
    <s v="No Aplica"/>
    <s v="No Aplica"/>
    <n v="12"/>
    <s v="No Aplica"/>
    <s v="No Aplica"/>
    <d v="2023-07-03T00:00:00"/>
    <n v="16251192"/>
    <n v="0"/>
    <n v="16251192"/>
    <n v="0"/>
    <n v="16251192"/>
    <s v="NO APLICA"/>
    <x v="1"/>
    <s v="En ejecución"/>
    <n v="16251188"/>
    <n v="4"/>
    <n v="0"/>
    <s v="Liquidado"/>
    <d v="2024-03-01T00:00:00"/>
    <s v="SI"/>
    <s v="SI"/>
    <s v="Acta cargada en documentos de ejecución_x000a_Revisar acta de liquidacion fisica"/>
    <s v="https://community.secop.gov.co/Public/Tendering/OpportunityDetail/Index?noticeUID=CO1.NTC.3004185&amp;isFromPublicArea=True&amp;isModal=False"/>
    <s v="https://gobiernobogota.sharepoint.com/sites/ExpedientesDigitalesSDG/120alcaldialocaldesancristobal/Documentos%20compartidos/Forms/AllItems.aspx?id=%2Fsites%2FExpedientesDigitalesSDG%2F120alcaldialocaldesancristobal%2FDocumentos%20compartidos%2F120%2E75%20CONTRATOS%2F2022%2F0112%2D2022&amp;viewid=48a8c6a0%2D2532%2D4a73%2Da119%2Dd82bf7f8ddbb"/>
    <s v="SISTEMAS"/>
    <s v="JULIETH ANDREA MARTINEZ TOVAR"/>
    <s v="20235410000103"/>
    <s v="No Aplica"/>
    <s v="No Aplica"/>
    <s v="No Aplica"/>
    <s v="No Aplica"/>
    <s v="No Aplica"/>
  </r>
  <r>
    <n v="2022"/>
    <m/>
    <s v="FDLSC-CPS-361-2022"/>
    <s v="FDLSC-MIC-001-2022"/>
    <s v="DIANA MARCELA RUIZ MARTIN"/>
    <n v="1122136094"/>
    <n v="1870"/>
    <s v="MUJERES EMPODERADAS EN SAN CRISTÓBAL"/>
    <s v="CONTRATO DE PRESTACIÓN DE SERVICIOS - JURIDICO"/>
    <s v="CPS"/>
    <s v="MINIMA CUANTIA"/>
    <s v="CONTRATAR EL DESARROLLO DE ACTIVIDADES DE LOGÍSTICA Y PUBLICIDAD Y DEMÁS ACTIVIDADES NECESARIAS EN EL MARCO DE LA CONMEMORACIÓN DEL &quot;DÍA INTERNACIONAL DE LA MUJER TRABAJADORA EN LA LOCALIDAD DE SAN CRISTÓBAL, EL DÍA 26 DE MARZO DE 2022"/>
    <s v="LAURA ESTEFANIA  PINZÓN QUIROGA"/>
    <d v="2022-03-25T00:00:00"/>
    <s v="1 SEM"/>
    <d v="2022-03-25T00:00:00"/>
    <d v="2022-03-31T00:00:00"/>
    <s v="No Aplica"/>
    <s v="No Aplica"/>
    <s v="No Aplica"/>
    <s v="No Aplica"/>
    <s v="1 SEM"/>
    <s v="No Aplica"/>
    <s v="No Aplica"/>
    <d v="2022-03-31T00:00:00"/>
    <n v="21375000"/>
    <n v="0"/>
    <n v="21375000"/>
    <n v="0"/>
    <n v="21375000"/>
    <s v="NO APLICA"/>
    <x v="0"/>
    <s v="En ejecución"/>
    <n v="21375000"/>
    <n v="0"/>
    <n v="0"/>
    <s v="Terminado"/>
    <m/>
    <s v="NO"/>
    <s v="NO"/>
    <s v="Unico pago, no registra liquidacion"/>
    <s v="https://community.secop.gov.co/Public/Tendering/OpportunityDetail/Index?noticeUID=CO1.NTC.2873530&amp;isFromPublicArea=True&amp;isModal=False"/>
    <s v="NO"/>
    <s v="MUJER Y GÉNERO"/>
    <s v="MONICA ALEJANDRA BERNAL FORIGUA"/>
    <s v="20225420008843"/>
    <s v="CV-100021790"/>
    <s v="COMPAÑIA MUNDIAL DE SEGUROS SA"/>
    <d v="2022-03-25T00:00:00"/>
    <d v="2025-04-01T00:00:00"/>
    <s v="VIGENTE"/>
  </r>
  <r>
    <n v="2022"/>
    <m/>
    <s v="FDLSC-CS-362-2022"/>
    <s v="FDLSC-MIC-002-2022"/>
    <s v="ASEGURADORA SOLIDARIA DE COLOMBIA ENTIDAD COOPERATIVA"/>
    <n v="860524654"/>
    <s v="O212020200701030471347"/>
    <s v="SERVICIO DE SEGURO OBLIGATORIO DE ACCIDENTES DE TRÁNSITO (SOAT)"/>
    <s v="SEGUROS"/>
    <s v="CS"/>
    <s v="MINIMA CUANTIA"/>
    <s v="ADQUIRIR LOS SEGUROS OBLIGATORIOS DE ACCIDENTE DE TRÁNSITO (SOAT) PARA EL PARQUE AUTOMOTOR DE PROPIEDAD Y/O COMODATO DEL FONDO DE DESARROLLO LOCAL DE SAN CRISTÓBAL"/>
    <s v="MARIA FERNANDA  GOMEZ CARDONA"/>
    <d v="2022-04-01T00:00:00"/>
    <n v="12"/>
    <d v="2022-04-06T00:00:00"/>
    <d v="2023-04-05T00:00:00"/>
    <s v="No Aplica"/>
    <s v="No Aplica"/>
    <s v="No Aplica"/>
    <s v="No Aplica"/>
    <n v="12"/>
    <s v="No Aplica"/>
    <s v="No Aplica"/>
    <d v="2023-10-20T00:00:00"/>
    <n v="13925090"/>
    <n v="0"/>
    <n v="13925090"/>
    <n v="0"/>
    <n v="13925090"/>
    <s v="NO APLICA"/>
    <x v="1"/>
    <s v="En ejecución"/>
    <n v="13805350"/>
    <n v="119740"/>
    <n v="0"/>
    <s v="Liquidado"/>
    <d v="2022-09-27T00:00:00"/>
    <s v="SI"/>
    <s v="SI"/>
    <s v="Cargar Acta independiente OK"/>
    <s v="https://community.secop.gov.co/Public/Tendering/OpportunityDetail/Index?noticeUID=CO1.NTC.2879685&amp;isFromPublicArea=True&amp;isModal=true&amp;asPopupView=true"/>
    <s v="https://gobiernobogota.sharepoint.com/sites/ExpedientesDigitalesSDG/120alcaldialocaldesancristobal/Documentos%20compartidos/Forms/AllItems.aspx?id=%2Fsites%2FExpedientesDigitalesSDG%2F120alcaldialocaldesancristobal%2FDocumentos%20compartidos%2F120%2E75%20CONTRATOS%2F2022%2F0362%2D2022&amp;viewid=48a8c6a0%2D2532%2D4a73%2Da119%2Dd82bf7f8ddbb"/>
    <s v="ALMACEN"/>
    <s v="LINA MARCELA CASADIEGO MERCHAN"/>
    <s v=" 20235420003053._x000a_*20235420003683*_x000a_20225420013163"/>
    <s v="No Aplica"/>
    <s v="No Aplica"/>
    <s v="No Aplica"/>
    <s v="No Aplica"/>
    <s v="No Aplica"/>
  </r>
  <r>
    <n v="2022"/>
    <m/>
    <s v="FDLSC-CIS-363-2022"/>
    <s v="FDLSC-CMA-001-2022"/>
    <s v="PIZANO ECHEVERRI Y ASOCIADOS LTDA ASESORES DE SEGUROS"/>
    <n v="830005671"/>
    <s v="SIN EROGACIÓN PRESUPUESTAL"/>
    <s v="SIN EROGACIÓN PRESUPUESTAL"/>
    <s v="INTERMEDIARIO DE SEGUROS"/>
    <s v="CIS"/>
    <s v="CONCURSO MERITOS ABIERTOS"/>
    <s v="CONTRATAR LOS SERVICIOS ESPECIALIZADOS DE INTERMEDIACIÓN DE SEGUROS Y ASESORÍA PARA LA FORMULACIÓN Y EL MANEJO DEL PROGRAMA DE SEGUROS, DESTINADOS A PROTEGER LAS PERSONAS, BIENES E INTERESES PATRIMONIALES DEL FONDO DE DESARROLLO LOCAL DE SAN CRISTÓBAL O AQUELLOS POR LOS QUE SEA RESPONSABLE EN VIRTUD DE LA DISPOSICIÓN LEGAL VIGENTE"/>
    <s v="JEIMY ROCIO TORRES HERNANDEZ"/>
    <d v="2022-04-05T00:00:00"/>
    <n v="12"/>
    <d v="2022-04-06T00:00:00"/>
    <d v="2023-04-05T00:00:00"/>
    <s v="No Aplica"/>
    <s v="No Aplica"/>
    <s v="No Aplica"/>
    <s v="Un (1) Año_x000a_Un (1) Año"/>
    <s v="24 MESES"/>
    <s v="No Aplica"/>
    <s v="No Aplica"/>
    <d v="2025-04-05T00:00:00"/>
    <n v="0"/>
    <n v="0"/>
    <n v="0"/>
    <n v="0"/>
    <n v="0"/>
    <n v="160"/>
    <x v="2"/>
    <s v="En ejecución"/>
    <n v="0"/>
    <n v="0"/>
    <n v="0"/>
    <s v="En Ejecución"/>
    <s v="No Aplica"/>
    <s v="SI"/>
    <s v="SI"/>
    <s v="En Ejecución"/>
    <s v="https://community.secop.gov.co/Public/Tendering/OpportunityDetail/Index?noticeUID=CO1.NTC.2867209&amp;isFromPublicArea=True&amp;isModal=true&amp;asPopupView=true"/>
    <s v="https://gobiernobogota.sharepoint.com/sites/ExpedientesDigitalesSDG/120alcaldialocaldesancristobal/Documentos%20compartidos/Forms/AllItems.aspx?id=%2Fsites%2FExpedientesDigitalesSDG%2F120alcaldialocaldesancristobal%2FDocumentos%20compartidos%2F120%2E75%20CONTRATOS%2F2022%2F0363%2D2022&amp;viewid=48a8c6a0%2D2532%2D4a73%2Da119%2Dd82bf7f8ddbb"/>
    <s v="ALMACEN"/>
    <s v="DIANA CONSTANZA REINA MORENO"/>
    <s v="20245420004333_x000a_20225420013163"/>
    <s v="33-44-101225073"/>
    <s v="SEGUROS DEL ESTADO S.A"/>
    <d v="2022-04-05T00:00:00"/>
    <d v="2026-04-10T00:00:00"/>
    <s v="VIGENTE"/>
  </r>
  <r>
    <n v="2022"/>
    <m/>
    <s v="FDLSC-CPS-364-2022"/>
    <s v="FDLSC-LP-002-2022"/>
    <s v="SQUADRA SEGURIDAD LTDA"/>
    <n v="900431565"/>
    <s v="O21202020080585250"/>
    <s v="SERVICIOS DE PROTECCIÓN (GUARDAS DE SEGURIDAD)"/>
    <s v="CONTRATO DE PRESTACIÓN DE SERVICIOS - JURIDICO"/>
    <s v="CPS"/>
    <s v="LICITACION PÚBLICA"/>
    <s v="PRESTACION DEL SERVICIO DE VIGILANCIA, GUARDA, CUSTODIA, MONITOREO DE ALARMAS Y SEGURIDAD PRIVADA CON ARMAS, MEDIOS TECNOLOGICOS Y CONTROL DE ACCESO PARA LOS USUARIOS, FUNCIONARIOS Y PERSONAS EN GENERAL, MEDIANTE EL ESTABLECIMIENTO DE CONTROL DE INGRESO Y SALIDA DE LAS INSTALACIONES DE LA ENTIDAD, Y PARA LOS BIENES MUEBLES E INMUEBLES EN LOS CUALES SE DESARROLLE LA MISIONALIDAD DE LA ALCALDIA LOCAL DE SAN CRISTOBAL Y DE TODOS AQUELLOS POR LOS CUALES LLEGASE A SER LEGALMENTE RESPONSABLE"/>
    <s v="IVAN EDUARDO GOMEZ"/>
    <d v="2022-04-06T00:00:00"/>
    <n v="8"/>
    <d v="2022-04-17T00:00:00"/>
    <d v="2022-12-16T00:00:00"/>
    <s v="No Aplica"/>
    <s v="No Aplica"/>
    <s v="No Aplica"/>
    <s v="Un (1) meses y veinte (20) días / 1 MES 8 DIAS/ 45 días/ 40 dias"/>
    <s v="13 MESES 23 DIAS"/>
    <s v="No Aplica"/>
    <s v="No Aplica"/>
    <d v="2023-06-07T00:00:00"/>
    <n v="675249168"/>
    <n v="374622751"/>
    <n v="1049871919"/>
    <n v="0"/>
    <n v="1049871919"/>
    <s v="NO APLICA"/>
    <x v="1"/>
    <s v="En ejecución"/>
    <n v="1049775217"/>
    <n v="96702"/>
    <n v="0"/>
    <s v="Liquidado"/>
    <d v="2023-06-28T00:00:00"/>
    <s v="SI"/>
    <s v="SI"/>
    <s v="Solicitar Actualización de estado de cuenta_x000a_Cargar Acta independiente. reposa en el pdf del pago 15"/>
    <s v="https://community.secop.gov.co/Public/Tendering/OpportunityDetail/Index?noticeUID=CO1.NTC.2875121&amp;isFromPublicArea=True&amp;isModal=true&amp;asPopupView=true"/>
    <s v="https://gobiernobogota.sharepoint.com/sites/ExpedientesDigitalesSDG/120alcaldialocaldesancristobal/Documentos%20compartidos/Forms/AllItems.aspx?id=%2Fsites%2FExpedientesDigitalesSDG%2F120alcaldialocaldesancristobal%2FDocumentos%20compartidos%2F120%2E75%20CONTRATOS%2F2022%2F0364%2D2022&amp;viewid=48a8c6a0%2D2532%2D4a73%2Da119%2Dd82bf7f8ddbb"/>
    <s v="ADMINISTRATIVA"/>
    <s v="MONICA ALEXANDRA GOMEZ SARMIENTO"/>
    <s v="20235420003153"/>
    <s v="55-44-101071303"/>
    <s v="SEGUROS DEL ESTADO S.A"/>
    <d v="2022-04-07T00:00:00"/>
    <d v="2025-12-07T00:00:00"/>
    <s v="VIGENTE"/>
  </r>
  <r>
    <n v="2022"/>
    <m/>
    <s v="FDLSC-CPS-365-2022"/>
    <s v="FDLSC-MIC-003-2022"/>
    <s v="B2 NETWORKS S A S"/>
    <n v="900521780"/>
    <s v="O23011605570000001873"/>
    <s v="SAN CRISTÓBAL AL SERVICIO DE LA CIUDADANÍA"/>
    <s v="CONTRATO DE PRESTACIÓN DE SERVICIOS - JURIDICO"/>
    <s v="CPS"/>
    <s v="MINIMA CUANTIA"/>
    <s v="PRESTAR LOS SERVICIOS DE APOYO LOGISTICO PARA LLEVAR A CABO EL PROCESO DE RENDICIÓN DE CUENTAS EN EL MARCO DEL PROYECTO 1873: SAN CRISTÓBAL AL SERVICIO DE LA CIUDADANIA."/>
    <s v="MARIA FERNANDA  GOMEZ CARDONA"/>
    <d v="2022-04-21T00:00:00"/>
    <n v="3"/>
    <d v="2022-04-22T00:00:00"/>
    <d v="2022-07-21T00:00:00"/>
    <s v="No Aplica"/>
    <s v="No Aplica"/>
    <s v="No Aplica"/>
    <s v="No Aplica"/>
    <n v="3"/>
    <s v="No Aplica"/>
    <s v="No Aplica"/>
    <d v="2022-07-21T00:00:00"/>
    <n v="33709650"/>
    <n v="0"/>
    <n v="33709650"/>
    <n v="0"/>
    <n v="33709650"/>
    <s v="NO APLICA"/>
    <x v="1"/>
    <s v="En ejecución"/>
    <n v="33709650"/>
    <n v="0"/>
    <n v="0"/>
    <s v="Liquidado"/>
    <d v="2022-09-08T00:00:00"/>
    <s v="SI"/>
    <s v="SI"/>
    <s v="Listo para cierre_x000a_Liquidacion Cargada en el ultimo pago"/>
    <s v="https://community.secop.gov.co/Public/Tendering/OpportunityDetail/Index?noticeUID=CO1.NTC.2900325&amp;isFromPublicArea=True&amp;isModal=true&amp;asPopupView=true"/>
    <s v="https://gobiernobogota.sharepoint.com/sites/ExpedientesDigitalesSDG/120alcaldialocaldesancristobal/Documentos%20compartidos/Forms/AllItems.aspx?id=%2Fsites%2FExpedientesDigitalesSDG%2F120alcaldialocaldesancristobal%2FDocumentos%20compartidos%2F120%2E75%20CONTRATOS%2F2022%2F0365%2D2022&amp;viewid=48a8c6a0%2D2532%2D4a73%2Da119%2Dd82bf7f8ddbb"/>
    <s v="PLANEACION"/>
    <s v="AURA LIZETH MELO ÁVILA"/>
    <s v="CON ACTA DE INICIO"/>
    <s v="CCS-100013031"/>
    <s v="COMPAÑIA MUNDIAL DE SEGUROS SA"/>
    <d v="2022-04-21T00:00:00"/>
    <d v="2025-07-21T00:00:00"/>
    <s v="VIGENTE"/>
  </r>
  <r>
    <n v="2022"/>
    <m/>
    <s v="FDLSC-CS-366-2022"/>
    <s v="FDLSC-SAMC-001-2022"/>
    <s v="ASEGURADORA SOLIDARIA DE COLOMBIA-ENTIDAD COOPERATIVA"/>
    <n v="860524654"/>
    <s v="O21202020070103010271311_x000a_/O212020200701030571359"/>
    <s v="SERVICIOS DE SEGUROS DE VIDA INDIVIDUAL/OTROS SERVICIOS DE SEGUROS DISTINTOS DE LOS SEGUROS DE VIDA N.C.P."/>
    <s v="SEGUROS"/>
    <s v="CS"/>
    <s v="SELECCION ABREVIADA DE MENOR CUANTIA"/>
    <s v="CONTRATAR UNA COMPAÑIA ASEGURADORA, AVALADA POR LA SUPERINTENDENCIA FINANCIERA, LOS SEGUROS QUE AMPAREN LOS BIENES MUEBLES E INMUEBLES, Y EN GENERAL, EL PATRIMONIO DEL FONDO DE DESARROLLO LOCAL DE SAN CRISTOBAL DE CONFORMIDAD CON LAS ESPECIFICACIONES TÉCNICAS DESCRITAS EN LOS PLIEGOS DE CONDICIONES."/>
    <s v="JEIMY ROCIO TORRES HERNANDEZ"/>
    <d v="2022-04-22T00:00:00"/>
    <s v="294 DIAS"/>
    <d v="2022-04-22T00:00:00"/>
    <d v="2023-02-10T00:00:00"/>
    <s v="No Aplica"/>
    <s v="No Aplica"/>
    <s v="No Aplica"/>
    <s v="49 DÍAS / 60 DÍAS"/>
    <s v="403 DIAS"/>
    <s v="No Aplica"/>
    <s v="No Aplica"/>
    <d v="2023-05-29T00:00:00"/>
    <n v="121802577"/>
    <n v="51012968"/>
    <n v="172815545"/>
    <n v="0"/>
    <n v="172815545"/>
    <s v="NO APLICA"/>
    <x v="1"/>
    <s v="En ejecución"/>
    <n v="172571845"/>
    <n v="0"/>
    <n v="243700"/>
    <s v="Liquidado"/>
    <d v="2023-09-01T00:00:00"/>
    <s v="SI"/>
    <s v="SI"/>
    <s v="Acta cargada en documentos de ejecución sin liberar"/>
    <s v="https://community.secop.gov.co/Public/Tendering/OpportunityDetail/Index?noticeUID=CO1.NTC.2905509&amp;isFromPublicArea=True&amp;isModal=true&amp;asPopupView=true"/>
    <s v="https://gobiernobogota.sharepoint.com/sites/ExpedientesDigitalesSDG/120alcaldialocaldesancristobal/Documentos%20compartidos/Forms/AllItems.aspx?id=%2Fsites%2FExpedientesDigitalesSDG%2F120alcaldialocaldesancristobal%2FDocumentos%20compartidos%2F120%2E75%20CONTRATOS%2F2022%2F0366%2D2022&amp;viewid=48a8c6a0%2D2532%2D4a73%2Da119%2Dd82bf7f8ddbb"/>
    <s v="ALMACEN"/>
    <s v="LINA MARCELA CASADIEGO MERCHAN"/>
    <s v="20235420003053"/>
    <s v="3319837–1"/>
    <s v="SEGUROS GENERALES SURAMERICANA S.A"/>
    <d v="2022-04-18T00:00:00"/>
    <d v="2022-07-31T00:00:00"/>
    <s v="VENCIDA"/>
  </r>
  <r>
    <n v="2022"/>
    <m/>
    <s v="FDLSC-INTV-367-2022"/>
    <s v="FDLSC-CMA-002-2022"/>
    <s v="CONSORCIO PARQUES SC"/>
    <n v="901601348"/>
    <s v="O23011602330000001863"/>
    <s v="SAN CRISTÓBAL CONSTRUYE ESPACIOS PARA LA RECREACIÓN"/>
    <s v="INTERVENTORIA"/>
    <s v="INTV"/>
    <s v="CONCURSO MERITOS ABIERTOS"/>
    <s v="REALIZAR LA INTERVENTORIA TECNICA, ADMINISTRATIVA, FINANCIERA, JURIDICA, SOCIAL, AMBIENTAL Y SST AL CONTRATO QUE TIENE COMO OBJETO CONTRATAR A PRECIOS UNITARIOS, LAS OBRAS DE CONSTRUCCIÓN DE PARQUES VECINALES Y/O BOLSILLO DE LA LOCALIDAD DE SAN CRISTOBAL EN LA CIUDAD DE BOGOTÁ D.C, DE CONFORMIDAD CON LOS ESTUDIOS Y DISEÑOS ARQUITECTONICOS"/>
    <s v="JOSE LUIS SUAREZ PARRA"/>
    <d v="2022-06-01T00:00:00"/>
    <n v="14"/>
    <d v="2022-06-23T00:00:00"/>
    <d v="2023-08-22T00:00:00"/>
    <s v="No Aplica"/>
    <s v="No Aplica"/>
    <s v="No Aplica"/>
    <s v="4 Meses"/>
    <n v="18"/>
    <s v="No Aplica"/>
    <s v="No Aplica"/>
    <d v="2023-12-22T00:00:00"/>
    <n v="1415771295"/>
    <n v="404285000"/>
    <n v="1820056295"/>
    <n v="0"/>
    <n v="1820056295"/>
    <s v="NO APLICA"/>
    <x v="0"/>
    <s v="En ejecución"/>
    <n v="1506646409"/>
    <n v="0"/>
    <n v="313409886"/>
    <s v="Terminado"/>
    <m/>
    <s v="SI"/>
    <s v="SI"/>
    <s v=" Estan en proceso de liquidacion y tramite de paz y salvos y acabar remates _x000a_Se realizo un oficio requiriendo al proveedor"/>
    <s v="https://community.secop.gov.co/Public/Tendering/OpportunityDetail/Index?noticeUID=CO1.NTC.2923330&amp;isFromPublicArea=True&amp;isModal=False"/>
    <s v="https://gobiernobogota.sharepoint.com/sites/ExpedientesDigitalesSDG/120alcaldialocaldesancristobal/Documentos%20compartidos/Forms/AllItems.aspx?id=%2Fsites%2FExpedientesDigitalesSDG%2F120alcaldialocaldesancristobal%2FDocumentos%20compartidos%2F120%2E75%20CONTRATOS%2F2022%2F0367%2D2022&amp;viewid=48a8c6a0%2D2532%2D4a73%2Da119%2Dd82bf7f8ddbb"/>
    <s v="INFRAESTRUCTURA"/>
    <s v="ISOLIER ANDRES EGUIS BENITEZ_x000a_FAULER GILBERTO PINILLA RODRIGUEZ_x000a_DIEGO CABALLERO ROJAS_x000a_VICTOR ALFONSO LOPEZ DIAZ"/>
    <s v="20245420018263_x000a_20245420015323_x000a_20245420006863_x000a_20235420001653"/>
    <s v="21-44-101384693"/>
    <s v=" "/>
    <s v="23/06/2022_x000a_23/06/2022_x000a_23/08/2023"/>
    <s v="23/02/2024_x000a_23/08/2026_x000a_23/08/2028"/>
    <s v="VENCIDA_x000a_VIGENTE_x000a_VIGENTE"/>
  </r>
  <r>
    <n v="2022"/>
    <m/>
    <s v="FDLSC-CO-368-2022"/>
    <s v="FDLSC-LP-001-2022"/>
    <s v="ESTUDIOS E INGENIERIA SAS"/>
    <n v="900351236"/>
    <s v="O23011602330000001863"/>
    <s v="SAN CRISTÓBAL CONSTRUYE ESPACIOS_x000a_PARA LA RECREACIÓN"/>
    <s v="CONTRATO DE OBRA PUBLICA"/>
    <s v="CO"/>
    <s v="LICITACION PÚBLICA"/>
    <s v="CONTRATAR A PRECIOS UNITARIOS, LAS OBRAS DE CONSTRUCCIÓN DE PARQUES VECINALES Y/O BOLSILLO DE LA LOCALIDAD DE SAN CRISTOBAL EN LA CIUDAD DE BOGOTÁ D.C, DE CONFORMIDAD CON LOS ESTUDIOS Y DISEÑOS ARQUITECTONICOS Y DE INGENERIA PRODUCTO DEL CONTRATO 278 DE 201"/>
    <s v="JOSE LUIS SUAREZ PARRA"/>
    <d v="2022-05-31T00:00:00"/>
    <n v="14"/>
    <d v="2022-06-23T00:00:00"/>
    <d v="2023-08-22T00:00:00"/>
    <s v="No Aplica"/>
    <s v="No Aplica"/>
    <s v="No Aplica"/>
    <s v="4 Meses"/>
    <n v="18"/>
    <s v="No Aplica"/>
    <s v="No Aplica"/>
    <d v="2023-12-22T00:00:00"/>
    <n v="14900820381"/>
    <n v="3795715000"/>
    <n v="18696535381"/>
    <n v="0"/>
    <n v="18696535381"/>
    <s v="NO APLICA"/>
    <x v="0"/>
    <s v="En ejecución"/>
    <n v="16826848142"/>
    <n v="0"/>
    <n v="1869687239"/>
    <s v="Terminado"/>
    <m/>
    <s v="SI"/>
    <s v="SI"/>
    <s v=" Estan en proceso de liquidacion y tramite de paz y salvos _x000a_Se realizo un oficio requiriendo al proveedor"/>
    <s v="https://community.secop.gov.co/Public/Tendering/OpportunityDetail/Index?noticeUID=CO1.NTC.2892957&amp;isFromPublicArea=True&amp;isModal=False"/>
    <s v="https://gobiernobogota.sharepoint.com/sites/ExpedientesDigitalesSDG/120alcaldialocaldesancristobal/Documentos%20compartidos/Forms/AllItems.aspx?id=%2Fsites%2FExpedientesDigitalesSDG%2F120alcaldialocaldesancristobal%2FDocumentos%20compartidos%2F120%2E75%20CONTRATOS%2F2022%2F0368%2D2022&amp;viewid=48a8c6a0%2D2532%2D4a73%2Da119%2Dd82bf7f8ddbb"/>
    <s v="INFRAESTRUCTURA"/>
    <s v="CONSORCIO PARQUES SC"/>
    <s v="FDLSC-INTV-367-2022"/>
    <s v="SGPL-40224564-1"/>
    <s v="ZURICH - COLOMBIA SEGUROS S.A.S"/>
    <s v="23/06/2022_x000a_23/06/2022_x000a_23/06/2022_x000a__x000a_22/12/2023_x000a_23/06/2022"/>
    <s v="22/06/2024_x000a_22/12/2023_x000a_22/12/2026_x000a__x000a_22/12/2028_x000a_22/12/2023"/>
    <s v="VIGENTE_x000a_VENCIDA_x000a_VIGENTE_x000a__x000a_VIGENTE_x000a_VENCIDA"/>
  </r>
  <r>
    <n v="2022"/>
    <m/>
    <s v="FDLSC-CTOI-369-2022"/>
    <s v="FDLSC-CD-174-2022"/>
    <s v="EMPRESA DE TELECOMUNICACIONES DE BOGOTÁ.   S.A.E.S.P."/>
    <n v="899999115"/>
    <s v="O21202020080484222"/>
    <s v="SERVICIOS DE ACCESO A INTERNET DE BANDA ANCHA"/>
    <s v="CONTRATO INTERADMINISTRATIVO"/>
    <s v="CTOI"/>
    <s v="CONTRATACION DIRECTA"/>
    <s v="PRESTAR EL SERVICIO DE UN (1) CANAL DEDICADO DE INTERNET DE 80 MBPS AL FONDO DE DESARROLLO LOCAL DE SAN CRISTOBAL PARA LA INTERCONEXIÓN CON SECRETARIA DE GOBIERNO"/>
    <s v="LUISA FERNANDA ROJAS CAÑÓN"/>
    <d v="2022-06-21T00:00:00"/>
    <n v="12"/>
    <d v="2022-06-22T00:00:00"/>
    <d v="2023-06-21T00:00:00"/>
    <s v="No Aplica"/>
    <s v="No Aplica"/>
    <s v="No Aplica"/>
    <s v="No Aplica"/>
    <n v="12"/>
    <s v="No Aplica"/>
    <s v="No Aplica"/>
    <d v="2023-06-21T00:00:00"/>
    <n v="17293080"/>
    <n v="0"/>
    <n v="17293080"/>
    <n v="0"/>
    <n v="17293080"/>
    <s v="NO APLICA"/>
    <x v="1"/>
    <s v="En ejecución"/>
    <n v="17281381"/>
    <n v="11699"/>
    <n v="0"/>
    <s v="Liquidado"/>
    <d v="2024-01-12T00:00:00"/>
    <s v="SI"/>
    <s v="SI"/>
    <s v="Acta cargada _x000a_Revisar acta fisica en archivo"/>
    <s v="https://community.secop.gov.co/Public/Tendering/OpportunityDetail/Index?noticeUID=CO1.NTC.2987709&amp;isFromPublicArea=True&amp;isModal=False"/>
    <s v="https://gobiernobogota.sharepoint.com/sites/ExpedientesDigitalesSDG/120alcaldialocaldesancristobal/Documentos%20compartidos/Forms/AllItems.aspx?id=%2Fsites%2FExpedientesDigitalesSDG%2F120alcaldialocaldesancristobal%2FDocumentos%20compartidos%2F120%2E75%20CONTRATOS%2F2022%2F0369%2D2022&amp;viewid=48a8c6a0%2D2532%2D4a73%2Da119%2Dd82bf7f8ddbb"/>
    <s v="SISTEMAS"/>
    <s v="JULIETH ANDREA MARTINEZ TOVAR"/>
    <s v="20235410000103"/>
    <s v="No Aplica"/>
    <s v="No Aplica"/>
    <s v="No Aplica"/>
    <s v="No Aplica"/>
    <s v="No Aplica"/>
  </r>
  <r>
    <n v="2022"/>
    <m/>
    <s v="FDLSC-CSU-370-2022"/>
    <s v="FDLSC-MIC-004-2022"/>
    <s v="INVERSIONES RODRÍGUEZ RINCON &amp; CIA"/>
    <n v="901577291"/>
    <s v="O2120201004024299991"/>
    <s v="ARTÍCULOS N.C.P. DE FERRETERÍA Y CERRAJERÍA"/>
    <s v="CONTRATO DE SUMINISTRO"/>
    <s v="CSU"/>
    <s v="MINIMA CUANTIA"/>
    <s v="ADQUISICIÓN DE MATERIALES ELÉCTRICOS Y DE FERRETERÍA PARA EL MANTENIMIENTO LOCATIVO DE LAS INSTALACIONES Y/O LOS BIENES DE LA ALCALDÍA LOCAL DE SAN CRISTOBAL A PRECIOS UNITARIOS A MONTO AGOTABLE"/>
    <s v="ESTEFANIA CASALLAS RIAÑO"/>
    <d v="2022-06-23T00:00:00"/>
    <n v="5"/>
    <d v="2022-06-24T00:00:00"/>
    <d v="2022-11-23T00:00:00"/>
    <s v="No Aplica"/>
    <s v="No Aplica"/>
    <s v="No Aplica"/>
    <s v="No Aplica"/>
    <n v="5"/>
    <s v="No Aplica"/>
    <s v="No Aplica"/>
    <d v="2022-11-23T00:00:00"/>
    <n v="40000000"/>
    <n v="0"/>
    <n v="40000000"/>
    <n v="0"/>
    <n v="40000000"/>
    <s v="NO APLICA"/>
    <x v="1"/>
    <s v="En ejecución"/>
    <n v="39999948"/>
    <n v="52"/>
    <n v="0"/>
    <s v="Liquidado"/>
    <d v="2022-11-04T00:00:00"/>
    <s v="SI"/>
    <s v="NO"/>
    <s v="independizar Acta cargada en el ultimo_x000a_Actualizar Estado de cuenta ya que evidencia saldo"/>
    <s v="https://community.secop.gov.co/Public/Tendering/OpportunityDetail/Index?noticeUID=CO1.NTC.2959755&amp;isFromPublicArea=True&amp;isModal=False"/>
    <s v="NO"/>
    <s v="ALMACEN"/>
    <s v="MONICA ALEXANDRA GOMEZ SARMIENTO"/>
    <s v="20235410000163"/>
    <s v="66-46-101000822"/>
    <s v="SEGUROS DEL ESTADO S.A"/>
    <d v="2022-06-24T00:00:00"/>
    <d v="2023-05-24T00:00:00"/>
    <s v="VENCIDA"/>
  </r>
  <r>
    <n v="2022"/>
    <m/>
    <s v="FDLSC-CSU-371-2022"/>
    <s v="FDLSC-SASI-001-2022"/>
    <s v="COMERCIALIZADORA ELECTROMERO SAS "/>
    <n v="900495749"/>
    <s v="O23011604490000001871"/>
    <s v="OBRAS PARA LA MOVILIDAD EN SAN CRISTÓBAL"/>
    <s v="CONTRATO DE SUMINISTRO"/>
    <s v="CSU"/>
    <s v="SELECCION ABREVIADA SUBASTA INVERSA"/>
    <s v="SUMINISTRO DE ELEMENTOS DE CONSTRUCCIÓN, HERRAMIENTAS Y FERRETERÍA NECESARIOS PARA LA REHABILITACIÓN, MANTENIMIENTO DE LA MALLA VIAL, ESPACIO PÚBLICO Y CICLO-INFRAESTRUCTURA DE LA LOCALIDAD DE SAN CRISTOBAL, A MONTO AGOTABLE"/>
    <s v="IVAN EDUARDO GOMEZ"/>
    <d v="2022-06-24T00:00:00"/>
    <n v="9"/>
    <d v="2022-07-01T00:00:00"/>
    <d v="2023-04-30T00:00:00"/>
    <s v="No Aplica"/>
    <s v="No Aplica"/>
    <s v="No Aplica"/>
    <s v="3 MESES"/>
    <n v="12"/>
    <s v="No Aplica"/>
    <s v="No Aplica"/>
    <d v="2023-06-30T00:00:00"/>
    <n v="208830784"/>
    <n v="0"/>
    <n v="208830784"/>
    <n v="0"/>
    <n v="208830784"/>
    <s v="NO APLICA"/>
    <x v="1"/>
    <s v="En ejecución"/>
    <n v="208830628"/>
    <n v="156"/>
    <n v="0"/>
    <s v="Liquidado"/>
    <d v="2023-09-01T00:00:00"/>
    <s v="SI"/>
    <s v="SI"/>
    <s v="Cargar Acta independiente OK"/>
    <s v="https://community.secop.gov.co/Public/Tendering/OpportunityDetail/Index?noticeUID=CO1.NTC.2942362&amp;isFromPublicArea=True&amp;isModal=False"/>
    <s v="https://gobiernobogota.sharepoint.com/sites/ExpedientesDigitalesSDG/120alcaldialocaldesancristobal/Documentos%20compartidos/Forms/AllItems.aspx?id=%2Fsites%2FExpedientesDigitalesSDG%2F120alcaldialocaldesancristobal%2FDocumentos%20compartidos%2F120%2E75%20CONTRATOS%2F2022%2F0371%2D2022&amp;viewid=48a8c6a0%2D2532%2D4a73%2Da119%2Dd82bf7f8ddbb"/>
    <s v="INFRAESTRUCTURA"/>
    <s v="SANDRA YINETH FAJARDO USAQUEN - AHYDA ROCIO QUIROGA PIRAQUIVE "/>
    <s v="20225420013203_x000a_20235420001683"/>
    <s v="33-40-101069463"/>
    <s v="SEGUROS DEL ESTADO S.A."/>
    <s v="23/06/2022_x000a_23/06/2022_x000a__x000a_23/06/2022"/>
    <s v="01/01/2024_x000a_20/03/2026_x000a__x000a_01/01/2024"/>
    <s v="VENCIDA_x000a_VIGENTE_x000a__x000a_VENCIDA"/>
  </r>
  <r>
    <n v="2022"/>
    <m/>
    <s v="FDLSC-CPS-372-2022"/>
    <s v="FDLSC-MIC-006-2022"/>
    <s v="SALAMYM LTDA"/>
    <n v="901229309"/>
    <n v="1870"/>
    <s v="MUJERES EMPODERADAS EN SAN CRISTÓBAL"/>
    <s v="CONTRATO DE PRESTACIÓN DE SERVICIOS - JURIDICO"/>
    <s v="CPS"/>
    <s v="MINIMA CUANTIA"/>
    <s v="CONTRATAR LOS SERVICIOS NECESARIOS PARA EL DESARROLLO DE ACTIVIDADES DE COORDINACIÓN PEDAGÓGICA, LOGÍSTICA, ARTÍSTICA Y PUBLICIDAD EN EL MARCO DE LA CONMEMORACIÓN DE LA CIUDADANÍA PLENA DE MUJERES LESBIANAS, BISEXUALES Y TRANS EN SAN CRISTÓBAL."/>
    <s v="LAURA ESTEFANIA  PINZÓN QUIROGA"/>
    <d v="2022-06-24T00:00:00"/>
    <n v="1"/>
    <d v="2022-06-23T00:00:00"/>
    <d v="2022-06-28T00:00:00"/>
    <s v="No Aplica"/>
    <s v="No Aplica"/>
    <s v="No Aplica"/>
    <s v="No Aplica"/>
    <n v="1"/>
    <s v="No Aplica"/>
    <s v="No Aplica"/>
    <d v="2022-06-27T00:00:00"/>
    <n v="17943099"/>
    <n v="0"/>
    <n v="17943099"/>
    <n v="0"/>
    <n v="17943099"/>
    <s v="NO APLICA"/>
    <x v="1"/>
    <s v="En ejecución"/>
    <n v="17943099"/>
    <n v="0"/>
    <n v="0"/>
    <s v="Liquidado"/>
    <m/>
    <s v="SI"/>
    <s v="SI"/>
    <s v="Acta cargada en el pago, SIN firma del alcalde"/>
    <s v="https://community.secop.gov.co/Public/Tendering/OpportunityDetail/Index?noticeUID=CO1.NTC.2979119&amp;isFromPublicArea=True&amp;isModal=False"/>
    <s v="https://gobiernobogota.sharepoint.com/sites/ExpedientesDigitalesSDG/120alcaldialocaldesancristobal/Documentos%20compartidos/Forms/AllItems.aspx?id=%2Fsites%2FExpedientesDigitalesSDG%2F120alcaldialocaldesancristobal%2FDocumentos%20compartidos%2F120%2E75%20CONTRATOS%2F2022%2F0372%2D2022&amp;viewid=48a8c6a0%2D2532%2D4a73%2Da119%2Dd82bf7f8ddbb"/>
    <s v="MUJER Y GÉNERO"/>
    <s v="MONICA ALEJANDRA BERNAL FORIGUA"/>
    <s v="20235410000153"/>
    <n v="100219419"/>
    <s v="MUNDIAL DE SEGUROS"/>
    <s v=" "/>
    <d v="2025-06-27T00:00:00"/>
    <s v="VIGENTE"/>
  </r>
  <r>
    <n v="2022"/>
    <m/>
    <s v="FDLSC-CSU-373-2022"/>
    <s v="FDLSC-SASI-002-2022"/>
    <s v="PAVIOBRAS SAS"/>
    <n v="830073703"/>
    <s v="O23011604490000001871"/>
    <s v="OBRAS PARA LA MOVILIDAD EN SAN CRISTÓBAL"/>
    <s v="CONTRATO DE SUMINISTRO"/>
    <s v="CSU"/>
    <s v="SELECCION ABREVIADA SUBASTA INVERSA"/>
    <s v="CONTRATA EL SUMINISTRO DE MATERIALES ASFALTICOS, DE BASE Y SUB-BASE GRANULAR, DISPOSICIÓN FINAL DE ESCOMBROS Y DEMÁS ELEMENTOS REQUERIDOS PARA LA REHABILITACIÓN, MANTENIMIENTO DE LA MALLA VIAL, ESPACIO PÚBLICO Y CICLO-INFRAESTRUCTURA DE LA LOCALIDAD DE SAN CRISTOBAL, A MONTO AGOTABLE"/>
    <s v="IVAN EDUARDO GOMEZ"/>
    <d v="2022-07-06T00:00:00"/>
    <n v="9"/>
    <d v="2022-07-08T00:00:00"/>
    <d v="2023-04-07T00:00:00"/>
    <s v="No Aplica"/>
    <s v="No Aplica"/>
    <s v="No Aplica"/>
    <s v="1 MES/ 2 MESES"/>
    <n v="12"/>
    <s v="1 mes a partir del 28 de Junio"/>
    <s v="No Aplica"/>
    <d v="2023-08-29T00:00:00"/>
    <n v="1270087103"/>
    <n v="373650548"/>
    <n v="1643737651"/>
    <n v="0"/>
    <n v="1643737651"/>
    <s v="NO APLICA"/>
    <x v="1"/>
    <s v="Terminado"/>
    <n v="1643735769"/>
    <n v="1882"/>
    <n v="0"/>
    <s v="Liquidado"/>
    <d v="2023-10-13T00:00:00"/>
    <s v="SI"/>
    <s v="SI"/>
    <s v="Ok, independizar Acta cargada en el ultimo"/>
    <s v="https://community.secop.gov.co/Public/Tendering/OpportunityDetail/Index?noticeUID=CO1.NTC.2935631&amp;isFromPublicArea=True&amp;isModal=False"/>
    <s v="https://gobiernobogota.sharepoint.com/sites/ExpedientesDigitalesSDG/120alcaldialocaldesancristobal/Documentos%20compartidos/Forms/AllItems.aspx?id=%2Fsites%2FExpedientesDigitalesSDG%2F120alcaldialocaldesancristobal%2FDocumentos%20compartidos%2F120%2E75%20CONTRATOS%2F2022%2F0373%2D2022&amp;viewid=48a8c6a0%2D2532%2D4a73%2Da119%2Dd82bf7f8ddbb"/>
    <s v="INFRAESTRUCTURA"/>
    <s v="SANDRA YINETH FAJARDO USAQUEN - AHYDA ROCIO QUIROGA PIRAQUIVE "/>
    <s v="20225420013203_x000a_20235420001663"/>
    <s v="3375325-9"/>
    <s v="Suramericana"/>
    <s v="8/04/2023_x000a_08/07/2022_x000a_8/7/2022"/>
    <s v="8/10/2023_x000a_08/10/2023_x000a_08/04/2026"/>
    <s v="VENCIDA_x000a_VENCIDA_x000a_VIGENTE"/>
  </r>
  <r>
    <n v="2022"/>
    <m/>
    <s v="FDLSC-CVNI-374-2022 (447-2022)"/>
    <s v="FDLSC-CD-176-2022"/>
    <s v="FLDSC-IDARTES-SECRETARIA DE CULTURA"/>
    <s v="899999061-9/900413030-9/8999999061-9"/>
    <s v="O23011601210000001803_x000a_O23011601240000001858_x000a_O23011601210000001803_x000a_O23011601240000001858_x000a_O23011601240000001858"/>
    <s v="SAN CRISTÓBAL PROMOTORA DEL ARTE, LA CULTURA Y EL PATRIMONIO 1.072.061.036_x000a_SAN CRISTÓBAL CREATIVA 225.000.000_x000a_SAN CRISTÓBAL PROMOTORA DEL ARTE, LA CULTURA Y EL PATRIMONIO 45.000.000_x000a_SAN CRISTÓBAL CREATIVA 415.000.000_x000a_SAN CRISTÓBAL CREATIVA 60.000.000"/>
    <s v="CONVENIO INTERADMINISTRATIVO"/>
    <s v="CVNI"/>
    <s v="CONTRATACION DIRECTA"/>
    <s v="Aunar esfuerzos técnicos, administrativos y financieros con el fin de desarrollar acciones articuladas entre la SCRD, el IDARTES y los Fondos de Desarrollo Local, orientadas a fomentar procesos de formación, cualificación, fortalecimiento de los agentes culturales territoriales del Distrito Capital, en el marco de la generación y circulación de bienes y servicios culturales, artisticos y patrimoniales de conformidad con las iniciativas priorizadas y concertadas en la estrategia Distrital &quot;Presupuestos Participativos&quot; y/o de las concertaciones con los grupos de interés de las localidades y a las acciones adelantadas en el &quot;Proceso Misional de Fomento&quot;, de acuerdo con los proyectos a ejecutar asociados a las metas de cada localidad en el programa &quot;Es Cultura Local 2022&quot;."/>
    <s v="MARIA FERNANDA  GOMEZ CARDONA"/>
    <d v="2022-07-08T00:00:00"/>
    <n v="13"/>
    <d v="2022-07-19T00:00:00"/>
    <d v="2023-08-31T00:00:00"/>
    <s v="No Aplica"/>
    <s v="No Aplica"/>
    <s v="No Aplica"/>
    <s v="No Aplica"/>
    <n v="13"/>
    <s v=" "/>
    <s v=" "/>
    <d v="2023-08-31T00:00:00"/>
    <n v="1817061036"/>
    <n v="0"/>
    <n v="25827408716"/>
    <n v="24010347680"/>
    <n v="1817061036"/>
    <s v="NO APLICA"/>
    <x v="0"/>
    <s v="Celebrado"/>
    <n v="1817061036"/>
    <n v="0"/>
    <n v="0"/>
    <s v="Terminado"/>
    <m/>
    <s v="SI"/>
    <s v="SI"/>
    <s v="Validar Liquidacion"/>
    <s v="https://www.contratos.gov.co/consultas/detalleProceso.do?numConstancia=22-22-36865&amp;g-recaptcha-response=03ANYolqsJE-6O_vQJOChod67mHaono8UeqgyLP06RRKI7UWEmia8gTw1SkaVLKV1FyGEgNd1WGDZQnZiF6IBBsI0-95z7Pug6CJSJTkQzZV1h5A2r60_zH5LhM0lEOopHSmdSEgiuLhpXYIh3VJWYM2S8rWC1mgXNC59KAByJqiOpr0vlAj1Uhc1RNHLZVp9u_WtKnj9F_nwqbwF9pOA9--EXJoZbXZ4wRg6WWWlvnyupHcqupx5oiB0YSdAnm64DGZ6p84ssrqxJ0ezoBQ3mNwOI44Pg5Tv4zl_q_IwkF7VkGCkjYF63-oWUwxvD14VabG_Wx6MbF24SDDN1koecTtQGHbp9axeGEc5YQRbUop5SQCzEIms1wiUiN8jccflKD2bssezzosviXac9_yhYWBC4NdpWsJNl7oueK-AVepNPvMJSGLbkmAtvhc8sx-mhy4Y9ffpH0FejhkPh9-l0jR9O9wJJC55e0A"/>
    <s v="https://gobiernobogota.sharepoint.com/sites/ExpedientesDigitalesSDG/120alcaldialocaldesancristobal/Documentos%20compartidos/Forms/AllItems.aspx?id=%2Fsites%2FExpedientesDigitalesSDG%2F120alcaldialocaldesancristobal%2FDocumentos%20compartidos%2F120%2E75%20CONTRATOS%2F2022%2F0374%2D2022&amp;viewid=48a8c6a0%2D2532%2D4a73%2Da119%2Dd82bf7f8ddbb"/>
    <s v="CULTURA"/>
    <s v="FABIAN ANDRES MIRANDA JACINTO"/>
    <s v="20245420000503_x000a_20235410000063"/>
    <s v="No Aplica"/>
    <s v="No Aplica"/>
    <s v="No Aplica"/>
    <s v="No Aplica"/>
    <s v="No Aplica"/>
  </r>
  <r>
    <n v="2022"/>
    <m/>
    <s v="FDLSC-CV-376-2022"/>
    <s v="FDLSC-MIC-005-2022"/>
    <s v="COMERCIALIZADORA VIMEL LTDA"/>
    <n v="830085106"/>
    <s v="O2120201003023215304"/>
    <s v="CAJAS PLEGADIZAS Y ESTUCHES DE CARTÓN"/>
    <s v="CONTRATO DE COMPRAVENTA"/>
    <s v="CV"/>
    <s v="MINIMA CUANTIA"/>
    <s v="ADQUISICIÓN DE UNIDADES DE CONSERVACIÓN PARA EL ACERVO DOCUMENTAL (CAJAS Y CARPETAS) PARA EL ARCHIVO DE LA ALCALDÍA LOCAL DE SAN CRISTÓBAL"/>
    <s v="LAURA ESTEFANIA  PINZÓN QUIROGA"/>
    <d v="2022-07-21T00:00:00"/>
    <n v="2"/>
    <d v="2022-07-29T00:00:00"/>
    <d v="2022-09-28T00:00:00"/>
    <s v="No Aplica"/>
    <s v=" "/>
    <s v=" "/>
    <s v="2 MESES"/>
    <n v="4"/>
    <s v=" "/>
    <s v=" "/>
    <d v="2022-12-28T00:00:00"/>
    <n v="13373756"/>
    <n v="6686878"/>
    <n v="20060634"/>
    <n v="0"/>
    <n v="20060634"/>
    <s v="NO APLICA"/>
    <x v="1"/>
    <s v="En ejecución"/>
    <n v="20060634"/>
    <n v="0"/>
    <n v="0"/>
    <s v="Liquidado"/>
    <d v="2023-01-13T00:00:00"/>
    <s v="SI"/>
    <s v="SI"/>
    <s v="Ok, independizar Acta cargada en el ultimo_x000a_Eliminar documento acta en documentos de ejecucion, el documento esta incompleto"/>
    <s v="https://community.secop.gov.co/Public/Tendering/OpportunityDetail/Index?noticeUID=CO1.NTC.3011123&amp;isFromPublicArea=True&amp;isModal=False"/>
    <s v="https://gobiernobogota.sharepoint.com/:f:/s/ExpedientesDigitalesSDG/120alcaldialocaldesancristobal/ErenSyrv2oZHtr4dCEdq6V8BwsHMjuAOQRJiEjFFOtC5lA?e=bDiADA"/>
    <s v="ARCHIVO"/>
    <s v="ELIANA GIZETH TRIANA TORRES_x000a_MÓNICA ALEXANDRA GÓMEZ"/>
    <s v="20225420011093-_x000a_20225420001363"/>
    <s v="21-44-101388668"/>
    <s v="SEGUROS DEL ESTADO S.A"/>
    <d v="2022-07-17T00:00:00"/>
    <d v="2023-05-19T00:00:00"/>
    <s v="VENCIDA"/>
  </r>
  <r>
    <n v="2022"/>
    <m/>
    <s v="FDLSC-COP-378-2022"/>
    <s v="FDLSC-LP-003-2022"/>
    <s v="INGENIERIA Y DESARROLLO URBANISTICO SAS"/>
    <n v="900128706"/>
    <s v="O23011604490000001871"/>
    <s v="OBRAS PARA LA MOVILIDAD EN SAN CRISTÓBAL"/>
    <s v="CONTRATO DE OBRA PUBLICA"/>
    <s v="COP"/>
    <s v="LICITACIÓN PÚBLICA"/>
    <s v="EJECUTAR A MONTO AGOTABLE POR EL SISTEMA DE PRECIOS UNITARIOS FIJOS SIN FÓRMULA DE REAJUSTE LAS OBRAS Y ACTIVIDADES PARA LA CONSERVACIÓN DE PUENTES VEHICULARES Y/O PEATONALES DE LA LOCALIDAD DE SAN CRISTÓBAL.”"/>
    <s v="JOSE LUIS SUAREZ PARRA"/>
    <d v="2022-07-22T00:00:00"/>
    <n v="6"/>
    <d v="2022-08-03T00:00:00"/>
    <d v="2022-12-17T00:00:00"/>
    <s v="No Aplica"/>
    <s v=" "/>
    <s v=" "/>
    <s v="1,5 MESES"/>
    <s v="7 MESES 15 DIAS"/>
    <s v=" "/>
    <s v=" "/>
    <d v="2023-02-02T00:00:00"/>
    <n v="821487273"/>
    <n v="355411028"/>
    <n v="1176898301"/>
    <n v="0"/>
    <n v="1176898301"/>
    <s v="NO APLICA"/>
    <x v="1"/>
    <s v="En ejecución"/>
    <n v="1176898301"/>
    <n v="0"/>
    <n v="0"/>
    <s v="Liquidado"/>
    <d v="2023-10-02T00:00:00"/>
    <s v="SI"/>
    <s v="SI"/>
    <s v="Ok, independizar Acta cargada en el ultimo"/>
    <s v="https://community.secop.gov.co/Public/Tendering/OpportunityDetail/Index?noticeUID=CO1.NTC.2980638&amp;isFromPublicArea=True&amp;isModal=False"/>
    <s v="https://gobiernobogota.sharepoint.com/sites/ExpedientesDigitalesSDG/120alcaldialocaldesancristobal/Documentos%20compartidos/Forms/AllItems.aspx?id=%2Fsites%2FExpedientesDigitalesSDG%2F120alcaldialocaldesancristobal%2FDocumentos%20compartidos%2F120%2E75%20CONTRATOS%2F2022%2F0378%2D2022&amp;viewid=48a8c6a0%2D2532%2D4a73%2Da119%2Dd82bf7f8ddbb"/>
    <s v="INFRAESTRUCTURA"/>
    <s v="ICOD CONSTRUCCIONES Y PROYECTOS SAS"/>
    <s v="FDLSC-INTV-379-2022"/>
    <s v="CSC-100023283"/>
    <s v="SEGUROS MUNDIAL"/>
    <s v="31/03/2023_x000a_31/03/2023_x000a_31/03/2023"/>
    <s v="31/08/2023_x000a_31/01/2026_x000a_31/03/2028"/>
    <s v="VENCIDA_x000a_VIGENTE_x000a_VIGENTE"/>
  </r>
  <r>
    <n v="2022"/>
    <m/>
    <s v="FDLSC-INTV-379-2022"/>
    <s v="FDLSC-CMA-003-2022"/>
    <s v="ICOD CONSTRUCCIONES Y PROYECTOS SAS"/>
    <n v="901172605"/>
    <s v="O23011604490000001871"/>
    <s v="OBRAS PARA LA MOVILIDAD EN SAN CRISTÓBAL"/>
    <s v="INTERVENTORIA"/>
    <s v="INTV"/>
    <s v="CONCURSO MERITOS ABIERTOS"/>
    <s v="REALIZAR LA INTERVENTORÍA TÉCNICA, ADMINISTRATIVA, FINANCIERA, JURÍDICA, SOCIAL, AMBIENTAL Y SST AL CONTRATO DE OBRA CUYO OBJETO ES EJECUTAR A MONTO AGOTABLE POR EL SISTEMA DE PRECIOS UNITARIOS FIJOS SIN FÓRMULA DE REAJUSTE LAS OBRAS Y ACTIVIDADES PARA LA CONSERVACIÓN DE PUENTES VEHICULARES Y/O PEATONALES DE LA LOCALIDAD DE SAN CRISTÓBAL"/>
    <s v="JOSE LUIS SUAREZ PARRA"/>
    <d v="2022-07-22T00:00:00"/>
    <n v="6"/>
    <d v="2022-08-03T00:00:00"/>
    <d v="2022-12-17T00:00:00"/>
    <s v="No Aplica"/>
    <s v=" "/>
    <s v=" "/>
    <s v="1,5 MESES"/>
    <s v="7 MESES 15 DIAS"/>
    <s v=" "/>
    <s v=" "/>
    <d v="2023-02-02T00:00:00"/>
    <n v="82148721"/>
    <n v="33486100"/>
    <n v="115634821"/>
    <n v="0"/>
    <n v="115634821"/>
    <s v="NO APLICA"/>
    <x v="1"/>
    <s v="En ejecución"/>
    <n v="115634821"/>
    <n v="0"/>
    <n v="0"/>
    <s v="Liquidado"/>
    <d v="2023-10-02T00:00:00"/>
    <s v="SI"/>
    <s v="SI"/>
    <s v="Acta cargada en el ultimo pago, sin firma del alcalde error en el nombre del apoyo a la supervision"/>
    <s v="https://community.secop.gov.co/Public/Tendering/OpportunityDetail/Index?noticeUID=CO1.NTC.2979231&amp;isFromPublicArea=True&amp;isModal=False"/>
    <s v="https://gobiernobogota.sharepoint.com/sites/ExpedientesDigitalesSDG/120alcaldialocaldesancristobal/Documentos%20compartidos/Forms/AllItems.aspx?id=%2Fsites%2FExpedientesDigitalesSDG%2F120alcaldialocaldesancristobal%2FDocumentos%20compartidos%2F120%2E75%20CONTRATOS%2F2022%2F0379%2D2022&amp;viewid=48a8c6a0%2D2532%2D4a73%2Da119%2Dd82bf7f8ddbb"/>
    <s v="INFRAESTRUCTURA"/>
    <s v="NICOLAS CUEVAS RAMIREZ - SANDRA YINETH FAJARDO USAQUEN"/>
    <s v="20225420011743_x000a_20235420001683"/>
    <s v="980-47-994000022006"/>
    <s v="Aseguradora Solidaria de Colomabia"/>
    <s v="26/07/2022_x000a_26/07/2022_x000a_26/11/2022"/>
    <s v="30/09/2023_x000a_31/03/2026_x000a_30/03/2028"/>
    <s v="VENCIDA_x000a_VIGENTE_x000a_VIGENTE"/>
  </r>
  <r>
    <n v="2022"/>
    <m/>
    <s v="FDLSC-CVNI-407-2022"/>
    <s v="FDLSC-CD-246-2022"/>
    <s v="AGENCIA DISTRITAL PARA LA EDUCACIÓN SUPERIOR, LA CIENCIA Y LA TECNOLOGÍA -ATENEA"/>
    <n v="901508361"/>
    <s v="O23011601170000001792"/>
    <s v="SAN CRISTÓBAL LE APUESTA A UNA EDUCACIÓN SIN LIMITES"/>
    <s v="CONVENIO INTERADMINISTRATIVO"/>
    <s v="CVNI"/>
    <s v="CONTRATACION DIRECTA"/>
    <s v=" AUNAR ESFUERZOS TÉCNICOS, ADMINISTRATIVOS, JURÍDICOS Y FINANCIEROS ENTRE LA AGENCIA DISTRITAL PARA LA EDUCACIÓN SUPERIOR, LA CIENCIA Y LA TECNOLOGÍA - ATENEA Y EL FONDO DE DESARROLLO LOCAL DE SAN CRISTÓBAL PARA LA IMPLEMENTACIÓN DE UN NUEVO MODELO INCLUSIVO, EFICIENTE Y FLEXIBLE PARA EL ACCESO Y LA PERMANENCIA DE LAS Y LOS JÓVENES EGRESADOS DE INSTITUCIONES DE EDUCACIÓN MEDIA A PROGRAMAS DE EDUCACIÓN SUPERIOR Y POSMEDIA. EL APORTE POR PARTE DE LA AGENCIA ATENEA SE VERÁ REFLEJADO EN BRINDAR TODA LA CAPACIDAD TÉCNICA, ADMINISTRATIVA, JURÍDICA, TALENTO HUMANO Y DE LAS ACTIVIDADES OPERATIVAS Y DE EJECUCIÓN PROPIAS DEL PROGRAMA PARA EL BUEN DESARROLLO DEL OBJETO DEL CONVENIO, CON EL FIN DE LLEVAR A CABO LA IMPLEMENTACIÓN DE UN NUEVO MODELO INCLUSIVO, EFICIENTE Y FLEXIBLE PARA EL ACCESO Y LA PERMANENCIA, TENIENDO EN CUENTA, LA NATURALEZA DESDE SU CREACIÓN, REALIZANDO EL EFECTIVO CONTROL Y SEGUIMIENTO. "/>
    <s v="ALIDA ANDREA CALDERON OSPINA"/>
    <d v="2022-08-26T00:00:00"/>
    <n v="76"/>
    <d v="2022-08-26T00:00:00"/>
    <d v="2029-12-31T00:00:00"/>
    <s v="No Aplica"/>
    <s v="No Aplica"/>
    <s v="No Aplica"/>
    <s v="No Aplica"/>
    <n v="76"/>
    <s v=" "/>
    <s v=" "/>
    <d v="2029-12-31T00:00:00"/>
    <n v="5426161000"/>
    <n v="0"/>
    <n v="5426161000"/>
    <n v="0"/>
    <n v="5426161000"/>
    <n v="1891"/>
    <x v="2"/>
    <s v="En ejecución"/>
    <n v="5426161000"/>
    <n v="0"/>
    <n v="0"/>
    <s v="En Ejecución"/>
    <s v="No Aplica"/>
    <s v="SI"/>
    <s v="SI"/>
    <s v="En Ejecución"/>
    <s v="https://community.secop.gov.co/Public/Tendering/OpportunityDetail/Index?noticeUID=CO1.NTC.3195701&amp;isFromPublicArea=True&amp;isModal=true&amp;asPopupView=true"/>
    <s v="https://gobiernobogota.sharepoint.com/sites/ExpedientesDigitalesSDG/120alcaldialocaldesancristobal/Documentos%20compartidos/Forms/AllItems.aspx?id=%2Fsites%2FExpedientesDigitalesSDG%2F120alcaldialocaldesancristobal%2FDocumentos%20compartidos%2F120%2E75%20CONTRATOS%2F2022%2F0407%2D2022&amp;viewid=48a8c6a0%2D2532%2D4a73%2Da119%2Dd82bf7f8ddbb"/>
    <s v="EDUCACION SUPERIOR"/>
    <s v="WILSON MAURICIO YANGUMA LOZANO"/>
    <s v="20245420019983_x000a_20225420008003"/>
    <s v="No Aplica"/>
    <s v="No Aplica"/>
    <s v="No Aplica"/>
    <s v="No Aplica"/>
    <s v="No Aplica"/>
  </r>
  <r>
    <n v="2022"/>
    <m/>
    <s v="FDLSC-CVNI-412-2022"/>
    <s v="FDLSC-CD-197-2022"/>
    <s v="SECRETARIA DISTRITAL DE DESARROLLO ECONOMICO"/>
    <n v="899999061"/>
    <s v="SIN EROGACIÓN PRESUPUESTAL"/>
    <s v="SIN EROGACIÓN PRESUPUESTAL"/>
    <s v="CONVENIO INTERADMINISTRATIVO"/>
    <s v="CVNI"/>
    <s v="CONTRATACION DIRECTA"/>
    <s v="AUNAR ESFUERZOS ADMINISTRATIVOS,TÉCNICOS Y LOGÍSTICOS PARA EL CUMPLIMIENTO DE LAS METAS RELACIONADAS CON EL DESARROLLO, CONSOLIDACIÓN Y FORTALECIMIENTO DE LA ECONOMÍA DISTRITAL EN LAS LOCALIDADES PARTICIPANTES."/>
    <s v="MARIA FERNANDA  GOMEZ CARDONA"/>
    <d v="2022-08-08T00:00:00"/>
    <n v="12"/>
    <d v="2022-08-08T00:00:00"/>
    <d v="2023-08-07T00:00:00"/>
    <s v="No Aplica"/>
    <s v="No Aplica"/>
    <s v="No Aplica"/>
    <s v="No Aplica"/>
    <n v="12"/>
    <s v=" "/>
    <s v=" "/>
    <d v="2023-08-07T00:00:00"/>
    <n v="0"/>
    <n v="0"/>
    <n v="0"/>
    <n v="0"/>
    <n v="0"/>
    <s v="NO APLICA"/>
    <x v="1"/>
    <s v="Celebrado"/>
    <n v="0"/>
    <n v="0"/>
    <n v="0"/>
    <s v="Liquidado"/>
    <d v="2024-06-05T00:00:00"/>
    <s v="SI"/>
    <s v="SI"/>
    <s v="Liquidado"/>
    <s v="https://www.contratos.gov.co/consultas/detalleProceso.do?numConstancia=22-22-41448&amp;g-recaptcha-response=03ANYolqvPuTGwYq9fW4CR5gbA1WcVV_zoqCiCYBN-6knpww4YWnZ6ARKtRjwiwzgNo7vYeuZRNPoNX2sKL17k4jostDJ9Nty3rsedM5n--jk9kQqoIFdJg37KP9zYNMNk0h3gR9YfPAuWLY4IU3j4cbzLTWwIRsfWib234wi7y1NMtiy11HILI3p_RFXKsTEsZblSngJcR40yw1fBAg4QcaQ4aDTlKYJ7w7OWfU50strnViJm3t4U4pUa_CBQfJ_qY6FJ5Sn3BpHduTCxLjQ7RfOl4Np1eWjhaEW1RqfeDPU48ogNDhT0UbKhfMszMm4nMIhR6vgQod8TH24hWFs_I8-buLkzRFxvjVcNlTo1-tHSV6ZvTgdCipqD947ZRnL8G0IWcggcwBjHWCv3qI91v65wKb1FeejdAboJeHSoUdCmqON2KyUYSjLT26a8wA9rEJK_XqAiKXhGFZh8lhpp9G1VbaIlv5H93ACTgNG2tZjKuTqV3oxZkQCcBFXiVBqcs-yVldbhpRLGKEyHvEyP_Fy6kjXa1auDEQ"/>
    <s v="https://gobiernobogota.sharepoint.com/sites/ExpedientesDigitalesSDG/120alcaldialocaldesancristobal/Documentos%20compartidos/Forms/AllItems.aspx?id=%2Fsites%2FExpedientesDigitalesSDG%2F120alcaldialocaldesancristobal%2FDocumentos%20compartidos%2F120%2E75%20CONTRATOS%2F2022%2F0412%2D2022&amp;viewid=48a8c6a0%2D2532%2D4a73%2Da119%2Dd82bf7f8ddbb"/>
    <s v="REACTIVACIÓN ECONÓMICA"/>
    <s v="YORX NICOLAS FEDERICO GORDILLO LEON_x000a_JEIMY JULIETH TORRES FORERO"/>
    <s v="20245420021823_x000a_20225420012503"/>
    <s v="No Aplica"/>
    <s v="No Aplica"/>
    <s v="No Aplica"/>
    <s v="No Aplica"/>
    <s v="No Aplica"/>
  </r>
  <r>
    <n v="2022"/>
    <m/>
    <s v="FDLSC-CTOI-441-2022"/>
    <s v="FDLSC-CD-219-2022"/>
    <s v="SERVICIOS POSTALES NACIONALES S.A."/>
    <n v="900062917"/>
    <s v="O23011605570000001873"/>
    <s v="SAN CRISTÓBAL AL SERVICIO DE LA CIUDADANÍA"/>
    <s v="CONTRATO INTERADMINISTRATIVO"/>
    <s v="CTOI"/>
    <s v="CONTRATACION DIRECTA"/>
    <s v="PRESTAR EL SERVICIO DE CENTRO DE ADMINISTRACION DE CORRESPONDENCIA Y CORREO CERTIFICADO QUE REQUIERA LA ALCALDIA LOCAL DE SAN CRISTOBAL EN LAS MODALIDADES DE CORREO CERTIFICADO NACIONAL, SMS Y CORREO ELECTRONICO CERTIFICADO A NIVEL URBANO Y NACIONAL"/>
    <s v="LUISA FERNANDA ROJAS CAÑÓN"/>
    <d v="2022-08-18T00:00:00"/>
    <n v="6"/>
    <d v="2022-09-06T00:00:00"/>
    <d v="2023-03-05T00:00:00"/>
    <s v="No Aplica"/>
    <s v="No Aplica"/>
    <s v="No Aplica"/>
    <s v="No Aplica"/>
    <n v="6"/>
    <s v=" "/>
    <s v=" "/>
    <d v="2023-03-05T00:00:00"/>
    <n v="94835600"/>
    <n v="0"/>
    <n v="94835600"/>
    <n v="0"/>
    <n v="94835600"/>
    <s v="NO APLICA"/>
    <x v="0"/>
    <s v="En ejecución"/>
    <n v="90380458"/>
    <n v="0"/>
    <n v="4455142"/>
    <s v="Terminado"/>
    <m/>
    <s v="SI"/>
    <s v="SI"/>
    <s v="En tramite TEMAS LEGALES JAVIER CASTILLO"/>
    <s v="https://community.secop.gov.co/Public/Tendering/OpportunityDetail/Index?noticeUID=CO1.NTC.3148561&amp;isFromPublicArea=True&amp;isModal=true&amp;asPopupView=true"/>
    <s v="https://gobiernobogota.sharepoint.com/sites/ExpedientesDigitalesSDG/120alcaldialocaldesancristobal/Documentos%20compartidos/Forms/AllItems.aspx?id=%2Fsites%2FExpedientesDigitalesSDG%2F120alcaldialocaldesancristobal%2FDocumentos%20compartidos%2F120%2E75%20CONTRATOS%2F2022%2F0441%2D2022&amp;viewid=48a8c6a0%2D2532%2D4a73%2Da119%2Dd82bf7f8ddbb"/>
    <s v="CDI"/>
    <s v="MONICA ALEXANDRA GOMEZ SARMIENTO_x000a_ELIANA GIZETH TRIANA TORRES_x000a_ESTEPHANÍA VALLENTINA CUAICUAN"/>
    <s v="20245420004583"/>
    <n v="8002043104"/>
    <s v="AXA COLPATRIA"/>
    <s v=" "/>
    <d v="2023-08-19T00:00:00"/>
    <s v="VENCIDA"/>
  </r>
  <r>
    <n v="2022"/>
    <m/>
    <s v="FDLSC-CVNI-450-2022"/>
    <s v="FDLSC-CD-224-2022"/>
    <s v="CORPORACIÓN PARA EL DESARROLLO DE LAS MICROEMPRESAS"/>
    <n v="800250713"/>
    <s v="O23011601060000001865"/>
    <s v="SAN CRISTÓBAL LE APUESTA A LA REACTIVACIÓN ECONÓMICA APOYANDO LO NUESTRO"/>
    <s v="CONVENIO INTERADMINISTRATIVO"/>
    <s v="CVNI"/>
    <s v="CONTRATACION DIRECTA"/>
    <s v="AUNAR ESFUERZOS ADMINISTRATIVOS, TÉCNICOS, LOGISTICOS Y FINANCIEROS ENTRE PROPAÍS Y EL FONDO DE DESARROLLO LOCAL DE SAN CRISTOBAL PARA LA CONSOLIDACIÓN Y FORTALECIMIENTO ECONÓMICO DE LAS MICROEMPRESAS A TRAVÉS DEL PROGRAMA MICROEMPRESA LOCAL 3.0 Y DE LOS EMPRENDIMIENTOS A TRAVES DEL PROGRAMA BOGOTA PRODUCTIVA LOCAL"/>
    <s v="MARIA FERNANDA  GOMEZ CARDONA"/>
    <d v="2022-08-17T00:00:00"/>
    <n v="9"/>
    <d v="2022-09-12T00:00:00"/>
    <d v="2023-06-11T00:00:00"/>
    <s v="No Aplica"/>
    <s v=" "/>
    <s v=" "/>
    <s v="1 MES Y 19 DIAS_x000a_Un (01) mes y veinte (20) días_x000a_Un (01) mes y veintiún (21) día_x000a_Veinte (20) días_x000a_Veinte nueve (29) días_x000a_Veinte nueve (29) días"/>
    <s v="15 y 19 dias"/>
    <s v=" "/>
    <s v=" "/>
    <d v="2024-01-28T00:00:00"/>
    <n v="2657086602"/>
    <n v="0"/>
    <n v="2657086602"/>
    <n v="68533998"/>
    <n v="2588552604"/>
    <s v="NO APLICA"/>
    <x v="0"/>
    <s v="En ejecución"/>
    <n v="2471642083"/>
    <n v="0"/>
    <n v="116910521"/>
    <s v="Terminado"/>
    <m/>
    <s v="SI"/>
    <s v="SI"/>
    <s v="Pendiente liquidacion, tramites para liquidar por propais"/>
    <s v="https://community.secop.gov.co/Public/Tendering/OpportunityDetail/Index?noticeUID=CO1.NTC.3144275&amp;isFromPublicArea=True&amp;isModal=true&amp;asPopupView=true"/>
    <s v="https://gobiernobogota.sharepoint.com/sites/ExpedientesDigitalesSDG/120alcaldialocaldesancristobal/Documentos%20compartidos/Forms/AllItems.aspx?id=%2Fsites%2FExpedientesDigitalesSDG%2F120alcaldialocaldesancristobal%2FDocumentos%20compartidos%2F120%2E75%20CONTRATOS%2F2022%2F0450%2D2022&amp;viewid=48a8c6a0%2D2532%2D4a73%2Da119%2Dd82bf7f8ddbb"/>
    <s v="REACTIVACIÓN ECONÓMICA"/>
    <s v="YORX NICOLAS FEDERICO GORDILLO LEON_x000a_JEIMY JULIETH TORRES FORERO"/>
    <s v="20245420021823_x000a_20235420003373"/>
    <s v="1144101190217."/>
    <s v="SEGUROS DEL ESTADO"/>
    <s v=" "/>
    <d v="2024-06-29T00:00:00"/>
    <s v="VIGENTE"/>
  </r>
  <r>
    <n v="2022"/>
    <m/>
    <s v="FDLSC-CTOI-471-2022"/>
    <s v="FDLSC-CD-263-2022"/>
    <s v="CANAL CAPITAL"/>
    <n v="830012587"/>
    <s v="O23011601210000001803"/>
    <s v="SAN CRISTÓBAL PROMOTORA DEL ARTE, LA_x000a_CULTURA Y EL PATRIMONIO"/>
    <s v="CONTRATO INTERADMINISTRATIVO"/>
    <s v="CTOI"/>
    <s v="CONTRATACION DIRECTA"/>
    <s v="PRESTAR LOS SERVICIOS DE PLANEACIÓN, EJECUCIÓN Y DIVULGACIÓN DE LAS ACTIVIDADES A DESARROLLARSE EN EL MARCO DE LA ACCIÓN DE CIUDAD NAVIDAD 2022 RELACIONADAS CON LA GENERACIÓN DE LOS ENTORNOS LUMÍNICOS Y DIFUSIÓN DE LOS ACTOS PRINCIPALES QUE HARÁN PARTE DE LA ESTRATEGIA COMUNICACIONAL A CARGO DE LA OFICINA CONSEJERÍA DE COMUNICACIONES DE LA SECRETARÍA GENERAL DE LA ALCALDÍA MAYOR DE BOGOTÁ."/>
    <s v="MARIA FERNANDA  GOMEZ CARDONA"/>
    <d v="2022-11-24T00:00:00"/>
    <n v="5"/>
    <d v="2022-11-01T00:00:00"/>
    <d v="2023-03-31T00:00:00"/>
    <s v="No Aplica"/>
    <s v="No Aplica"/>
    <s v="No Aplica"/>
    <s v="No Aplica"/>
    <n v="5"/>
    <s v=" "/>
    <s v=" "/>
    <d v="2023-03-31T00:00:00"/>
    <n v="100000000"/>
    <n v="0"/>
    <n v="100000000"/>
    <n v="0"/>
    <n v="100000000"/>
    <s v="NO APLICA"/>
    <x v="1"/>
    <s v="Celebrado"/>
    <n v="100000000"/>
    <n v="0"/>
    <n v="0"/>
    <s v="Liquidado"/>
    <m/>
    <s v="SI"/>
    <s v="SI"/>
    <s v=" "/>
    <s v="https://www.contratos.gov.co/consultas/detalleProceso.do?numConstancia=22-22-51098&amp;g-recaptcha-response=03AD1IbLADh_s_f-oK-3MMME9Uw0LGujH7xdwzURsS1ENKbxoOYq2f9kpOwALUvr97tFabEGVhnBmbx1KHJBY2GVGXGm-RmpfOp4NdKjQMJhrZIHoOPTBXKmJ-yLDA58QTH2fd51TUbycut0kZu-9LUO1GzvqtcWT_cTFRUJFLVCzreNcbt1YmboEFgWXJPfC_5hyWlW0p8q0Z3H4CJgpjProS-vrzUcWprL6kh4J1SZah3mrmDllIXrDvSnlGzR6LHqnea7tYxkdtqVoonI0BAlxH1XxF7Xu7ROgOoDGI9i8H5nqV0Mh83EBC7hYzHB0pl3Vq-LLy7nbXYHgEDEG-gMpgqCPuBnTmtigKjg4WyCvdDyuTHDeztWMe43ONUac0jdqJVJgGvMZPdBOLvVxLCg6u7Kj9bazw2XuyEXHYgo5Mj2lkEFpI-wCLjIezir-fmJAivl2U6fRD2dfv7Y2pYQJuwFbsTkjNOAPW5NA5MIDE9gceyjFi239EP8ORYhPZhLb3EE1mLxmfEYUhdG-pFzSif2eGdo3Wr1KLPB93BS2DTR7awEkvX9u-FB0_1OBD6zmqrYyJ2Jd_-LWAjJ5K1XO-c2Hw3mKX0pVR_4Dkn9QcsCu-JHHi46A"/>
    <s v="https://gobiernobogota.sharepoint.com/sites/ExpedientesDigitalesSDG/120alcaldialocaldesancristobal/Documentos%20compartidos/Forms/AllItems.aspx?id=%2Fsites%2FExpedientesDigitalesSDG%2F120alcaldialocaldesancristobal%2FDocumentos%20compartidos%2F120%2E75%20CONTRATOS%2F2022%2F0471%2D2022&amp;viewid=48a8c6a0%2D2532%2D4a73%2Da119%2Dd82bf7f8ddbb"/>
    <s v="CULTURA"/>
    <s v="FABIAN ANDRES MIRANDA JACINTO"/>
    <s v="20235410000063"/>
    <s v="33-44-101231990"/>
    <s v="SEGUROS DEL ESTADO S.A"/>
    <d v="2022-11-25T00:00:00"/>
    <d v="2026-04-01T00:00:00"/>
    <s v="VIGENTE"/>
  </r>
  <r>
    <n v="2022"/>
    <m/>
    <s v="FDLSC-CSU-481-2022"/>
    <s v="FDLSC-MIC-007-2022"/>
    <s v="GRUPO LAGOS S.A.S"/>
    <n v="860053274"/>
    <s v="O2120201003063699060"/>
    <s v="CARTUCHOS PLÁSTICOS PARA IMPRESORA DE COMPUTADOR"/>
    <s v="CONTRATO DE SUMINISTRO"/>
    <s v="CSU"/>
    <s v="MINIMA CUANTIA"/>
    <s v="SUMINISTRO DE CONSUMIBLES DE IMPRESIÓN PARA LAS IMPRESORAS DE LA ALCALDÍA LOCAL DE SAN CRISTOBAL Y JUNTA ADMINISTRADORA LOCAL"/>
    <s v="FROYLAN SNAIDER SANCHEZ PIZA"/>
    <d v="2022-09-06T00:00:00"/>
    <n v="5"/>
    <d v="2022-09-07T00:00:00"/>
    <d v="2023-02-06T00:00:00"/>
    <s v="No Aplica"/>
    <s v="No Aplica"/>
    <s v="No Aplica"/>
    <s v="No Aplica"/>
    <n v="5"/>
    <s v=" "/>
    <s v=" "/>
    <d v="2023-02-06T00:00:00"/>
    <n v="15000000"/>
    <n v="0"/>
    <n v="15000000"/>
    <n v="0"/>
    <n v="15000000"/>
    <s v="NO APLICA"/>
    <x v="1"/>
    <s v="Cedido"/>
    <n v="14942294"/>
    <n v="57706"/>
    <n v="0"/>
    <s v="Liquidado"/>
    <d v="2022-10-10T00:00:00"/>
    <s v="SI"/>
    <s v="SI"/>
    <s v="Independizar Acta cargada en el ultimo"/>
    <s v="https://community.secop.gov.co/Public/Tendering/OpportunityDetail/Index?noticeUID=CO1.NTC.3080002&amp;isFromPublicArea=True&amp;isModal=true&amp;asPopupView=true"/>
    <s v="https://gobiernobogota.sharepoint.com/sites/ExpedientesDigitalesSDG/120alcaldialocaldesancristobal/Documentos%20compartidos/Forms/AllItems.aspx?id=%2Fsites%2FExpedientesDigitalesSDG%2F120alcaldialocaldesancristobal%2FDocumentos%20compartidos%2F120%2E75%20CONTRATOS%2F2022%2F0481%2D2022&amp;viewid=48a8c6a0%2D2532%2D4a73%2Da119%2Dd82bf7f8ddbb"/>
    <s v="ALMACEN"/>
    <s v="LINA MARCELA CASADIEGO MERCHAN"/>
    <s v=" 20235420003053."/>
    <s v="33-46-101043675"/>
    <s v="SEGUROS DEL ESTADO"/>
    <s v="25/08/2022_x000a_25/08/2022_x000a_25/08/2022"/>
    <s v="25/07/2023_x000a_26/07/2023_x000a_25/07/2023"/>
    <s v="VENCIDA"/>
  </r>
  <r>
    <n v="2022"/>
    <m/>
    <s v="FDLSC-CSU-497-2022"/>
    <s v="FDLSC-MIC-008-2022"/>
    <s v="SUNSET EVENTS SAS"/>
    <n v="901340203"/>
    <s v="O23011601010000001852"/>
    <s v="INGRESO VITAL PARA SAN CRISTÓBAL"/>
    <s v="CONTRATO DE SUMINISTRO"/>
    <s v="CSU"/>
    <s v="MINIMA CUANTIA"/>
    <s v="CONTRATAR A MONTO AGOTABLE EL SUMINISTRO DE INSUMOS, REFRIGERIOS Y SERVICIO DE TRANSPORTE REQUERIDOS PARA EL DESARROLLO LOGISTICO Y OPERATIVO DEL PROGRAMA RETO LOCAL JÓVENES Y ENTORNOS SEGUROS EN LA LOCALIDAD DE SAN CRISTÓBAL"/>
    <s v="INES GISSEL GUINEA LINARES"/>
    <d v="2022-09-07T00:00:00"/>
    <n v="3"/>
    <d v="2022-09-09T00:00:00"/>
    <d v="2023-01-06T00:00:00"/>
    <s v="No Aplica"/>
    <s v="No Aplica"/>
    <s v="No Aplica"/>
    <s v="No Aplica"/>
    <n v="3"/>
    <s v=" "/>
    <s v=" "/>
    <d v="2023-01-06T00:00:00"/>
    <n v="40000000"/>
    <n v="0"/>
    <n v="40000000"/>
    <n v="0"/>
    <n v="40000000"/>
    <s v="NO APLICA"/>
    <x v="1"/>
    <s v="En ejecución"/>
    <n v="17522233"/>
    <n v="22477767"/>
    <n v="0"/>
    <s v="Liquidado"/>
    <d v="2023-01-20T00:00:00"/>
    <s v="SI"/>
    <s v="SI"/>
    <s v="Solicitar corrección estado de cuenta no es el valor del contrato"/>
    <s v="https://community.secop.gov.co/Public/Tendering/OpportunityDetail/Index?noticeUID=CO1.NTC.3168458&amp;isFromPublicArea=True&amp;isModal=true&amp;asPopupView=true"/>
    <s v="https://gobiernobogota.sharepoint.com/sites/ExpedientesDigitalesSDG/120alcaldialocaldesancristobal/Documentos%20compartidos/Forms/AllItems.aspx?id=%2Fsites%2FExpedientesDigitalesSDG%2F120alcaldialocaldesancristobal%2FDocumentos%20compartidos%2F120%2E75%20CONTRATOS%2F2022%2F0497%2D2022&amp;viewid=48a8c6a0%2D2532%2D4a73%2Da119%2Dd82bf7f8ddbb"/>
    <s v="PARTICIPACIÓN"/>
    <s v="ANGIE LORENA PARRA GALINDO "/>
    <s v="20235420001623"/>
    <n v="1446101078054"/>
    <s v="SEGUROS DEL ESTADO"/>
    <d v="2022-09-08T00:00:00"/>
    <d v="2023-06-30T00:00:00"/>
    <s v="VENCIDA"/>
  </r>
  <r>
    <n v="2022"/>
    <m/>
    <s v="FDLSC-CVNI-511-2022 (SDA 20221918)"/>
    <s v="FDLSC-CD-312-2022"/>
    <s v="SECRETARIA DISTRITAL DE AMBIENTE - INSTITUTO DISTRITAL PARA LA PROTECCIÓN DE LA NIÑEZ Y LA JUVENTUD - IDIPRON"/>
    <n v="899999333"/>
    <s v="O23011602280000001819"/>
    <s v="SAN CRISTOBAL PROTECTORA DE SUS RECURSOS NATURALES"/>
    <s v="CONVENIO INTERADMINISTRATIVO"/>
    <s v="CVNI"/>
    <s v="CONTRATACION DIRECTA"/>
    <s v="AUNAR ESFUERZOS TÉCNICOS, ADMINISTRATIVOS Y FINANCIEROS PARA LA RESTAURACIÓN, REHABILITACIÓN O RECUPERACIÓN ECOLÓGICA Y MANTENIMIENTO DE LAS ÁREAS DEFINIDAS EN LA ESTRUCTURA ECOLÓGICA PRINCIPAL Y OTRAS ÁREAS DEL DISTRITO CAPITAL, CON LA PARTICIPACIÓN DE LOS JÓVENES BENEFICIARIOS DEL IDIPRON."/>
    <s v="DIEGO FERNANDO RODRIGUEZ VASQUEZ"/>
    <d v="2022-11-22T00:00:00"/>
    <n v="4"/>
    <d v="2022-12-01T00:00:00"/>
    <d v="2023-03-30T00:00:00"/>
    <s v="No Aplica"/>
    <s v="No Aplica"/>
    <s v="No Aplica"/>
    <s v="No Aplica"/>
    <n v="4"/>
    <s v=" "/>
    <s v=" "/>
    <d v="2023-03-30T00:00:00"/>
    <n v="419722333"/>
    <n v="0"/>
    <n v="419722333"/>
    <n v="0"/>
    <n v="419722333"/>
    <s v="NO APLICA"/>
    <x v="0"/>
    <s v="Celebrado"/>
    <n v="377750100"/>
    <n v="0"/>
    <n v="41972233"/>
    <s v="Terminado"/>
    <m/>
    <s v="SI"/>
    <s v="SI"/>
    <s v="Pendiente Liquidacion - Pendiente informe final de secretaria de ambiente ambiente"/>
    <s v="https://www.contratos.gov.co/consultas/detalleProceso.do?numConstancia=23-22-54113"/>
    <s v="https://gobiernobogota.sharepoint.com/sites/ExpedientesDigitalesSDG/120alcaldialocaldesancristobal/Documentos%20compartidos/Forms/AllItems.aspx?id=%2Fsites%2FExpedientesDigitalesSDG%2F120alcaldialocaldesancristobal%2FDocumentos%20compartidos%2F120%2E75%20CONTRATOS%2F2022%2F0511%2D2022&amp;viewid=48a8c6a0%2D2532%2D4a73%2Da119%2Dd82bf7f8ddbb"/>
    <s v="AMBIENTE"/>
    <s v="DIEGO MAURICIO ROJAS CACHOPE / DIANA MARCELA RUBIO BERIGUES"/>
    <s v="PENDIENTE_x000a_20235420002903"/>
    <s v="No Aplica"/>
    <s v="No Aplica"/>
    <s v="No Aplica"/>
    <s v="No Aplica"/>
    <s v="No Aplica"/>
  </r>
  <r>
    <n v="2022"/>
    <m/>
    <s v="FDLSC-CV-524-2022"/>
    <s v="FDLSC-SASI-005-2022"/>
    <s v="DIDACTICOS SIMBOLOS Y SIGNOS S EN C"/>
    <n v="830084135"/>
    <n v="1811"/>
    <s v="SAN CRISTÓBAL TE CUIDA"/>
    <s v="CONTRATO DE COMPRAVENTA"/>
    <s v="CV"/>
    <s v="SELECCIÓN ABREVIADA POR SUBASTA INVERSA"/>
    <s v="ADQUISICIÓN Y DISTRIBUCIÓN DE ELEMENTOS PEDAGÓGICOS, TECNOLÓGICOS, TERAPEUTICOS Y DIDÁCTICOS A MONTO AGOTABLE, PARA FORTALECER EL PROCESO FORMATIVO DE LOS DOS (2) CENTRO CRECER DE LA LOCALIDAD DE SAN CRISTÓBAL, EN EL MARCO DEL PROYECTO 1811 &quot;SAN CRISTÓBAL TE CUIDA  "/>
    <s v="IVAN EDUARDO GOMEZ"/>
    <d v="2022-09-29T00:00:00"/>
    <n v="4"/>
    <d v="2022-11-02T00:00:00"/>
    <d v="2023-03-03T00:00:00"/>
    <s v="No Aplica"/>
    <s v=" "/>
    <s v=" "/>
    <s v="20 DÍAS"/>
    <s v="4 MESES 20 DIAS"/>
    <d v="2023-03-22T00:00:00"/>
    <d v="2023-04-20T00:00:00"/>
    <d v="2023-04-05T00:00:00"/>
    <n v="448220412"/>
    <n v="0"/>
    <n v="448220412"/>
    <n v="0"/>
    <n v="448220412"/>
    <s v="NO APLICA"/>
    <x v="1"/>
    <s v="En ejecución"/>
    <n v="448210869"/>
    <n v="9543"/>
    <n v="0"/>
    <s v="Liquidado"/>
    <d v="2023-05-02T00:00:00"/>
    <s v="SI"/>
    <s v="SI"/>
    <s v="Listo para cierre_x000a_Liquidacion Cargada en el ultimo pago"/>
    <s v="https://community.secop.gov.co/Public/Tendering/OpportunityDetail/Index?noticeUID=CO1.NTC.3201382&amp;isFromPublicArea=True&amp;isModal=true&amp;asPopupView=true"/>
    <s v="https://gobiernobogota.sharepoint.com/sites/ExpedientesDigitalesSDG/120alcaldialocaldesancristobal/Documentos%20compartidos/Forms/AllItems.aspx?id=%2Fsites%2FExpedientesDigitalesSDG%2F120alcaldialocaldesancristobal%2FDocumentos%20compartidos%2F120%2E75%20CONTRATOS%2F2022%2F0524%2D2022&amp;viewid=48a8c6a0%2D2532%2D4a73%2Da119%2Dd82bf7f8ddbb"/>
    <s v="EDUCACION - DOTACIONES"/>
    <s v="LINDA  VANESSA  ACUÑA RAMIREZ"/>
    <s v="20235410000133"/>
    <s v="NB-100225876 "/>
    <s v="MUNDIAL DE SEGUROS"/>
    <s v="1) 30/09/2022_x000a_2) 30/09/2022_x000a_3) 30/09/2022"/>
    <s v="1) 30/06/2023_x000a_2) 30/01/2026_x000a_3) 30/07/2023"/>
    <s v="VENCIDA_x000a_VIGENTE_x000a_VENCIDA"/>
  </r>
  <r>
    <n v="2022"/>
    <m/>
    <s v="FDLSC-CPS-551-2022"/>
    <s v="FDLSC-LP-004-2022"/>
    <s v="TU SALUD H&amp;G SAS"/>
    <n v="900259168"/>
    <n v="1843"/>
    <s v="SAN CRISTÓBAL SALUDABLE"/>
    <s v="CONTRATO DE PRESTACIÓN DE SERVICIOS - JURIDICO"/>
    <s v="CPS"/>
    <s v="LICITACIÓN PÚBLICA"/>
    <s v="PRESTAR LOS SERVICIOS PARA BRINDAR ATENCIÓN A PERSONAS CON DISCAPACIDAD Y/O CUIDADORES CON EL OTORGAMIENTO DE DISPOSITIVOS DE ASISTENCIA PERSONAL-AYUDAS TÉCNICAS NO INCLUIDAS EN EL PLAN DE BENEFICIOS EN SALUD, EN LA LOCALIDAD DE SAN CRISTÓBAL."/>
    <s v="MARIA FERNANDA  GOMEZ CARDONA"/>
    <d v="2022-10-25T00:00:00"/>
    <n v="9"/>
    <d v="2022-11-10T00:00:00"/>
    <d v="2023-08-09T00:00:00"/>
    <s v="No Aplica"/>
    <s v="No Aplica"/>
    <s v="No Aplica"/>
    <s v="No Aplica"/>
    <n v="9"/>
    <s v=" "/>
    <s v=" "/>
    <d v="2023-08-09T00:00:00"/>
    <n v="1159785000"/>
    <n v="0"/>
    <n v="1159785000"/>
    <n v="0"/>
    <n v="1159785000"/>
    <s v="NO APLICA"/>
    <x v="1"/>
    <s v="En ejecución"/>
    <n v="1159777695"/>
    <n v="7305"/>
    <n v="0"/>
    <s v="Liquidado"/>
    <d v="2023-09-25T00:00:00"/>
    <s v="SI"/>
    <s v="SI"/>
    <s v="independizar Acta cargada en el ultimo_x000a_Actualizar Estado de cuenta ya que evidencia saldo"/>
    <s v="https://community.secop.gov.co/Public/Tendering/OpportunityDetail/Index?noticeUID=CO1.NTC.3274245&amp;isFromPublicArea=True&amp;isModal=true&amp;asPopupView=true"/>
    <s v="https://gobiernobogota.sharepoint.com/sites/ExpedientesDigitalesSDG/120alcaldialocaldesancristobal/Documentos%20compartidos/Forms/AllItems.aspx?id=%2Fsites%2FExpedientesDigitalesSDG%2F120alcaldialocaldesancristobal%2FDocumentos%20compartidos%2F120%2E75%20CONTRATOS%2F2022%2F0551%2D2022&amp;viewid=48a8c6a0%2D2532%2D4a73%2Da119%2Dd82bf7f8ddbb"/>
    <s v="SALUD"/>
    <s v="ELISA ARACELY VARGAS"/>
    <s v="20245420000133"/>
    <s v="33-44-101231912 "/>
    <s v="SEGUROS DEL ESTADO"/>
    <s v="1) 31/10/2022_x000a_2) 31/10/2022_x000a_3) 31/10/2022_x000a_4) 31/10/2022_x000a_5) 31/10/2022"/>
    <s v="1) 10/02/2024_x000a_2) 10/02/2024_x000a_3) 10/03/2024_x000a_4) 10/08/2026_x000a_5) 10/08/2023"/>
    <s v="VENCIDA"/>
  </r>
  <r>
    <n v="2022"/>
    <m/>
    <s v="FDLSC-CV-563-2022"/>
    <s v="FDLSC-SASI-007-2022"/>
    <s v="DISTRIBUIDORA Y COMERCIALIZADORA E W EL TRIANGULO SAS"/>
    <n v="900251139"/>
    <s v="O23011603480000001844"/>
    <s v="San Cristóbal Cuida a San Cristóbal"/>
    <s v="CONTRATO DE COMPRAVENTA"/>
    <s v="CV"/>
    <s v="SELECCIÓN ABREVIADA POR SUBASTA INVERSA"/>
    <s v="CONTRATAR LA ADQUISICIÓN Y DISTRIBUCIÓN DE LOS ELEMENTOS PEDAGÓGICOS PARA DAR DESARROLLO AL PROGRAMA DE RESOLUCIÓN DE CONFLICTOS EN LA COMUNIDAD ESCOLAR ORIENTADO AL MEJORAMIENTO DE LA CONVIVENCIA ENTRE LOS ACTORES PRESENTES EN LA ESCUELA Y COLEGIOS DE LA LOCALIDAD DE SAN CRISTÓBAL"/>
    <s v="IVAN EDUARDO GOMEZ"/>
    <d v="2022-11-02T00:00:00"/>
    <n v="3"/>
    <d v="2022-11-25T00:00:00"/>
    <d v="2023-03-24T00:00:00"/>
    <s v="No Aplica"/>
    <s v="No Aplica"/>
    <s v="No Aplica"/>
    <s v="No Aplica"/>
    <n v="3"/>
    <s v=" "/>
    <s v=" "/>
    <d v="2023-02-24T00:00:00"/>
    <n v="182654920"/>
    <n v="0"/>
    <n v="182654920"/>
    <n v="0"/>
    <n v="182654920"/>
    <s v="NO APLICA"/>
    <x v="1"/>
    <s v="En ejecución"/>
    <n v="182654920"/>
    <n v="0"/>
    <n v="0"/>
    <s v="Liquidado"/>
    <d v="2023-10-09T00:00:00"/>
    <s v="SI"/>
    <s v="NO"/>
    <s v="Independizar Acta cargada en el ultimo_x000a_Marcar pagado"/>
    <s v="https://community.secop.gov.co/Public/Tendering/OpportunityDetail/Index?noticeUID=CO1.NTC.3309046&amp;isFromPublicArea=True&amp;isModal=true&amp;asPopupView=true"/>
    <s v="NO"/>
    <s v="SEGURIDAD Y CONVIVENCIA"/>
    <s v="PAULO CESAR CRUZ DELGADILLO"/>
    <s v="20235410000133"/>
    <s v="66-46-101000954 "/>
    <s v="SEGUROS DEL ESTADO"/>
    <s v="1) 08/11/2022_x000a_2) 08/11/2022_x000a_3) 08/11/2022"/>
    <s v="1) 02/08/2023_x000a_2) 02/08/2023_x000a_3) 02/02/2026"/>
    <s v="VENCIDA_x000a_VENCIDA_x000a_VIGENTE"/>
  </r>
  <r>
    <n v="2022"/>
    <m/>
    <s v="FDLSC-CV-568-2022"/>
    <s v="FDLSC-SASI-006-2022 LOTE 1 MAQUINARIA DE CONFECCIÓN_x000a_FDLSC-SASI-006-2022 LOTE 3 MAQUINARIA DE BELLEZA Y ESTÉTICA_x000a_FDLSC-SASI-006-2022 LOTE 4 MAQUINARIA Y ELEMENTOS PARA COCINA Y PANADERÍA. "/>
    <s v="WORKING PROJECTS SAS"/>
    <n v="900486425"/>
    <n v="1811"/>
    <s v="SAN CRISTÓBAL TE CUIDA"/>
    <s v="CONTRATO DE COMPRAVENTA"/>
    <s v="CV"/>
    <s v="SELECCIÓN ABREVIADA POR SUBASTA INVERSA"/>
    <s v="CONTRATAR A MONTO AGOTABLE LA ADQUISICIÓN Y DISTRIBUCIÓN DE ELEMENTOS PARA EL CENTRO DE DESARROLLO COMUNITARIO SAN BLAS DE LA LOCALIDAD DE SAN CRISTÓBAL, EN EL MARCO DEL PROYECTO 1811 SAN CRISTÓBAL TE CUIDA.”"/>
    <s v="LAURA ESTEFANIA  PINZÓN QUIROGA"/>
    <d v="2022-11-09T00:00:00"/>
    <n v="4"/>
    <d v="2022-11-16T00:00:00"/>
    <d v="2023-03-15T00:00:00"/>
    <s v="No Aplica"/>
    <s v="No Aplica"/>
    <s v="No Aplica"/>
    <s v="No Aplica"/>
    <n v="4"/>
    <s v="15/03/2023_x000a_26/03/2023"/>
    <s v="25/03/2023_x000a_4/04/2023"/>
    <d v="2023-04-05T00:00:00"/>
    <n v="249677587"/>
    <n v="0"/>
    <n v="249677587"/>
    <n v="0"/>
    <n v="249677587"/>
    <s v="NO APLICA"/>
    <x v="1"/>
    <s v="En ejecución"/>
    <n v="249677504"/>
    <n v="83"/>
    <n v="0"/>
    <s v="Liquidado"/>
    <d v="2023-05-02T00:00:00"/>
    <s v="SI"/>
    <s v="SI"/>
    <s v="Acta de liquidación sin firmas del area de liquidaciones,_x000a_Independizar acta del ultimo pago_x000a_Actualizar Estado de cuenta."/>
    <s v="https://community.secop.gov.co/Public/Tendering/OpportunityDetail/Index?noticeUID=CO1.NTC.3304278&amp;isFromPublicArea=True&amp;isModal=true&amp;asPopupView=true"/>
    <s v="https://gobiernobogota.sharepoint.com/sites/ExpedientesDigitalesSDG/120alcaldialocaldesancristobal/Documentos%20compartidos/Forms/AllItems.aspx?id=%2Fsites%2FExpedientesDigitalesSDG%2F120alcaldialocaldesancristobal%2FDocumentos%20compartidos%2F120%2E75%20CONTRATOS%2F2022%2F0568%2D2022&amp;viewid=48a8c6a0%2D2532%2D4a73%2Da119%2Dd82bf7f8ddbb"/>
    <s v="EDUCACION - DOTACIONES"/>
    <s v="LINDA  VANESSA  ACUÑA RAMIREZ"/>
    <s v="20235410000133"/>
    <s v="21-44-101398908"/>
    <s v="SEGUROS DEL ESTADO S.A."/>
    <s v=" "/>
    <s v="9/09/2023_x000a_9/03/2026_x000a_9/03/2026 "/>
    <s v="VENCIDA_x000a_VIGENTE_x000a_VIGENTE"/>
  </r>
  <r>
    <n v="2022"/>
    <m/>
    <s v="FDLSC-CV-569-2022"/>
    <s v="FDLSC-SASI-006-2022 LOTE 2 MATERIAL TECNOLÓGICO"/>
    <s v="SECURITY VIDEO EQUIPMENT SAS "/>
    <n v="830005066"/>
    <n v="1811"/>
    <s v="SAN CRISTÓBAL TE CUIDA"/>
    <s v="CONTRATO DE COMPRAVENTA"/>
    <s v="CV"/>
    <s v="SELECCIÓN ABREVIADA POR SUBASTA INVERSA"/>
    <s v="CONTRATAR A MONTO AGOTABLE LA ADQUISICIÓN Y DISTRIBUCIÓN DE ELEMENTOS PARA EL CENTRO DE DESARROLLO COMUNITARIO SAN BLAS DE LA LOCALIDAD DE SAN CRISTÓBAL, EN EL MARCO DEL PROYECTO 1811 SAN CRISTÓBAL TE CUIDA."/>
    <s v="LAURA ESTEFANIA  PINZÓN QUIROGA"/>
    <d v="2022-11-10T00:00:00"/>
    <n v="4"/>
    <d v="2022-11-16T00:00:00"/>
    <d v="2023-03-15T00:00:00"/>
    <s v="No Aplica"/>
    <s v="No Aplica"/>
    <s v="No Aplica"/>
    <s v="No Aplica"/>
    <n v="4"/>
    <s v=" "/>
    <s v=" "/>
    <d v="2023-03-15T00:00:00"/>
    <n v="242580798"/>
    <n v="0"/>
    <n v="242580798"/>
    <n v="0"/>
    <n v="242580798"/>
    <s v="NO APLICA"/>
    <x v="1"/>
    <s v="En ejecución"/>
    <n v="242469475"/>
    <n v="111323"/>
    <n v="0"/>
    <s v="Liquidado"/>
    <d v="2023-03-16T00:00:00"/>
    <s v="SI"/>
    <s v="SI"/>
    <s v="Ok, independizar Acta cargada en el ultimo"/>
    <s v="https://community.secop.gov.co/Public/Tendering/OpportunityDetail/Index?noticeUID=CO1.NTC.3304278&amp;isFromPublicArea=True&amp;isModal=true&amp;asPopupView=true"/>
    <s v="https://gobiernobogota.sharepoint.com/sites/ExpedientesDigitalesSDG/120alcaldialocaldesancristobal/Documentos%20compartidos/Forms/AllItems.aspx?id=%2Fsites%2FExpedientesDigitalesSDG%2F120alcaldialocaldesancristobal%2FDocumentos%20compartidos%2F120%2E75%20CONTRATOS%2F2022%2F0569%2D2022&amp;viewid=48a8c6a0%2D2532%2D4a73%2Da119%2Dd82bf7f8ddbb"/>
    <s v="EDUCACION - DOTACIONES"/>
    <s v="LINDA  VANESSA  ACUÑA RAMIREZ"/>
    <s v="20235410000133"/>
    <s v="33-44-101232285"/>
    <s v="SEGUROS DEL ESTADO SA"/>
    <s v=" "/>
    <s v="18/09/2023_x000a_18/03/2026_x000a_18/09/2023"/>
    <s v="VENCIDA_x000a_VIGENTE_x000a_VENCIDA"/>
  </r>
  <r>
    <n v="2022"/>
    <m/>
    <s v="FDLSC-CV-572-2022"/>
    <s v="FDLSC-SASI-006-2022 LOTE 5 ELEMENTOS MUSICALES"/>
    <s v="COMERCIALIZADORA SERLECOM SAS"/>
    <n v="800089897"/>
    <n v="1811"/>
    <s v="SAN CRISTÓBAL TE CUIDA"/>
    <s v="CONTRATO DE COMPRAVENTA"/>
    <s v="CV"/>
    <s v="SELECCIÓN ABREVIADA POR SUBASTA INVERSA"/>
    <s v="CONTRATAR A MONTO AGOTABLE LA ADQUISICIÓN Y DISTRIBUCIÓN DE ELEMENTOS PARA EL CENTRO DE DESARROLLO COMUNITARIO SAN BLAS DE LA LOCALIDAD DE SAN CRISTÓBAL, EN EL MARCO DEL PROYECTO 1811 SAN CRISTÓBAL TE CUIDA."/>
    <s v="LAURA ESTEFANIA  PINZÓN QUIROGA"/>
    <d v="2022-11-08T00:00:00"/>
    <n v="4"/>
    <d v="2022-11-16T00:00:00"/>
    <d v="2023-03-15T00:00:00"/>
    <s v="No Aplica"/>
    <s v="No Aplica"/>
    <s v="No Aplica"/>
    <s v="No Aplica"/>
    <n v="4"/>
    <s v=" "/>
    <s v=" "/>
    <d v="2023-03-15T00:00:00"/>
    <n v="124274502"/>
    <n v="0"/>
    <n v="124274502"/>
    <n v="0"/>
    <n v="124274502"/>
    <s v="NO APLICA"/>
    <x v="1"/>
    <s v="En ejecución"/>
    <n v="124274502"/>
    <n v="0"/>
    <n v="0"/>
    <s v="Liquidado"/>
    <d v="2023-04-18T00:00:00"/>
    <s v="SI"/>
    <s v="SI"/>
    <s v="Ok, independizar Acta cargada en el ultimo"/>
    <s v="https://community.secop.gov.co/Public/Tendering/OpportunityDetail/Index?noticeUID=CO1.NTC.3304278&amp;isFromPublicArea=True&amp;isModal=true&amp;asPopupView=true"/>
    <s v="https://gobiernobogota.sharepoint.com/sites/ExpedientesDigitalesSDG/120alcaldialocaldesancristobal/Documentos%20compartidos/Forms/AllItems.aspx?id=%2Fsites%2FExpedientesDigitalesSDG%2F120alcaldialocaldesancristobal%2FDocumentos%20compartidos%2F120%2E75%20CONTRATOS%2F2022%2F0572%2D2022&amp;viewid=48a8c6a0%2D2532%2D4a73%2Da119%2Dd82bf7f8ddbb"/>
    <s v="EDUCACION - DOTACIONES"/>
    <s v="LINDA  VANESSA  ACUÑA RAMIREZ"/>
    <s v="20235410000133"/>
    <s v="14-44-101166620"/>
    <s v="SEGUROS DEL ESTADO SA"/>
    <s v=" "/>
    <s v="8/09/2023_x000a_8/03/2026_x000a_8/09/2023"/>
    <s v="VENCIDA_x000a_VIGENTE_x000a_VENCIDA"/>
  </r>
  <r>
    <n v="2022"/>
    <m/>
    <s v="FDLSC-CV-573-2022"/>
    <s v="FDLSC-SASI-006-2022 LOTE 6 ELEMENTOS DE ACTIVIDAD FÍSICA Y DEPORTIVA"/>
    <s v="COMERCIALIZADORA E &amp; T SAS"/>
    <n v="901142692"/>
    <n v="1811"/>
    <s v="SAN CRISTÓBAL TE CUIDA"/>
    <s v="CONTRATO DE COMPRAVENTA"/>
    <s v="CV"/>
    <s v="SELECCIÓN ABREVIADA POR SUBASTA INVERSA"/>
    <s v="CONTRATAR A MONTO AGOTABLE LA ADQUISICIÓN Y DISTRIBUCIÓN DE ELEMENTOS PARA EL CENTRO DE DESARROLLO COMUNITARIO SAN BLAS DE LA LOCALIDAD DE SAN CRISTÓBAL, EN EL MARCO DEL PROYECTO 1811 SAN CRISTÓBAL TE CUIDA."/>
    <s v="LAURA ESTEFANIA  PINZÓN QUIROGA"/>
    <d v="2022-11-11T00:00:00"/>
    <n v="4"/>
    <d v="2022-11-16T00:00:00"/>
    <d v="2023-03-15T00:00:00"/>
    <s v="No Aplica"/>
    <s v="No Aplica"/>
    <s v="No Aplica"/>
    <s v="No Aplica"/>
    <n v="4"/>
    <s v=" "/>
    <s v=" "/>
    <d v="2023-03-15T00:00:00"/>
    <n v="45181980"/>
    <n v="0"/>
    <n v="45181980"/>
    <n v="0"/>
    <n v="45181980"/>
    <s v="NO APLICA"/>
    <x v="1"/>
    <s v="En ejecución"/>
    <n v="45171854"/>
    <n v="10126"/>
    <n v="0"/>
    <s v="Liquidado"/>
    <d v="2023-04-18T00:00:00"/>
    <s v="SI"/>
    <s v="SI"/>
    <s v="Ok,Acta cargada Ok"/>
    <s v="https://community.secop.gov.co/Public/Tendering/OpportunityDetail/Index?noticeUID=CO1.NTC.3304278&amp;isFromPublicArea=True&amp;isModal=true&amp;asPopupView=true"/>
    <s v="https://gobiernobogota.sharepoint.com/sites/ExpedientesDigitalesSDG/120alcaldialocaldesancristobal/Documentos%20compartidos/Forms/AllItems.aspx?id=%2Fsites%2FExpedientesDigitalesSDG%2F120alcaldialocaldesancristobal%2FDocumentos%20compartidos%2F120%2E75%20CONTRATOS%2F2022%2F0573%2D2022&amp;viewid=48a8c6a0%2D2532%2D4a73%2Da119%2Dd82bf7f8ddbb"/>
    <s v="EDUCACION - DOTACIONES"/>
    <s v="LINDA  VANESSA  ACUÑA RAMIREZ"/>
    <s v="20235410000133"/>
    <s v="44-101143970"/>
    <s v="SEGUROS DEL ESTADO S.A"/>
    <s v=" "/>
    <s v="20/09/2023_x000a_20/03/2026_x000a_20/09/2023"/>
    <s v="VENCIDA_x000a_VIGENTE_x000a_VENCIDA"/>
  </r>
  <r>
    <n v="2022"/>
    <m/>
    <s v="FDLSC-CV-608-2022"/>
    <s v="FDLSC-SASI-008-2022"/>
    <s v="SECURITY VIDEO EQUIPMENT SAS"/>
    <n v="830005066"/>
    <n v="1813"/>
    <s v="Espacios mas verdes en San Cristóbal"/>
    <s v="CONTRATO DE COMPRAVENTA"/>
    <s v="CV"/>
    <s v="Selección abreviada Subasta inversa "/>
    <s v="CONTRATAR LA ADQUISICIÓN, DISTRIBUCIÓN E INSTALACIÓN DE ELEMENTOS DE MOBILIARIO, PEDAGÓGICOS, ARTÍSTICOS, DE OFICIO Y DEPORTIVOS, PARA FORTALECER EL PROCESO FORMATIVO DE LA CASA DE LA JUVENTUD DAMAWHA DE LA SECRETARÍA DE INTEGRACIÓN SOCIAL DE LA LOCALIDAD DE SAN CRISTÓBAL, EN EL MARCO DEL PROYECTO 1792 &quot;SAN CRISTÓBAL LE APUESTA A UNA EDUCACIÓN SIN LÍMITES"/>
    <s v="ALIDA ANDREA CALDERON OSPINA"/>
    <d v="2022-12-13T00:00:00"/>
    <n v="4"/>
    <d v="2022-12-22T00:00:00"/>
    <d v="2023-04-21T00:00:00"/>
    <s v="No Aplica"/>
    <s v=" "/>
    <s v=" "/>
    <s v="60 DIAS"/>
    <n v="6"/>
    <s v=" "/>
    <s v=" "/>
    <d v="2023-06-21T00:00:00"/>
    <n v="542255000"/>
    <n v="0"/>
    <n v="542255000"/>
    <n v="0"/>
    <n v="542255000"/>
    <s v="NO APLICA"/>
    <x v="1"/>
    <s v="En ejecución"/>
    <n v="542255000"/>
    <n v="0"/>
    <n v="0"/>
    <s v="Liquidado"/>
    <d v="2023-08-01T00:00:00"/>
    <s v="SI"/>
    <s v="SI"/>
    <s v="Ok, independizar Acta cargada en el ultimo"/>
    <s v="https://community.secop.gov.co/Public/Tendering/OpportunityDetail/Index?noticeUID=CO1.NTC.3415961&amp;isFromPublicArea=True&amp;isModal=true&amp;asPopupView=true"/>
    <s v="https://gobiernobogota.sharepoint.com/sites/ExpedientesDigitalesSDG/120alcaldialocaldesancristobal/Documentos%20compartidos/Forms/AllItems.aspx?id=%2Fsites%2FExpedientesDigitalesSDG%2F120alcaldialocaldesancristobal%2FDocumentos%20compartidos%2F120%2E75%20CONTRATOS%2F2022%2F0608%2D2022&amp;viewid=48a8c6a0%2D2532%2D4a73%2Da119%2Dd82bf7f8ddbb"/>
    <s v="EDUCACION SUPERIOR"/>
    <s v=" JULIO ALEXANDER RIVERA CACHOPE"/>
    <s v="20235410000113"/>
    <s v="33-44-101233733"/>
    <s v="SEGUROS DEL ESTADO S.A"/>
    <s v=" "/>
    <s v="22/12/2023_x000a_22/06/2026_x000a_22/12/2023"/>
    <s v="VENCIDA_x000a_VIGENTE_x000a_VENCIDA"/>
  </r>
  <r>
    <n v="2022"/>
    <m/>
    <s v="FDLSC-CPS-620-2022"/>
    <s v="FDLSC-SAMC-002-2022"/>
    <s v="UNION TEMPORAL FIESTAS SAN CRISTOBAL 2022"/>
    <n v="901666040"/>
    <s v="O23011601210000001803"/>
    <s v="San Cristóbal promotora del arte, la cultura y el patrimonio"/>
    <s v="CONTRATO DE PRESTACIÓN DE SERVICIOS - JURIDICO"/>
    <s v="CPS"/>
    <s v="SELECCION ABREVIADA DE MENOR CUANTIA"/>
    <s v="CONTRATAR LA PRESTACIÓN DE SERVICIOS DE OPERADOR LOGÍSTICO, PARA LA ORGANIZACIÓN, PRODUCCIÓN Y DEMÁS ACCIONES LOGÍSTICAS, A MONTO AGOTABLE PARA LA REALIZACIÓN DE EVENTOS DE CIRCULACIÓN ARTÍSTICA, CULTURAL Y PATRIMONIAL DE LA ALCALDÍA LOCAL DE SAN CRISTÓBAL"/>
    <s v="ALIDA ANDREA CALDERON OSPINA"/>
    <d v="2022-12-23T00:00:00"/>
    <n v="4"/>
    <d v="2022-12-27T00:00:00"/>
    <d v="2023-04-26T00:00:00"/>
    <s v="No Aplica"/>
    <s v=" "/>
    <s v=" "/>
    <s v="41 DIAS"/>
    <s v="5 MESES 11 DIAS"/>
    <s v=" "/>
    <s v=" "/>
    <d v="2023-06-06T00:00:00"/>
    <n v="443000000"/>
    <n v="0"/>
    <n v="443000000"/>
    <n v="0"/>
    <n v="443000000"/>
    <s v="NO APLICA"/>
    <x v="1"/>
    <s v="En ejecución"/>
    <n v="440701056"/>
    <n v="2298944"/>
    <n v="0"/>
    <s v="Liquidado"/>
    <d v="2023-11-04T00:00:00"/>
    <s v="SI"/>
    <s v="SI"/>
    <s v="Saldo sin Liberacion_x000a_Independizar Acta de liquidacion"/>
    <s v="https://community.secop.gov.co/Public/Tendering/OpportunityDetail/Index?noticeUID=CO1.NTC.3569349&amp;isFromPublicArea=True&amp;isModal=true&amp;asPopupView=true"/>
    <s v="https://gobiernobogota.sharepoint.com/sites/ExpedientesDigitalesSDG/120alcaldialocaldesancristobal/Documentos%20compartidos/Forms/AllItems.aspx?id=%2Fsites%2FExpedientesDigitalesSDG%2F120alcaldialocaldesancristobal%2FDocumentos%20compartidos%2F120%2E75%20CONTRATOS%2F2022%2F0620%2D2022&amp;viewid=48a8c6a0%2D2532%2D4a73%2Da119%2Dd82bf7f8ddbb"/>
    <s v="CULTURA"/>
    <s v="FABIAN ANDRES MIRANDA JACINTO"/>
    <s v="20245420000163"/>
    <s v="310-47-994000006958"/>
    <s v="SURA"/>
    <s v=" "/>
    <s v="21/03/2024_x000a_21/09/2026_x000a_21/03/2024_x000a_21/03/2024"/>
    <s v="VENCIDA_x000a_VIGENTE_x000a_VENCIDA"/>
  </r>
  <r>
    <n v="2022"/>
    <m/>
    <s v="FDLSC-CPS-621-2022"/>
    <s v="FDLSC-LP-005-2022"/>
    <s v="B2 NETWORKS SAS "/>
    <n v="900521780"/>
    <s v="1843_x000a_1861"/>
    <s v="San Cristóbal saludable_x000a_Adolescencia plena en San Cristóbal"/>
    <s v="CONTRATO DE PRESTACIÓN DE SERVICIOS - JURIDICO"/>
    <s v="CPS"/>
    <s v="LICITACION PUBLICA"/>
    <s v="CONTRATAR LA PRESTACION DE SERVICIOS DE SALUD, PARA APORTAR A LA CALIDAD DE VIDA DE GRUPOS POBLACIONALES, COMUNIDAD CON DISCAPACIDAD, CUIDADORES Y CUIDADORAS, HABITANTES EN LA LOCALIDAD DE SAN CRISTÓBAL, A TRAVÉS DE LA IMPLEMENTACIÓN DE ACCIONES COMPLEMENTARIAS EN SALUD Y PREVENCIÓN DEL EMBARAZO ADOLESCENTE"/>
    <s v="MARIA FERNANDA  GOMEZ CARDONA"/>
    <d v="2022-12-16T00:00:00"/>
    <n v="5"/>
    <d v="2023-01-16T00:00:00"/>
    <d v="2023-06-15T00:00:00"/>
    <s v="No Aplica"/>
    <s v=" "/>
    <s v=" "/>
    <s v="3 Meses_x000a_3 Meses"/>
    <n v="11"/>
    <s v=" "/>
    <s v=" "/>
    <d v="2023-12-15T00:00:00"/>
    <n v="1927598200"/>
    <n v="542161988"/>
    <n v="2469760188"/>
    <n v="0"/>
    <n v="2469760188"/>
    <s v="NO APLICA"/>
    <x v="0"/>
    <s v="En ejecución"/>
    <n v="1734344685"/>
    <n v="0"/>
    <n v="735415503"/>
    <s v="Terminado"/>
    <m/>
    <s v="SI"/>
    <s v="SI"/>
    <s v="En tramite pago y liquidacion"/>
    <s v="https://community.secop.gov.co/Public/Tendering/OpportunityDetail/Index?noticeUID=CO1.NTC.3458576&amp;isFromPublicArea=True&amp;isModal=true&amp;asPopupView=true"/>
    <s v="https://gobiernobogota.sharepoint.com/sites/ExpedientesDigitalesSDG/120alcaldialocaldesancristobal/Documentos%20compartidos/Forms/AllItems.aspx?id=%2Fsites%2FExpedientesDigitalesSDG%2F120alcaldialocaldesancristobal%2FDocumentos%20compartidos%2F120%2E75%20CONTRATOS%2F2022%2F0621%2D2022&amp;viewid=48a8c6a0%2D2532%2D4a73%2Da119%2Dd82bf7f8ddbb"/>
    <s v="SALUD"/>
    <s v="EVELYN FAINORY GONZALEZ FONSECA._x000a_ELISA ARACELY VARGAS_x000a_MARIA EUGENIA BONILLA FORERO_x000a_VICTOR JOVANI MORENO YEPES"/>
    <s v="20245420020943_x000a_20245420000133_x000a_20235420000403_x000a_20235400002223_x000a_20235420003083"/>
    <s v="11-44-101195380"/>
    <s v="SEGUROS DEL ESTADO S.A"/>
    <s v=" "/>
    <s v="16/05/2024_x000a_16/11/2026_x000a_16/05/2024_x000a_15/12/2023"/>
    <s v="VIGENTE"/>
  </r>
  <r>
    <n v="2022"/>
    <m/>
    <s v="FDLSC-CPS-623-2022"/>
    <s v="FDLSC-LP 007-2022"/>
    <s v="FUNDACION PARA EL DESARROLLO SOCIOCULTURAL, DEPORTIVO, COMUNITARIO, AGROPECUARIO Y/O AMBIENTAL – FUNDESCO"/>
    <n v="830133329"/>
    <s v="1801"/>
    <s v="San Cristóbal es deporte"/>
    <s v="CONTRATO DE PRESTACIÓN DE SERVICIOS - JURIDICO"/>
    <s v="CPS"/>
    <s v="LICITACION PUBLICA"/>
    <s v="PRESTACIÓN DE SERVICIOS Y DE APOYO A LA GESTIÓN PARA LA REALIZACIÓN DE LAS INICIATIVAS DEPORTIVAS EN DIFERENTES ACTIVIDADES RECREODEPORTIVAS EN LA LOCALIDAD DE SAN CRISTÓBAL"/>
    <s v="JEIMY ROCIO TORRES HERNANDEZ"/>
    <d v="2022-12-19T00:00:00"/>
    <n v="8"/>
    <d v="2022-12-30T00:00:00"/>
    <d v="2023-08-29T00:00:00"/>
    <s v="No Aplica"/>
    <s v=" "/>
    <s v=" "/>
    <s v="3 Meses_x000a_3 Meses_x000a_45 Dias_x000a_45 Dias"/>
    <s v="12 MESES Y 15 DIAS"/>
    <s v=" "/>
    <s v=" "/>
    <d v="2024-06-14T00:00:00"/>
    <n v="741365393"/>
    <n v="370604882"/>
    <n v="1111970275"/>
    <n v="0"/>
    <n v="1111970275"/>
    <s v="NO APLICA"/>
    <x v="0"/>
    <s v="En ejecución"/>
    <n v="667106167"/>
    <n v="0"/>
    <n v="444864108"/>
    <s v="Terminado"/>
    <s v="No Aplica"/>
    <s v="SI"/>
    <s v="SI"/>
    <s v="Programado para Julio"/>
    <s v="https://community.secop.gov.co/Public/Tendering/OpportunityDetail/Index?noticeUID=CO1.NTC.3455805&amp;isFromPublicArea=True&amp;isModal=true&amp;asPopupView=true"/>
    <s v="https://gobiernobogota.sharepoint.com/sites/ExpedientesDigitalesSDG/120alcaldialocaldesancristobal/Documentos%20compartidos/Forms/AllItems.aspx?id=%2Fsites%2FExpedientesDigitalesSDG%2F120alcaldialocaldesancristobal%2FDocumentos%20compartidos%2F120%2E75%20CONTRATOS%2F2022%2F0623%2D2022&amp;viewid=48a8c6a0%2D2532%2D4a73%2Da119%2Dd82bf7f8ddbb"/>
    <s v="DEPORTES"/>
    <s v="FREDY ALBERTO HERNANDEZ PAEZ  _x000a_DIEGO MAURICIO ROJAS CACHOPE"/>
    <s v="20235420003153"/>
    <s v="14-44-101170281_x000a_14-40-101051683"/>
    <s v="SEGUROS DEL ESTADO S.A.S"/>
    <s v=" "/>
    <s v="14/09/2024_x000a_14/03/2027_x000a_14/09/2024_x000a_14/03/2024"/>
    <s v="VIGENTE"/>
  </r>
  <r>
    <n v="2022"/>
    <m/>
    <s v="FDLSC-CPS-639-2022"/>
    <s v="FDLSC-CMA-006-2022"/>
    <s v="SAVIMAC SAS"/>
    <n v="900984598"/>
    <s v="O23011605570000001873_x000a_O23011602330000001863_x000a_O23011604490000001871"/>
    <s v="San Cristóbal al servicio de la ciudadanía_x000a_San Cristóbal construye espacios para la recreación_x000a_Obras para la movilidad en San Cristóbal"/>
    <s v="CONTRATO DE PRESTACIÓN DE SERVICIOS - JURIDICO"/>
    <s v="CPS"/>
    <s v="CONCURSO DE MERITOS ABIERTO"/>
    <s v="REALIZAR LA REVISION Y VERIFICACION DE LA ESTABILIDAD Y CALIDAD DE LAS OBRAS DE INFRAESTRUCTURA EJECUTADAS CON RECURSOS DEL FONDO DE DESARROLLO LOCAL DE SAN CRISTÓBAL Y QUE CUENTEN CON PÓLIZA DE ESTABILIDAD VIGENTE, EN CUMPLIMIENTO DEL ARTÍCULO 4º, NUMERAL 4º DE LA LEY 80 DE 1993"/>
    <s v="JOSE LUIS SUAREZ PARRA"/>
    <d v="2022-12-21T00:00:00"/>
    <n v="6"/>
    <d v="2023-01-18T00:00:00"/>
    <d v="2023-07-17T00:00:00"/>
    <s v="No Aplica"/>
    <s v="No Aplica"/>
    <s v="No Aplica"/>
    <s v="No Aplica"/>
    <n v="6"/>
    <s v=" "/>
    <s v=" "/>
    <d v="2023-07-17T00:00:00"/>
    <n v="159952550"/>
    <n v="0"/>
    <n v="159952550"/>
    <n v="0"/>
    <n v="159952550"/>
    <s v="NO APLICA"/>
    <x v="1"/>
    <s v="En ejecución"/>
    <n v="159952550"/>
    <n v="0"/>
    <n v="0"/>
    <s v="Liquidado"/>
    <d v="2023-08-08T00:00:00"/>
    <s v="SI"/>
    <s v="SI"/>
    <s v="Ok, independizar Acta cargada en el ultimo"/>
    <s v="https://community.secop.gov.co/Public/Tendering/OpportunityDetail/Index?noticeUID=CO1.NTC.3615841&amp;isFromPublicArea=True&amp;isModal=true&amp;asPopupView=true"/>
    <s v="https://gobiernobogota.sharepoint.com/sites/ExpedientesDigitalesSDG/120alcaldialocaldesancristobal/Documentos%20compartidos/Forms/AllItems.aspx?id=%2Fsites%2FExpedientesDigitalesSDG%2F120alcaldialocaldesancristobal%2FDocumentos%20compartidos%2F120%2E75%20CONTRATOS%2F2022%2F0639%2D2022&amp;viewid=48a8c6a0%2D2532%2D4a73%2Da119%2Dd82bf7f8ddbb"/>
    <s v="INFRAESTRUCTURA"/>
    <s v="SANDRA YINETH FAJARDO USAQUEN/DIEGO CABALLERO"/>
    <s v="20235420001653"/>
    <s v="21-46-101055738"/>
    <s v="SEGUROS DEL ESTADO S.A."/>
    <d v="2023-08-03T00:00:00"/>
    <d v="2028-08-03T00:00:00"/>
    <s v="VIGENTE"/>
  </r>
  <r>
    <n v="2022"/>
    <m/>
    <s v="FDLSC-CCO-640-2022"/>
    <s v="FDLSC-CMA-004-2022"/>
    <s v="GRUPO M&amp;M CONSULTORIA S.A.S"/>
    <n v="900331710"/>
    <n v="1872"/>
    <s v="Participación ciudadana para el desarrollo local"/>
    <s v="CONTRATO DE CONSULTORIA"/>
    <s v="CCO"/>
    <s v="CONCURSO DE MERITOS ABIERTO"/>
    <s v="CONTRATAR LA ELABORACIÓN DE ESTUDIOS, DISEÑOS Y OBTENCIÓN DE LA LICENCIA DE CONSTRUCCIÓN EN LA MODALIDAD QUE CORRESPONDA Y DISPONIBILIDAD DE SERVICIOS PUBLICOS PARA LA CONSTRUCCIÓN DE SALONES COMUNALES EN LA LOCALIDAD DE SAN CRISTOBAL DE LA CIUDAD DE BOGOTÁ D. C"/>
    <s v="JOSE LUIS SUAREZ PARRA"/>
    <d v="2022-12-21T00:00:00"/>
    <n v="6"/>
    <d v="2023-01-16T00:00:00"/>
    <d v="2023-07-15T00:00:00"/>
    <s v="No Aplica"/>
    <s v=" "/>
    <s v=" "/>
    <s v="3 Meses"/>
    <n v="6"/>
    <s v="14/06/2023_x000a_15/072023_x000a_15/8/2023_x000a_24/10/2023_x000a_12/12/2023_x000a_23/4/2024_x000a_11/9/24"/>
    <s v="14/07/2023_x000a_14/08/2023_x000a_14/10/2023_x000a_16/11/2023_x000a_9/2/2024_x000a_22/6/2024_x000a_10/11/2024"/>
    <d v="2024-11-17T00:00:00"/>
    <n v="147674873"/>
    <n v="70777567"/>
    <n v="218452440"/>
    <n v="0"/>
    <n v="218452440"/>
    <n v="21"/>
    <x v="4"/>
    <s v="Suspendido"/>
    <n v="154140653"/>
    <n v="0"/>
    <n v="64311787"/>
    <s v="Suspendido"/>
    <s v="No Aplica"/>
    <s v="SI"/>
    <s v="SI"/>
    <s v="Suspendido hasta el 23 de junio por temas de Curaduria para la aprobacion de licencias"/>
    <s v="https://community.secop.gov.co/Public/Tendering/OpportunityDetail/Index?noticeUID=CO1.NTC.3616031&amp;isFromPublicArea=True&amp;isModal=true&amp;asPopupView=true"/>
    <s v="https://gobiernobogota.sharepoint.com/sites/ExpedientesDigitalesSDG/120alcaldialocaldesancristobal/Documentos%20compartidos/Forms/AllItems.aspx?id=%2Fsites%2FExpedientesDigitalesSDG%2F120alcaldialocaldesancristobal%2FDocumentos%20compartidos%2F120%2E75%20CONTRATOS%2F2022%2F0640%2D2022&amp;viewid=48a8c6a0%2D2532%2D4a73%2Da119%2Dd82bf7f8ddbb"/>
    <s v="INFRAESTRUCTURA"/>
    <s v="CEYCO INGENIERIA SAS"/>
    <s v="FDLSC-INTV-642-2022"/>
    <s v="21-44-101402755"/>
    <s v="SEGUROS DEL ESTADO S.A."/>
    <s v="16/01/2023_x000a_16/01/2023_x000a_16/01/2023"/>
    <s v="15/10/2024_x000a_15/04/2029_x000a_15/04/2027"/>
    <s v="VENCIDA_x000a_VIGENTE_x000a_VIGENTE"/>
  </r>
  <r>
    <n v="2022"/>
    <m/>
    <s v="FDLSC-CPS-641-2022"/>
    <s v="FDLSC-LP-008-2022"/>
    <s v="H &amp; M TECNOLOGIES Y CIA S EN C"/>
    <n v="900129311"/>
    <s v="O23011603480000001844"/>
    <s v="San Cristóbal cuida a San Cristóbal"/>
    <s v="CONTRATO DE PRESTACIÓN DE SERVICIOS - JURIDICO"/>
    <s v="CPS"/>
    <s v="LICITACION PUBLICA"/>
    <s v="PRESTAR LOS SERVICIOS PARA LA FORMACIÓN DE LA ESCUELA DE SEGURIDAD CIUDADANA, LA IMPLEMENTACIÓN DE ACCIONES PEDAGÓGICAS DEL CÓDIGO NACIONAL DE SEGURIDAD ENTREGA DE EQUIPOS TECNOLÓGICOS DE ALARMAS COMUNITARIAS PARA EL FORTALECIMIENTO DE LAS REDES DE SEGURIDAD CIUDADANA"/>
    <s v="ALIDA ANDREA CALDERON OSPINA"/>
    <d v="2022-12-21T00:00:00"/>
    <n v="5"/>
    <d v="2022-12-23T00:00:00"/>
    <d v="2023-05-22T00:00:00"/>
    <s v="No Aplica"/>
    <s v=" "/>
    <s v=" "/>
    <s v="45 DIAS y 20 DIAS"/>
    <s v="7 MESES 5 DIAS"/>
    <s v=" "/>
    <s v=" "/>
    <d v="2023-07-26T00:00:00"/>
    <n v="879896353"/>
    <n v="294304829"/>
    <n v="1174201182"/>
    <n v="0"/>
    <n v="1174201182"/>
    <s v="NO APLICA"/>
    <x v="1"/>
    <s v="En ejecución"/>
    <n v="1174201182"/>
    <n v="0"/>
    <n v="0"/>
    <s v="Liquidado"/>
    <d v="2023-09-20T00:00:00"/>
    <s v="NO"/>
    <s v="NO"/>
    <s v="Ok, independizar Acta cargada en el ultimo"/>
    <s v="https://community.secop.gov.co/Public/Tendering/OpportunityDetail/Index?noticeUID=CO1.NTC.3575531&amp;isFromPublicArea=True&amp;isModal=true&amp;asPopupView=true"/>
    <s v="NO"/>
    <s v="SEGURIDAD Y CONVIVENCIA"/>
    <s v=" PAULO CESAR CRUZ DELGADILLO"/>
    <s v="20235420003143"/>
    <s v="580 - 47 - 994000076635"/>
    <s v="ASEGURADORA SOLIDARIA "/>
    <s v="22/12/2022_x000a_22/12/2022_x000a_22/12/2022_x000a_22/12/2022"/>
    <s v="26/01/2024_x000a_26/07/2026_x000a_26/01/2024_x000a_26/01/2024"/>
    <s v="VENCIDA_x000a_VIGENTE_x000a_VENCIDA"/>
  </r>
  <r>
    <n v="2022"/>
    <m/>
    <s v="FDLSC-INTV-642-2022"/>
    <s v="FDLSC-CMA-005-2022"/>
    <s v="CEYCO INGENIERIA SAS"/>
    <n v="900160387"/>
    <n v="1872"/>
    <s v="Participación ciudadana para el desarrollo local"/>
    <s v="INTERVENTORIA"/>
    <s v="INTV"/>
    <s v="CONCURSO DE MERITOS ABIERTO"/>
    <s v="REALIZAR LA INTERVENTORÍA TÉCNICA, ADMINISTRATIVA, FINANCIERA, SOCIAL, CONTABLE, AMBIENTAL Y JURÍDICA AL CONTRATO QUE TIENE POR OBJETO CONTRATAR LA ELABORACIÓN DE ESTUDIOS, DISEÑOS Y OBTENCIÓN DE LA LICENCIA DE CONSTRUCCIÓN EN LA MODALIDAD QUE CORRESPONDA Y DISPONIBILIDAD DE SERVICIOS PUBLICOS PARA LA CONSTRUCCIÓN DE SALONES COMUNALES EN LA LOCALIDAD DE SAN CRISTOBAL DE LA CIUDAD DE BOGOTÁ D. C"/>
    <s v="JOSE LUIS SUAREZ PARRA"/>
    <d v="2022-12-23T00:00:00"/>
    <n v="6"/>
    <d v="2023-01-16T00:00:00"/>
    <d v="2023-07-15T00:00:00"/>
    <s v="No Aplica"/>
    <s v=" "/>
    <s v=" "/>
    <s v="3 Meses"/>
    <n v="6"/>
    <s v="14/06/2023_x000a_15/072023_x000a_15/8/2023_x000a_24/10/2023_x000a_12/12/2023_x000a_23/4/2024_x000a_11/9/24"/>
    <s v="14/07/2023_x000a_14/08/2023_x000a_14/10/2023_x000a_16/11/2023_x000a_9/2/2024_x000a_22/6/2024_x000a_10/11/2024"/>
    <d v="2024-11-17T00:00:00"/>
    <n v="51524376"/>
    <n v="25762187"/>
    <n v="77286563"/>
    <n v="0"/>
    <n v="77286563"/>
    <n v="21"/>
    <x v="4"/>
    <s v="Suspendido"/>
    <n v="54100594"/>
    <n v="0"/>
    <n v="23185969"/>
    <s v="Suspendido"/>
    <s v="No Aplica"/>
    <s v="SI"/>
    <s v="SI"/>
    <s v="Suspendido hasta el 23 de junio por temas de Curaduria para la aprobacion de licencias"/>
    <s v="https://community.secop.gov.co/Public/Tendering/OpportunityDetail/Index?noticeUID=CO1.NTC.3623449&amp;isFromPublicArea=True&amp;isModal=true&amp;asPopupView=true"/>
    <s v="https://gobiernobogota.sharepoint.com/sites/ExpedientesDigitalesSDG/120alcaldialocaldesancristobal/Documentos%20compartidos/Forms/AllItems.aspx?id=%2Fsites%2FExpedientesDigitalesSDG%2F120alcaldialocaldesancristobal%2FDocumentos%20compartidos%2F120%2E75%20CONTRATOS%2F2022%2F0642%2D2022&amp;viewid=48a8c6a0%2D2532%2D4a73%2Da119%2Dd82bf7f8ddbb"/>
    <s v="INFRAESTRUCTURA"/>
    <s v="ISOLIER ANDRES EGUIS BENITEZ_x000a_NICOLAS CUEVAS RAMIREZ_x000a_SANDRA YINETH FAJARDO USAQUEN"/>
    <s v="20245420020963_x000a_20245420015323_x000a_20235420001683"/>
    <s v="NB-100240490"/>
    <s v="SEGUROS MUNDIAL"/>
    <s v="12/12/2023_x000a_12/12/2023_x000a_28/06/2024"/>
    <s v="28/12/2024_x000a_28/06/2027_x000a_28/06/2029"/>
    <s v="VIGENTE_x000a_VIGENTE_x000a_VIGENTE"/>
  </r>
  <r>
    <n v="2022"/>
    <m/>
    <s v="FDLSC-CSU-649-2022"/>
    <s v="FDLSC-SASI-009-2022"/>
    <s v="CONSORCIO DEPORTES SAN CRISTOBAL"/>
    <n v="901659143"/>
    <s v="O23011601200000001801"/>
    <s v="San Cristóbal es deporte"/>
    <s v="CONTRATO DE SUMINISTRO"/>
    <s v="CSU"/>
    <s v="SELECCIÓN ABREVIADA POR SUBASTA INVERSA"/>
    <s v="ADQUISICIÓN DE ELEMENTOS DEPORTIVOS PARA LA DOTACIÓN DE LAS ESCUELAS Y CLUBES DEPORTIVOS, AVALADOS POR EL IDRD Y DEPORTISTAS DE ALTO RENDIMIENTO DE LA LOCALIDAD DE SAN CRISTÓBAL EN EL MARCO DEL PROYECTO 1801, SAN CRISTÓBAL ES DEPORTE."/>
    <s v="FROYLAN SNAIDER SANCHEZ PIZA"/>
    <d v="2022-12-28T00:00:00"/>
    <n v="3"/>
    <d v="2023-12-30T00:00:00"/>
    <d v="2023-03-29T00:00:00"/>
    <s v="No Aplica"/>
    <s v=" "/>
    <s v=" "/>
    <s v="2 MESES_x000a_2 MESES"/>
    <n v="7"/>
    <s v=" "/>
    <s v=" "/>
    <d v="2023-07-29T00:00:00"/>
    <n v="400000000"/>
    <n v="53927739"/>
    <n v="453927739"/>
    <n v="0"/>
    <n v="453927739"/>
    <s v="NO APLICA"/>
    <x v="1"/>
    <s v="En ejecución"/>
    <n v="453859680"/>
    <n v="68059"/>
    <n v="0"/>
    <s v="Liquidado"/>
    <d v="2023-10-06T00:00:00"/>
    <s v="SI"/>
    <s v="SI"/>
    <s v="Independizar Acta caragda en el ultimo pago_x000a_Pendiente marcar pagado"/>
    <s v="https://community.secop.gov.co/Public/Tendering/OpportunityDetail/Index?noticeUID=CO1.NTC.3297541&amp;isFromPublicArea=True&amp;isModal=true&amp;asPopupView=true"/>
    <s v="https://gobiernobogota.sharepoint.com/sites/ExpedientesDigitalesSDG/120alcaldialocaldesancristobal/Documentos%20compartidos/Forms/AllItems.aspx?id=%2Fsites%2FExpedientesDigitalesSDG%2F120alcaldialocaldesancristobal%2FDocumentos%20compartidos%2F120%2E75%20CONTRATOS%2F2022%2F0649%2D2022&amp;viewid=48a8c6a0%2D2532%2D4a73%2Da119%2Dd82bf7f8ddbb"/>
    <s v="DEPORTES"/>
    <s v="FREDY ALBERTO HERNANDEZ PAEZ "/>
    <s v="20235420003153"/>
    <s v="CSC-100033567"/>
    <s v="SEGUROS MUNDIAL"/>
    <s v=" "/>
    <s v="29/01/2024_x000a_29/07/2026_x000a_29/01/2024"/>
    <s v="VENCIDA_x000a_VIGENTE_x000a_VENCIDA"/>
  </r>
  <r>
    <n v="2022"/>
    <m/>
    <s v="FDLSC-CSU-645-2022"/>
    <s v="FDLSC-MIC-015-2022"/>
    <s v="SOLUCIONES INTEGRALES NIRYA SAS"/>
    <n v="901301045"/>
    <s v="O23011603450000001835"/>
    <s v="POR UN BUEN USO EN EL ESPACIO PUBLICO EN SAN CRISTÓBAL.."/>
    <s v="CONTRATO DE SUMINISTRO"/>
    <s v="CSU"/>
    <s v="MINIMA CUANTIA"/>
    <s v="CONTRATAR EL SUMINISTRO DE BIENES PARA LA ENTREGA DE CHAQUETAS ROMPE VIENTOS PARA CICLISTAS DE LA LOCALIDAD DE SAN CRISTÓBAL, DEMARCACIÓN Y SEÑALIZACIÓN CON PINTURA DE TRÁFICO PESADO DE LA RUTA SEGURA, E HIDRATACIÓN PARA LOS ASISTENTES, EN EL MARCO DEL PROYECTO 1835, POR UN BUEN USO EN EL ESPACIO PÚBLICO EN SAN CRISTÓBAL"/>
    <s v="JOSE BERNARDO GARCIA AGAMEZ"/>
    <d v="2022-12-28T00:00:00"/>
    <n v="2"/>
    <d v="2023-01-04T00:00:00"/>
    <d v="2023-03-03T00:00:00"/>
    <s v="No Aplica"/>
    <s v=" "/>
    <s v=" "/>
    <s v="1 MES"/>
    <n v="3"/>
    <s v=" "/>
    <s v=" "/>
    <d v="2023-04-03T00:00:00"/>
    <n v="35118000"/>
    <n v="0"/>
    <n v="35118000"/>
    <n v="0"/>
    <n v="35118000"/>
    <s v="NO APLICA"/>
    <x v="1"/>
    <s v="En ejecución"/>
    <n v="35116480"/>
    <n v="1520"/>
    <n v="0"/>
    <s v="Liquidado"/>
    <d v="2023-06-06T00:00:00"/>
    <s v="SI"/>
    <s v="NO"/>
    <s v="Ok, independizar Acta cargada en el ultimo"/>
    <s v="https://community.secop.gov.co/Public/Tendering/OpportunityDetail/Index?noticeUID=CO1.NTC.3653191&amp;isFromPublicArea=True&amp;isModal=true&amp;asPopupView=true"/>
    <s v="NO"/>
    <s v="ACUERDOS PARTICIPATIVOS"/>
    <s v="LISSETH CATALINA VARGAS"/>
    <s v=" 20235420003053*"/>
    <s v="14-44-101170711"/>
    <s v="SEGUROS DEL ESTADO S.A"/>
    <s v=" "/>
    <d v="2023-08-28T00:00:00"/>
    <s v="VENCIDA"/>
  </r>
  <r>
    <n v="2022"/>
    <m/>
    <s v="FDLSC-CV-650-2022"/>
    <s v="FDLSC-SASI-014-2022"/>
    <s v="SECURITY VIDEO EQUIPMENT SAS "/>
    <n v="830005066"/>
    <s v="O23011601240000001858"/>
    <s v="POR UN BUEN USO EN EL ESPACIO PUBLICO EN SAN CRISTÓBAL.."/>
    <s v="CONTRATO DE COMPRAVENTA"/>
    <s v="CV"/>
    <s v="SELECCIÓN ABREVIADA POR SUBASTA INVERSA"/>
    <s v="ADQUIRIR LA DOTACIÓN TÉCNICA ESPECIALIZADA Y PUESTA EN FUNCIONAMIENTO DE SISTEMAS DE SONIDO, EQUIPOS TECNOLÓGICOS, ESTRUCTURAS METÁLICAS Y MOBILIARIO PARA PROMOVER LA GESTIÓN LOCAL EN LOS TEMAS DE ARTE, CULTURA Y PATRIMONIO EN LA LOCALIDAD DE SAN CRISTÓBAL"/>
    <s v="MARIA FERNANDA  GOMEZ CARDONA"/>
    <d v="2022-12-27T00:00:00"/>
    <n v="4"/>
    <d v="2023-02-20T00:00:00"/>
    <d v="2023-05-09T00:00:00"/>
    <s v="No Aplica"/>
    <s v=" "/>
    <s v=" "/>
    <s v="45 DIAS_x000a_20 DIAS_x000a_12 DIAS_x000a_3 MESES"/>
    <s v="10 MESES 17 DIAS"/>
    <s v=" "/>
    <s v=" "/>
    <d v="2023-12-04T00:00:00"/>
    <n v="612380021"/>
    <n v="161000000"/>
    <n v="773380021"/>
    <n v="0"/>
    <n v="773380021"/>
    <s v="NO APLICA"/>
    <x v="1"/>
    <s v="En ejecución"/>
    <n v="772622816"/>
    <n v="757205"/>
    <n v="0"/>
    <s v="Liquidado"/>
    <m/>
    <s v="SI"/>
    <s v="SI"/>
    <s v="Se realiza pago en mayo, quedando pendiente la liberacion_x000a_Pedir cargue a secop del acta de liquidacion firmada por el alcalde"/>
    <s v="https://community.secop.gov.co/Public/Tendering/OpportunityDetail/Index?noticeUID=CO1.NTC.3624166&amp;isFromPublicArea=True&amp;isModal=true&amp;asPopupView=true"/>
    <s v="https://gobiernobogota.sharepoint.com/sites/ExpedientesDigitalesSDG/120alcaldialocaldesancristobal/Documentos%20compartidos/Forms/AllItems.aspx?id=%2Fsites%2FExpedientesDigitalesSDG%2F120alcaldialocaldesancristobal%2FDocumentos%20compartidos%2F120%2E75%20CONTRATOS%2F2022%2F0650%2D2022&amp;viewid=48a8c6a0%2D2532%2D4a73%2Da119%2Dd82bf7f8ddbb"/>
    <s v="CULTURA"/>
    <s v="FABIAN ANDRES MIRANDA JACINTO"/>
    <s v="20235410000063"/>
    <s v="33-44-101234245 "/>
    <s v="SEGUROS DEL ESTADO"/>
    <s v="28/12/2022_x000a_2) 28/12/2022_x000a_3) 28/12/2022"/>
    <s v="28/12/2022_x000a_2) 28/12/2022_x000a_3) 28/12/2022"/>
    <s v="VENCIDA"/>
  </r>
  <r>
    <n v="2022"/>
    <m/>
    <s v="FDLSC-CPS-651-2022"/>
    <s v="FDLSC-SAMC-004-2022"/>
    <s v="FUNDACION SIN ANIMO DE LUCRO ECOLOGICA FULECOL- FULECOL "/>
    <n v="900219569"/>
    <s v="O23011602270000001859"/>
    <s v="San Cristóbal ambientalmente sostenible"/>
    <s v="CONTRATO DE PRESTACIÓN DE SERVICIOS - JURIDICO"/>
    <s v="CPS"/>
    <s v="SELECCIÓN ABREVIADA POR MENOR CUANTÍA"/>
    <s v="PRESTACIÓN DE SERVICIOS PARA EL  FORTALECIMIENTO, ACOMPAÑAMIENTO Y ASESORÍA EN LA FORMULACIÓN Y EJECUCIÓN DE LOS PROCESOS CIUDADANOS DE EDUCACIÓN AMBIENTAL DE LA LOCALIDAD DE SAN CRISTÓBAL"/>
    <s v="MARIA FERNANDA  GOMEZ CARDONA"/>
    <d v="2022-12-27T00:00:00"/>
    <n v="6"/>
    <d v="2022-12-30T00:00:00"/>
    <d v="2023-06-29T00:00:00"/>
    <s v="No Aplica"/>
    <s v=" "/>
    <s v=" "/>
    <s v="30 DIAS_x000a_20 días"/>
    <s v="7 MESES 20 DIAS"/>
    <s v=" "/>
    <s v=" "/>
    <d v="2023-08-18T00:00:00"/>
    <n v="262864000"/>
    <n v="64875905"/>
    <n v="327739905"/>
    <n v="0"/>
    <n v="327739905"/>
    <s v="NO APLICA"/>
    <x v="1"/>
    <s v="En ejecución"/>
    <n v="327739905"/>
    <n v="0"/>
    <n v="0"/>
    <s v="Liquidado"/>
    <d v="2023-10-09T00:00:00"/>
    <s v="SI"/>
    <s v="SI"/>
    <s v="Ok, independizar Acta cargada en el ultimo"/>
    <s v="https://community.secop.gov.co/Public/Tendering/OpportunityDetail/Index?noticeUID=CO1.NTC.3624410&amp;isFromPublicArea=True&amp;isModal=true&amp;asPopupView=true"/>
    <s v="https://gobiernobogota.sharepoint.com/sites/ExpedientesDigitalesSDG/120alcaldialocaldesancristobal/Documentos%20compartidos/Forms/AllItems.aspx?id=%2Fsites%2FExpedientesDigitalesSDG%2F120alcaldialocaldesancristobal%2FDocumentos%20compartidos%2F120%2E75%20CONTRATOS%2F2022%2F0551%2D2022&amp;viewid=48a8c6a0%2D2532%2D4a73%2Da119%2Dd82bf7f8ddbb"/>
    <s v="AMBIENTE"/>
    <s v="DIEGO MAURICIO ROJAS CACHOPE"/>
    <s v="20235420000443"/>
    <s v="3523495-8"/>
    <s v="Suramericana"/>
    <s v=" "/>
    <s v="SURAMERICANA"/>
    <s v="VENCIDA"/>
  </r>
  <r>
    <n v="2022"/>
    <m/>
    <s v="FDLSC-CPS-652-2022"/>
    <s v="FDLSC-MIC-012-2022"/>
    <s v="FUNDACION PARA EL DESARROLLO SOSTENIBLE DE LAS ZONAS DEL PARAMO Y SU AREA DE INFLUENCIA"/>
    <n v="830118188"/>
    <s v="O23011605570000001873"/>
    <s v="POR UN BUEN USO EN EL ESPACIO PUBLICO EN SAN CRISTÓBAL.."/>
    <s v="CONTRATO DE PRESTACIÓN DE SERVICIOS - JURIDICO"/>
    <s v="CPS"/>
    <s v="MÍNIMA CUANTIA"/>
    <s v="CONTRATAR EL SERVICIO TÉCNICO ESPECIALIZADO PARA TALA DE DOS (2) INDIVIDUOS ARBÓREOS QUE PRESENTAN RIESGO, EN LA ALCALDÍA LOCAL DE SAN CRISTÓBAL; INCLUIDO EL TRANSPORTE Y DISPOSICIÓN FINAL DE RESIDUOS."/>
    <s v="JOSE BERNARDO GARCIA AGAMEZ"/>
    <d v="2022-12-28T00:00:00"/>
    <n v="1"/>
    <d v="2023-01-06T00:00:00"/>
    <d v="2023-03-05T00:00:00"/>
    <s v="No Aplica"/>
    <s v="No Aplica"/>
    <s v="No Aplica"/>
    <s v="No Aplica"/>
    <n v="1"/>
    <s v=" "/>
    <s v=" "/>
    <d v="2023-03-05T00:00:00"/>
    <n v="3570000"/>
    <n v="0"/>
    <n v="3570000"/>
    <n v="0"/>
    <n v="3570000"/>
    <s v="NO APLICA"/>
    <x v="1"/>
    <s v="En ejecución"/>
    <n v="3570000"/>
    <n v="0"/>
    <n v="0"/>
    <s v="Liquidado"/>
    <d v="2023-08-11T00:00:00"/>
    <s v="NO"/>
    <s v="NO"/>
    <s v="Ok, independizar Acta cargada en el ultimo"/>
    <s v="https://community.secop.gov.co/Public/Tendering/OpportunityDetail/Index?noticeUID=CO1.NTC.3650171&amp;isFromPublicArea=True&amp;isModal=true&amp;asPopupView=true"/>
    <s v="NO"/>
    <s v="PIGA"/>
    <s v="GLITZA JOHANNA VEGA"/>
    <s v="20235420000463"/>
    <s v="14-54-101004864 y 14-46-101081865"/>
    <s v="SEGUROS DEL ESTADO SA"/>
    <s v=" "/>
    <d v="2023-10-08T00:00:00"/>
    <s v="VENCIDA"/>
  </r>
  <r>
    <n v="2022"/>
    <m/>
    <s v="FDLSC-CSU-653-2022"/>
    <s v="FDLSC-MIC-015-2022"/>
    <s v="CENTRO CAR 19 LIMITADA"/>
    <n v="800250589"/>
    <s v="O23011605570000001873"/>
    <s v="San Cristóbal al servicio de la ciudadanía"/>
    <s v="CONTRATO DE SUMINISTRO"/>
    <s v="CSU"/>
    <s v="MÍNIMA CUANTIA"/>
    <s v="SUMINISTRO DE REPUESTOS A PRECIOS UNITARIOS Y MONTO AGOTABLE SIN FORMULA  DE REAJUSTE PARA LOS VEHICULOS DEL PARQUE AUTOMOTOR DEL FONDO DE DESARROLLO LOCAL DE SAN CRISTOBAL QUE INCIDEN EN LAS ACTIVIDADES DE LOS PROYECTOS DE INVERSION"/>
    <s v="JOSE BERNARDO GARCIA AGAMEZ"/>
    <d v="2022-12-18T00:00:00"/>
    <n v="4"/>
    <d v="2023-01-10T00:00:00"/>
    <d v="2023-05-09T00:00:00"/>
    <s v="No Aplica"/>
    <s v=" "/>
    <s v=" "/>
    <s v="22 DIAS"/>
    <s v="4 MESES 22 DIAS"/>
    <s v=" "/>
    <s v=" "/>
    <d v="2023-05-31T00:00:00"/>
    <n v="29962000"/>
    <n v="0"/>
    <n v="29962000"/>
    <n v="0"/>
    <n v="29962000"/>
    <s v="NO APLICA"/>
    <x v="1"/>
    <s v="En ejecución"/>
    <n v="28122496"/>
    <n v="1839504"/>
    <n v="0"/>
    <s v="Liquidado"/>
    <d v="2023-12-01T00:00:00"/>
    <s v="SI"/>
    <s v="SI"/>
    <s v="Subsabar Acta de liquidacion_x000a_Entrega a archivo, 31-5-24"/>
    <s v="https://community.secop.gov.co/Public/Tendering/OpportunityDetail/Index?noticeUID=CO1.NTC.3653191&amp;isFromPublicArea=True&amp;isModal=true&amp;asPopupView=true"/>
    <s v="https://gobiernobogota.sharepoint.com/sites/ExpedientesDigitalesSDG/120alcaldialocaldesancristobal/Documentos%20compartidos/Forms/AllItems.aspx?id=%2Fsites%2FExpedientesDigitalesSDG%2F120alcaldialocaldesancristobal%2FDocumentos%20compartidos%2F120%2E75%20CONTRATOS%2F2022%2F0653%2D2022&amp;viewid=48a8c6a0%2D2532%2D4a73%2Da119%2Dd82bf7f8ddbb"/>
    <s v="ALMACEN"/>
    <s v="EDUARD MAURICIO RINCON ZAPATA_x000a_JAVIER ENRIQUE PIÑEROS BAQUERO"/>
    <s v="20235420006113_x000a_20235420000483"/>
    <s v="3526886-8"/>
    <s v="Suramericana"/>
    <s v=" "/>
    <s v="SURAMERICANA"/>
    <s v="VENCIDA"/>
  </r>
  <r>
    <n v="2022"/>
    <m/>
    <s v="FDLSC-CV-654-2022"/>
    <s v="FDLSC-SASI-011-2022"/>
    <s v="CASTECK S.A.S"/>
    <n v="901061836"/>
    <s v="O23011603450000001835_x000a_O23011605570000001873"/>
    <s v="Por un buen uso en el espacio publico en San Cristóbal._x000a_San Cristóbal al servicio de la ciudadanía"/>
    <s v="CONTRATO DE COMPRAVENTA"/>
    <s v="CV"/>
    <s v="SELECCIÓN ABREVIADA POR SUBASTA INVERSA"/>
    <s v="LA ADQUISICIÓN DE CHAQUETAS Y OTROS ELEMENTOS AFINES PARA PROMOVER Y FORTALECER LA IMAGEN INSTITUCIONAL EN EL DESARROLLO DE DIFERENTES ACTIVIDADES EN EL MARCO DEL PLAN DE DESARROLLO 2021-2024, DE CONFORMIDAD CON LAS CONDICIONES, CANTIDADES Y ESPECIFICACIONES TECNICAS ESTABLECIDAS"/>
    <s v="ESTEFANIA CASALLAS RIAÑO"/>
    <d v="2022-12-27T00:00:00"/>
    <n v="4"/>
    <d v="2023-01-10T00:00:00"/>
    <d v="2023-05-09T00:00:00"/>
    <s v="No Aplica"/>
    <s v=" "/>
    <s v=" "/>
    <s v="2 MESES"/>
    <n v="6"/>
    <s v="07/07/2023_x000a_28/07/2023"/>
    <s v="27/07/2023_x000a_03/08/2023"/>
    <d v="2023-08-05T00:00:00"/>
    <n v="160100500"/>
    <n v="0"/>
    <n v="160100500"/>
    <n v="0"/>
    <n v="160100500"/>
    <s v="NO APLICA"/>
    <x v="1"/>
    <s v="En ejecución"/>
    <n v="160100500"/>
    <n v="0"/>
    <n v="0"/>
    <s v="Liquidado"/>
    <d v="2023-08-10T00:00:00"/>
    <s v="SI"/>
    <s v="SI"/>
    <s v="Ok, independizar Acta cargada en el ultimo"/>
    <s v="https://community.secop.gov.co/Public/Tendering/OpportunityDetail/Index?noticeUID=CO1.NTC.3588060&amp;isFromPublicArea=True&amp;isModal=true&amp;asPopupView=true"/>
    <s v="https://gobiernobogota.sharepoint.com/sites/ExpedientesDigitalesSDG/120alcaldialocaldesancristobal/Documentos%20compartidos/Forms/AllItems.aspx?id=%2Fsites%2FExpedientesDigitalesSDG%2F120alcaldialocaldesancristobal%2FDocumentos%20compartidos%2F120%2E75%20CONTRATOS%2F2022%2F0654%2D2022&amp;viewid=48a8c6a0%2D2532%2D4a73%2Da119%2Dd82bf7f8ddbb"/>
    <s v="ALMACEN"/>
    <s v="pendiente"/>
    <s v="pendiente"/>
    <s v="21-44-101403143-1"/>
    <s v="SEGUROS DEL ESTADO SA"/>
    <s v=" "/>
    <d v="2024-09-01T00:00:00"/>
    <s v="VIGENTE"/>
  </r>
  <r>
    <n v="2022"/>
    <m/>
    <s v="FDLSC-CSU-655-2022"/>
    <s v="FDLSC-SASI-013-2022 LOTE 1"/>
    <s v="CONVIL SOLUCIONES S.A.S"/>
    <n v="901151222"/>
    <s v="O23011602300000001866"/>
    <s v="San Cristóbal preparada ante emergencias"/>
    <s v="CONTRATO DE SUMINISTRO"/>
    <s v="CSU"/>
    <s v="SELECCIÓN ABREVIADA POR SUBASTA INVERSA"/>
    <s v="CONTRATAR LA ADQUISICIÓN DE ELEMENTOS PARA LA EJECUCIÓN DE ACCIONES, EN EL MARCO DE LOS ESCENARIOS DE RIESGO CARACTERIZADOS EN EL PLAN LOCAL DE GESTIÓN DE RIESGOS DE LA LOCALIDAD DE SAN CRISTÓBAL "/>
    <s v="JOSE LUIS SUAREZ PARRA"/>
    <d v="2022-12-28T00:00:00"/>
    <n v="8"/>
    <d v="2023-01-17T00:00:00"/>
    <d v="2023-09-16T00:00:00"/>
    <s v="No Aplica"/>
    <s v=" "/>
    <s v=" "/>
    <s v="2 meses y 22 días"/>
    <s v="10 MESES 22 DIAS"/>
    <s v=" "/>
    <s v=" "/>
    <d v="2023-12-08T00:00:00"/>
    <n v="150000000"/>
    <n v="0"/>
    <n v="150000000"/>
    <n v="0"/>
    <n v="150000000"/>
    <s v="NO APLICA"/>
    <x v="1"/>
    <s v="En ejecución"/>
    <n v="149899191"/>
    <n v="100809"/>
    <n v="0"/>
    <s v="Liquidado"/>
    <d v="2024-02-22T00:00:00"/>
    <s v="SI"/>
    <s v="SI"/>
    <s v="Ok, para cierre"/>
    <s v="https://community.secop.gov.co/Public/Tendering/OpportunityDetail/Index?noticeUID=CO1.NTC.3625526&amp;isFromPublicArea=True&amp;isModal=true&amp;asPopupView=true"/>
    <s v="https://gobiernobogota.sharepoint.com/sites/ExpedientesDigitalesSDG/120alcaldialocaldesancristobal/Documentos%20compartidos/Forms/AllItems.aspx?id=%2Fsites%2FExpedientesDigitalesSDG%2F120alcaldialocaldesancristobal%2FDocumentos%20compartidos%2F120%2E75%20CONTRATOS%2F2022%2F0655%2D2022&amp;viewid=48a8c6a0%2D2532%2D4a73%2Da119%2Dd82bf7f8ddbb"/>
    <s v="RIESGOS"/>
    <s v="JAIR ALEXANDEER GUTIERREZ_x000a_JUAN SEBASTIAN AMARRILLO  /  MICHELL PEÑA RODRIGUEZ"/>
    <s v="20245420000143_x000a_20235420003343"/>
    <s v="96-44-101178304"/>
    <s v="SEGUROS DEL ESTADO SA"/>
    <s v=" "/>
    <d v="2024-06-30T00:00:00"/>
    <s v="VIGENTE"/>
  </r>
  <r>
    <n v="2022"/>
    <m/>
    <s v="FDLSC-CSU-656-2022"/>
    <s v="FDLSC-SASI-013-2022 LOTE 2"/>
    <s v="BRAND CENTER S.A.S."/>
    <n v="830109420"/>
    <s v="O23011602300000001866"/>
    <s v="San Cristóbal preparada ante emergencias"/>
    <s v="CONTRATO DE SUMINISTRO"/>
    <s v="CSU"/>
    <s v="SELECCIÓN ABREVIADA POR SUBASTA INVERSA"/>
    <s v="CONTRATAR LA ADQUISICIÓN DE ELEMENTOS PARA LA EJECUCIÓN DE ACCIONES, EN EL MARCO DE LOS ESCENARIOS DE RIESGO CARACTERIZADOS EN EL PLAN LOCAL DE GESTIÓN DE RIESGOS DE LA LOCALIDAD DE SAN CRISTÓBAL "/>
    <s v="JOSE LUIS SUAREZ PARRA"/>
    <d v="2022-12-28T00:00:00"/>
    <n v="8"/>
    <d v="2023-01-17T00:00:00"/>
    <d v="2023-09-16T00:00:00"/>
    <s v="No Aplica"/>
    <s v=" "/>
    <s v=" "/>
    <s v="2 meses y 22 días"/>
    <s v="10 MESES 22 DIAS"/>
    <s v=" "/>
    <s v=" "/>
    <d v="2024-01-08T00:00:00"/>
    <n v="150000000"/>
    <n v="0"/>
    <n v="150000000"/>
    <n v="0"/>
    <n v="150000000"/>
    <s v="NO APLICA"/>
    <x v="1"/>
    <s v="En ejecución"/>
    <n v="120924206"/>
    <n v="29075794"/>
    <n v="0"/>
    <s v="Liquidado"/>
    <d v="2024-02-21T00:00:00"/>
    <s v="SI"/>
    <s v="SI"/>
    <s v="Acta cargada en el ultimo pago_x000a_Pendiente marcar pagado"/>
    <s v="https://community.secop.gov.co/Public/Tendering/OpportunityDetail/Index?noticeUID=CO1.NTC.3625526&amp;isFromPublicArea=True&amp;isModal=true&amp;asPopupView=true"/>
    <s v="https://gobiernobogota.sharepoint.com/sites/ExpedientesDigitalesSDG/120alcaldialocaldesancristobal/Documentos%20compartidos/Forms/AllItems.aspx?id=%2Fsites%2FExpedientesDigitalesSDG%2F120alcaldialocaldesancristobal%2FDocumentos%20compartidos%2F120%2E75%20CONTRATOS%2F2022%2F0656%2D2022&amp;viewid=48a8c6a0%2D2532%2D4a73%2Da119%2Dd82bf7f8ddbb"/>
    <s v="RIESGOS"/>
    <s v="JAIR ALEXANDEER GUTIERREZ_x000a_JUAN SEBASTIAN AMARRILLO  /  MICHELL PEÑA RODRIGUEZ"/>
    <s v="20245420000143_x000a_20235420003343"/>
    <s v="1505003086101"/>
    <s v="SEGUROS COMERCIALES BOLIVAR"/>
    <s v=" "/>
    <d v="2024-07-16T00:00:00"/>
    <s v="VIGENTE"/>
  </r>
  <r>
    <n v="2022"/>
    <m/>
    <s v="FDLSC-CSU-657-2022"/>
    <s v="FDLSC-SASI-013-2022 LOTE 3"/>
    <s v="COMPAÑIA MAYFER SB SAS"/>
    <n v="901114836"/>
    <s v="O23011602300000001866"/>
    <s v="San Cristóbal preparada ante emergencias"/>
    <s v="CONTRATO DE SUMINISTRO"/>
    <s v="CSU"/>
    <s v="SELECCIÓN ABREVIADA POR SUBASTA INVERSA"/>
    <s v="CONTRATAR LA ADQUISICIÓN DE ELEMENTOS PARA LA EJECUCIÓN DE ACCIONES, EN EL MARCO DE LOS ESCENARIOS DE RIESGO CARACTERIZADOS EN EL PLAN LOCAL DE GESTIÓN DE RIESGOS DE LA LOCALIDAD DE SAN CRISTÓBAL "/>
    <s v="JOSE LUIS SUAREZ PARRA"/>
    <d v="2022-12-28T00:00:00"/>
    <n v="8"/>
    <d v="2023-01-17T00:00:00"/>
    <d v="2023-09-16T00:00:00"/>
    <s v="No Aplica"/>
    <s v=" "/>
    <s v=" "/>
    <s v="2 meses y 22 días_x000a_1 mes y 8 dias"/>
    <s v="10 MESES 22 DIAS"/>
    <s v=" "/>
    <s v=" "/>
    <d v="2024-01-16T00:00:00"/>
    <n v="100000000"/>
    <n v="50000000"/>
    <n v="150000000"/>
    <n v="0"/>
    <n v="150000000"/>
    <s v="NO APLICA"/>
    <x v="1"/>
    <s v="En ejecución"/>
    <n v="149993362"/>
    <n v="6638"/>
    <n v="0"/>
    <s v="Liquidado"/>
    <d v="2024-02-21T00:00:00"/>
    <s v="SI"/>
    <s v="SI"/>
    <s v="Liquidado y liberado"/>
    <s v="https://community.secop.gov.co/Public/Tendering/OpportunityDetail/Index?noticeUID=CO1.NTC.3625526&amp;isFromPublicArea=True&amp;isModal=true&amp;asPopupView=true"/>
    <s v="https://gobiernobogota.sharepoint.com/sites/ExpedientesDigitalesSDG/120alcaldialocaldesancristobal/Documentos%20compartidos/Forms/AllItems.aspx?id=%2Fsites%2FExpedientesDigitalesSDG%2F120alcaldialocaldesancristobal%2FDocumentos%20compartidos%2F120%2E75%20CONTRATOS%2F2022%2F0657%2D2022&amp;viewid=48a8c6a0%2D2532%2D4a73%2Da119%2Dd82bf7f8ddbb"/>
    <s v="RIESGOS"/>
    <s v="JAIR ALEXANDEER GUTIERREZ_x000a_JUAN SEBASTIAN AMARRILLO  /  MICHELL PEÑA RODRIGUEZ"/>
    <s v="20245420000143_x000a_20235420003343"/>
    <s v="14-46-101081860"/>
    <s v="SEGUROS DEL ESTADO SA"/>
    <s v=" "/>
    <d v="2024-07-20T00:00:00"/>
    <s v="VIGENTE"/>
  </r>
  <r>
    <n v="2022"/>
    <m/>
    <s v="FDLSC-CPS-659-2022"/>
    <s v="FDLSC-SAMC-013-2022"/>
    <s v="AREAS VERDES LTDA"/>
    <n v="860506842"/>
    <s v="O23011602270000001859"/>
    <s v="San Cristóbal ambientalmente sostenible"/>
    <s v="CONTRATO DE PRESTACIÓN DE SERVICIOS - JURIDICO"/>
    <s v="CPS"/>
    <s v="SELECCIÓN ABREVIADA POR MENOR CUANTÍA"/>
    <s v="CONTRATAR SERVICIOS TÉCNICOS Y OPERATIVOS ENTRE EL FONDO DE DESARROLLO LOCAL DE SAN CRISTÓBAL Y EL PROPONENTE PARA LA EJECUCIÓN DE ACTIVIDADES DE MANTENIMIENTO DE JARDINERÍA EN LA LOCALIDAD DE SAN CRISTÓBAL"/>
    <s v="JEIMY ROCIO TORRES HERNANDEZ"/>
    <d v="2022-12-28T00:00:00"/>
    <n v="5"/>
    <d v="2023-03-07T00:00:00"/>
    <d v="2023-08-06T00:00:00"/>
    <s v="No Aplica"/>
    <s v="No Aplica"/>
    <s v="No Aplica"/>
    <s v="No Aplica"/>
    <n v="5"/>
    <s v=" "/>
    <s v=" "/>
    <d v="2023-08-06T00:00:00"/>
    <n v="89474239"/>
    <n v="0"/>
    <n v="89474239"/>
    <n v="0"/>
    <n v="89474239"/>
    <s v="NO APLICA"/>
    <x v="1"/>
    <s v="En ejecución"/>
    <n v="89474239"/>
    <n v="0"/>
    <n v="0"/>
    <s v="Liquidado"/>
    <d v="2023-09-01T00:00:00"/>
    <s v="SI"/>
    <s v="SI"/>
    <s v="Ok, independizar acta se encuentra en el ultimo pago"/>
    <s v="https://community.secop.gov.co/Public/Tendering/OpportunityDetail/Index?noticeUID=CO1.NTC.3627353&amp;isFromPublicArea=True&amp;isModal=true&amp;asPopupView=true"/>
    <s v="https://gobiernobogota.sharepoint.com/sites/ExpedientesDigitalesSDG/120alcaldialocaldesancristobal/Documentos%20compartidos/Forms/AllItems.aspx?id=%2Fsites%2FExpedientesDigitalesSDG%2F120alcaldialocaldesancristobal%2FDocumentos%20compartidos%2F120%2E75%20CONTRATOS%2F2022%2F0659%2D2022&amp;viewid=48a8c6a0%2D2532%2D4a73%2Da119%2Dd82bf7f8ddbb"/>
    <s v="AMBIENTE"/>
    <s v="SIN INFORMACION"/>
    <s v="SIN INFORMACION"/>
    <s v="33-44-101234225 / 33-40-101072743"/>
    <s v="SEGUROS DEL ESTADO SA"/>
    <s v=" "/>
    <d v="2024-02-17T00:00:00"/>
    <s v="VENCIDA"/>
  </r>
  <r>
    <n v="2022"/>
    <m/>
    <s v="FDLSC-CPS-660-2022"/>
    <s v="FDLSC-SAMC-014-2022"/>
    <s v="IMPULSAR FUNDACIÓN SOCIAL "/>
    <n v="900164390"/>
    <n v="1813"/>
    <s v="Espacios mas verdes en San Cristóbal"/>
    <s v="CONTRATO DE PRESTACIÓN DE SERVICIOS - JURIDICO"/>
    <s v="CPS"/>
    <s v="SELECCIÓN ABREVIADA POR MENOR CUANTÍA"/>
    <s v="CONTRATAR LOS SERVICIOS TÉCNICOS Y OPERATIVOS ENTRE EL FONDO DE DESARROLLO LOCAL DE SAN CRISTÓBAL Y EL PROPONENTE, PARA EJECUTAR ACTIVIDADES DE AVANCE, FORTALECIMIENTO Y MANEJO DE AGRICULTURA URBANA EN LA LOCALIDAD DE SAN CRISTÓBAL"/>
    <s v="JEIMY ROCIO TORRES HERNANDEZ"/>
    <d v="2022-12-28T00:00:00"/>
    <n v="6"/>
    <d v="2023-02-10T00:00:00"/>
    <d v="2023-08-09T00:00:00"/>
    <s v="No Aplica"/>
    <s v="No Aplica"/>
    <s v="No Aplica"/>
    <s v="No Aplica"/>
    <n v="6"/>
    <s v=" "/>
    <s v=" "/>
    <d v="2023-09-05T00:00:00"/>
    <n v="296164577"/>
    <n v="0"/>
    <n v="296164577"/>
    <n v="0"/>
    <n v="296164577"/>
    <s v="NO APLICA"/>
    <x v="1"/>
    <s v="En ejecución"/>
    <n v="296164577"/>
    <n v="0"/>
    <n v="0"/>
    <s v="Liquidado"/>
    <d v="2023-10-09T00:00:00"/>
    <s v="SI"/>
    <s v="SI"/>
    <s v="Ok, para cierre"/>
    <s v="https://community.secop.gov.co/Public/Tendering/OpportunityDetail/Index?noticeUID=CO1.NTC.3627454&amp;isFromPublicArea=True&amp;isModal=true&amp;asPopupView=true"/>
    <s v="https://gobiernobogota.sharepoint.com/sites/ExpedientesDigitalesSDG/120alcaldialocaldesancristobal/Documentos%20compartidos/Forms/AllItems.aspx?id=%2Fsites%2FExpedientesDigitalesSDG%2F120alcaldialocaldesancristobal%2FDocumentos%20compartidos%2F120%2E75%20CONTRATOS%2F2022%2F0660%2D2022&amp;viewid=48a8c6a0%2D2532%2D4a73%2Da119%2Dd82bf7f8ddbb"/>
    <s v="AMBIENTE"/>
    <s v="SIN INFORMACION"/>
    <s v="SIN INFORMACION"/>
    <s v="15-44-101273591"/>
    <s v="SEGUROS DEL ESTADO SA"/>
    <s v=" "/>
    <d v="2024-05-03T00:00:00"/>
    <s v="VENCIDA"/>
  </r>
  <r>
    <n v="2022"/>
    <m/>
    <s v="FDLSC-CV-661-2022"/>
    <s v="FDLSC-MIC-011-2022"/>
    <s v="MOSTHYE VICENTE MEDINA RODRIGUEZ"/>
    <n v="1102720365"/>
    <s v="O23011605570000001873"/>
    <s v="San Cristóbal al servicio de la ciudadanía"/>
    <s v="CONTRATO DE COMPRAVENTA"/>
    <s v="CV"/>
    <s v="MINIMA CUANTIA"/>
    <s v="ADQUISICIÓN DE CONTENEDOR Y ELEMENTOS PARA EL ALMACENAMIENTO TEMPORAL ADECUADO DE LOS RESIDUOS PELIGROSOS (RESPEL), CONFORME A LA IMPLEMENTACIÓN DEL PLAN INSTITUCIONAL DE GESTIÓN AMBIENTAL -PIGA- EN LA ALCALDÍA LOCAL DE SAN CRISTÓBAL”."/>
    <s v="JOSE BERNARDO GARCIA AGAMEZ"/>
    <d v="2022-12-28T00:00:00"/>
    <n v="2"/>
    <d v="2023-01-10T00:00:00"/>
    <d v="2023-03-09T00:00:00"/>
    <s v="No Aplica"/>
    <s v="No Aplica"/>
    <s v="No Aplica"/>
    <s v="No Aplica"/>
    <n v="2"/>
    <s v=" "/>
    <s v=" "/>
    <d v="2023-03-09T00:00:00"/>
    <n v="29155000"/>
    <n v="0"/>
    <n v="29155000"/>
    <n v="0"/>
    <n v="29155000"/>
    <s v="NO APLICA"/>
    <x v="1"/>
    <s v="En ejecución"/>
    <n v="29155000"/>
    <n v="0"/>
    <n v="0"/>
    <s v="Liquidado"/>
    <d v="2023-06-14T00:00:00"/>
    <s v="NO"/>
    <s v="NO"/>
    <s v="Ok, independizar acta se encuentra en el ultimo pago"/>
    <s v="https://community.secop.gov.co/Public/Tendering/OpportunityDetail/Index?noticeUID=CO1.NTC.3650918&amp;isFromPublicArea=True&amp;isModal=true&amp;asPopupView=true"/>
    <s v="NO"/>
    <s v="PIGA"/>
    <s v="GLITZA JOHANNA VEGA"/>
    <s v="20235420000463"/>
    <s v="B-100032242-6"/>
    <s v="SEGUROS MUNDIALES"/>
    <s v=" "/>
    <d v="2023-09-23T00:00:00"/>
    <s v="VENCIDA"/>
  </r>
  <r>
    <n v="2022"/>
    <m/>
    <s v="FDLSC-CSU-662-2022"/>
    <s v="FDLSC-MIC-016-2022"/>
    <s v="FENIX MEDIA GROUP SAS"/>
    <n v="830081460"/>
    <s v="O23011602300000001866"/>
    <s v="San Cristóbal preparada ante emergencias"/>
    <s v="CONTRATO DE SUMINISTRO"/>
    <s v="CSU"/>
    <s v="MINIMA CUANTIA"/>
    <s v="CONTRATAR A MONTO AGOTABLE LA ADQUISICIÓN DE IMPRESOS PARA EL FORTALECIMIENTO DE LAS CAPACIDADES COMUNITARIAS EN LA LOCALIDAD DE SAN CRISTÓBAL”"/>
    <s v="JOSE BERNARDO GARCIA AGAMEZ"/>
    <d v="2022-12-28T00:00:00"/>
    <n v="4"/>
    <d v="2023-01-05T00:00:00"/>
    <d v="2023-04-04T00:00:00"/>
    <s v="No Aplica"/>
    <s v=" "/>
    <s v=" "/>
    <s v="2 MESES"/>
    <n v="6"/>
    <s v=" "/>
    <s v=" "/>
    <d v="2023-07-04T00:00:00"/>
    <n v="23944228"/>
    <n v="0"/>
    <n v="23944228"/>
    <n v="0"/>
    <n v="23944228"/>
    <s v="NO APLICA"/>
    <x v="1"/>
    <s v="En ejecución"/>
    <n v="23944228"/>
    <n v="0"/>
    <n v="0"/>
    <s v="Liquidado"/>
    <d v="2023-12-01T00:00:00"/>
    <s v="SI"/>
    <s v="SI"/>
    <s v="Ok, independizar acta se encuentra en el ultimo pago"/>
    <s v="https://community.secop.gov.co/Public/Tendering/OpportunityDetail/Index?noticeUID=CO1.NTC.3659166&amp;isFromPublicArea=True&amp;isModal=true&amp;asPopupView=true"/>
    <s v="https://gobiernobogota.sharepoint.com/:f:/s/ExpedientesDigitalesSDG/120alcaldialocaldesancristobal/EpoZ3Dicz3tPlZWPMd9m2aMBT0DOCCube9ozG39vklhqUA?e=l91KVu"/>
    <s v="RIESGOS"/>
    <s v="JAIR ALEXANDEER GUTIERREZ_x000a_JUAN SEBASTIAN AMARRILLO  /  MICHELL PEÑA RODRIGUEZ"/>
    <s v="20245420000143_x000a_20235420003343"/>
    <s v="14-44-101170665"/>
    <s v="SEGUROS DEL ESTADO SA"/>
    <s v=" "/>
    <d v="2024-04-01T00:00:00"/>
    <s v="VENCIDA"/>
  </r>
  <r>
    <n v="2022"/>
    <m/>
    <s v="FDLSC-CV-663-2022"/>
    <s v="FDLSC-MIC-013-2022"/>
    <s v="GOLD SYS LTDA"/>
    <n v="830038304"/>
    <s v="O23011605570000001873"/>
    <s v="San Cristóbal al servicio de la ciudadanía"/>
    <s v="CONTRATO DE COMPRAVENTA"/>
    <s v="CV"/>
    <s v="MINIMA CUANTIA"/>
    <s v="CONTRATAR LA RENOVACIÓN DE LAS LICENCIAS DE LA SUITE ADOBE CREATIVE CLOUD Y AUTOCAD LT PARA EL FONDO DE DESARROLLO LOCAL DE SAN CRISTOBAL CRISTOBAL”"/>
    <s v="JOSE BERNARDO GARCIA AGAMEZ"/>
    <d v="2022-12-27T00:00:00"/>
    <n v="3"/>
    <d v="2023-01-04T00:00:00"/>
    <d v="2023-04-03T00:00:00"/>
    <s v="No Aplica"/>
    <s v="No Aplica"/>
    <s v="No Aplica"/>
    <s v="No Aplica"/>
    <n v="3"/>
    <s v=" "/>
    <s v=" "/>
    <d v="2023-04-03T00:00:00"/>
    <n v="9542739"/>
    <n v="0"/>
    <n v="9542739"/>
    <n v="0"/>
    <n v="9542739"/>
    <s v="NO APLICA"/>
    <x v="1"/>
    <s v="En ejecución"/>
    <n v="9542739"/>
    <n v="0"/>
    <n v="0"/>
    <s v="Liquidado"/>
    <d v="2024-06-18T00:00:00"/>
    <s v="SI"/>
    <s v="SI"/>
    <s v="Pendiente cargar acta a secop"/>
    <s v="https://community.secop.gov.co/Public/Tendering/OpportunityDetail/Index?noticeUID=CO1.NTC.3652410&amp;isFromPublicArea=True&amp;isModal=true&amp;asPopupView=true"/>
    <s v="https://gobiernobogota.sharepoint.com/sites/ExpedientesDigitalesSDG/120alcaldialocaldesancristobal/Documentos%20compartidos/Forms/AllItems.aspx?id=%2Fsites%2FExpedientesDigitalesSDG%2F120alcaldialocaldesancristobal%2FDocumentos%20compartidos%2F120%2E75%20CONTRATOS%2F2022%2F0663%2D2022&amp;viewid=48a8c6a0%2D2532%2D4a73%2Da119%2Dd82bf7f8ddbb"/>
    <s v="SISTEMAS"/>
    <s v="JULIETH ANDREA MARTINEZ TOVAR"/>
    <s v="20235410000103"/>
    <s v="11-44-101195562"/>
    <s v="SEGUROS DEL ESTADO SA"/>
    <s v=" "/>
    <d v="2023-01-10T00:00:00"/>
    <s v="VENCIDA"/>
  </r>
  <r>
    <n v="2022"/>
    <m/>
    <s v="FDLSC-CV-664-2022"/>
    <s v="FDLSC-SASI-010-2022"/>
    <s v="DISTRIBUIDORA Y COMERCIALIZADORA E W EL TRIANGULO SAS"/>
    <n v="900251139"/>
    <s v="O23011603480000001844"/>
    <s v="San Cristóbal cuida a San Cristóbal"/>
    <s v="CONTRATO DE COMPRAVENTA"/>
    <s v="CV"/>
    <s v="SELECCIÓN ABREVIADA POR SUBASTA INVERSA"/>
    <s v="“DOTACIONES LOGISTICAS A ORGANISMOS DE SEGURIDAD EN LA LOCALIDAD DE SAN CRISTOBAL”"/>
    <s v="LAURA ESTEFANÍA PINZÓN QUIROGA"/>
    <d v="2022-12-28T00:00:00"/>
    <n v="3"/>
    <d v="2023-01-04T00:00:00"/>
    <d v="2023-04-03T00:00:00"/>
    <s v="No Aplica"/>
    <s v=" "/>
    <s v=" "/>
    <s v="45 DIAS"/>
    <s v="4 MESES 15 DIAS"/>
    <s v=" "/>
    <s v=" "/>
    <d v="2023-05-18T00:00:00"/>
    <n v="399185500"/>
    <n v="0"/>
    <n v="399185500"/>
    <n v="0"/>
    <n v="399185500"/>
    <s v="NO APLICA"/>
    <x v="1"/>
    <s v="En ejecución"/>
    <n v="396865000"/>
    <n v="2320500"/>
    <n v="0"/>
    <s v="Liquidado"/>
    <d v="2023-07-13T00:00:00"/>
    <s v="SI"/>
    <s v="NO"/>
    <s v="Independizar acta de liquidacion en el ultimo pago"/>
    <s v="https://community.secop.gov.co/Public/Tendering/OpportunityDetail/Index?noticeUID=CO1.NTC.3619356&amp;isFromPublicArea=True&amp;isModal=true&amp;asPopupView=true"/>
    <s v="NO"/>
    <s v="SEGURIDAD Y CONVIVENCIA"/>
    <s v="PAULO CESAR CRUZ DELGADILLO"/>
    <s v="20245420000223"/>
    <s v="45-44-101155652"/>
    <s v="SEGUROS DEL ESTADO SA"/>
    <s v=" "/>
    <d v="2024-12-22T00:00:00"/>
    <s v="VIGENTE"/>
  </r>
  <r>
    <n v="2022"/>
    <m/>
    <s v="FDLSC-CV-665-2022"/>
    <s v="FDLSC-SASI-012-2022"/>
    <s v="ESM SOLUTIONS SAS"/>
    <n v="900505401"/>
    <s v="O23011602300000001866"/>
    <s v="San Cristóbal preparada ante emergencias"/>
    <s v="CONTRATO DE COMPRAVENTA"/>
    <s v="CV"/>
    <s v="SELECCIÓN ABREVIADA POR SUBASTA INVERSA"/>
    <s v="“CONTRATAR LA ADQUISICIÓN DE ELEMENTOS PARA EL FORTALECIMIENTO DEL CENTRO DE RESERVAS Y ACCIONES OPERATIVAS DE LA LOCALIDAD DE SAN CRISTÓBAL”"/>
    <s v="LAURA ESTEFANÍA PINZÓN QUIROGA"/>
    <d v="2022-12-28T00:00:00"/>
    <n v="6"/>
    <d v="2023-01-04T00:00:00"/>
    <d v="2023-07-03T00:00:00"/>
    <s v="No Aplica"/>
    <s v="No Aplica"/>
    <s v="No Aplica"/>
    <s v="No Aplica"/>
    <n v="6"/>
    <s v=" "/>
    <s v=" "/>
    <d v="2023-07-03T00:00:00"/>
    <n v="204242910"/>
    <n v="0"/>
    <n v="204242910"/>
    <n v="0"/>
    <n v="204242910"/>
    <s v="NO APLICA"/>
    <x v="1"/>
    <s v="En ejecución"/>
    <n v="204242910"/>
    <n v="0"/>
    <n v="0"/>
    <s v="Liquidado"/>
    <d v="2023-12-01T00:00:00"/>
    <s v="SI"/>
    <s v="SI"/>
    <s v="Pendiente cargar marcar pagado"/>
    <s v="https://community.secop.gov.co/Public/Tendering/OpportunityDetail/Index?noticeUID=CO1.NTC.3620078&amp;isFromPublicArea=True&amp;isModal=true&amp;asPopupView=true"/>
    <s v="https://gobiernobogota.sharepoint.com/sites/ExpedientesDigitalesSDG/120alcaldialocaldesancristobal/Documentos%20compartidos/Forms/AllItems.aspx?id=%2Fsites%2FExpedientesDigitalesSDG%2F120alcaldialocaldesancristobal%2FDocumentos%20compartidos%2F120%2E75%20CONTRATOS%2F2022%2F0665%2D2022&amp;viewid=48a8c6a0%2D2532%2D4a73%2Da119%2Dd82bf7f8ddbb"/>
    <s v="RIESGOS"/>
    <s v="JAIR ALEXANDEER GUTIERREZ_x000a_JUAN SEBASTIAN AMARRILLO  /  MICHELL PEÑA RODRIGUEZ"/>
    <s v="20245420000143_x000a_20235420003343"/>
    <s v="21-44-101402967 y 21-40-101203342"/>
    <s v="SEGUROS DEL ESTADO SA"/>
    <s v=" "/>
    <d v="2023-12-30T00:00:00"/>
    <s v="VENCIDA"/>
  </r>
  <r>
    <n v="2022"/>
    <m/>
    <s v="FDLSC-CPS-666-2022"/>
    <s v="FDLSC-SAMC-005-2022"/>
    <s v="B2 NETWORKS SAS"/>
    <n v="900521780"/>
    <s v="1801_x000a_1835_x000a_1866_x000a_1872_x000a_1873"/>
    <s v="San Cristóbal es deporte_x000a_Por un buen uso en el espacio publico en San Cristóbal.._x000a_San Cristóbal preparada ante emergencias_x000a_Participación ciudadana para el desarrollo local_x000a_San Cristóbal al servicio de la ciudadanía"/>
    <s v="CONTRATO DE PRESTACIÓN DE SERVICIOS - JURIDICO"/>
    <s v="CPS"/>
    <s v="SELECCIÓN ABREVIADA POR MENOR CUANTÍA"/>
    <s v="CONTRATAR LOS SERVICIOS DE APOYO LOGÍSTICOS, TRANSPORTE, PUBLICITARIOS, ELEMENTOS DE MERCHANDISING Y CATERING REQUERIDOS PARA EL DESARROLLO OPERATIVO DE LOS EVENTOS LIDERADOS POR LA ALCALDIA LOCAL DE SAN CRISTÓBAL"/>
    <s v="LAURA ESTEFANÍA PINZÓN QUIROGA"/>
    <d v="2022-12-28T00:00:00"/>
    <n v="6"/>
    <d v="2023-01-27T00:00:00"/>
    <d v="2023-07-26T00:00:00"/>
    <s v="No Aplica"/>
    <s v="No Aplica"/>
    <s v="No Aplica"/>
    <s v="No Aplica"/>
    <n v="6"/>
    <s v=" "/>
    <s v=" "/>
    <d v="2023-07-14T00:00:00"/>
    <n v="444794256"/>
    <n v="0"/>
    <n v="444794256"/>
    <n v="0"/>
    <n v="444794256"/>
    <s v="NO APLICA"/>
    <x v="5"/>
    <s v="Terminado"/>
    <n v="0"/>
    <s v=" "/>
    <n v="444794256"/>
    <s v="Terminación Anticipada"/>
    <m/>
    <s v="SI"/>
    <s v="SI"/>
    <s v="Se efectuó requerimiento al contratista para radicar informe y facturación, mesas de trabajo para ajuste de los mismos, se encuentra en trámite el ingreso a Almacen, y el requerimiento por parte de contratación para la extensión de amparos por siniestralidad, dado que se encuentran vencidas las garantías y es requisito fundamental para la liquidación."/>
    <s v="https://community.secop.gov.co/Public/Tendering/OpportunityDetail/Index?noticeUID=CO1.NTC.3601213&amp;isFromPublicArea=True&amp;isModal=true&amp;asPopupView=true"/>
    <s v="https://gobiernobogota.sharepoint.com/sites/ExpedientesDigitalesSDG/120alcaldialocaldesancristobal/Documentos%20compartidos/Forms/AllItems.aspx?id=%2Fsites%2FExpedientesDigitalesSDG%2F120alcaldialocaldesancristobal%2FDocumentos%20compartidos%2F120%2E75%20CONTRATOS%2F2022%2F0666%2D2022&amp;viewid=48a8c6a0%2D2532%2D4a73%2Da119%2Dd82bf7f8ddbb"/>
    <s v="INTERADMINISTRATIVOS"/>
    <s v="LISSETH CATALINA VARGAS MAYORGA_x000a_FREDY ALBERTO HERNANDEZ PAEZ_x000a_JAIR ALEXANDER GUTIERREZ_x000a_MONICA ALEJANDRA BERNAL FORIGUA_x000a_ELIANA YURIED BENITO LADINO"/>
    <s v="20245420008093_x000a_20245420005573_x000a_20245420000183_x000a_20235420001623"/>
    <s v="660 - 47 - 994000023061"/>
    <s v="ASEGURADORA SOLIDARIA DE COLOMBIA"/>
    <s v=" "/>
    <d v="2023-12-23T00:00:00"/>
    <s v="VENCIDA"/>
  </r>
  <r>
    <n v="2022"/>
    <m/>
    <s v="FDLSC-CTOI-667-2022"/>
    <s v="FDLSC-CD-351-2022"/>
    <s v="ALIANZA COLOMBIANA DE INSTITUCIONES PÚBLICAS DE EDUCACIÓN SUPERIOR RED SUMMA"/>
    <n v="901417108"/>
    <s v="O23011601060000001865_x000a_O23011601210000001803_x000a_O23011601210000001803_x000a_O23011603390000001869_x000a_O23011605550000001872"/>
    <s v="San Cristóbal le apuesta a la reactivación económica apoyando lo nuestro 1.515.173.164_x000a_San Cristóbal promotora del arte, la cultura y el patrimonio 999.498.101_x000a_San Cristóbal promotora del arte, la cultura y el patrimonio 100.000.000_x000a_San Cristóbal territorio de paz y reconciliación 537.248.867_x000a_Participación ciudadana para el desarrollo local 1.352.716.500"/>
    <s v="CONTRATO INTERADMINISTRATIVO"/>
    <s v="CTOI"/>
    <s v="CONTRATACION DIRECTA"/>
    <s v="REALIZAR LAS  ACCIONES  TÉCNICAS,  JURÍDICAS  Y FINANCIERAS  NECESARIAS  PARA  LA  GESTIÓN DE LOS PROYECTOS DE INVERSIÓN DEL FONDO DE DESARROLLO LOCAL DE SAN CRISTÓBAL RELACIONADOS CON ESTÍMULOS, EMOLUMENTOS Y  FORTALECIMIENTO DE ORGANIZACIONES DE LA LOCALIDAD, ASÍ COMO LAS DEMÁS ACTIVIDADES REQUERIDAS EN SU DESARROLLO QUE SE ENMARCAN EN LOS CRITERIOS DE ELEGIBILIDAD Y MARCO NORMATIVO VINCULANTE DE CADA COMPONENTE"/>
    <s v="DIEGO FERNANDO RODRIGUEZ VASQUEZ"/>
    <d v="2022-12-29T00:00:00"/>
    <n v="8"/>
    <d v="2023-02-08T00:00:00"/>
    <d v="2023-10-07T00:00:00"/>
    <d v="2024-03-14T00:00:00"/>
    <s v="EMPRESA NACIONAL PROMOTORA DEL DESARROLLO TERRITORIAL - ENTERRITORIO"/>
    <n v="899999316"/>
    <s v="2 Meses y 23 Dias_x000a_1 meses y 28 días_x000a_3 Meses_x000a_2 MESES Y 14 DÍAS"/>
    <s v="18 MESES 23 DIAS"/>
    <s v="28-02-2024_x000a_14 de marzo de 2024_x000a_5 sept 2024_x000a_1 Oct 2024"/>
    <s v="13-03-2024_x000a_21 de marzo de 2024_x000a_30 de sept 2024_x000a_20 de Oct 2024"/>
    <d v="2024-10-21T00:00:00"/>
    <n v="4504636632"/>
    <n v="1666000000"/>
    <n v="6170636632"/>
    <n v="0"/>
    <n v="6170636632"/>
    <s v="NO APLICA"/>
    <x v="4"/>
    <s v="Suspendido"/>
    <n v="5423430134"/>
    <m/>
    <n v="747206498"/>
    <s v="NO"/>
    <s v="No Aplica"/>
    <s v="SI"/>
    <s v="SI"/>
    <s v="Se evidencia diferencia entre la matriz de obligaciones.. _x000a_Valor del RP y la Minuta, diferencia en el momento de adjudicar"/>
    <s v="https://community.secop.gov.co/Public/Tendering/OpportunityDetail/Index?noticeUID=CO1.NTC.3686363&amp;isFromPublicArea=True&amp;isModal=true&amp;asPopupView=true"/>
    <s v="https://gobiernobogota.sharepoint.com/sites/ExpedientesDigitalesSDG/120alcaldialocaldesancristobal/Documentos%20compartidos/Forms/AllItems.aspx?id=%2Fsites%2FExpedientesDigitalesSDG%2F120alcaldialocaldesancristobal%2FDocumentos%20compartidos%2F120%2E75%20CONTRATOS%2F2022%2F0667%2D2022&amp;viewid=48a8c6a0%2D2532%2D4a73%2Da119%2Dd82bf7f8ddbb"/>
    <s v="INTERADMINISTRATIVOS"/>
    <s v="OSCAR ARMANDO RENDON DUQUE_x000a_LISSETH CATALINA VARGAS MAYORGA_x000a_MONICA ALEJANDRA BERNAL FORIGUA_x000a_FABIAN ANDRES MIRANDA JACINTO_x000a_JEIMY JULIETH TORRES FORERO_x000a_JOSE LUIS SUAREZ PARRA_x000a_LUZ NELLY CARRENO PEREZ_x000a_LISSETH CATALINA VARGAS MAYORGA_x000a_FABIAN ANDRES MIRANDA JACINTO_x000a_ZAFIRO CIFUENTES AGAMEZ_x000a_JEIMY JULIETH TORRES FORERO"/>
    <s v="20245420015993_x000a_20245420009603_x000a_20245420008673_x000a_20245420005583_x000a_20245420002583_x000a_20245420000103"/>
    <s v="45-44-101155652"/>
    <s v="SEGUROS DEL ESTADO SA"/>
    <s v=" "/>
    <d v="2024-12-22T00:00:00"/>
    <s v="VIGENTE"/>
  </r>
  <r>
    <n v="2022"/>
    <m/>
    <s v="FDLSC-CVNI-668-2022"/>
    <s v="FDLSC-CD-352-2022"/>
    <s v="ALIANZA PÚBLICA PARA EL DESARROLLO INTEGRAL – ALDESARROLLO "/>
    <n v="901100455"/>
    <s v="O23011601060000001811_x000a_O23011602380000001868_x000a_O23011603400000001870_x000a_O23011603450000001835_x000a_O23011605570000001873"/>
    <s v="San Cristóbal te cuida  1.581.669.475_x000a_San Cristóbal fomenta la separación, transformación y  aprovechamiento de sus residuos 235.407.962_x000a_Mujeres empoderadas en San Cristóbal 1.150.656.901_x000a_Por un buen uso en el espacio publico en San Cristóbal. 42.684.000_x000a_San Cristóbal al servicio de la ciudadanía 547.331.192"/>
    <s v="CONVENIO INTERADMINISTRATIVO"/>
    <s v="CVNI"/>
    <s v="CONTRATACION DIRECTA"/>
    <s v="AUNAR ESFUERZOS ADMINISTRATIVOS, TÉCNICOS, LOGÍSTICOS Y FINANCIEROS ENTRE ALDESARROLLO Y EL FONDO DE DESARROLLO LOCAL DE SAN CRISTÓBAL QUE PERMITAN LA MATERILIZACIÓN DE PROYECTOS DE INVERSIÓN QUE COMPORTEN ACTIVIDADES DE CAPACITACIÓN, ENTRENAMIENTO Y CONEXOS PARA LA IMPLEMENTACIÓN DE PRESUPUESTOS PARTICIPATIVOS EL MARCO DEL PLAN DE DESARROLLO"/>
    <s v="DIEGO FERNANDO RODRIGUEZ VASQUEZ"/>
    <d v="2022-12-29T00:00:00"/>
    <n v="8"/>
    <d v="2023-03-07T00:00:00"/>
    <d v="2023-08-29T00:00:00"/>
    <s v="No Aplica"/>
    <s v=" "/>
    <s v=" "/>
    <s v="24 DÍAS Y UN MES_x000a_3 MESES_x000a_2 MESES_x000a_1 MES_x000a_1 MES_x000a_16 dias"/>
    <n v="8"/>
    <s v=" "/>
    <s v=" "/>
    <d v="2024-08-30T00:00:00"/>
    <n v="4182749530"/>
    <n v="1588547516"/>
    <n v="5771297046"/>
    <n v="867000000"/>
    <n v="4904297046"/>
    <s v="NO APLICA"/>
    <x v="0"/>
    <s v="En ejecución"/>
    <n v="4626918826"/>
    <n v="0"/>
    <n v="277378220"/>
    <s v="Terminado"/>
    <s v="No Aplica"/>
    <s v="SI"/>
    <s v="SI"/>
    <s v="terminado"/>
    <s v="https://community.secop.gov.co/Public/Tendering/OpportunityDetail/Index?noticeUID=CO1.NTC.3686568&amp;isFromPublicArea=True&amp;isModal=true&amp;asPopupView=true"/>
    <s v="https://gobiernobogota.sharepoint.com/sites/ExpedientesDigitalesSDG/120alcaldialocaldesancristobal/Documentos%20compartidos/Forms/AllItems.aspx?id=%2Fsites%2FExpedientesDigitalesSDG%2F120alcaldialocaldesancristobal%2FDocumentos%20compartidos%2F120%2E75%20CONTRATOS%2F2022%2F0668%2D2022&amp;viewid=48a8c6a0%2D2532%2D4a73%2Da119%2Dd82bf7f8ddbb"/>
    <s v="INTERADMINISTRATIVOS"/>
    <s v="NNI ESTHER ZUÑIGA PEREA_x000a_JACKELINE ROMERO ROMERO_x000a_ANGELICA JOHANNA PATARROYO LONDOÑO_x000a_MARISOL MUÑOZ PERALTA_x000a_ ELIANA YURIED BENITO_x000a_KARINA ROCIRIS LEÓN RIAÑO_x000a_ANDREA DEL PILAR ESPINOSA MONTAÑO_x000a_DEISY ANGELICA CASTIBLANCO_x000a_MARISOL MUÑOZ PERALTA_x000a_ANGELICA JOHANNA PATARROYO_x000a_JUAN CARLOS MORENO_x000a_DEISY ANGELICA CASTIBLANCO MURCIA_x000a_MONICA ALEJANDRA BERNAL_x000a_OSWALDO JAVIER SANCHEZ SOLER_x000a_TANIA CONSTANZA TRUJILLO ORTEGA_x000a_JULIO CESAR BARRERA ROMERO_x000a_DAVID ARTURO JAIMES MARTINEZ_x000a_DARWIN JOHAN CRISTANCHO MICAN_x000a_LUZ NELLY CARREÑO PEREZ_x000a_ARCADIO SARMIENTO RAMIREZ"/>
    <s v="20245420018293_x000a_20245420012043_x000a_20245420005223_x000a_20245420000203_x000a_20235400002523_x000a_20235420012083"/>
    <s v="AB000310"/>
    <s v="EQUIDAD SEGUROS"/>
    <s v=" "/>
    <d v="2024-09-30T00:00:00"/>
    <s v="VIGENTE"/>
  </r>
  <r>
    <n v="2022"/>
    <m/>
    <s v="FDLSC-CTOI-669-2022"/>
    <s v="FDLSC-CD-353-2022"/>
    <s v="FONDO DE DESARROLLO DE PROYECTOS DE CUNDINAMARCA - FONDECÚN"/>
    <n v="900258772"/>
    <s v="O23011601200000001801_x000a_O23011602330000001867"/>
    <s v="San Cristóbal es deporte 421.256.014_x000a_Reverdecer a San Cristóbal, adaptarnos y mitigar la crisis climática 312.259.995"/>
    <s v="CONTRATO INTERADMINISTRATIVO"/>
    <s v="CTOI"/>
    <s v="CONTRATACION DIRECTA"/>
    <s v="CONTRATAR LA GERENCIA INTEGRAL PARA DESARROLLAR ACTIVIDADES DE PROYECTOS DE INVERSIÓN DEL FONDO DE DESARROLLO LOCAL DE SAN CRISTÓBAL RELACIONADOS CON TEMÁTICAS SOCIALES QUE IMPACTAN DIRECTAMENTE LA COMUNIDAD DE LA LOCALIDAD."/>
    <s v="DIEGO FERNANDO RODRIGUEZ VASQUEZ"/>
    <d v="2022-12-29T00:00:00"/>
    <n v="8"/>
    <d v="2023-01-13T00:00:00"/>
    <d v="2023-09-12T00:00:00"/>
    <s v="No Aplica"/>
    <s v=" "/>
    <s v=" "/>
    <s v="02 MESES Y 19 DÍAS"/>
    <s v="10 MESES 19 DIAS"/>
    <s v=" "/>
    <s v=" "/>
    <d v="2023-12-15T00:00:00"/>
    <n v="733516009"/>
    <n v="0"/>
    <n v="733516009"/>
    <n v="0"/>
    <n v="733516009"/>
    <s v="NO APLICA"/>
    <x v="0"/>
    <s v="En ejecución"/>
    <n v="513461207"/>
    <n v="0"/>
    <n v="220054802"/>
    <s v="Terminado"/>
    <m/>
    <s v="SI"/>
    <s v="SI"/>
    <s v="Pendiente ingreso al almacen y recibir evidencias para proceder con la liquidacion en septiembre"/>
    <s v="https://community.secop.gov.co/Public/Tendering/OpportunityDetail/Index?noticeUID=CO1.NTC.3686807&amp;isFromPublicArea=True&amp;isModal=true&amp;asPopupView=true"/>
    <s v="https://gobiernobogota.sharepoint.com/sites/ExpedientesDigitalesSDG/120alcaldialocaldesancristobal/Documentos%20compartidos/Forms/AllItems.aspx?id=%2Fsites%2FExpedientesDigitalesSDG%2F120alcaldialocaldesancristobal%2FDocumentos%20compartidos%2F120%2E75%20CONTRATOS%2F2022%2F0669%2D2022&amp;viewid=48a8c6a0%2D2532%2D4a73%2Da119%2Dd82bf7f8ddbb"/>
    <s v="DEPORTES AMBIENTE"/>
    <s v="FREDY ALBERTO HERNANDEZ PAEZ  _x000a_DIEGO MAURICIO ROJAS CACHOPE_x000a_OSCAR ARMANDO RENDON DUQUE_x000a_JOSE LUIS SUAREZ PARRA"/>
    <s v="20245420016023_x000a_20245420000253_x000a_20235420002323"/>
    <n v="2044164"/>
    <s v="JC MALUCELLI VIAJEROS"/>
    <s v=" "/>
    <d v="2024-06-15T00:00:00"/>
    <s v="VIGENTE"/>
  </r>
  <r>
    <n v="2022"/>
    <m/>
    <s v="FDLSC-CTOI-670-2022"/>
    <s v="FDLSC-CD-354-2022"/>
    <s v="CABILDO INDIGENA INGA DE BOGOTÁ D.C"/>
    <n v="830032429"/>
    <s v="O23011601060000001843"/>
    <s v="San Cristóbal saludable"/>
    <s v="CONTRATO INTERADMINISTRATIVO"/>
    <s v="CTOI"/>
    <s v="CONTRATACION DIRECTA"/>
    <s v="PRESTAR EL SERVICIO DE ACCIONES TÉCNICAS, METODOLÓGICAS, OPERATIVAS Y LOGÍSTICAS PARA IMPLEMENTAR ESTRATEGIAS DE RECONOCIMIENTO DE LOS SABERES ANCESTRALES EN MEDICINA EN LA LOCALIDAD DE SAN CRISTÓBAL. "/>
    <s v="MARIA FERNANDA  GOMEZ CARDONA"/>
    <d v="2022-12-28T00:00:00"/>
    <n v="6"/>
    <d v="2023-01-23T00:00:00"/>
    <d v="2023-07-22T00:00:00"/>
    <s v="No Aplica"/>
    <s v=" "/>
    <s v=" "/>
    <s v="Un (1) mes"/>
    <n v="7"/>
    <s v=" "/>
    <s v=" "/>
    <d v="2023-08-22T00:00:00"/>
    <n v="194195000"/>
    <n v="0"/>
    <n v="194195000"/>
    <n v="0"/>
    <n v="194195000"/>
    <s v="NO APLICA"/>
    <x v="1"/>
    <s v="En ejecución"/>
    <n v="194195000"/>
    <n v="0"/>
    <n v="0"/>
    <s v="Liquidado"/>
    <d v="2024-04-16T00:00:00"/>
    <s v="SI"/>
    <s v="SI"/>
    <s v="Acta de liquidacion cargada"/>
    <s v="https://community.secop.gov.co/Public/Tendering/OpportunityDetail/Index?noticeUID=CO1.NTC.3684953&amp;isFromPublicArea=True&amp;isModal=true&amp;asPopupView=true"/>
    <s v="https://gobiernobogota.sharepoint.com/sites/ExpedientesDigitalesSDG/120alcaldialocaldesancristobal/Documentos%20compartidos/Forms/AllItems.aspx?id=%2Fsites%2FExpedientesDigitalesSDG%2F120alcaldialocaldesancristobal%2FDocumentos%20compartidos%2F120%2E75%20CONTRATOS%2F2022%2F0670%2D2022&amp;viewid=48a8c6a0%2D2532%2D4a73%2Da119%2Dd82bf7f8ddbb"/>
    <s v="SALUD"/>
    <s v="ELISA ARACELY VARGAS_x000a_SANDRA JANNETH MORENO CRISTANCHO"/>
    <s v="20245420000133"/>
    <s v="11-54-101002455"/>
    <s v="SEGURO DEL ESTADO SA"/>
    <s v=" "/>
    <d v="2023-08-22T00:00:00"/>
    <s v="VENCIDA"/>
  </r>
  <r>
    <n v="2022"/>
    <m/>
    <s v="FDLSC-CPS-671-2022"/>
    <s v="FDLSC-SAMC-012-2022"/>
    <s v="LIMACOR MY S A S"/>
    <n v="900126632"/>
    <s v="O23011601210000001803"/>
    <s v="San Cristóbal promotora del arte, la cultura y el patrimonio"/>
    <s v="CONTRATO DE PRESTACIÓN DE SERVICIOS - JURIDICO"/>
    <s v="CPS"/>
    <s v="SELECCIÓN ABREVIADA POR MENOR CUANTÍA"/>
    <s v="CONTRATAR LA FABRICACION, ADQUISICIÓN, SUMINISTRO, INSTALACIÓN Y TRANSPORTE, DEL BIEN MUEBLE MODULAR, COMO CAMPUS CULTURAL PARA LA ALCALDIA LOCAL DE SAN CRISTÓBAL"/>
    <s v="MARIA FERNANDA  GOMEZ CARDONA"/>
    <d v="2022-12-28T00:00:00"/>
    <n v="6"/>
    <d v="2023-01-10T00:00:00"/>
    <d v="2023-07-09T00:00:00"/>
    <s v="No Aplica"/>
    <s v="No Aplica"/>
    <s v="No Aplica"/>
    <s v="No Aplica"/>
    <n v="6"/>
    <s v=" "/>
    <s v=" "/>
    <d v="2023-07-09T00:00:00"/>
    <n v="446866126"/>
    <n v="0"/>
    <n v="446866126"/>
    <n v="0"/>
    <n v="446866126"/>
    <s v="NO APLICA"/>
    <x v="1"/>
    <s v="En ejecución"/>
    <n v="446866018"/>
    <n v="108"/>
    <n v="0"/>
    <s v="Liquidado"/>
    <d v="2023-10-03T00:00:00"/>
    <s v="SI"/>
    <s v="SI"/>
    <s v="Ok, independizar acta se encuentra en el ultimo pago"/>
    <s v="https://community.secop.gov.co/Public/Tendering/OpportunityDetail/Index?noticeUID=CO1.NTC.3634226&amp;isFromPublicArea=True&amp;isModal=true&amp;asPopupView=true"/>
    <s v="https://gobiernobogota.sharepoint.com/sites/ExpedientesDigitalesSDG/120alcaldialocaldesancristobal/Documentos%20compartidos/Forms/AllItems.aspx?id=%2Fsites%2FExpedientesDigitalesSDG%2F120alcaldialocaldesancristobal%2FDocumentos%20compartidos%2F120%2E75%20CONTRATOS%2F2022%2F0671%2D2022&amp;viewid=48a8c6a0%2D2532%2D4a73%2Da119%2Dd82bf7f8ddbb"/>
    <s v="CULTURA"/>
    <s v="FABIAN ANDRES MIRANDA JACINTO"/>
    <s v="20235410000063"/>
    <s v="NB-100240253"/>
    <s v="MUNDIAL DE SEGUROS"/>
    <s v="29/12/2022_x000a_2) 29/12/2022_x000a_3) 29/12/2022_x000a_4) 29/12/2022_x000a_5) 29/12/2022"/>
    <s v="28/12/2023_x000a_2) 30/06/2024_x000a_3) 28/12/2023_x000a_4) 28/07/2026_x000a_5) 28/06/2023"/>
    <s v="VIGENTE"/>
  </r>
  <r>
    <n v="2022"/>
    <m/>
    <n v="85202"/>
    <n v="124302"/>
    <s v="LADOINSA LABORES DOTACIONES INDUSTRIALES S.A.S"/>
    <n v="800242738"/>
    <s v="O21202020080585330"/>
    <s v="Servicios de limpieza general"/>
    <s v="ORDEN DE COMPRA"/>
    <s v="OC"/>
    <s v="SELECCIÓN ABREVIADA POR ACUERDO MARCO DE PRECIOS"/>
    <s v="CONTRATAR LA PRESTACIÓN DE SERVICIO Y SUMINISTRO DE ASEO Y CAFETERÍA PARA LAS INSTALACIONES DE LA ALCALDÍA LOCAL DE SAN CRISTOBAL SUS SEDES Y LA JUNTA ADMINISTRADORA LOCAL, DE CONFORMIDAD CON LAS DISPOSICIONES TÉCNICAS ESTABLECIDAS EN EL ACUERDO MARCO DE PRECIOS No CCE-972-AMP-2019"/>
    <s v="MARIA FERNANDA GÓMEZ CARDONA"/>
    <d v="2022-02-11T00:00:00"/>
    <s v="10 MESES"/>
    <d v="2022-02-11T00:00:00"/>
    <d v="2022-12-15T00:00:00"/>
    <s v="No Aplica"/>
    <s v="No Aplica"/>
    <s v="No Aplica"/>
    <s v="96 DIAS + 48 DIAS"/>
    <s v="13 MESES 24 DIAS"/>
    <s v=" "/>
    <s v=" "/>
    <d v="2023-05-08T00:00:00"/>
    <n v="199214266"/>
    <n v="99607132"/>
    <n v="298821398"/>
    <n v="0"/>
    <n v="298821398"/>
    <s v="NO APLICA"/>
    <x v="0"/>
    <s v="Emitida"/>
    <n v="298753180"/>
    <n v="68218"/>
    <n v="0"/>
    <s v="Terminado"/>
    <m/>
    <s v="SI"/>
    <s v="NO"/>
    <s v="Preguntar a referente"/>
    <s v="https://colombiacompra.gov.co/tienda-virtual-del-estado-colombiano/ordenes-compra/85202"/>
    <s v="NO"/>
    <s v="ADMINISTRATIVA"/>
    <s v="MONICA ALEXANDRA GÓMEZ SARMIENTO"/>
    <s v="20235410000163"/>
    <s v="21-44-101376438 "/>
    <s v="SEGUROS DEL ESTADO"/>
    <s v="1) 11/02/2022_x000a_2) 11/02/2022"/>
    <s v="1) 15/06/2023_x000a_2) 15/12/2025"/>
    <s v="VIGENTE"/>
  </r>
  <r>
    <n v="2022"/>
    <m/>
    <n v="94333"/>
    <n v="163847"/>
    <s v="UT Soft IG 3"/>
    <n v="901373456"/>
    <s v="O21202020080383143"/>
    <s v="Software originales"/>
    <s v="ORDEN DE COMPRA"/>
    <s v="OC"/>
    <s v="SELECCIÓN ABREVIADA POR INSTRUMENTO DE GREGACIÓN DE DEMANDA"/>
    <s v="“ADQUISICION DE LICENCIAS MICROSOFT OFFICE 365 - E 1 PARA EL FONDO DE DESARROLLO LOCAL DE SAN CRISTOBAL MEDIANTE EL IAD_x000a_CCE-139-2020”."/>
    <s v="JOSE BERNARDO GARCÍA AGAMEZ"/>
    <d v="2022-08-05T00:00:00"/>
    <s v="12 MESES"/>
    <d v="2022-08-05T00:00:00"/>
    <d v="2022-12-04T00:00:00"/>
    <s v="No Aplica"/>
    <s v="No Aplica"/>
    <s v="No Aplica"/>
    <s v="No Aplica"/>
    <s v="12 MESES"/>
    <s v=" "/>
    <s v=" "/>
    <d v="2022-12-04T00:00:00"/>
    <n v="102774000"/>
    <n v="0"/>
    <n v="102774000"/>
    <n v="0"/>
    <n v="102774000"/>
    <s v="NO APLICA"/>
    <x v="0"/>
    <s v="Emitida"/>
    <n v="102774000"/>
    <n v="0"/>
    <n v="0"/>
    <s v="Terminado"/>
    <m/>
    <s v="SI"/>
    <s v="SI"/>
    <s v="Expediente en poder de juliet lo va devolver a contratacion para el respectivo ingreso al archivo._x000a_Revisar cierre en plataforma_x000a_Entrega a archivo 280524"/>
    <s v="https://colombiacompra.gov.co/tienda-virtual-del-estado-colombiano/ordenes-compra/94333"/>
    <s v="https://gobiernobogota.sharepoint.com/:f:/s/ExpedientesDigitalesSDG/120alcaldialocaldesancristobal/Ek5LrCCHTJREu0YS8OBdA7MB_BC2_86JKvs52T0eOhK16w?e=JSH1ba"/>
    <s v="SISTEMAS"/>
    <s v="JULIETH MARTINEZ"/>
    <s v="SIN INFORMACION"/>
    <s v="15-44-101266704 "/>
    <s v="SEGUROS DEL ESTADO"/>
    <s v="1) 05/08/2022_x000a_2) 05/08/2022_x000a_3) 05/08/2022"/>
    <s v="1) 06/08/2023_x000a_2) 04/12/2022_x000a_3) 04/12/2025"/>
    <s v="VIGENTE"/>
  </r>
  <r>
    <n v="2022"/>
    <m/>
    <n v="96030"/>
    <n v="166653"/>
    <s v="ESRI COLOMBIA SAS"/>
    <n v="830122983"/>
    <s v="O21202020080383143"/>
    <s v="Software originales"/>
    <s v="ORDEN DE COMPRA"/>
    <s v="OC"/>
    <s v="SELECCIÓN ABREVIADA POR INSTRUMENTO DE GREGACIÓN DE DEMANDA"/>
    <s v="ADQUIRIR LA ACTUALIZACIÓN Y SOPORTE PARA LAS LICENCIAS DE PROPIEDAD DEL FONDO DE DESARROLLO LOCAL DE SAN CRISTÓBAL,_x000a_ARCGIS BASIC SINGLE Y ARCGIS STANDARD CONCURRENT"/>
    <s v="ESTEFANÍA CASALLAS"/>
    <d v="2022-09-14T00:00:00"/>
    <s v="6 MESES"/>
    <d v="2022-09-14T00:00:00"/>
    <d v="2023-03-21T00:00:00"/>
    <s v="No Aplica"/>
    <s v="No Aplica"/>
    <s v="No Aplica"/>
    <s v="No Aplica"/>
    <s v="6 MESES"/>
    <s v=" "/>
    <s v=" "/>
    <d v="2023-03-21T00:00:00"/>
    <n v="8845653"/>
    <n v="0"/>
    <n v="8845653"/>
    <n v="0"/>
    <n v="8845653"/>
    <s v="NO APLICA"/>
    <x v="0"/>
    <s v="Emitida"/>
    <n v="8845653"/>
    <n v="0"/>
    <n v="0"/>
    <s v="Terminado"/>
    <m/>
    <s v="SI"/>
    <s v="SI"/>
    <s v="Registra unico pago con respectivos soporte"/>
    <s v="https://colombiacompra.gov.co/tienda-virtual-del-estado-colombiano/ordenes-compra/96030"/>
    <s v="https://gobiernobogota.sharepoint.com/sites/ExpedientesDigitalesSDG/120alcaldialocaldesancristobal/Documentos%20compartidos/Forms/AllItems.aspx?id=%2Fsites%2FExpedientesDigitalesSDG%2F120alcaldialocaldesancristobal%2FDocumentos%20compartidos%2F120%2E75%20CONTRATOS%2F2022%2FORDEN%20DE%20COMPRA%2096030%2D2022&amp;viewid=48a8c6a0%2D2532%2D4a73%2Da119%2Dd82bf7f8ddbb"/>
    <s v="SISTEMAS"/>
    <s v="JULIETH MARTINEZ"/>
    <s v="SIN INFORMACION"/>
    <s v="18-44-101084140 "/>
    <s v="SEGUROS DEL ESTADO"/>
    <s v="1) 15/09/2022_x000a_2) 16/09/2022_x000a_3) 15/09/2022"/>
    <s v="1) 21/03/2026_x000a_2) 21/03/2026_x000a_3) 21/03/2026"/>
    <s v="VIGENTE"/>
  </r>
  <r>
    <n v="2022"/>
    <m/>
    <n v="100283"/>
    <n v="166660"/>
    <s v="CAJA COLOMBIANA DE SUBSIDIO FAMILIAR COL SUBSIDIO"/>
    <n v="860007336"/>
    <s v="O23011605570000001873"/>
    <s v="San Cristóbal al servicio de la ciudadanía"/>
    <s v="ORDEN DE COMPRA"/>
    <s v="OC"/>
    <s v="SELECCIÓN ABREVIADA POR ACUERDO MARCO DE PRECIOS"/>
    <s v="COMPRAVENTA DE MOBILIARIO PARA LAS DIFERENTES DEPENDENCIAS DE LA ALCALDIA LOCAL DE SAN CRISTOBAL"/>
    <s v="ESTEFANÍA CASALLAS"/>
    <d v="2022-11-24T00:00:00"/>
    <s v="2 MESES"/>
    <d v="2022-11-24T00:00:00"/>
    <d v="2023-01-24T00:00:00"/>
    <s v="No Aplica"/>
    <s v="No Aplica"/>
    <s v="No Aplica"/>
    <s v="No Aplica"/>
    <s v="2 MESES"/>
    <s v=" "/>
    <s v=" "/>
    <d v="2023-01-24T00:00:00"/>
    <n v="134946700"/>
    <n v="0"/>
    <n v="134946700"/>
    <n v="0"/>
    <n v="134946700"/>
    <s v="NO APLICA"/>
    <x v="0"/>
    <s v="Emitida"/>
    <n v="134946700"/>
    <n v="0"/>
    <n v="0"/>
    <s v="Terminado"/>
    <m/>
    <s v="SI"/>
    <s v="SI"/>
    <s v="Preguntar a referente"/>
    <s v="https://colombiacompra.gov.co/tienda-virtual-del-estado-colombiano/ordenes-compra/100283"/>
    <s v="https://gobiernobogota.sharepoint.com/sites/ExpedientesDigitalesSDG/120alcaldialocaldesancristobal/Documentos%20compartidos/Forms/AllItems.aspx?id=%2Fsites%2FExpedientesDigitalesSDG%2F120alcaldialocaldesancristobal%2FDocumentos%20compartidos%2F120%2E75%20CONTRATOS%2F2022%2FORDEN%20DE%20COMPRA%20100283%2D2022&amp;viewid=48a8c6a0%2D2532%2D4a73%2Da119%2Dd82bf7f8ddbb"/>
    <s v="ADMINISTRATIVA"/>
    <s v="MONICA ALEXANDRA GÓMEZ SARMIENTO"/>
    <s v="20235410000163"/>
    <s v="NO APLICA"/>
    <s v="NO APLICA"/>
    <s v="NO APLICA"/>
    <s v="NO APLICA"/>
    <s v="No Aplica"/>
  </r>
  <r>
    <n v="2022"/>
    <m/>
    <n v="102779"/>
    <n v="176886"/>
    <s v="XOREX DE COLOMBIA S A S"/>
    <n v="830026811"/>
    <s v="O23011605570000001873"/>
    <s v="San Cristóbal al servicio de la ciudadanía"/>
    <s v="ORDEN DE COMPRA"/>
    <s v="OC"/>
    <s v="SELECCIÓN ABREVIADA POR INSTRUMENTO DE GREGACIÓN DE DEMANDA"/>
    <s v="CONTRATAR LA ADQUISICIÓN DE EQUIPOS TECNOLÓGICOS QUE INCIDAN EN EL FORTALECIMIENTO INSTITUCIONAL Y FOMENTO DE LA PARTICIPACIÓN CIUDADANA A TRAVÉS DE LA ESTRATEGIA GOBIERNO ABIERTO - LOTE II: TABLETAS DIGITALES - (LOTE 5 ACUERDO MARCO DE PRECIOS)"/>
    <s v="LUISA FERNANDA ROJAS CAÑÓN"/>
    <d v="2022-12-21T00:00:00"/>
    <s v="6 MESES"/>
    <d v="2022-01-18T00:00:00"/>
    <d v="2022-07-17T00:00:00"/>
    <s v="No Aplica"/>
    <s v="No Aplica"/>
    <s v="No Aplica"/>
    <s v="No Aplica"/>
    <s v="6 MESES"/>
    <s v=" "/>
    <s v=" "/>
    <d v="2023-07-17T00:00:00"/>
    <n v="12296337"/>
    <n v="0"/>
    <n v="12296337"/>
    <n v="0"/>
    <n v="12296337"/>
    <s v="NO APLICA"/>
    <x v="1"/>
    <s v="Emitida"/>
    <n v="0"/>
    <n v="12296337"/>
    <n v="0"/>
    <s v="Liquidado"/>
    <m/>
    <s v="SI"/>
    <s v="SI"/>
    <s v="Terminado y liberado"/>
    <s v="https://colombiacompra.gov.co/tienda-virtual-del-estado-colombiano/ordenes-compra/102779"/>
    <s v="https://gobiernobogota.sharepoint.com/sites/ExpedientesDigitalesSDG/120alcaldialocaldesancristobal/Documentos%20compartidos/Forms/AllItems.aspx?id=%2Fsites%2FExpedientesDigitalesSDG%2F120alcaldialocaldesancristobal%2FDocumentos%20compartidos%2F120%2E75%20CONTRATOS%2F2022%2FORDEN%20DE%20COMPRA%20102779%2D2022&amp;viewid=48a8c6a0%2D2532%2D4a73%2Da119%2Dd82bf7f8ddbb"/>
    <s v="SISTEMAS"/>
    <s v="JULIETH ANDREA MARTÍNEZ TOVAR"/>
    <s v="20235410000103"/>
    <s v="NO APLICA"/>
    <s v="NO APLICA"/>
    <s v="NO APLICA"/>
    <s v="NO APLICA"/>
    <s v="No Aplica"/>
  </r>
  <r>
    <n v="2022"/>
    <m/>
    <n v="102821"/>
    <n v="177016"/>
    <s v="KEY MARKET SAS - EN REORGANIZACION"/>
    <n v="830073623"/>
    <s v="O23011605570000001873"/>
    <s v="San Cristóbal al servicio de la ciudadanía"/>
    <s v="ORDEN DE COMPRA"/>
    <s v="OC"/>
    <s v="SELECCIÓN ABREVIADA POR INSTRUMENTO DE GREGACIÓN DE DEMANDA"/>
    <s v="CONTRATAR LA ADQUISICIÓN DE EQUIPOS TECNOLÓGICOS QUE INCIDAN EN EL FORTALECIMIENTO INSTITUCIONAL Y FOMENTO DE LA PARTICIPACIÓN CIUDADANA A TRAVÉS DE LA ESTRATEGIA GOBIERNO ABIERTO - LOTE IV: PANTALLA INTERACTIVA Y VIDEOPROYECTOR (LOTE 13 ACUERDO MARCO DE PRECIOS)"/>
    <s v="LUISA FERNANDA ROJAS CAÑÓN"/>
    <d v="2022-12-21T00:00:00"/>
    <s v="6 MESES"/>
    <d v="2022-01-18T00:00:00"/>
    <d v="2022-07-17T00:00:00"/>
    <s v="No Aplica"/>
    <s v="No Aplica"/>
    <s v="No Aplica"/>
    <s v="No Aplica"/>
    <s v="6 MESES"/>
    <s v=" "/>
    <s v=" "/>
    <d v="2023-07-17T00:00:00"/>
    <n v="28948382"/>
    <n v="0"/>
    <n v="28948382"/>
    <n v="0"/>
    <n v="28948382"/>
    <s v="NO APLICA"/>
    <x v="1"/>
    <s v="Emitida"/>
    <n v="28948381"/>
    <n v="1"/>
    <n v="0"/>
    <s v="Liquidado"/>
    <m/>
    <s v="SI"/>
    <s v="SI"/>
    <s v="Se encuentra cargada el acta de liquidación en Share Point desde el 17 de enero de 2024._x000a_Expediente reposa en el archivo"/>
    <s v="https://colombiacompra.gov.co/tienda-virtual-del-estado-colombiano/ordenes-compra/102821"/>
    <s v="https://gobiernobogota.sharepoint.com/sites/ExpedientesDigitalesSDG/120alcaldialocaldesancristobal/Documentos%20compartidos/Forms/AllItems.aspx?id=%2Fsites%2FExpedientesDigitalesSDG%2F120alcaldialocaldesancristobal%2FDocumentos%20compartidos%2F120%2E75%20CONTRATOS%2F2022%2FORDEN%20DE%20COMPRA%20102821%2D2022&amp;viewid=48a8c6a0%2D2532%2D4a73%2Da119%2Dd82bf7f8ddbb"/>
    <s v="SISTEMAS"/>
    <s v="JULIETH ANDREA MARTÍNEZ TOVAR"/>
    <s v="20235410000103"/>
    <s v="NO APLICA"/>
    <s v="NO APLICA"/>
    <s v="NO APLICA"/>
    <s v="NO APLICA"/>
    <s v="No Aplica"/>
  </r>
  <r>
    <n v="2022"/>
    <m/>
    <n v="102973"/>
    <n v="177197"/>
    <s v="SUMIMAS S A S"/>
    <n v="830001338"/>
    <s v="O23011605570000001873"/>
    <s v="San Cristóbal al servicio de la ciudadanía"/>
    <s v="ORDEN DE COMPRA"/>
    <s v="OC"/>
    <s v="SELECCIÓN ABREVIADA POR INSTRUMENTO DE GREGACIÓN DE DEMANDA"/>
    <s v="CONTRATAR LA ADQUISICIÓN DE EQUIPOS TECNOLÓGICOS QUE INCIDAN EN EL FORTALECIMIENTO INSTITUCIONAL Y FOMENTO DE LA PARTICIPACIÓN CIUDADANA A TRAVÉS DE LA ESTRATEGIA GOBIERNO ABIERTO - LOTE 1: COMPUTADORES PORTATILES Y DISCOS DUROS EXTERNOS (LOTE 6 ACUERDO MARCO DE PRECIOS)"/>
    <s v="LUISA FERNANDA ROJAS CAÑÓN"/>
    <d v="2022-12-22T00:00:00"/>
    <s v="6 MESES"/>
    <d v="2022-01-18T00:00:00"/>
    <d v="2022-07-17T00:00:00"/>
    <s v="No Aplica"/>
    <s v="No Aplica"/>
    <s v="No Aplica"/>
    <s v="No Aplica"/>
    <s v="6 MESES"/>
    <s v=" "/>
    <s v=" "/>
    <d v="2023-07-17T00:00:00"/>
    <n v="171639775"/>
    <n v="0"/>
    <n v="171639775"/>
    <n v="0"/>
    <n v="171639775"/>
    <s v="NO APLICA"/>
    <x v="1"/>
    <s v="Emitida"/>
    <n v="171639774"/>
    <n v="1"/>
    <n v="0"/>
    <s v="Liquidado"/>
    <m/>
    <s v="SI"/>
    <s v="SI"/>
    <s v="Se cargó Acta de Liquidación en Share Point_x000a_Expediente reposa en el archivo"/>
    <s v="https://colombiacompra.gov.co/tienda-virtual-del-estado-colombiano/ordenes-compra/102973"/>
    <s v="https://gobiernobogota.sharepoint.com/sites/ExpedientesDigitalesSDG/120alcaldialocaldesancristobal/Documentos%20compartidos/Forms/AllItems.aspx?id=%2Fsites%2FExpedientesDigitalesSDG%2F120alcaldialocaldesancristobal%2FDocumentos%20compartidos%2F120%2E75%20CONTRATOS%2F2022%2FORDEN%20DE%20COMPRA%20102973%2D2022&amp;viewid=48a8c6a0%2D2532%2D4a73%2Da119%2Dd82bf7f8ddbb"/>
    <s v="SISTEMAS"/>
    <s v="JULIETH ANDREA MARTÍNEZ TOVAR"/>
    <s v="20235410000103"/>
    <s v="NO APLICA"/>
    <s v="NO APLICA"/>
    <s v="NO APLICA"/>
    <s v="NO APLICA"/>
    <s v="No Aplica"/>
  </r>
  <r>
    <n v="2022"/>
    <m/>
    <n v="103056"/>
    <n v="177352"/>
    <s v="SUMIMAS S A S"/>
    <n v="830001338"/>
    <s v="O23011605570000001873"/>
    <s v="San Cristóbal al servicio de la ciudadanía"/>
    <s v="ORDEN DE COMPRA"/>
    <s v="OC"/>
    <s v="SELECCIÓN ABREVIADA POR INSTRUMENTO DE GREGACIÓN DE DEMANDA"/>
    <s v="CONTRATAR LA ADQUISICIÓN DE EQUIPOS TECNOLÓGICOS QUE INCIDAN EN EL FORTALECIMIENTO INSTITUCIONAL Y FOMENTO DE LA PARTICIPACIÓN CIUDADANA A TRAVÉS DE LA ESTRATEGIA GOBIERNO ABIERTO LOTE III: IMPRESORAS PORTATILES (LOTE 11 ACUERDO MARCO DE PRECIOS)"/>
    <s v="LUISA FERNANDA ROJAS CAÑÓN"/>
    <d v="2022-12-22T00:00:00"/>
    <s v="6 MESES"/>
    <d v="2022-01-18T00:00:00"/>
    <d v="2022-07-17T00:00:00"/>
    <s v="No Aplica"/>
    <s v="No Aplica"/>
    <s v="No Aplica"/>
    <s v="No Aplica"/>
    <s v="6 MESES"/>
    <s v=" "/>
    <s v=" "/>
    <d v="2023-07-17T00:00:00"/>
    <n v="3568796"/>
    <n v="0"/>
    <n v="3568796"/>
    <n v="0"/>
    <n v="3568796"/>
    <s v="NO APLICA"/>
    <x v="1"/>
    <s v="Emitida"/>
    <n v="3568795"/>
    <n v="1"/>
    <n v="0"/>
    <s v="Liquidado"/>
    <m/>
    <s v="SI"/>
    <s v="SI"/>
    <s v="Se cargó Acta de Liquidación en Share Point"/>
    <s v="https://colombiacompra.gov.co/tienda-virtual-del-estado-colombiano/ordenes-compra/103056"/>
    <s v="https://gobiernobogota.sharepoint.com/sites/ExpedientesDigitalesSDG/120alcaldialocaldesancristobal/Documentos%20compartidos/Forms/AllItems.aspx?id=%2Fsites%2FExpedientesDigitalesSDG%2F120alcaldialocaldesancristobal%2FDocumentos%20compartidos%2F120%2E75%20CONTRATOS%2F2022%2FORDEN%20DE%20COMPRA%20103056%2D2022&amp;viewid=48a8c6a0%2D2532%2D4a73%2Da119%2Dd82bf7f8ddbb"/>
    <s v="SISTEMAS"/>
    <s v="JULIETH ANDREA MARTÍNEZ TOVAR"/>
    <s v="20235410000103"/>
    <s v="NO APLICA"/>
    <s v="NO APLICA"/>
    <s v="NO APLICA"/>
    <s v="NO APLICA"/>
    <s v="No Aplica"/>
  </r>
  <r>
    <n v="2023"/>
    <m/>
    <s v="FDLSC-CVNI-297-2023 (5714 2023)"/>
    <s v="FDLSC-CD-174-2023"/>
    <s v="SECRETARIA DE INTEGRACIÓN SOCIAL"/>
    <n v="899999061"/>
    <s v="O23011601010000001852"/>
    <s v="INGRESO VITAL PARA SAN CRISTÓBAL"/>
    <s v="CONVENIO INTERADMINISTRATIVO"/>
    <s v="CVNI"/>
    <s v="CONTRATACION DIRECTA"/>
    <s v="AUNAR ESFUERZOS TÉCNICOS, ADMINISTRATIVOS, LOGÍSTICOS Y FINANCIEROS ENTRE LA SECRETARÍA DISTRITAL DE INTEGRACIÓN SOCIAL-SDIS Y EL FONDO DE DESARROLLO LOCAL DE USAQUÉN; EL FONDO DE DESARROLLO LOCAL DE SAN CRISTÓBAL; EL FONDO DE DESARROLLO LOCAL DE USME; EL FONDO DE DESARROLLO LOCAL DE BOSA; EL FONDO DE DESARROLLO LOCAL DE KENNEDY; EL FONDO DE DESARROLLO LOCAL DE SUBA; EL FONDO DE DESARROLLO LOCAL DE RAFAEL URIBE URIBE; EL FONDO DE DESARROLLO LOCAL DE CIUDAD BOLÍVAR; EL FONDO DE DESARROLLO LOCAL DE PUENTE ARANDA; EL FONDO DE DESARROLLO LOCAL DE TUNJUELITO; EL FONDO DE DESARROLLO LOCAL DE ENGATIVÁ; EL FONDO DE DESARROLLO LOCAL DE MÁRTIRES Y EL FONDO DE DESARROLLO LOCAL DE FONTIBÓN, PARA LA OPERACIÓN Y PUESTA EN MARCHA DEL PROGRAMA “PARCEROS POR BOGOTÁ"/>
    <s v="MARIA FERNANDA GOMEZ CARDONA"/>
    <d v="2023-03-22T00:00:00"/>
    <n v="9"/>
    <d v="2023-03-24T00:00:00"/>
    <d v="2023-12-31T00:00:00"/>
    <s v="No Aplica"/>
    <s v="No Aplica"/>
    <s v="No Aplica"/>
    <s v="No Aplica"/>
    <s v=" "/>
    <s v=" "/>
    <s v=" "/>
    <d v="2023-12-31T00:00:00"/>
    <n v="1101000000"/>
    <n v="0"/>
    <n v="1101000000"/>
    <n v="0"/>
    <n v="1101000000"/>
    <s v="NO APLICA"/>
    <x v="0"/>
    <s v="En ejecución"/>
    <n v="1101000000"/>
    <n v="0"/>
    <n v="0"/>
    <s v="Terminado"/>
    <s v="NO"/>
    <s v="SI"/>
    <s v="SI"/>
    <s v="Sin Liquidar"/>
    <s v="https://www.contratos.gov.co/consultas/detalleProceso.do?numConstancia=23-22-62636&amp;g-recaptcha-response=03AKH6MREGpsQkwOknxDbSHs7tx6_G3oH8FnxOFaWin_zIwO0qGsxOIbQvNDVzAYq5JAyiXmKykPZDv13sx-fu3z_B2XOQJz1fV-h_miSokAv7IUEwj3gdnItJ0_5DF4h3h3B7gx8XYVLnQxpvXAGJl56klJKk0h1af8Us3wH4CAvuT3XWoCmtfK8tN97iS3hmmfyicn7QuS74uFegY2RxOWHIpDA7JDr-CazPOhvDAlrGIz6fXSxe10nuWOvySAK3jPWb4oU8E4YeYRlTipDKNpsToiLhkAaMLxWmnErYFnblrnmn2-mDl4vWw6s1-D93JIe03EndPBHpTGMWaPjBjHPUILpc_tepNpkR_8Nvy6TQgwRnkXxjO3GQo0kqeXtO5ZVK9xzsabm3iWNCzBOjCQX59NgfDQlxzISj9cjCSVU46yazqQP9xXEziA1LLZLBetqkbjjubCr8QPAw6NSZMF0PIlmGPv3vdZ0964ng1x4wfQvjZgd9nIQRu5rNYGMT7SsJizbNCu_ZACwzw_MBIB5qMTCwDGeiPw"/>
    <s v="https://gobiernobogota.sharepoint.com/sites/ExpedientesDigitalesSDG/120alcaldialocaldesancristobal/Documentos%20compartidos/Forms/AllItems.aspx?id=%2Fsites%2FExpedientesDigitalesSDG%2F120alcaldialocaldesancristobal%2FDocumentos%20compartidos%2F120%2E75%20CONTRATOS%2F2023%2F0297%2D2023&amp;viewid=48a8c6a0%2D2532%2D4a73%2Da119%2Dd82bf7f8ddbb"/>
    <s v="JOVENES RETRO PARCEROS "/>
    <s v="ROSA ANGELICA ROBAYO AYALA"/>
    <s v="20235420008283"/>
    <s v="No Aplica"/>
    <s v="No Aplica"/>
    <s v="No Aplica"/>
    <s v="No Aplica"/>
    <s v="No Aplica"/>
  </r>
  <r>
    <n v="2023"/>
    <m/>
    <s v="FDLSC-CVNI-319-2023 (471-2023)"/>
    <s v="FDLSC-CD-194-2023"/>
    <s v="SECRETARÍA DISTRITAL DE CULTURA, RECREACIÓN Y DEPORTE SCRD, INSTITUTO DISTRITAL DE LAS ARTES - IDARTES"/>
    <s v="899999061-9  900413030-9"/>
    <s v="O23011601240000001858"/>
    <s v="SAN CRISTÓBAL CREATIVA"/>
    <s v="CONVENIO INTERADMINISTRATIVO"/>
    <s v="CVNI"/>
    <s v="CONTRATACION DIRECTA"/>
    <s v="AUNAR ESFUERZOS TÉCNICOS, ADMINISTRATIVOS Y FINANCIEROS CON EL FIN DE DESARROLLAR ACCIONES ARTICULADAS ENTRE LA SCRD, EL IDARTES Y LOS FONDOS DE DESARROLLO LOCAL, ORIENTADAS A FOMENTAR PROCESOS DE FORMACIÓN, CUALIFICACIÓN, FORTALECIMIENTO Y PARTICIPACIÓN DE LOS AGENTES CULTURALES TERRITORIALES DEL DISTRITO CAPITAL, EN EL MARCO DE LA CREACIÓN, COMERCIALIZACIÓN, APROPIACIÓN Y CIRCULACIÓN DE BIENES Y SERVICIOS CULTURALES, ARTÍSTICOS Y PATRIMONIALES, DE CONFORMIDAD CON LAS INICIATIVAS PRIORIZADAS EN LA ESTRATEGIA DISTRITAL &quot;PRESUPUESTOS PARTICIPATIVOS&quot;, LOS ACUERDOS LOCALES O LAS INICIATIVAS CONCERTADAS CON LOS PUEBLOS ÉTNICOS Y GRUPOS DE INTERÉS DE LOS TERRITORIOS Y A LAS ACCIONES ADELANTADAS EN EL “PROCESO MISIONAL DE FOMENTO”, DE ACUERDO CON LOS PROYECTOS A EJECUTAR ASOCIADOS A LAS METAS DE CADA LOCALIDAD EN EL PROGRAMA &quot;ES CULTURA LOCAL 2023&quot;."/>
    <s v="MARIA FERNANDA GOMEZ CARDONA"/>
    <d v="2023-04-24T00:00:00"/>
    <n v="12"/>
    <d v="2023-04-28T00:00:00"/>
    <d v="2024-07-23T00:00:00"/>
    <s v="No Aplica"/>
    <s v="No Aplica"/>
    <s v="No Aplica"/>
    <s v="No Aplica"/>
    <s v=" "/>
    <s v=" "/>
    <s v=" "/>
    <d v="2024-07-23T00:00:00"/>
    <n v="1868701000"/>
    <n v="0"/>
    <n v="25739012534"/>
    <n v="23870311534"/>
    <n v="1868701000"/>
    <s v="NO APLICA"/>
    <x v="0"/>
    <s v="En ejecución"/>
    <n v="1868701000"/>
    <n v="0"/>
    <n v="0"/>
    <s v="NO"/>
    <s v="No Aplica"/>
    <s v="SI"/>
    <s v="SI"/>
    <s v="Sin Liquidar"/>
    <s v="https://www.contratos.gov.co/consultas/detalleProceso.do?numConstancia=23-22-64429&amp;g-recaptcha-response=03AAYGu2Rxg6SvFFL_5EgezN1sUYURUqx2Z52Q3rG852LAurvJw8cCq3kL5ZET3p118DE0HMph5aZAtw7ei5DjB5k1J7voJ3cUGgUX2nCDlJ-JiedYZfoAF3B2Y7QJU8vAPf22OfPjvwkl9mhvXSFUpv9rp-Y1PTr0ZvqXxhZzKIm4QwoV8gDYti1Ne6Ekk0cKmuUMDGSK6YdOVJUjJwWLJfmo_L5lJlQBkeUK8GvqK8GPAH_PgEuMUh0RYNQi8tvFIH3ox8mYd3bx5A1rXpnB2tjpq5HQiDmvC9DU6ytu8utpKp708SoUMO564H3fQxMEkbjDvuTkuIRy5Qgl7OC2Gx2wtTlNvnry85Aoz7ztJKiyzy6rZFAzOwuWxxaM4j3m1gE8D-Vc8x4B5bw304pas2axZ4xmaisWNMeVEREDsjQU8_5sn5Ru7j1pHZLa2_xaph6RvibU7p7glwAGglOoB8pIUm4WC9EqqbXU0xiWscg_Jen6aJ2FvUkn0Dp99O0SlAPfh7eE7StpMAi27ilSK82IGkfKxB1Gh2k0tUSVqmFctwbsgp8focsC6MEJaTRADhGU7i3HDxBf"/>
    <s v="https://gobiernobogota.sharepoint.com/sites/ExpedientesDigitalesSDG/120alcaldialocaldesancristobal/Documentos%20compartidos/Forms/AllItems.aspx?id=%2Fsites%2FExpedientesDigitalesSDG%2F120alcaldialocaldesancristobal%2FDocumentos%20compartidos%2F120%2E75%20CONTRATOS%2F2023%2F0471%2D2023%2FCONTRATO%20CI%20471%2D2023%20CARPETA%201%2Epdf&amp;viewid=48a8c6a0%2D2532%2D4a73%2Da119%2Dd82bf7f8ddbb&amp;parent=%2Fsites%2FExpedientesDigitalesSDG%2F120alcaldialocaldesancristobal%2FDocumentos%20compartidos%2F120%2E75%20CONTRATOS%2F2023%2F0471%2D2023"/>
    <s v="CULTURA"/>
    <s v="FABIAN ANDRES MIRANDA JACINTO"/>
    <s v="20245420006993_x000a_20245420000503_x000a_20235420008683"/>
    <s v="No Aplica"/>
    <s v="No Aplica"/>
    <s v="No Aplica"/>
    <s v="No Aplica"/>
    <s v="No Aplica"/>
  </r>
  <r>
    <n v="2023"/>
    <m/>
    <s v="FDLSC-CPS-333-2023"/>
    <s v="FDLSC- MIC-001-2023"/>
    <s v="DIANA MARCELA RUIZ MARTIN"/>
    <n v="1122136094"/>
    <n v="1870"/>
    <s v="MUJERES EMPODERADAS EN SAN CRISTÓBAL"/>
    <s v="CONTRATO DE PRESTACIÓN DE SERVICIOS"/>
    <s v="CPS"/>
    <s v="MINIMA CUANTIA"/>
    <s v="PRESTACIÓN DE SERVICIOS PARA EL APOYO A LA GESTIÓN TENDIENTES A LA REALIZACION DE LAS ACTIVIDADES NECESARIAS EN EL MARCO DE LA CONMEMORACIÓN DEL DÍA INTERNACIONAL DE LA MUJER TRABAJADORA EN LA LOCALIDAD DE SAN CRISTÓBAL, I FESTIVAL DE LA MUJER TRABAJADORA DE SAN CRISTÓBAL, PARA EL DESARROLLO DEL PROYECTO 1870 MUJERES EMPODERADAS EN SAN CRISTÓBAL"/>
    <s v="ESTEFANIA CASALLAS RIAÑO"/>
    <d v="2023-04-25T00:00:00"/>
    <n v="1"/>
    <d v="2023-04-27T00:00:00"/>
    <d v="2023-05-26T00:00:00"/>
    <s v="No Aplica"/>
    <s v="No Aplica"/>
    <s v="No Aplica"/>
    <s v="No Aplica"/>
    <s v=" "/>
    <s v=" "/>
    <s v=" "/>
    <d v="2023-05-26T00:00:00"/>
    <n v="21780000"/>
    <n v="0"/>
    <n v="21780000"/>
    <n v="0"/>
    <n v="21780000"/>
    <s v="NO APLICA"/>
    <x v="1"/>
    <s v="En ejecución"/>
    <n v="21780000"/>
    <n v="0"/>
    <n v="0"/>
    <s v="Liquidado"/>
    <d v="2023-06-10T00:00:00"/>
    <s v="SI"/>
    <s v="SI"/>
    <s v="Acta de liquidacion errada, numero de contrato no corresponde, MONICA BERNAL"/>
    <s v="https://community.secop.gov.co/Public/Tendering/ContractNoticePhases/View?PPI=CO1.PPI.24370209&amp;isFromPublicArea=True&amp;isModal=False"/>
    <s v="https://gobiernobogota.sharepoint.com/sites/ExpedientesDigitalesSDG/120alcaldialocaldesancristobal/Documentos%20compartidos/Forms/AllItems.aspx?id=%2Fsites%2FExpedientesDigitalesSDG%2F120alcaldialocaldesancristobal%2FDocumentos%20compartidos%2F120%2E75%20CONTRATOS%2F2023%2F0333%2D2023&amp;viewid=48a8c6a0%2D2532%2D4a73%2Da119%2Dd82bf7f8ddbb"/>
    <s v="MUJER Y GÉNERO"/>
    <s v="MONICA ALEJANDRA BERNAL FORIGUA"/>
    <s v="20235420007193"/>
    <s v="25-46-101027535"/>
    <s v="SEGUROS DEL ESTADO"/>
    <d v="2023-04-25T00:00:00"/>
    <d v="2026-06-01T00:00:00"/>
    <s v="VIGENTE"/>
  </r>
  <r>
    <n v="2023"/>
    <m/>
    <s v="FDLSC-CSU-335-2023"/>
    <s v="FDLSC-MIC-002-2023"/>
    <s v="COMPAÑIA MAYFER SB S.A.S"/>
    <n v="901114836"/>
    <n v="1870"/>
    <s v="MUJERES EMPODERADAS EN SAN CRISTÓBAL"/>
    <s v="CONTRATO DE SUMINISTRO"/>
    <s v="CSU"/>
    <s v="MINIMA CUANTIA"/>
    <s v="SUMINISTRAR LOSKITS DE YOGA PARA LA REALIZACIÓN DE LAS ACTIVIDADES EN EL MARCO DE LA CONMEMORACIÓN DEL “DÍA INTERNACIONAL DE LA MUJER TRABAJADORA&quot;, “I FESTIVAL DE LA MUJER TRABAJADORA DE SAN CRISTÓBAL”, PARA EL DESARROLLO DEL PROYECTO 1870 “MUJERES EMPODERADAS EN SAN CRISTÓBAL"/>
    <s v="LAURA ESTEFANIA PINZÓN QUIROGA"/>
    <d v="2023-04-27T00:00:00"/>
    <n v="1"/>
    <d v="2023-04-28T00:00:00"/>
    <d v="2023-05-27T00:00:00"/>
    <s v="No Aplica"/>
    <s v="No Aplica"/>
    <s v="No Aplica"/>
    <s v="No Aplica"/>
    <s v=" "/>
    <s v=" "/>
    <s v=" "/>
    <d v="2023-05-27T00:00:00"/>
    <n v="13970600"/>
    <n v="0"/>
    <n v="13970600"/>
    <n v="0"/>
    <n v="13970600"/>
    <s v="NO APLICA"/>
    <x v="0"/>
    <s v="En ejecución"/>
    <n v="13970600"/>
    <n v="0"/>
    <n v="0"/>
    <s v="Terminado"/>
    <s v="NO"/>
    <s v="NO"/>
    <s v="NO"/>
    <s v="Sin Liquidar"/>
    <s v="https://community.secop.gov.co/Public/Tendering/ContractNoticePhases/View?PPI=CO1.PPI.24370209&amp;isFromPublicArea=True&amp;isModal=False"/>
    <s v="NO"/>
    <s v="MUJER Y GÉNERO"/>
    <s v="MONICA ALEJANDRA BERNAL FORIGUA"/>
    <s v="20235420007193"/>
    <s v="21-44-101411363"/>
    <s v="SEGUROS DEL ESTADO"/>
    <d v="2023-04-27T00:00:00"/>
    <d v="2024-01-31T00:00:00"/>
    <s v="VENCIDA"/>
  </r>
  <r>
    <n v="2023"/>
    <m/>
    <s v="FDLSC-CVNI-358-2023"/>
    <s v="FDLSC-CD-212-2023"/>
    <s v="AGENCIA DISTRITAL PARA LA EDUCACIÓN SUPERIOR, LA CIENCIA Y LA TECNOLOGÍA -ATENEA"/>
    <n v="901508361"/>
    <s v="O23011601170000001792"/>
    <s v="SAN CRISTÓBAL LE APUESTA A UNA EDUCACIÓN SIN LIMITES"/>
    <s v="CONVENIO INTERADMINISTRATIVO"/>
    <s v="CVNI"/>
    <s v="CONTRATACION DIRECTA"/>
    <s v="AUNAR ESFUERZOS TÉCNICOS, ADMINISTRATIVOS, JURÍDICOS Y FINANCIEROS PARA LA IMPLEMENTACIÓN DEL PROGRAMA JÓVENES A LA U, PARA EL ACCESO Y LA PERMANENCIA DE LAS Y LOS JÓVENES, EN LA CIUDAD DE BOGOTÁ, PARTICULARMENTE PARA LOS JÓVENES DE LA LOCALIDAD DE SAN CRISTÓBAL"/>
    <s v="MARIA FERNANDA GOMEZ CARDONA"/>
    <d v="2023-05-24T00:00:00"/>
    <s v="7 Años"/>
    <d v="2023-05-24T00:00:00"/>
    <d v="2030-12-31T00:00:00"/>
    <s v="No Aplica"/>
    <s v="No Aplica"/>
    <s v="No Aplica"/>
    <s v="No Aplica"/>
    <s v=" "/>
    <s v=" "/>
    <s v=" "/>
    <d v="2030-12-31T00:00:00"/>
    <n v="5812628000"/>
    <n v="0"/>
    <n v="5812628000"/>
    <n v="0"/>
    <n v="5812628000"/>
    <n v="2256"/>
    <x v="2"/>
    <s v="En ejecución"/>
    <n v="5812628000"/>
    <n v="0"/>
    <n v="0"/>
    <s v="En Ejecución"/>
    <s v="No Aplica"/>
    <s v="SI"/>
    <s v="SI"/>
    <s v="En Ejecución"/>
    <s v="https://community.secop.gov.co/Public/Tendering/OpportunityDetail/Index?noticeUID=CO1.NTC.4443021&amp;isFromPublicArea=True&amp;isModal=False"/>
    <s v="https://gobiernobogota.sharepoint.com/:f:/s/ExpedientesDigitalesSDG/120alcaldialocaldesancristobal/EgFE3QF84jpKihwUFmcF1rMBpLjNbRTmskzJFmxWWwiQfg?e=vLfXRa"/>
    <s v="EDUCACION SUPERIOR"/>
    <s v="WILSON MAURICIO YANGUMA LOZANO"/>
    <s v="20245420019983_x000a_20235420008163"/>
    <s v="14-44-101183191"/>
    <s v="SEGUROS DEL ESTADO"/>
    <s v="  30/05/2023"/>
    <s v="  10/07/2024"/>
    <s v="VIGENTE"/>
  </r>
  <r>
    <n v="2023"/>
    <m/>
    <s v="FDLSC-CTOI-367-2023"/>
    <s v="FDLSC-CD-219-2023"/>
    <s v="FUNDACION AFRO VEINTE"/>
    <n v="900988806"/>
    <s v="O23011605570000001873"/>
    <s v="SAN CRISTÓBAL AL SERVICIO DE LA CIUDADANIA"/>
    <s v="CONTRATO INTERADMINISTRATIVO"/>
    <s v="CTOI"/>
    <s v="CONTRATACION DIRECTA"/>
    <s v="PRESTAR LOS SERVICIOS DE APOYO TÉCNICO Y OPERATIVO PARA LA EJECUCIÓN DE LA CONMEMORACIÓN DE LA SEMANA DE LA AFROCOLOMBIANIDAD EN LA LOCALIDAD DE SAN CRISTÓBAL 2023"/>
    <s v="ESTEFANIA CASALLAS RIAÑO"/>
    <d v="2023-05-19T00:00:00"/>
    <n v="1"/>
    <d v="2023-05-23T00:00:00"/>
    <d v="2023-06-22T00:00:00"/>
    <s v="No Aplica"/>
    <s v="No Aplica"/>
    <s v="No Aplica"/>
    <s v="No Aplica"/>
    <s v=" "/>
    <s v=" "/>
    <s v=" "/>
    <d v="2023-06-22T00:00:00"/>
    <n v="51990000"/>
    <n v="0"/>
    <n v="51990000"/>
    <n v="0"/>
    <n v="51990000"/>
    <s v="NO APLICA"/>
    <x v="1"/>
    <s v="En ejecución"/>
    <n v="51989767"/>
    <n v="233"/>
    <n v="0"/>
    <s v="Liquidado"/>
    <d v="2023-09-05T00:00:00"/>
    <s v="SI"/>
    <s v="NO"/>
    <s v="Acta de Liquidacion sin firma del alcalde. Monica Bernal"/>
    <s v="https://community.secop.gov.co/Public/Tendering/OpportunityDetail/Index?noticeUID=CO1.NTC.4446044&amp;isFromPublicArea=True&amp;isModal=False"/>
    <s v="NO"/>
    <s v="VICTIMAS"/>
    <s v="ERWIN CASTILLO TENORIO_x000a_ZAFIRO CIFUENTES AGAMEZ"/>
    <s v="20245420000213_x000a_20235420008293"/>
    <s v="21-44-101413387"/>
    <s v="SEGUROS DEL ESTADO"/>
    <d v="2023-05-20T00:00:00"/>
    <d v="2026-06-25T00:00:00"/>
    <s v="VIGENTE"/>
  </r>
  <r>
    <n v="2023"/>
    <m/>
    <s v="FDLSC-CPS-374-2023"/>
    <s v="FDLSC-LP-002-2023"/>
    <s v="UNIÓN TEMPORAL BIENESTAR ANIMAL S.C."/>
    <n v="901749466"/>
    <n v="1826"/>
    <s v="SAN CRISTÓBAL PROTEGE TODAS LAS FORMAS DE VIDA"/>
    <s v="CONTRATO DE PRESTACIÓN DE SERVICIOS"/>
    <s v="CPS"/>
    <s v="LICITACION PÚBLICA"/>
    <s v="CONTRATAR SERVICIOS DE ESTERILIZACIÓN, URGENCIAS VETERINARIAS, Y PLAN DE MEDIOS PARA APOYAR LAS DIFERENTES JORNADAS EN ATENCION DE CANINOS Y FELINOS EN LA LOCALIDAD DE SAN CRISTÓBAL, ASI COMO JORNADAS DE ADOPCIÓN Y SENSIBILIZACIONES"/>
    <s v="LAURA ESTEFANIA PINZÓN QUIROGA"/>
    <d v="2023-08-28T00:00:00"/>
    <n v="5"/>
    <d v="2023-09-11T00:00:00"/>
    <d v="2024-02-10T00:00:00"/>
    <s v="No Aplica"/>
    <s v="No Aplica"/>
    <s v="No Aplica"/>
    <s v="1 MES"/>
    <n v="6"/>
    <s v=" "/>
    <s v=" "/>
    <d v="2024-03-10T00:00:00"/>
    <n v="695958683"/>
    <n v="144074219"/>
    <n v="840032902"/>
    <n v="0"/>
    <n v="840032902"/>
    <s v="NO APLICA"/>
    <x v="1"/>
    <s v="En ejecución"/>
    <n v="836251230"/>
    <n v="3781672"/>
    <n v="0"/>
    <s v="Liquidado"/>
    <d v="2024-05-06T00:00:00"/>
    <s v="SI"/>
    <s v="SI"/>
    <m/>
    <s v="https://community.secop.gov.co/Public/Tendering/OpportunityDetail/Index?noticeUID=CO1.NTC.4536361&amp;isFromPublicArea=True&amp;isModal=False"/>
    <s v="https://gobiernobogota.sharepoint.com/sites/ExpedientesDigitalesSDG/120alcaldialocaldesancristobal/Documentos%20compartidos/Forms/AllItems.aspx?id=%2Fsites%2FExpedientesDigitalesSDG%2F120alcaldialocaldesancristobal%2FDocumentos%20compartidos%2F120%2E75%20CONTRATOS%2F2023%2F0374%2D2023&amp;viewid=48a8c6a0%2D2532%2D4a73%2Da119%2Dd82bf7f8ddbb"/>
    <s v="BIENESTAR ANIMAL"/>
    <s v="JUAN PABLO OLMOS CASTRO"/>
    <s v="20235400002343"/>
    <s v=" 63-44-101014490"/>
    <s v="SEGUROS DEL ESTADO"/>
    <d v="2023-09-07T00:00:00"/>
    <d v="2027-03-15T00:00:00"/>
    <s v="VIGENTE"/>
  </r>
  <r>
    <n v="2023"/>
    <m/>
    <s v="FDLSC-CSU-390-2023"/>
    <s v="FDLSC-SAMC-003-2023"/>
    <s v="ASEGURADORA SOLIDARIA DE COLOMBIA"/>
    <n v="860524654"/>
    <s v="1873,1311,1347,1354"/>
    <s v="SIN INFORMACIÓN"/>
    <s v="CONTRATO DE SUMINISTRO"/>
    <s v="CSU"/>
    <s v="SELECCION ABREVIADA MENOR CUANTIA"/>
    <s v="CONTRATAR UNA COMPAÑÍA ASEGURADORA, AVALADA POR LA SUPERINTENDENCIA FINANCIERA, LOS SEGUROS QUE AMPAREN LOS BIENES MUEBLES E INMUEBLES, Y EN GENERAL, EL PATRIMONIO DEL FONDO DE DESARROLLO LOCAL DE SAN CRISTÓBAL; DE CONFORMIDAD CON LAS ESPECIFICACIONES TÉCNICAS DESCRITAS EN LOS PLIEGOS DE CONDICIONES ASEGURADORA SOLIDARIA DE COLOMBIA"/>
    <s v="MANUEL ARTURO RODRIGUEZ VASQUEZ"/>
    <d v="2023-05-29T00:00:00"/>
    <s v="384 Dias"/>
    <d v="2023-05-30T00:00:00"/>
    <d v="2024-06-16T00:00:00"/>
    <s v="No Aplica"/>
    <s v="No Aplica"/>
    <s v="No Aplica"/>
    <s v="47 dias_x000a_60 dias"/>
    <n v="491"/>
    <s v="No Aplica"/>
    <s v="No Aplica"/>
    <d v="2024-10-01T00:00:00"/>
    <n v="254949484"/>
    <n v="88857306"/>
    <n v="343806790"/>
    <n v="0"/>
    <n v="343806790"/>
    <s v="NO APLICA"/>
    <x v="0"/>
    <s v="En ejecución"/>
    <n v="258540455"/>
    <n v="0"/>
    <n v="85266335"/>
    <s v="Terminado"/>
    <s v="No Aplica"/>
    <s v="SI"/>
    <s v="SI"/>
    <s v="Sin Liquidar"/>
    <s v="https://community.secop.gov.co/Public/Tendering/ContractNoticePhases/View?PPI=CO1.PPI.24656336&amp;isFromPublicArea=True&amp;isModal=False"/>
    <s v="https://gobiernobogota.sharepoint.com/sites/ExpedientesDigitalesSDG/120alcaldialocaldesancristobal/Documentos%20compartidos/Forms/AllItems.aspx?id=%2Fsites%2FExpedientesDigitalesSDG%2F120alcaldialocaldesancristobal%2FDocumentos%20compartidos%2F120%2E75%20CONTRATOS%2F2023%2F0390%2D2023&amp;viewid=48a8c6a0%2D2532%2D4a73%2Da119%2Dd82bf7f8ddbb"/>
    <s v="ALMACEN"/>
    <s v="DIANA CONSTANZA REINA MORENO"/>
    <s v="20235420009163"/>
    <s v="3640079–8"/>
    <s v="SOLIDARIA DE COLOMBIA"/>
    <d v="2023-05-19T00:00:00"/>
    <d v="2023-08-26T00:00:00"/>
    <s v="VENCIDA"/>
  </r>
  <r>
    <n v="2023"/>
    <m/>
    <s v="FDLSC-CVNI-397-2023"/>
    <s v="FDLSC-CD-241-2023"/>
    <s v="CORPORACION PARA EL DESARROLLO DE LAS MICROEMPRESAS PROPAIS"/>
    <n v="800250713"/>
    <s v="O23011601060000001865"/>
    <s v="SAN CRISTÓBAL LE APUESTA A LA REACTIVACIÓN ECONÓMICA APOYANDO LO NUESTRO"/>
    <s v="CONVENIO INTERADMINISTRATIVO"/>
    <s v="CVNI"/>
    <s v="CONTRATACION DIRECTA"/>
    <s v="AUNAR ESFUERZOS ADMINISTRATIVOS, TÉCNICOS, FINANCIEROS Y LOGÍSTICOS ENTRE LA CORPORACIÓN PARA EL DESARROLLO DE LAS MICROEMPRESAS – PROPAIS Y EL FONDO DE DESARROLLO LOCAL DE SAN CRISTOBAL PARA LA CONSOLIDACIÓN Y FORTALECIMIENTO ECONÓMICO DE LAS MICROEMPRESAS LOCALES A TRAVÉS DEL PROGRAMA MICROEMPRESA LOCAL 4.0"/>
    <s v="MARIA FERNANDA GOMEZ CARDONA"/>
    <d v="2023-06-08T00:00:00"/>
    <n v="12"/>
    <d v="2023-06-26T00:00:00"/>
    <d v="2024-06-25T00:00:00"/>
    <s v="No Aplica"/>
    <s v="No Aplica"/>
    <s v="No Aplica"/>
    <s v="No Aplica"/>
    <n v="12"/>
    <s v="No Aplica"/>
    <s v="No Aplica"/>
    <d v="2024-06-25T00:00:00"/>
    <n v="1565200000"/>
    <n v="0"/>
    <n v="1565200000"/>
    <n v="222600000"/>
    <n v="1342600000"/>
    <s v="NO APLICA"/>
    <x v="0"/>
    <s v="En ejecución"/>
    <n v="1275470000"/>
    <n v="0"/>
    <n v="67130000"/>
    <s v="NO"/>
    <s v="No Aplica"/>
    <s v="SI"/>
    <s v="SI"/>
    <s v="En mesas financieras y Juridicas para hacer acta de liquidacion"/>
    <s v="https://community.secop.gov.co/Public/Tendering/OpportunityDetail/Index?noticeUID=CO1.NTC.4539376&amp;isFromPublicArea=True&amp;isModal=False"/>
    <s v="https://gobiernobogota.sharepoint.com/sites/ExpedientesDigitalesSDG/120alcaldialocaldesancristobal/Documentos%20compartidos/Forms/AllItems.aspx?id=%2Fsites%2FExpedientesDigitalesSDG%2F120alcaldialocaldesancristobal%2FDocumentos%20compartidos%2F120%2E75%20CONTRATOS%2F2023%2F0397%2D2023&amp;viewid=48a8c6a0%2D2532%2D4a73%2Da119%2Dd82bf7f8ddbb"/>
    <s v="REACTIVACIÓN ECONÓMICA"/>
    <s v="YORX NICOLAS FEDERICO GORDILLO LEON_x000a_JEIMY JULIETH TORRES FORERO"/>
    <s v="20245420021823_x000a_20235400001463"/>
    <s v="3344101239369 - 3344101075028"/>
    <s v="SEGUROS DEL ESTADO"/>
    <d v="2023-06-08T00:00:00"/>
    <d v="2027-06-13T00:00:00"/>
    <s v="VIGENTE"/>
  </r>
  <r>
    <n v="2023"/>
    <m/>
    <s v="FDLSC-CVNI-398-2023"/>
    <s v="FDLSC-CD-242-2023"/>
    <s v="CORPORACION PARA EL DESARROLLO DE LAS MICROEMPRESAS PROPAIS"/>
    <n v="800250713"/>
    <s v="O23011601060000001865"/>
    <s v="SAN CRISTÓBAL LE APUESTA A LA REACTIVACIÓN ECONÓMICA APOYANDO LO NUESTRO"/>
    <s v="CONVENIO INTERADMINISTRATIVO"/>
    <s v="CVNI"/>
    <s v="CONTRATACION DIRECTA"/>
    <s v="AUNAR ESFUERZOS ADMINISTRATIVOS, TÉCNICOS, FINANCIEROS Y LOGÍSTICOS ENTRE LA CORPORACIÓN PARA EL DESARROLLO DE LAS MICROEMPRESAS PROPAÍS Y EL FONDO DE DESARROLLO LOCAL DE SAN CRISTÓBAL PARA LA CONSOLIDACIÓN Y FORTALECIMIENTO ECONÓMICO DE LOS EMPRENDIMIENTOS LOCALES A TRAVÉS DEL PROGRAMA IMPULSO LOCAL 3.0"/>
    <s v="MARIA FERNANDA GOMEZ CARDONA"/>
    <d v="2023-06-08T00:00:00"/>
    <n v="12"/>
    <d v="2023-06-26T00:00:00"/>
    <d v="2024-06-25T00:00:00"/>
    <s v="No Aplica"/>
    <s v="No Aplica"/>
    <s v="No Aplica"/>
    <s v="TREINTA (30) DIAS"/>
    <n v="13"/>
    <s v="No Aplica"/>
    <s v="No Aplica"/>
    <d v="2024-07-25T00:00:00"/>
    <n v="2560000000"/>
    <n v="0"/>
    <n v="2560000000"/>
    <n v="636000000"/>
    <n v="1924000000"/>
    <s v="NO APLICA"/>
    <x v="0"/>
    <s v="En ejecución"/>
    <n v="1827800000"/>
    <n v="0"/>
    <n v="96200000"/>
    <s v="NO"/>
    <s v="No Aplica"/>
    <s v="SI"/>
    <s v="SI"/>
    <s v="Sin Liquidar"/>
    <s v="https://community.secop.gov.co/Public/Tendering/OpportunityDetail/Index?noticeUID=CO1.NTC.4539463&amp;isFromPublicArea=True&amp;isModal=False"/>
    <s v="https://gobiernobogota.sharepoint.com/sites/ExpedientesDigitalesSDG/120alcaldialocaldesancristobal/Documentos%20compartidos/Forms/AllItems.aspx?id=%2Fsites%2FExpedientesDigitalesSDG%2F120alcaldialocaldesancristobal%2FDocumentos%20compartidos%2F120%2E75%20CONTRATOS%2F2023%2F0398%2D2023&amp;viewid=48a8c6a0%2D2532%2D4a73%2Da119%2Dd82bf7f8ddbb"/>
    <s v="REACTIVACIÓN ECONÓMICA"/>
    <s v="YORX NICOLAS FEDERICO GORDILLO LEON_x000a_JEIMY JULIETH TORRES FORERO"/>
    <s v="20245420021823_x000a_20235400001463"/>
    <s v="3344101239363 - 3340101075023"/>
    <s v="SEGUROS DEL ESTADO"/>
    <d v="2023-06-08T00:00:00"/>
    <d v="2027-06-08T00:00:00"/>
    <s v="VIGENTE"/>
  </r>
  <r>
    <n v="2023"/>
    <m/>
    <s v="FDLSC-CPS-407-2023 "/>
    <s v="FDLSC-SAMC-004-2023"/>
    <s v="SQUADRA SEGURIDAD LTDA"/>
    <n v="900431565"/>
    <n v="5250"/>
    <s v="SERVICIOS DE PROTECCIÓN (GUARDAS DE SEGURIDAD)"/>
    <s v="CONTRATO DE PRESTACIÓN DE SERVICIOS"/>
    <s v="CPS"/>
    <s v="SELECCION ABREVIADA MENOR CUANTIA"/>
    <s v="CONTRATA EL SERVICIO DE VIGILANCIA, GUARDA, CUSTODIA, MONITOREO DE ALARMAS Y SEGURIDAD PRIVADA CON ARMAS, MEDIOS TECNOLOGICOS Y CONTROL DE ACCESO PARA LOS USUARIOS, FUNCIONARIOS Y PERSONAS EN GENERAL, LOS BIENES MUEBLES E INMUEBLES EN LOS CUALES SE DESARROLLE LA MISIONALIDAD DE LA ALCALDIA LOCAL DE SAN CRISTOBAL Y DE TODOS AQUELLOS POR LOS CUALES LLEGASE A SER LEGALMENTE RESPONSABLE"/>
    <s v="MANUEL ARTURO RODRIGUEZ VASQUEZ"/>
    <d v="2023-06-07T00:00:00"/>
    <n v="10"/>
    <d v="2023-06-08T00:00:00"/>
    <d v="2024-04-07T00:00:00"/>
    <s v="No Aplica"/>
    <s v="No Aplica"/>
    <s v="No Aplica"/>
    <s v="5 MESES"/>
    <n v="15"/>
    <s v=" "/>
    <s v=" "/>
    <d v="2024-09-07T00:00:00"/>
    <n v="722039348"/>
    <n v="359620880"/>
    <n v="1081660228"/>
    <n v="0"/>
    <n v="1081660228"/>
    <s v="NO APLICA"/>
    <x v="0"/>
    <s v="En ejecución"/>
    <n v="1059903174"/>
    <m/>
    <n v="21757054"/>
    <s v="NO"/>
    <s v="No Aplica"/>
    <s v="SI"/>
    <s v="SI"/>
    <s v="Expediente reposa en archivo"/>
    <s v="https://community.secop.gov.co/Public/Tendering/ContractNoticePhases/View?PPI=CO1.PPI.24911312&amp;isFromPublicArea=True&amp;isModal=False"/>
    <s v="https://gobiernobogota.sharepoint.com/sites/ExpedientesDigitalesSDG/120alcaldialocaldesancristobal/Documentos%20compartidos/Forms/AllItems.aspx?id=%2Fsites%2FExpedientesDigitalesSDG%2F120alcaldialocaldesancristobal%2FDocumentos%20compartidos%2F120%2E75%20CONTRATOS%2F2023%2F0407%2D2023&amp;viewid=48a8c6a0%2D2532%2D4a73%2Da119%2Dd82bf7f8ddbb"/>
    <s v="SEGURIDAD Y CONVIVENCIA"/>
    <s v="LUIS JAVIER GOUZY AMORTEGUI_x000a_MONICA ALEXANDRA GOMEZ SARMIENTO_x000a_PAULO CESAR CRUZ DELGADILLO"/>
    <s v="20245420007633_x000a_20245420006183_x000a_20235420009203"/>
    <s v="55-40-101036874"/>
    <s v="SEGUROS DEL ESTADO"/>
    <d v="2023-06-07T00:00:00"/>
    <d v="2024-04-06T00:00:00"/>
    <s v="VENCIDA"/>
  </r>
  <r>
    <n v="2023"/>
    <m/>
    <s v="FDLSC-CSU-413-2023"/>
    <s v="FDLSC-MIC-003-2023"/>
    <s v="INFRA LOGISTIC GROUP S.A.S"/>
    <n v="901337200"/>
    <n v="1852"/>
    <s v="INGRESO VITAL PARA SAN CRISTÓBAL"/>
    <s v="CONTRATO DE SUMINISTRO"/>
    <s v="CSU"/>
    <s v="MINIMA CUANTIA"/>
    <s v="CONTRATAR LA ADQUISIÓN DE ELEMENTOS DE MERCHANDISING INSTITUCIONAL PARA LA IDENTIFICACION Y ESTRATEGIA DE MARCA DE LOS BENEFICIARIOS DEL PROGRAMA PARCEROS POR BOGOTÁ VIGENCIA 2023"/>
    <s v="ESTEFANIA CASALLAS RIAÑO"/>
    <d v="2023-06-09T00:00:00"/>
    <n v="4"/>
    <d v="2023-06-15T00:00:00"/>
    <d v="2023-10-14T00:00:00"/>
    <s v="No Aplica"/>
    <s v="No Aplica"/>
    <s v="No Aplica"/>
    <s v="No Aplica"/>
    <s v=" "/>
    <s v=" "/>
    <s v=" "/>
    <d v="2023-10-14T00:00:00"/>
    <n v="31080000"/>
    <n v="0"/>
    <n v="31080000"/>
    <n v="0"/>
    <n v="31080000"/>
    <s v="NO APLICA"/>
    <x v="1"/>
    <s v="En ejecución"/>
    <n v="31080000"/>
    <n v="0"/>
    <n v="0"/>
    <s v="Liquidado"/>
    <d v="2023-09-05T00:00:00"/>
    <s v="SI"/>
    <s v="NO"/>
    <s v="Cargar de acta de liquidacion independiente "/>
    <s v="https://community.secop.gov.co/Public/Tendering/ContractNoticePhases/View?PPI=CO1.PPI.25134097&amp;isFromPublicArea=True&amp;isModal=False"/>
    <s v="NO"/>
    <s v="SEGURIDAD Y CONVIVENCIA"/>
    <s v="ROSA ANGELICA ROBAYO AYALA"/>
    <s v="20235400001273"/>
    <s v="33-46-101051729"/>
    <s v="SEGUROS DEL ESTADO"/>
    <d v="2023-06-08T00:00:00"/>
    <d v="2024-10-18T00:00:00"/>
    <s v="VIGENTE"/>
  </r>
  <r>
    <n v="2023"/>
    <m/>
    <s v="FDLSC-CPS-459-2023"/>
    <s v="FDLSC-SAMC-002-2023"/>
    <s v="HYUNDAUTOS S.A.S."/>
    <n v="830070987"/>
    <n v="1873"/>
    <s v="SAN CRISTÓBAL AL SERVICIO DE LA CIUDADANIA"/>
    <s v="CONTRATO DE PRESTACIÓN DE SERVICIOS"/>
    <s v="CPS"/>
    <s v="SELECCION ABREVIADA MENOR CUANTIA"/>
    <s v="PRESTAR SERVICIOS DE MANTENIMIENTO PREVENTIVO Y CORRECTIVO CON SUMINISTRO E INSTALACIÓN DE REPUESTOS Y ACCESORIOS NUEVOS Y ORIGINALES DE CADA UNA DE LAS MARCAS DE LOS VEHÍCULOS, LIVIANOS, PESADOS Y MAQUINARIA AMARILLA DEL FONDO DE DESARROLLO LOCAL DE SAN CRISTÓBAL, A MONTO AGOTABLE"/>
    <s v="MARIA FERNANDA GOMEZ CARDONA"/>
    <d v="2023-06-21T00:00:00"/>
    <n v="10"/>
    <d v="2023-06-27T00:00:00"/>
    <d v="2024-04-26T00:00:00"/>
    <s v="No Aplica"/>
    <s v="No Aplica"/>
    <s v="No Aplica"/>
    <s v="Cuatro (04) meses_x000a_Tres 3 Meses"/>
    <n v="17"/>
    <s v=" "/>
    <s v=" "/>
    <d v="2024-11-26T00:00:00"/>
    <n v="400000000"/>
    <n v="200000000"/>
    <n v="600000000"/>
    <n v="0"/>
    <n v="600000000"/>
    <n v="30"/>
    <x v="2"/>
    <s v="En ejecución"/>
    <n v="397334131"/>
    <n v="0"/>
    <n v="202665869"/>
    <s v="En Ejecución"/>
    <s v="No Aplica"/>
    <s v="SI"/>
    <s v="SI"/>
    <s v="En Ejecución"/>
    <s v="https://community.secop.gov.co/Public/Tendering/ContractNoticePhases/View?PPI=CO1.PPI.24665771&amp;isFromPublicArea=True&amp;isModal=False"/>
    <s v="https://gobiernobogota.sharepoint.com/sites/ExpedientesDigitalesSDG/120alcaldialocaldesancristobal/Documentos%20compartidos/Forms/AllItems.aspx?id=%2Fsites%2FExpedientesDigitalesSDG%2F120alcaldialocaldesancristobal%2FDocumentos%20compartidos%2F120%2E75%20CONTRATOS%2F2023%2F0459%2D2023&amp;viewid=48a8c6a0%2D2532%2D4a73%2Da119%2Dd82bf7f8ddbb"/>
    <s v="ALMACEN"/>
    <s v="RICARDO ALEJANDRO ALVARADO ORTÍZ_x000a_RICARDO BERMEO PERDOMO_x000a_KAREN VIVIANA AREIZA PEREIRA_x000a_EDUARD MAURICIO RINCON ZAPATA"/>
    <s v="20245420018763_x000a_20245420004713_x000a_20245420001253_x000a_20235400001453"/>
    <s v="NB-100266415 - NB-100064138"/>
    <s v="SEGUROS MUNDIAL"/>
    <d v="2023-06-21T00:00:00"/>
    <d v="2024-07-21T00:00:00"/>
    <s v="VIGENTE"/>
  </r>
  <r>
    <n v="2023"/>
    <m/>
    <s v="FDLSC-CTOI-469-2023"/>
    <s v="FDLSC-CD-340-2023"/>
    <s v="EMPRESA DE TELECOMUNICACIONES DE BOGOTÁ ETB SA ESP"/>
    <n v="899999115"/>
    <s v="O23011605570000001873_x000a_O21202020080484222"/>
    <s v="SAN CRISTÓBAL AL SERVICIO DE LA CIUDADANIA_x000a_Servicios de acceso a Internet de banda ancha"/>
    <s v="CONTRATO INTERADMINISTRATIVO"/>
    <s v="CTOI"/>
    <s v="CONTRATACION DIRECTA"/>
    <s v="PRESTAR EL SERVICIO DE CONECTIVIDAD DE DOS CANALES DEDICADOS DE INTERNET QUE PERMITE LA INTERCONEXIÓN ENTRE EL FDLSC Y SECRETARIA DISTRITAL DE GOBIERNO ASI COMO UNA CONEXIÓN INALAMBRICA AL SERVICIO DE LA CIUDADANIA EN LAS INSTALACIONES DEL FONDO DE DESARROLLO LOCAL DE SAN CRISTOBAL FOMENTANDO EL GOBIERNO ABIERTO "/>
    <s v="LAURA ESTEFANIA PINZÓN QUIROGA"/>
    <d v="2023-06-22T00:00:00"/>
    <n v="12"/>
    <d v="2023-06-22T00:00:00"/>
    <d v="2024-06-21T00:00:00"/>
    <s v="No Aplica"/>
    <s v="No Aplica"/>
    <s v="No Aplica"/>
    <s v="2 meses _x000a_un (1) mes y doce (12) días"/>
    <n v="14"/>
    <s v="No Aplica"/>
    <s v="No Aplica"/>
    <d v="2024-10-03T00:00:00"/>
    <n v="60852792"/>
    <n v="7776440"/>
    <n v="68629232"/>
    <n v="0"/>
    <n v="68629232"/>
    <s v="NO APLICA"/>
    <x v="0"/>
    <s v="En ejecución"/>
    <n v="41233607"/>
    <n v="0"/>
    <n v="27395625"/>
    <s v="Terminado"/>
    <s v="No Aplica"/>
    <s v="SI"/>
    <s v="SI"/>
    <s v="El expediente reposa en archivo, pendiente anexar pago 4 5 6 7"/>
    <s v="https://community.secop.gov.co/Public/Tendering/ContractNoticePhases/View?PPI=CO1.PPI.25711832&amp;isFromPublicArea=True&amp;isModal=False"/>
    <s v="https://gobiernobogota.sharepoint.com/sites/ExpedientesDigitalesSDG/120alcaldialocaldesancristobal/Documentos%20compartidos/Forms/AllItems.aspx?id=%2Fsites%2FExpedientesDigitalesSDG%2F120alcaldialocaldesancristobal%2FDocumentos%20compartidos%2F120%2E75%20CONTRATOS%2F2023%2F0469%2D2023&amp;viewid=48a8c6a0%2D2532%2D4a73%2Da119%2Dd82bf7f8ddbb"/>
    <s v="SISTEMAS"/>
    <s v="JULIETH ANDREA MARTINEZ TOVAR_x000a_FREDY ROLANDO MORENO BALLESTEROS_x000a_JULIETH ANDREA MARTINEZ TOVAR"/>
    <s v="20245420016933_x000a_20245420016143_x000a_20235400000953"/>
    <s v="No Aplica"/>
    <s v="No Aplica"/>
    <s v="No Aplica"/>
    <s v="No Aplica"/>
    <s v="No Aplica"/>
  </r>
  <r>
    <n v="2023"/>
    <m/>
    <s v="FDLSC-CVNI-470-2023"/>
    <s v="FDLSC-CD-311-2023"/>
    <s v="IDIPRON"/>
    <n v="899999333"/>
    <s v="O23011602280000001819"/>
    <s v="SAN CRISTÓBAL PROTECTORA DE SUS RECURSOS NATURALES"/>
    <s v="CONVENIO INTERADMINISTRATIVO"/>
    <s v="CVNI"/>
    <s v="CONTRATACION DIRECTA"/>
    <s v="AUNAR ESFUERZOS TÉCNICOS, ADMINISTRATIVOS Y FINANCIEROS PARA LA RESTAURACIÓN, REHABILITACIÓN O RECUPERACIÓN ECOLÓGICA Y MANTENIMIENTO DE LAS ÁREAS DEFINIDAS EN LA ESTRUCTURA ECOLÓGICA PRINCIPAL Y OTRAS ÁREAS DEL DISTRITO CAPITAL, CON LA PARTICIPACIÓN DE LOS JÓVENES BENEFICIARIOS DEL IDIPRON"/>
    <s v="MANUEL ARTURO RODRIGUEZ VASQUEZ"/>
    <d v="2023-06-26T00:00:00"/>
    <n v="7"/>
    <d v="2023-06-28T00:00:00"/>
    <d v="2024-01-27T00:00:00"/>
    <s v="No Aplica"/>
    <s v="No Aplica"/>
    <s v="No Aplica"/>
    <s v="2 meses y 3 días"/>
    <s v="9 MESES Y 3 DIAS"/>
    <s v=" "/>
    <s v=" "/>
    <d v="2024-03-30T00:00:00"/>
    <n v="1756184108"/>
    <n v="0"/>
    <n v="1756184108"/>
    <n v="1107070108"/>
    <n v="649114000"/>
    <s v="NO APLICA"/>
    <x v="0"/>
    <s v="En ejecución"/>
    <n v="584202600"/>
    <n v="0"/>
    <n v="64911400"/>
    <s v="Terminado"/>
    <s v="NO"/>
    <s v="NO"/>
    <s v="NO"/>
    <s v="En procesode pago 2-"/>
    <s v="https://www.contratos.gov.co/consultas/detalleProceso.do?numConstancia=23-22-70424&amp;g-recaptcha-response=03AAYGu2QwNCoLaj9WZfEI5R2_1QGivqiX5_-NkZNuUVq_8GK5W7CUZhbWcY04bKQ6fdL15zIXxEB1YNmGrgTEAUgAocjQXIxhd2jXTcx00e6NV2J9P1nZ-7D8AoWWc27I2QVkfDXZ_-dZ1TNaGcuDaEtpJy1mW0K7UcFX0hriPUdkbQQghNZnZOcfuceFRb2J8_kAkcqpT0S6WGiuHRz99t-9kVxwy8MWiymFkh0qB-s95mrgp7QnET1IVAeoWUYWxJ8tmoC3uwZpnsdIktQ5RM9mYLhfnQQR-wFNtbR9P5bdBTcp2vSiwEMQ10qAmNtoFg9sWyXZ5rmqjPJri_ETVl94VJO5Iq7DfT_DjqXpi7aENvfyZOFdhm2AL3HamXdzO7d27O-1Pu_CB1-_FzKy7F7xaR8S3yy1kC4z18arBS-oH6jlopUjFTbVKHw3k6FtUoz-zpFVqGsQ8GPbDY0t-SpsBdkqyiiq0cFhqKeGU6T7oL_7iDeI05ez6wzZfO5VcJhFCE88rFTicdzq5hDz6jteFQmLX32xGxwuGtn-8JVErkEdVj7TUR3GdPhAG8YZcLpImYTYMnKV"/>
    <s v="NO"/>
    <s v="AMBIENTE"/>
    <s v="DIEGO MAURICIO ROJAS CACHOPE"/>
    <s v="PENDIENTE_x000a_20235400001603"/>
    <s v="No Aplica"/>
    <s v="No Aplica"/>
    <s v="No Aplica"/>
    <s v="No Aplica"/>
    <s v="No Aplica"/>
  </r>
  <r>
    <n v="2023"/>
    <m/>
    <s v="FDLSC-CVNI-473-2023 (8550-2023)"/>
    <s v="SDIS-CD-168311-2023"/>
    <s v="SECRETARIA DE INTEGRACIÓN SOCIAL"/>
    <n v="899999061"/>
    <n v="1852"/>
    <s v="INGRESO VITAL PARA SAN CRISTÓBAL"/>
    <s v="CONVENIO INTERADMINISTRATIVO"/>
    <s v="CVNI"/>
    <s v="CONTRATACION DIRECTA"/>
    <s v="AUNAR ESFUERZOS TÉCNICOS, ADMINISTRATIVOS, JURÍDICOS Y FINANCIEROS ENTRE LA SECRETARÍA DISTRITAL DE INTEGRACIÓN SOCIAL Y EL FONDO DE DESARROLLO LOCAL DE SAN CRISTÓBAL PARA LA OPERACIÓN DEL PAGO DE TRANSFERENCIAS MONETARIAS NO CONDICIONADAS DE LA ESTRATEGIA DE INGRESO MÍNIMO GARANTIZADO, QUE PERMITIRÁ LA DISPERSIÓN DE RECURSOS A LOS HOGARES POBRES PRIORIZADOS E IDENTIFICADOS DE LA LOCALIDAD DE SAN CRISTÓBAL."/>
    <s v="MARIA FERNANDA GOMEZ CARDONA"/>
    <d v="2023-06-28T00:00:00"/>
    <n v="6"/>
    <d v="2023-06-30T00:00:00"/>
    <d v="2023-12-31T00:00:00"/>
    <s v="No Aplica"/>
    <s v="No Aplica"/>
    <s v="No Aplica"/>
    <s v="No Aplica"/>
    <s v=" "/>
    <s v=" "/>
    <s v=" "/>
    <d v="2023-12-31T00:00:00"/>
    <n v="5986468000"/>
    <n v="0"/>
    <n v="5986468000"/>
    <n v="13027090"/>
    <n v="5986468000"/>
    <s v="NO APLICA"/>
    <x v="0"/>
    <s v="En ejecución"/>
    <n v="5986468000"/>
    <n v="0"/>
    <n v="0"/>
    <s v="Terminado"/>
    <s v="NO"/>
    <s v="SI"/>
    <s v="SI"/>
    <s v="En proceso de Liquidacion. pendiente un rechazo en dispersion._x000a_Pendiente firma del alcalde para tramitar informe final"/>
    <s v="https://community.secop.gov.co/Public/Tendering/OpportunityDetail/Index?noticeUID=CO1.NTC.4652303&amp;isFromPublicArea=True&amp;isModal=False"/>
    <s v="https://gobiernobogota.sharepoint.com/:f:/s/ExpedientesDigitalesSDG/120alcaldialocaldesancristobal/Eu2Rue9ngQ5Ki1y2Bgx3UOgBGSZ483usYNFxSPG40QKAKw?e=PI8VEB"/>
    <s v="SUBSIDIO C"/>
    <s v="OSWALDO JAVIER SÁNCHEZ SOLER"/>
    <s v="20235400001513"/>
    <s v="No Aplica"/>
    <s v="No Aplica"/>
    <s v="No Aplica"/>
    <s v="No Aplica"/>
    <s v="No Aplica"/>
  </r>
  <r>
    <n v="2023"/>
    <m/>
    <s v="FDLSC-CTOI-478-2023"/>
    <s v="FDLSC-CD-316-2023"/>
    <s v="EMPRESA DE TELECOMUNICACIONES DE BOGOTÁ ETB SA ESP"/>
    <n v="899999115"/>
    <s v="O21202020080484120"/>
    <s v="SERVICIOS DE TELEFONÍA FIJA (ACCESO)"/>
    <s v="CONTRATO INTERADMINISTRATIVO"/>
    <s v="CTOI"/>
    <s v="CONTRATACION DIRECTA"/>
    <s v="CONTRATAR LA RENOVACIÓN DEL SERVICIO DE COMUNICACIONES UNIFICADAS Y SOPORTE TÉCNICO PARA EL ADECUADO FUNCIONAMIENTO DEL SERVICIO DE TELEFONIA VOZ IP PARA LA ALCALDIA LOCAL DE SAN CRISTÓBAL Y SUS SEDES"/>
    <s v="MARIA FERNANDA GOMEZ CARDONA"/>
    <d v="2023-06-27T00:00:00"/>
    <n v="12"/>
    <d v="2023-07-04T00:00:00"/>
    <d v="2024-07-03T00:00:00"/>
    <s v="No Aplica"/>
    <s v="No Aplica"/>
    <s v="No Aplica"/>
    <s v="2 Meses_x000a_1 mes"/>
    <n v="450"/>
    <s v=" "/>
    <s v=" "/>
    <d v="2024-10-03T00:00:00"/>
    <n v="18350232"/>
    <n v="5013282"/>
    <n v="23363514"/>
    <n v="0"/>
    <n v="23363514"/>
    <s v="NO APLICA"/>
    <x v="0"/>
    <s v="En ejecución"/>
    <n v="13609622"/>
    <n v="0"/>
    <n v="9753892"/>
    <s v="Terminado"/>
    <s v="No Aplica"/>
    <s v="SI"/>
    <s v="SI"/>
    <s v="El expediente reposa en archivo, pendiente anexar pago 5 6 7 8 9"/>
    <s v="https://community.secop.gov.co/Public/Tendering/OpportunityDetail/Index?noticeUID=CO1.NTC.4623937&amp;isFromPublicArea=True&amp;isModal=False"/>
    <s v="https://gobiernobogota.sharepoint.com/sites/ExpedientesDigitalesSDG/120alcaldialocaldesancristobal/Documentos%20compartidos/Forms/AllItems.aspx?id=%2Fsites%2FExpedientesDigitalesSDG%2F120alcaldialocaldesancristobal%2FDocumentos%20compartidos%2F120%2E75%20CONTRATOS%2F2023%2F0478%2D2023%2FCONTRATO%20CTOI%20478%2D2023%20CARPETA%202%2Epdf&amp;viewid=48a8c6a0%2D2532%2D4a73%2Da119%2Dd82bf7f8ddbb&amp;parent=%2Fsites%2FExpedientesDigitalesSDG%2F120alcaldialocaldesancristobal%2FDocumentos%20compartidos%2F120%2E75%20CONTRATOS%2F2023%2F0478%2D2023"/>
    <s v="SISTEMAS"/>
    <s v="JULIETH ANDREA MARTINEZ TOVAR_x000a_FREDY ROLANDO MORENO BALLESTEROS_x000a_JULIETH ANDREA MARTINEZ TOVAR"/>
    <s v="20245420016933_x000a_20245420016143_x000a_20235400000953"/>
    <n v="70798"/>
    <s v="CHUBB"/>
    <d v="2023-06-27T00:00:00"/>
    <d v="2027-06-27T00:00:00"/>
    <s v="VIGENTE"/>
  </r>
  <r>
    <n v="2023"/>
    <m/>
    <s v="FDLSC-COP-487-2023"/>
    <s v="FDLSC-LP-003-2023"/>
    <s v="CONSORCIO SAN CRISTOBAL 2023"/>
    <n v="901726402"/>
    <n v="1871"/>
    <s v="OBRAS PARA LA MOVILIDAD EN SAN CRISTÓBAL"/>
    <s v="CONTRATO DE OBRA PUBLICA"/>
    <s v="COP"/>
    <s v="LICITACION PÚBLICA"/>
    <s v="REALIZAR LAS OBRAS DE CONSERVACIÓN DE LA MALLA VIAL, ESPACIO PÚBLICO ASOCIADO Y OBRAS COMPLEMENTARIAS EN LA LOCALIDAD DE SAN CRISTÓBAL, BOGOTÁ, D.C. A TRAVÉS DEL SISTEMA DE PRECIOS UNITARIOS FIJOS Y A MONTO AGOTABLE"/>
    <s v="JOSE LUIS SUAREZ PARRA"/>
    <d v="2023-06-27T00:00:00"/>
    <n v="9"/>
    <d v="2023-07-18T00:00:00"/>
    <d v="2024-04-17T00:00:00"/>
    <s v="No Aplica"/>
    <s v="No Aplica"/>
    <s v="No Aplica"/>
    <s v="4 MESES"/>
    <n v="13"/>
    <s v=" "/>
    <s v=" "/>
    <d v="2024-08-17T00:00:00"/>
    <n v="7053431025"/>
    <n v="3372112834"/>
    <n v="10425543859"/>
    <n v="0"/>
    <n v="10425543859"/>
    <s v="NO APLICA"/>
    <x v="0"/>
    <s v="En ejecución"/>
    <n v="9381270035"/>
    <n v="0"/>
    <n v="1044273824"/>
    <s v="NO"/>
    <s v="No Aplica"/>
    <s v="SI"/>
    <s v="SI"/>
    <s v="En Ejecución"/>
    <s v="https://community.secop.gov.co/Public/Tendering/ContractNoticePhases/View?PPI=CO1.PPI.24536644&amp;isFromPublicArea=True&amp;isModal=False"/>
    <s v="https://gobiernobogota.sharepoint.com/sites/ExpedientesDigitalesSDG/120alcaldialocaldesancristobal/Documentos%20compartidos/Forms/AllItems.aspx?id=%2Fsites%2FExpedientesDigitalesSDG%2F120alcaldialocaldesancristobal%2FDocumentos%20compartidos%2F120%2E75%20CONTRATOS%2F2023%2F0487%2D2023&amp;viewid=48a8c6a0%2D2532%2D4a73%2Da119%2Dd82bf7f8ddbb"/>
    <s v="INFRAESTRUCTURA"/>
    <s v="MIRS LATINOAMERICA S.A.S"/>
    <s v="FDLSC-INTV-524-2023"/>
    <s v="B-10038081"/>
    <s v="Seguros Mundial"/>
    <s v="05/07/2023_x000a_05/07/2023_x000a_05/07/2023_x000a_05/04/2024"/>
    <s v="05/10/2024_x000a_05/10/2024_x000a_05/04/2027_x000a_05/04/2029"/>
    <s v="VIGENTE_x000a_VIGENTE_x000a_VIGENTE_x000a_VIGENTE"/>
  </r>
  <r>
    <n v="2023"/>
    <m/>
    <s v="FDLSC-COP-488-2023"/>
    <s v="FDLSC-LP-004-2023"/>
    <s v="CONSORCIO AMG"/>
    <n v="901727786"/>
    <s v="1866 - 1871"/>
    <s v="SAN CRISTÓBAL PREPARADA ANTE EMERGENCIAS - OBRAS PARA LA MOVILIDAD EN SAN CRISTÓBAL"/>
    <s v="CONTRATO DE OBRA PUBLICA"/>
    <s v="COP"/>
    <s v="LICITACION PÚBLICA"/>
    <s v="CONTRATAR A MONTO AGOTABLE LA ACTUALIZACIÓN Y AJUSTE DE ESTUDIOS Y DISEÑOS, Y LA CONSTRUCCIÓN DE OBRAS DE MITIGACIÓN DE RIESGOS POR PROCESOS DE REMOCIÓN EN MASA, PARA EL SECTOR PASEITO, DE ACUERDO CON EL POLÍGONO ANALIZADO EN LOS ESTUDIOS Y DISEÑOS ELABORADOS POR EL CONTRATO DE CONSULTORÍA 275 DE 2018, OBRAS A DESARROLLAR EN LA LOCALIDAD DE SAN CRISTÓBAL, BOGOTÁ D.C"/>
    <s v="JOSE LUIS SUAREZ PARRA"/>
    <d v="2023-06-27T00:00:00"/>
    <n v="11"/>
    <d v="2023-07-19T00:00:00"/>
    <d v="2024-06-18T00:00:00"/>
    <s v="No Aplica"/>
    <s v="No Aplica"/>
    <s v="No Aplica"/>
    <s v="No Aplica"/>
    <s v=" "/>
    <d v="2024-06-13T00:00:00"/>
    <d v="2024-07-12T00:00:00"/>
    <d v="2024-07-18T00:00:00"/>
    <n v="7548965475"/>
    <n v="1753670864"/>
    <n v="9302636339"/>
    <n v="0"/>
    <n v="9302636339"/>
    <s v="NO APLICA"/>
    <x v="0"/>
    <s v="Suspendido"/>
    <n v="8372372705"/>
    <n v="0"/>
    <n v="930263634"/>
    <s v="Terminado"/>
    <s v="No Aplica"/>
    <s v="SI"/>
    <s v="SI"/>
    <s v="Terminado en proceso de liquidacion"/>
    <s v="https://community.secop.gov.co/Public/Tendering/ContractNoticePhases/View?PPI=CO1.PPI.24593770&amp;isFromPublicArea=True&amp;isModal=False"/>
    <s v="https://gobiernobogota.sharepoint.com/sites/ExpedientesDigitalesSDG/120alcaldialocaldesancristobal/Documentos%20compartidos/Forms/AllItems.aspx?id=%2Fsites%2FExpedientesDigitalesSDG%2F120alcaldialocaldesancristobal%2FDocumentos%20compartidos%2F120%2E75%20CONTRATOS%2F2023%2F0488%2D2023&amp;viewid=48a8c6a0%2D2532%2D4a73%2Da119%2Dd82bf7f8ddbb"/>
    <s v="INFRAESTRUCTURA"/>
    <s v="CONSORCIO INTERVENCION BOGOTA 2023"/>
    <s v="FDLSC-INTV-526-2023"/>
    <s v="M-100203450"/>
    <s v="Seguros Mundial"/>
    <s v="03/01/2024_x000a_03/01/2024_x000a_03/01/2024_x000a_19/06/2024"/>
    <s v="19/12/2024_x000a_19/12/2024_x000a_19/06/2027_x000a_19/06/2029"/>
    <s v="VIGENTE_x000a_VIGENTE_x000a_VIGENTE_x000a_VIGENTE"/>
  </r>
  <r>
    <n v="2023"/>
    <m/>
    <s v="FDLSC-CTOI-521-2023"/>
    <s v="FDLSC-CD-331-2023"/>
    <s v="CANAL CAPITAL"/>
    <n v="830012587"/>
    <s v="O23011601210000001803"/>
    <s v="SAN CRISTÓBAL PROMOTORA DEL ARTE, LA CULTURA Y EL PATRIMONIO"/>
    <s v="CONTRATO INTERADMINISTRATIVO"/>
    <s v="CTOI"/>
    <s v="CONTRATACION DIRECTA"/>
    <s v="PRESTAR LOS SERVICIOS DE PLANEACIÓN, EJECUCIÓN Y DIVULGACIÓN DE LAS ACTIVIDADES A DESARROLLARSE EN EL MARCO DE LA ACCIÓN DE CIUDAD NAVIDAD 2023 Y LA GENERACIÓN DE LOS ENTORNOS LUMÍNICOS Y DE DIFUSIÓN DE LOS ACTOS PRINCIPALES QUE HARÁN PARTE DE LA ESTRATEGIA COMUNICACIONAL DE LA ADMINISTRACIÓN DISTRITAL."/>
    <s v="MARIA FERNANDA GOMEZ CARDONA"/>
    <d v="2023-06-27T00:00:00"/>
    <n v="8"/>
    <d v="2023-07-10T00:00:00"/>
    <d v="2024-03-10T00:00:00"/>
    <s v="No Aplica"/>
    <s v="No Aplica"/>
    <s v="No Aplica"/>
    <s v="No Aplica"/>
    <s v=" "/>
    <s v=" "/>
    <s v=" "/>
    <d v="2024-03-10T00:00:00"/>
    <n v="200000000"/>
    <n v="0"/>
    <n v="200000000"/>
    <n v="0"/>
    <n v="200000000"/>
    <s v="NO APLICA"/>
    <x v="0"/>
    <s v="En ejecución"/>
    <n v="200000000"/>
    <n v="0"/>
    <n v="0"/>
    <s v="Terminado"/>
    <s v="NO"/>
    <s v="SI"/>
    <s v="SI"/>
    <s v="Pendiente por liquidacióin que genera gobierno"/>
    <s v="https://www.contratos.gov.co/consultas/detalleProceso.do?numConstancia=23-22-70418&amp;g-recaptcha-response=03AAYGu2QBnvYNekf2RH3dt8eR9XFBRYZQc7ogNzcATmRfY79OWdwUeWNxKqcnkHBjfNCuq0apzdpRLWBodyvvyEQw-ugjDp0L5KWuqzm6cHe_YxUR1JORSXXEeMhDh2nJlccQ9LfSNY7xb7oiEVjpV5ecify9B_4gLRUT80GgZZQuMQYA-edRALjluolCOJXqmfrRXze4_QeSPEov8flt74ET6tn7rdhyC4KDznnj9EXqY1zyDg764u2opof6bS6iE88yvtmPVxb1WJhEuFuvFZzTMJ_pRSTkgp-43sQ1GY-ZlpuXN-nSJiGJp21rzufNuqOd_rZgGULFSCJSw33lZCq1LFOEKeeGxRypOfL8WmKpayyX_Gc73O-QQjsJQf_LMPvrS3sjkA5p1e04bIgzGYpZkxZrNR6urcri2PmtB9YBF-zG0NYyb81icq0FjG1z6n7u-7jLFGy_Rb04_pdxlIxmIkEJ6F9aZCdusXuAsRL6ytC1ECc9RYO19rK-WsZphp4-3YixsyNT9TxgrQ0yDEJu2kscY576TdeXMzaz_YCIvcrhprK0XdwYAI0jISm2H8-wZzQ4bLvg"/>
    <s v="https://gobiernobogota.sharepoint.com/sites/ExpedientesDigitalesSDG/120alcaldialocaldesancristobal/Documentos%20compartidos/Forms/AllItems.aspx?id=%2Fsites%2FExpedientesDigitalesSDG%2F120alcaldialocaldesancristobal%2FDocumentos%20compartidos%2F120%2E75%20CONTRATOS%2F2023%2F0521%2D2023&amp;viewid=48a8c6a0%2D2532%2D4a73%2Da119%2Dd82bf7f8ddbb"/>
    <s v="CULTURA"/>
    <s v="FABIAN ANDRES MIRANDA JACINTO"/>
    <s v="20235400001723"/>
    <s v="No Aplica"/>
    <s v="No Aplica"/>
    <s v="No Aplica"/>
    <s v="No Aplica"/>
    <s v="No Aplica"/>
  </r>
  <r>
    <n v="2023"/>
    <m/>
    <s v="FDLSC-INTV-524-2023"/>
    <s v="FDLSC-CMA-001-2023"/>
    <s v="MIRS LATINOAMERICA S.A.S"/>
    <n v="900241875"/>
    <n v="1871"/>
    <s v="OBRAS PARA LA MOVILIDAD EN SAN CRISTÓBAL"/>
    <s v="CONTRATO INTERVENTORIA"/>
    <s v="INTV"/>
    <s v="CONCURSO MERITOS ABIERTOS"/>
    <s v="REALIZAR LA INTERVENTORÍA TÉCNICA, ADMINISTRATIVA, FINANCIERA, JURÍDICA, AMBIENTAL, SOCIAL Y SST AL CONTRATO DE OBRA PÚBLICA CUYO OBJETO ES: REALIZAR LAS OBRAS DE CONSERVACIÓN DE LA MALLA VIAL Y ESPACIO PÚBLICO ASOCIADO EN LA LOCALIDAD DE SAN CRISTÓBAL, BOGOTÁ, D.C. A TRAVÉS DEL SISTEMA DE PRECIOS UNITARIOS FIJOS, CON FORMULA DE REAJUSTE Y A MONTO AGOTABLE"/>
    <s v="JOSE LUIS SUAREZ PARRA"/>
    <d v="2023-06-28T00:00:00"/>
    <n v="9"/>
    <d v="2023-07-18T00:00:00"/>
    <d v="2024-04-17T00:00:00"/>
    <s v="No Aplica"/>
    <s v="No Aplica"/>
    <s v="No Aplica"/>
    <s v="4 MESES"/>
    <n v="13"/>
    <s v=" "/>
    <s v=" "/>
    <d v="2024-08-17T00:00:00"/>
    <n v="693127155"/>
    <n v="281775478"/>
    <n v="974902633"/>
    <n v="0"/>
    <n v="974902633"/>
    <s v="NO APLICA"/>
    <x v="0"/>
    <s v="En ejecución"/>
    <n v="780332082"/>
    <n v="0"/>
    <n v="194570551"/>
    <s v="NO"/>
    <s v="No Aplica"/>
    <s v="SI"/>
    <s v="SI"/>
    <s v="En Ejecución"/>
    <s v="https://community.secop.gov.co/Public/Tendering/ContractNoticePhases/View?PPI=CO1.PPI.24930991&amp;isFromPublicArea=True&amp;isModal=False"/>
    <s v="https://gobiernobogota.sharepoint.com/sites/ExpedientesDigitalesSDG/120alcaldialocaldesancristobal/Documentos%20compartidos/Forms/AllItems.aspx?id=%2Fsites%2FExpedientesDigitalesSDG%2F120alcaldialocaldesancristobal%2FDocumentos%20compartidos%2F120%2E75%20CONTRATOS%2F2023%2F0524%2D2023&amp;viewid=48a8c6a0%2D2532%2D4a73%2Da119%2Dd82bf7f8ddbb"/>
    <s v="INFRAESTRUCTURA"/>
    <s v="ISOLIER ANDRES EGUIS BENITEZ_x000a_DANIELA VANESA CAMPO GRANADOS_x000a_DIEGO CABALLERO ROJAS_x000a_DIANA MARCELA VAHOS GIL_x000a_DIEGO CABALLERO ROJAS, DIANA MARCELA VAHOS GIL, JEFFERSON ARLES AYALA BOHORQUEZ"/>
    <s v="20245420018263_x000a_20245420015323_x000a_20245420010473_x000a_20245400000333"/>
    <s v="21-44-101418188"/>
    <s v="Seguros del Estado S.A."/>
    <s v="18/07/2023_x000a_18/07/2023_x000a_17/04/2024"/>
    <s v="17/02/2024_x000a_17/08/2027_x000a_17/04/2029"/>
    <s v="VENCIDA_x000a_VIGENTE_x000a_VIGENTE"/>
  </r>
  <r>
    <n v="2023"/>
    <m/>
    <s v="FDLSC-INTV-526-2023"/>
    <s v="FDLSC-CMA-002-2023"/>
    <s v="CONSORCIO INTERVENCION BOGOTA 2023"/>
    <n v="901728719"/>
    <s v="1866 - 1871"/>
    <s v="SAN CRISTÓBAL PREPARADA ANTE EMERGENCIAS - OBRAS PARA LA MOVILIDAD EN SAN CRISTÓBAL"/>
    <s v="CONTRATO INTERVENTORIA"/>
    <s v="INTV"/>
    <s v="CONCURSO MERITOS ABIERTOS"/>
    <s v="REALIZAR LA INTERVENTORÍA TÉCNICA, ADMINISTRATIVA, FINANCIERA, CONTABLE, JURÍDICA, SOCIAL, AMBIENTAL Y SST AL CONTRATO DE OBRA CUYO OBJETO ES: CONTRATAR A MONTO AGOTABLE LA ACTUALIZACIÓN Y AJUSTE DE ESTUDIOS Y DISEÑOS, Y LA CONSTRUCCIÓN DE OBRAS DE MITIGACIÓN DE RIESGOS POR PROCESOS DE REMOCIÓN EN MASA, PARA EL SECTOR PASEITO, DE ACUERDO CON EL POLÍGONO ANALIZADO EN LOS ESTUDIOS Y DISEÑOS ELABORADOS POR EL CONTRATO DE CONSULTORÍA 275 DE 2018, OBRAS A DESARROLLAR EN LA LOCALIDAD DE SAN CRISTÓBAL, BOGOTÁ D.C"/>
    <s v="JOSE LUIS SUAREZ PARRA"/>
    <d v="2023-06-29T00:00:00"/>
    <n v="12"/>
    <d v="2023-07-19T00:00:00"/>
    <d v="2024-06-18T00:00:00"/>
    <s v="No Aplica"/>
    <s v="No Aplica"/>
    <s v="No Aplica"/>
    <s v="No Aplica"/>
    <s v=" "/>
    <d v="2024-06-13T00:00:00"/>
    <d v="2024-07-12T00:00:00"/>
    <d v="2024-07-18T00:00:00"/>
    <n v="559641814"/>
    <n v="0"/>
    <n v="559641814"/>
    <n v="0"/>
    <n v="559641814"/>
    <s v="NO APLICA"/>
    <x v="0"/>
    <s v="Suspendido"/>
    <n v="472451524"/>
    <n v="0"/>
    <n v="87190290"/>
    <s v="Terminado"/>
    <s v="No Aplica"/>
    <s v="SI"/>
    <s v="SI"/>
    <s v="Terminado en proceso de liquidacion"/>
    <s v="https://community.secop.gov.co/Public/Tendering/ContractNoticePhases/View?PPI=CO1.PPI.25005073&amp;isFromPublicArea=True&amp;isModal=False"/>
    <s v="https://gobiernobogota.sharepoint.com/sites/ExpedientesDigitalesSDG/120alcaldialocaldesancristobal/Documentos%20compartidos/Forms/AllItems.aspx?id=%2Fsites%2FExpedientesDigitalesSDG%2F120alcaldialocaldesancristobal%2FDocumentos%20compartidos%2F120%2E75%20CONTRATOS%2F2023%2F0526%2D2023&amp;viewid=48a8c6a0%2D2532%2D4a73%2Da119%2Dd82bf7f8ddbb"/>
    <s v="INFRAESTRUCTURA"/>
    <s v="ISOLIER ANDRES EGUIS BENITEZ_x000a_DIEGO CABALLERO ROJAS_x000a_JEFFERSON ARLES AYALA BOHORQUEZ_x000a_DIEGO CABALLERO ROJAS Y JEFFERSON ARLES AYALA BOHORQUEZ"/>
    <s v="20245420015323_x000a_20245400000313"/>
    <s v="18-44-101090663"/>
    <s v="Seguros del Estado S.A."/>
    <s v="06/07/2023_x000a_06/07/2023_x000a_06/07/2023"/>
    <s v="05/12/2024_x000a_06/06/2027_x000a_06/07/2028"/>
    <s v="VIGENTE_x000a_VIGENTE_x000a_VIGENTE"/>
  </r>
  <r>
    <n v="2023"/>
    <m/>
    <s v="FDLSC-CTOI-530-2023"/>
    <s v="FDLSC-CD-344-2023"/>
    <s v="ASOCIACION COLOMBIANA DE INTERPRETES Y PRODUCTORES FONOGRAFICOS (ACINPRO)"/>
    <n v="890984107"/>
    <s v="O23011605570000001873"/>
    <s v="SAN CRISTÓBAL AL SERVICIO DE LA CIUDADANIA"/>
    <s v="CONTRATO INTERADMINISTRATIVO"/>
    <s v="CTOI"/>
    <s v="CONTRATACION DIRECTA"/>
    <s v="CONTRATAR LOS SERVICIOS DE ACINPRO PARA REALIZAR LA EJECUCIÓN Y COMUNICACIÓN PÚBLICA DE LOS FONOGRAMAS E INTERPRETACIONES ARTÍSTICAS Y/O EJECUCIONES PERTENECIENTES ÚNICAMENTE A SUS TITULARES AFILIADOS, EN LOS EVENTOS Y ACTIVIDADES REALIZADAS POR EL FONDO DE DESARROLLO LOCAL DE SAN CRISTÓBAL"/>
    <s v="MANUEL ARTURO RODRIGUEZ VASQUEZ"/>
    <d v="2023-06-28T00:00:00"/>
    <n v="9"/>
    <d v="2023-06-29T00:00:00"/>
    <d v="2024-03-28T00:00:00"/>
    <s v="No Aplica"/>
    <s v="No Aplica"/>
    <s v="No Aplica"/>
    <s v="No Aplica"/>
    <s v=" "/>
    <s v=" "/>
    <s v=" "/>
    <d v="2024-03-28T00:00:00"/>
    <n v="19720000"/>
    <n v="0"/>
    <n v="19720000"/>
    <n v="0"/>
    <n v="19720000"/>
    <s v="NO APLICA"/>
    <x v="1"/>
    <s v="En ejecución"/>
    <n v="19720000"/>
    <s v=" "/>
    <n v="0"/>
    <s v="Liquidado"/>
    <d v="2024-07-04T00:00:00"/>
    <s v="SI"/>
    <s v="SI"/>
    <s v="Liquidado"/>
    <s v="https://community.secop.gov.co/Public/Tendering/OpportunityDetail/Index?noticeUID=CO1.NTC.4658007&amp;isFromPublicArea=True&amp;isModal=False"/>
    <s v="https://gobiernobogota.sharepoint.com/sites/ExpedientesDigitalesSDG/120alcaldialocaldesancristobal/Documentos%20compartidos/Forms/AllItems.aspx?id=%2Fsites%2FExpedientesDigitalesSDG%2F120alcaldialocaldesancristobal%2FDocumentos%20compartidos%2F120%2E75%20CONTRATOS%2F2023%2F0530%2D2023&amp;viewid=48a8c6a0%2D2532%2D4a73%2Da119%2Dd82bf7f8ddbb"/>
    <s v="CULTURA"/>
    <s v="LAURA FERNANDA GARCÍA RODRIGUEZ"/>
    <s v="20235400001623"/>
    <s v="380-47-994000136643-0"/>
    <s v="ASEGURADORA SOLIDARIA DE COLOMBIA"/>
    <s v="  28/06/2023"/>
    <s v="  03/07/2024"/>
    <s v="VIGENTE"/>
  </r>
  <r>
    <n v="2023"/>
    <m/>
    <s v="FDLSC-CTOI-571-2023"/>
    <s v="FDLSC-CD-356-2023"/>
    <s v="EMPRESA INMOBILIARIA Y DE SERVICIOS LOGISTICOS DE CUNDINAMARCA"/>
    <n v="830021022"/>
    <s v="O23011601060000001865_x000a_O23011601200000001801_x000a_O23011601240000001813_x000a_O23011602300000001866_x000a_O23011602380000001868_x000a_O23011603390000001869_x000a_O23011603400000001870_x000a_O23011603480000001844_x000a_O23011605570000001873"/>
    <s v="San Cristóbal le apuesta a la reactivación económica apoyando lo nuestro 4.194.750_x000a_San Cristóbal es deporte 404.090.967_x000a_Espacios mas verdes en San Cristóbal 30.845.281_x000a_San Cristóbal preparada ante emergencias 65.488.556_x000a_San Cristóbal fomenta la separación, transformación y aprovechamiento de sus residuos 23.576.875_x000a_San Cristóbal territorio de paz y reconciliación 196.792.889_x000a_Mujeres empoderadas en San Cristóbal 51.551.300_x000a_San Cristóbal cuida a San Cristóbal 22.914.769_x000a_San Cristóbal al servicio de la ciudadanía 1.366.827.349"/>
    <s v="CONTRATO INTERADMINISTRATIVO"/>
    <s v="CTOI"/>
    <s v="CONTRATACION DIRECTA"/>
    <s v="REALIZAR GERENCIA INTEGRAL LOGÍSTICA PARA EL DESARROLLO OPERATIVO DE LOS EVENTOS LIDERADOS POR LA ALCALDÍA LOCAL DE SAN CRISTÓBAL"/>
    <s v="ESTEFANIA CASALLAS RIAÑO"/>
    <d v="2023-06-28T00:00:00"/>
    <n v="6"/>
    <d v="2023-07-17T00:00:00"/>
    <d v="2023-12-31T00:00:00"/>
    <s v="No Aplica"/>
    <s v="No Aplica"/>
    <s v="No Aplica"/>
    <s v="No Aplica"/>
    <s v=" "/>
    <s v=" "/>
    <s v=" "/>
    <d v="2023-12-31T00:00:00"/>
    <n v="2166282736"/>
    <n v="1083140454"/>
    <n v="3249423190"/>
    <n v="0"/>
    <n v="3249423190"/>
    <s v="NO APLICA"/>
    <x v="0"/>
    <s v="En ejecución"/>
    <n v="0"/>
    <n v="0"/>
    <n v="3249423190"/>
    <s v="Terminado"/>
    <s v="NO"/>
    <s v="SI"/>
    <s v="SI"/>
    <s v="En proceso de ingreso a Almacen y a la espera de radicación de facturación  e informe por parte del operador para trámite de pago y liquidación"/>
    <s v="https://community.secop.gov.co/Public/Tendering/OpportunityDetail/Index?noticeUID=CO1.NTC.4657752&amp;isFromPublicArea=True&amp;isModal=False"/>
    <s v="https://gobiernobogota.sharepoint.com/sites/ExpedientesDigitalesSDG/120alcaldialocaldesancristobal/Documentos%20compartidos/Forms/AllItems.aspx?id=%2Fsites%2FExpedientesDigitalesSDG%2F120alcaldialocaldesancristobal%2FDocumentos%20compartidos%2F120%2E75%20CONTRATOS%2F2023%2F0571%2D2023&amp;viewid=48a8c6a0%2D2532%2D4a73%2Da119%2Dd82bf7f8ddbb"/>
    <s v="INTERADMINISTRATIVOS"/>
    <s v="MONICA ALEJANDRA BERNAL FORIGUA_x000a_YEIMY JULIETH TORRES_x000a_ELIANA YURIED BENITO LADINO_x000a_DIANA MARCELA RUBIO BERIGUES_x000a_JOHN FREDY AGUIRRE CORREA_x000a_ANGÉLICA JOHANNA PATARROYO LONDOÑO_x000a_ANNI ESTHER ZUÑIGA PEREA_x000a_ROSA ANGELICA ROBAYO AYALA_x000a_JACKELINE ROMERO ROMERO_x000a_LISSETH CATALINA VARGAS MAYORGA_x000a_OSWALDO JAVIER SANCHEZ SOLER_x000a_OMAR RUBIANO CASTRO_x000a_FREDDY ALBERTO HERNANDEZ PAEZ_x000a__x000a_JAIR ALEXANDER GUTIERREZ_x000a_ANGELICA JOHANA PATARROLLO LONDOÑO_x000a_MONICA ALEJANDRA BERNAL FORIGUA_x000a_ROSA ANGELICA ROBAYO AYALA_x000a_DEISY ANGELICA CASTIBLANCO_x000a_DIEGO MAURICIO ROJAS CACHOPE_x000a_ELIANA YURIED BENITO LADINO_x000a_KARINA ROCIRIS LEON RIANO_x000a_FREDY ALBERTO HERNANDEZ PAEZ_x000a_LISSETH CATALINA VARGAS MAYORGA_x000a_OSWALDO JAVIER SANCHEZ SOLER_x000a_JHON FERNANDO BARRANTES_x000a_MARIA FERNANDA GÓMEZ CARDONA"/>
    <s v="20245420018303_x000a_20245420009163_x000a_20245420005553_x000a_20245420002213 _x000a_20245420000263_x000a_20235400001883 - 20235420011693 - 20235400002693"/>
    <s v="33-44-101239910"/>
    <s v="SEGUROS DEL ESTADO"/>
    <d v="2023-06-28T00:00:00"/>
    <d v="2026-12-31T00:00:00"/>
    <s v="VIGENTE"/>
  </r>
  <r>
    <n v="2023"/>
    <m/>
    <s v="FDLSC-CSU-610-2023"/>
    <s v="FDLSC- MIC-006-2023"/>
    <s v="PROSUTEC S.A.S"/>
    <n v="900293507"/>
    <n v="9060"/>
    <s v="CARTUCHOS PLÁSTICOS PARA IMPRESORA DE COMPUTADOR"/>
    <s v="CONTRATO DE SUMINISTRO"/>
    <s v="CSU"/>
    <s v="MINIMA CUANTIA"/>
    <s v="SUMINISTRO DE CONSUMIBLES DE IMPRESIÓN PARA LAS IMPRESORAS DE LA ALCALDIA LOCAL DE SAN CRISTOBAL Y JUNTA ADMINISTRADORA LOCAL"/>
    <s v="MANUEL ARTURO RODRIGUEZ VASQUEZ"/>
    <d v="2023-08-28T00:00:00"/>
    <n v="2"/>
    <d v="2023-09-04T00:00:00"/>
    <d v="2023-11-03T00:00:00"/>
    <s v="No Aplica"/>
    <s v="No Aplica"/>
    <s v="No Aplica"/>
    <s v="No Aplica"/>
    <s v=" "/>
    <s v=" "/>
    <s v=" "/>
    <d v="2023-11-03T00:00:00"/>
    <n v="27625969"/>
    <n v="0"/>
    <n v="27625969"/>
    <n v="0"/>
    <n v="27625969"/>
    <s v="NO APLICA"/>
    <x v="0"/>
    <s v="En ejecución"/>
    <n v="27625969"/>
    <n v="0"/>
    <n v="0"/>
    <s v="Terminado"/>
    <s v="NO"/>
    <s v="NO"/>
    <s v="NO"/>
    <s v="Sin Liquidar"/>
    <s v="https://community.secop.gov.co/Public/Tendering/ContractNoticePhases/View?PPI=CO1.PPI.26632200&amp;isFromPublicArea=True&amp;isModal=False"/>
    <s v="NO"/>
    <s v="ALMACEN"/>
    <s v="LINA MARCELA CASADIEGO MERCHAN"/>
    <s v="20235400002233"/>
    <n v="100208265"/>
    <s v="MUNDIAL DE SEGUROS"/>
    <d v="2023-08-31T00:00:00"/>
    <s v=" 30/04/2024"/>
    <s v="VENCIDA"/>
  </r>
  <r>
    <n v="2023"/>
    <m/>
    <s v="FDLSC-CSU-696-2023"/>
    <s v="FDLSC- MIC-005-2023"/>
    <s v="COMPAÑIA MAYFER SB S.A.S"/>
    <n v="901114836"/>
    <n v="1826"/>
    <s v="SAN CRISTÓBAL PROTEGE TODAS LAS FORMAS DE VIDA"/>
    <s v="CONTRATO DE SUMINISTRO"/>
    <s v="CSU"/>
    <s v="MINIMA CUANTIA"/>
    <s v="CONTRATAR A MONTO AGOTABLE EL SUMINISTRO DE MATERIALES Y MEDICAMENTOS MÉDICOS VETERINARIOS PARA LA ATENCIÓN DE CANINOS Y FELINOS EN LAS BRIGADAS MEDICO VETERINARIAS DESARROLLADAS POR LA ALCALDÍA LOCAL DE SAN CRISTÓBAL"/>
    <s v="LAURA ESTEFANIA PINZÓN QUIROGA"/>
    <d v="2023-06-29T00:00:00"/>
    <n v="4"/>
    <d v="2023-07-14T00:00:00"/>
    <d v="2023-11-13T00:00:00"/>
    <s v="No Aplica"/>
    <s v="No Aplica"/>
    <s v="No Aplica"/>
    <s v="No Aplica"/>
    <s v=" "/>
    <s v=" "/>
    <s v=" "/>
    <d v="2023-11-13T00:00:00"/>
    <n v="51965617"/>
    <n v="0"/>
    <n v="51965617"/>
    <n v="0"/>
    <n v="51965617"/>
    <s v="NO APLICA"/>
    <x v="1"/>
    <s v="En ejecución"/>
    <n v="51631534"/>
    <n v="0"/>
    <n v="334083"/>
    <s v="Liquidado"/>
    <d v="2024-02-19T00:00:00"/>
    <s v="SI"/>
    <s v="SI"/>
    <s v="Acta de liquidacion cargada_x000a_Pendiente liberacion"/>
    <s v="https://community.secop.gov.co/Public/Tendering/OpportunityDetail/Index?noticeUID=CO1.NTC.4550844&amp;isFromPublicArea=True&amp;isModal=False"/>
    <s v="https://gobiernobogota.sharepoint.com/sites/ExpedientesDigitalesSDG/120alcaldialocaldesancristobal/Documentos%20compartidos/Forms/AllItems.aspx?id=%2Fsites%2FExpedientesDigitalesSDG%2F120alcaldialocaldesancristobal%2FDocumentos%20compartidos%2F120%2E75%20CONTRATOS%2F2023%2F0696%2D2023&amp;viewid=48a8c6a0%2D2532%2D4a73%2Da119%2Dd82bf7f8ddbb"/>
    <s v="BIENESTAR ANIMAL"/>
    <s v="JUAN PABLO OLMOS CASTRO"/>
    <s v="20235420008373"/>
    <s v="21-44-101417505 y 21-40-101214098"/>
    <s v="SEGUROS DEL ESTADO"/>
    <d v="2023-06-30T00:00:00"/>
    <d v="2026-06-30T00:00:00"/>
    <s v="VIGENTE"/>
  </r>
  <r>
    <n v="2023"/>
    <m/>
    <s v="FDLSC-CV-718-2023"/>
    <s v="FDLSC-SASI-002-2023"/>
    <s v="GESCOM SAS"/>
    <n v="830145023"/>
    <n v="1872"/>
    <s v="PARTICIPACIÓN CIUDADANA PARA EL DESARROLLO LOCAL"/>
    <s v="CONTRATO DE COMPRAVENTA"/>
    <s v="CV"/>
    <s v="SELECCIÓN ABREVIADA SUBASTA INVERSA"/>
    <s v="ADQUISICIÓN A MONTO AGOTABLE DE ELEMENTOS TECNOLÓGICOS E INSUMOS DE CARÁCTER LOGÍSTICO, PARA EL FORTALECIMIENTO DE LAS JUNTAS DE ACCIÓN COMUNAL DE LA LOCALIDAD CUARTA DE SAN CRISTÓBAL."/>
    <s v="MANUEL ALEJANDRO GONZÁLEZ DELVASTO"/>
    <d v="2023-10-19T00:00:00"/>
    <n v="2"/>
    <d v="2023-11-01T00:00:00"/>
    <d v="2023-12-31T00:00:00"/>
    <s v="No Aplica"/>
    <s v="No Aplica"/>
    <s v="No Aplica"/>
    <s v="4 MESES_x000a_1 MES"/>
    <n v="7"/>
    <s v=" "/>
    <s v=" "/>
    <d v="2024-05-30T00:00:00"/>
    <n v="409386390"/>
    <n v="0"/>
    <n v="409386390"/>
    <n v="0"/>
    <n v="409386390"/>
    <s v="NO APLICA"/>
    <x v="0"/>
    <s v="En ejecución "/>
    <n v="120289365"/>
    <n v="0"/>
    <n v="289097025"/>
    <s v="Terminado"/>
    <s v="NO"/>
    <s v="SI"/>
    <s v="SI"/>
    <s v="Liquidaciin en Julio"/>
    <s v="https://community.secop.gov.co/Public/Tendering/ContractNoticePhases/View?PPI=CO1.PPI.27101680&amp;isFromPublicArea=True&amp;isModal=False"/>
    <s v="https://gobiernobogota.sharepoint.com/sites/ExpedientesDigitalesSDG/120alcaldialocaldesancristobal/Documentos%20compartidos/Forms/AllItems.aspx?id=%2Fsites%2FExpedientesDigitalesSDG%2F120alcaldialocaldesancristobal%2FDocumentos%20compartidos%2F120%2E75%20CONTRATOS%2F2023%2F0718%2D2023&amp;viewid=48a8c6a0%2D2532%2D4a73%2Da119%2Dd82bf7f8ddbb"/>
    <s v="PARTICIPACIÓN"/>
    <s v="LISSETH CATALINA VARGAS MAYORGA"/>
    <s v="20235420016413"/>
    <s v="N-100065038 "/>
    <s v="MUNDIAL  SEGUROS"/>
    <s v=" 19/10/2023"/>
    <d v="2024-06-19T00:00:00"/>
    <s v="VIGENTE"/>
  </r>
  <r>
    <n v="2023"/>
    <m/>
    <s v="FDLSC-CPS-731-2023"/>
    <s v="FDLSC- MIC-008-2023"/>
    <s v="INMOTICA LTDA"/>
    <n v="900179430"/>
    <n v="1873"/>
    <s v="SAN CRISTÓBAL AL SERVICIO DE LA CIUDADANIA"/>
    <s v="CONTRATO DE PRESTACIÓN DE SERVICIOS"/>
    <s v="CPS"/>
    <s v="MINIMA CUANTIA"/>
    <s v="RENOVACIÓN DE LA GARANTÍA DE LA UPS DE MARCA APC MODELO SMART-UPS VT DE 30 KVA CON SUS RESPECTIVOS MANTENIMIENTOS PREVENTIVOS Y CORRECTIVOS, INCLUYENDO SUMINISTRO Y CAMBIO DE BATERÍAS PARA EL FONDO DE DESARROLLO LOCAL DE SAN CRISTOBAL"/>
    <s v="MANUEL ARTURO RODRIGUEZ VASQUEZ"/>
    <d v="2023-09-18T00:00:00"/>
    <n v="3"/>
    <d v="2023-09-28T00:00:00"/>
    <d v="2023-12-27T00:00:00"/>
    <s v="No Aplica"/>
    <s v="No Aplica"/>
    <s v="No Aplica"/>
    <s v="No Aplica"/>
    <s v=" "/>
    <s v=" "/>
    <s v=" "/>
    <d v="2023-12-27T00:00:00"/>
    <n v="25751600"/>
    <n v="0"/>
    <n v="25751600"/>
    <n v="0"/>
    <n v="25751600"/>
    <s v="NO APLICA"/>
    <x v="1"/>
    <s v="En ejecución"/>
    <n v="25751600"/>
    <n v="0"/>
    <n v="0"/>
    <s v="Liquidado"/>
    <d v="2024-01-30T00:00:00"/>
    <s v="SI"/>
    <s v="SI"/>
    <s v="Cargar de acta de liquidacion independiente "/>
    <s v="https://community.secop.gov.co/Public/Tendering/ContractNoticePhases/View?PPI=CO1.PPI.27014012&amp;isFromPublicArea=True&amp;isModal=False"/>
    <s v="https://gobiernobogota.sharepoint.com/sites/ExpedientesDigitalesSDG/120alcaldialocaldesancristobal/Documentos%20compartidos/Forms/AllItems.aspx?id=%2Fsites%2FExpedientesDigitalesSDG%2F120alcaldialocaldesancristobal%2FDocumentos%20compartidos%2F120%2E75%20CONTRATOS%2F2023%2F0731%2D2023&amp;viewid=48a8c6a0%2D2532%2D4a73%2Da119%2Dd82bf7f8ddbb"/>
    <s v="SISTEMAS"/>
    <s v="JULIETH ANDREA MARTINEZ TOVAR"/>
    <s v="20235400002363"/>
    <s v="11-44-101208281 "/>
    <s v="SEGUROS DEL ESTADO"/>
    <d v="2023-09-19T00:00:00"/>
    <d v="2024-06-18T00:00:00"/>
    <s v="VIGENTE"/>
  </r>
  <r>
    <n v="2023"/>
    <m/>
    <s v="FDLSC-CPS-740-2023"/>
    <s v="FDLSC- MIC-007-2023"/>
    <s v="RODRIGO ALI CUBILLOS VERGARA"/>
    <n v="79464348"/>
    <n v="1803"/>
    <s v="SAN CRISTÓBAL PROMOTORA DEL ARTE, LA CULTURA Y EL PATRIMONIO"/>
    <s v="CONTRATO DE PRESTACIÓN DE SERVICIOS"/>
    <s v="CPS"/>
    <s v="MINIMA CUANTIA"/>
    <s v="CONTRATAR LA PRESTACIÓN DE SERVICIOS DE MANO DE OBRA Y EL SUMINISTRO DE MATERIALES PARA LA ADECUACIÓN Y MEJORAMIENTO DE LOS ESPACIOS PARA EL FORTALECIMIENTO Y OFERTA CULTURAL EN EL AUDITORIO DE LA ALCALDÍA LOCAL SAN CRISTÓBAL."/>
    <s v="ESTEFANIA CASALLAS RIAÑO"/>
    <d v="2023-10-06T00:00:00"/>
    <n v="3"/>
    <d v="2023-10-10T00:00:00"/>
    <d v="2024-01-09T00:00:00"/>
    <s v="No Aplica"/>
    <s v="No Aplica"/>
    <s v="No Aplica"/>
    <s v="No Aplica"/>
    <s v=" "/>
    <s v=" "/>
    <s v=" "/>
    <d v="2024-01-09T00:00:00"/>
    <n v="42610716"/>
    <n v="21000000"/>
    <n v="63610716"/>
    <n v="0"/>
    <n v="63610716"/>
    <s v="NO APLICA"/>
    <x v="1"/>
    <s v="En ejecución"/>
    <n v="63610716"/>
    <n v="0"/>
    <n v="0"/>
    <s v="Liquidado"/>
    <d v="2024-03-04T00:00:00"/>
    <s v="SI"/>
    <s v="SI"/>
    <s v="Acta de Liquidacion cargada en informe final"/>
    <s v="https://community.secop.gov.co/Public/Tendering/ContractNoticePhases/View?PPI=CO1.PPI.26629750&amp;isFromPublicArea=True&amp;isModal=False"/>
    <s v="https://gobiernobogota.sharepoint.com/sites/ExpedientesDigitalesSDG/120alcaldialocaldesancristobal/Documentos%20compartidos/Forms/AllItems.aspx?id=%2Fsites%2FExpedientesDigitalesSDG%2F120alcaldialocaldesancristobal%2FDocumentos%20compartidos%2F120%2E75%20CONTRATOS%2F2023%2F0740%2D2023&amp;viewid=48a8c6a0%2D2532%2D4a73%2Da119%2Dd82bf7f8ddbb"/>
    <s v="CULTURA"/>
    <s v="FABIAN ANDRES MIRANDA JACINTO"/>
    <s v="20235400002503"/>
    <s v="21-46-11076737"/>
    <s v="SEGUROS DEL ESTADO"/>
    <d v="2023-10-06T00:00:00"/>
    <d v="2027-01-06T00:00:00"/>
    <s v="VIGENTE"/>
  </r>
  <r>
    <n v="2023"/>
    <m/>
    <s v="FDLSC-CPS-742-2023"/>
    <s v="FDLSC-SAMC-005-2023"/>
    <s v="SOLUCIONES INTEGRALES TM SAS"/>
    <n v="900374639"/>
    <n v="1859"/>
    <s v="SAN CRISTÓBAL AMBIENTALMENTE SOSTENIBLE"/>
    <s v="CONTRATO DE PRESTACIÓN DE SERVICIOS"/>
    <s v="CPS"/>
    <s v="SELECCION ABREVIADA MENOR CUANTIA"/>
    <s v="CONTRATAR SERVICIOS TÉCNICOS Y OPERATIVOS PARA EJECUTAR ACTIVIDADES DE PLANTACIÓN Y MANTENIMIENTO DE JARDINES EN LA LOCALIDAD DE SAN CRISTÓBAL."/>
    <s v="ESTEFANIA CASALLAS RIAÑO"/>
    <d v="2023-10-19T00:00:00"/>
    <n v="6"/>
    <d v="2023-11-01T00:00:00"/>
    <d v="2024-04-30T00:00:00"/>
    <s v="No Aplica"/>
    <s v="No Aplica"/>
    <s v="No Aplica"/>
    <s v="No Aplica"/>
    <s v=" "/>
    <s v=" "/>
    <s v=" "/>
    <d v="2024-04-30T00:00:00"/>
    <n v="338298913"/>
    <n v="0"/>
    <n v="338298913"/>
    <n v="0"/>
    <n v="338298913"/>
    <s v="NO APLICA"/>
    <x v="0"/>
    <s v="En ejecución"/>
    <n v="338298913"/>
    <n v="0"/>
    <n v="0"/>
    <s v="Terminado"/>
    <s v="No Aplica"/>
    <s v="SI"/>
    <s v="SI"/>
    <s v="En pago tres para racdicar PAC de junio. y avanzar con liquidacion"/>
    <s v="https://community.secop.gov.co/Public/Tendering/ContractNoticePhases/View?PPI=CO1.PPI.26711866&amp;isFromPublicArea=True&amp;isModal=False"/>
    <s v="https://gobiernobogota.sharepoint.com/sites/ExpedientesDigitalesSDG/120alcaldialocaldesancristobal/Documentos%20compartidos/Forms/AllItems.aspx?id=%2Fsites%2FExpedientesDigitalesSDG%2F120alcaldialocaldesancristobal%2FDocumentos%20compartidos%2F120%2E75%20CONTRATOS%2F2023%2F0742%2D2023&amp;viewid=48a8c6a0%2D2532%2D4a73%2Da119%2Dd82bf7f8ddbb"/>
    <s v="AMBIENTE"/>
    <s v="DIEGO MAURICIO ROJAS CACHOPE"/>
    <s v="20235400002593"/>
    <s v="0934485¿7"/>
    <s v="SURAMERICANA DE SEGUROS"/>
    <d v="2023-10-24T00:00:00"/>
    <d v="2024-10-25T00:00:00"/>
    <s v="VIGENTE"/>
  </r>
  <r>
    <n v="2023"/>
    <m/>
    <s v="FDLSC-CPS-743-2023"/>
    <s v="FDLSC- MIC-009-2023"/>
    <s v="A&amp;GC CONSULTING SAS"/>
    <n v="901601081"/>
    <n v="1870"/>
    <s v="MUJERES EMPODERADAS EN SAN CRISTÓBAL"/>
    <s v="CONTRATO DE PRESTACIÓN DE SERVICIOS"/>
    <s v="CPS"/>
    <s v="MINIMA CUANTIA"/>
    <s v="CONTRATAR LA PRESTACIÓN DE SERVICIOS PARA FORTALECER EL EMPODERAMIENTO DE LAS NIÑAS Y MUJERES DE LA LOCALIDAD DE SAN CRISTÓBAL EN EL ÁMBITO CIENTÍFICO Y LA ELIMINACIÓN DE ESTEREOTIPOS DE GÉNERO QUE PERMITAN CONTRIBUIR A LA RADICACIÓN DE LAS VIOLENCIAS BASADAS EN CUESTIONES DE GÉNERO, TENIENDO EN CUENTA LA POLÍTICA PUBLICA DE MUJERES Y EQUIDAD DE GÉNERO (PPMYEG) Y AVANZAR EN LA GARANTÍA Y LA PROTECCIÓN DEL DERECHO A UNA VIDA LIBRE DE VIOLENCIAS Y LA TRANSFORMACIÓN DE LOS PREJUICIOS CULTURALES E INSTITUCIONALES."/>
    <s v="ESTEFANIA CASALLAS RIAÑO"/>
    <d v="2023-10-27T00:00:00"/>
    <n v="1"/>
    <d v="2023-11-03T00:00:00"/>
    <d v="2023-12-02T00:00:00"/>
    <s v="No Aplica"/>
    <s v="No Aplica"/>
    <s v="No Aplica"/>
    <s v="No Aplica"/>
    <s v=" "/>
    <s v=" "/>
    <s v=" "/>
    <d v="2023-12-02T00:00:00"/>
    <n v="43731310"/>
    <n v="0"/>
    <n v="43731310"/>
    <n v="0"/>
    <n v="43731310"/>
    <s v="NO APLICA"/>
    <x v="1"/>
    <s v="En ejecución"/>
    <n v="43731310"/>
    <n v="0"/>
    <n v="0"/>
    <s v="Liquidado"/>
    <d v="2023-12-02T00:00:00"/>
    <s v="SI"/>
    <s v="SI"/>
    <s v="Cargar de acta de liquidacion independiente "/>
    <s v="https://community.secop.gov.co/Public/Tendering/ContractNoticePhases/View?PPI=CO1.PPI.27866191&amp;isFromPublicArea=True&amp;isModal=False"/>
    <s v="https://gobiernobogota.sharepoint.com/sites/ExpedientesDigitalesSDG/120alcaldialocaldesancristobal/Documentos%20compartidos/Forms/AllItems.aspx?id=%2Fsites%2FExpedientesDigitalesSDG%2F120alcaldialocaldesancristobal%2FDocumentos%20compartidos%2F120%2E75%20CONTRATOS%2F2023%2F0743%2D2023&amp;viewid=48a8c6a0%2D2532%2D4a73%2Da119%2Dd82bf7f8ddbb"/>
    <s v="MUJER Y GÉNERO"/>
    <s v="KARINA ROCIRIS LEON RIAÑO_x000a_MONICA ALEJANDRA BERNAL FORIGUA"/>
    <s v="20245420000153_x000a_20235400002623"/>
    <s v="NB-100291626  "/>
    <s v="MUNDIAL  SEGUROS"/>
    <d v="2023-10-27T00:00:00"/>
    <d v="2024-05-30T00:00:00"/>
    <s v="VENCIDA"/>
  </r>
  <r>
    <n v="2023"/>
    <m/>
    <s v="FDLSC-CV-744-2023"/>
    <s v="FDLSC-SASI-001-2023"/>
    <s v="UT SICVEL SC 2023 LOTE 1, 3, 4 y 6"/>
    <n v="901774013"/>
    <n v="1811"/>
    <s v="SAN CRISTÓBAL TE CUIDA"/>
    <s v="CONTRATO DE COMPRAVENTA"/>
    <s v="CV"/>
    <s v="SELECCIÓN ABREVIADA SUBASTA INVERSA"/>
    <s v="CONTRATAR A MONTO AGOTABLE LA ADQUISICIÓN Y DISTRIBUCIÓN DE ELEMENTOS PEDAGÓGICOS Y DIDÁCTICOS, MOBILIARIO, LITERARIO, TECNOLOGICO Y ELECTRONICO AUDIOVISUAL EN EL MARCO DE LOS PROYECTOS DE INVERSION 1724 “POR UNA INFANCIA FELIZ EN SAN CRISTOBAL”, 1790 “SAN CRISTÓBAL FORTALECE LA EDUCACION”, 1811 “SAN CRISTÓBAL TE CUIDA”, EN LA LOCALIDAD DE SAN CRISTOBAL"/>
    <s v="JOSE LUIS SUAREZ PARRA"/>
    <d v="2023-11-09T00:00:00"/>
    <n v="2"/>
    <d v="2023-12-05T00:00:00"/>
    <d v="2024-02-04T00:00:00"/>
    <s v="No Aplica"/>
    <s v="No Aplica"/>
    <s v="No Aplica"/>
    <s v="44 DÍAS_x000a_60 DIAS_x000a_45 DIAS"/>
    <n v="7"/>
    <d v="2024-01-09T00:00:00"/>
    <d v="2024-01-23T00:00:00"/>
    <d v="2024-07-17T00:00:00"/>
    <n v="1897638630"/>
    <n v="0"/>
    <n v="1897638630"/>
    <n v="0"/>
    <n v="1897638630"/>
    <s v="NO APLICA"/>
    <x v="0"/>
    <s v="En ejecución"/>
    <n v="1897581255"/>
    <n v="57375"/>
    <n v="0"/>
    <s v="Liquidado"/>
    <d v="2024-08-04T00:00:00"/>
    <s v="SI"/>
    <s v="SI"/>
    <s v="Liquido CARLOS HERNANDO MACIAS MONTOYA"/>
    <s v="https://community.secop.gov.co/Public/Tendering/ContractNoticePhases/View?PPI=CO1.PPI.26964120&amp;isFromPublicArea=True&amp;isModal=False"/>
    <s v="https://gobiernobogota.sharepoint.com/sites/ExpedientesDigitalesSDG/120alcaldialocaldesancristobal/Documentos%20compartidos/Forms/AllItems.aspx?id=%2Fsites%2FExpedientesDigitalesSDG%2F120alcaldialocaldesancristobal%2FDocumentos%20compartidos%2F120%2E75%20CONTRATOS%2F2023%2F0744%2D2023&amp;viewid=48a8c6a0%2D2532%2D4a73%2Da119%2Dd82bf7f8ddbb"/>
    <s v="DOTACIONES ESCOLARES"/>
    <s v="LINDA VANESSA ACUÑA RAMÍREZ"/>
    <s v="20235420016783"/>
    <s v="CSC100038827"/>
    <s v="COMPAÑIA MUNDIAL DE SEGUROS SA"/>
    <d v="2023-11-09T00:00:00"/>
    <d v="2027-01-24T00:00:00"/>
    <s v="VIGENTE"/>
  </r>
  <r>
    <n v="2023"/>
    <m/>
    <s v="FDLSC-CV-745-2023"/>
    <s v="FDLSC-SASI-001-2023"/>
    <s v="HARDWARE ASESORIAS SOFTWARE LTDA LOTES 2 y 5"/>
    <n v="804000673"/>
    <n v="1724"/>
    <s v="POR UNA INFANCIA FELIZ EN SAN CRISTOBAL"/>
    <s v="CONTRATO DE COMPRAVENTA"/>
    <s v="CV"/>
    <s v="SELECCIÓN ABREVIADA SUBASTA INVERSA"/>
    <s v="CONTRATAR A MONTO AGOTABLE LA ADQUISICIÓN Y DISTRIBUCIÓN DE ELEMENTOS PEDAGÓGICOS Y DIDÁCTICOS, MOBILIARIO, LITERARIO, TECNOLOGICO Y ELECTRONICO AUDIOVISUAL EN EL MARCO DE LOS PROYECTOS DE INVERSION 1724 “POR UNA INFANCIA FELIZ EN SAN CRISTOBAL”, 1790 “SAN CRISTÓBAL FORTALECE LA EDUCACION”, 1811 “SAN CRISTÓBAL TE CUIDA”, EN LA LOCALIDAD DE SAN CRISTOBAL - LOTE 2"/>
    <s v="JOSE LUIS SUAREZ PARRA"/>
    <d v="2023-11-09T00:00:00"/>
    <n v="2"/>
    <d v="2023-11-17T00:00:00"/>
    <d v="2024-01-16T00:00:00"/>
    <s v="No Aplica"/>
    <s v="No Aplica"/>
    <s v="No Aplica"/>
    <s v="CUARENTA Y CUATRO (44) DÍAS_x000a_NOVENTA DIAS (90) DIAS_x000a_CUARENTA Y OCHO DIAS (48) _x000a_44 DIAS"/>
    <n v="7"/>
    <d v="2023-12-20T00:00:00"/>
    <d v="2024-01-22T00:00:00"/>
    <d v="2024-10-03T00:00:00"/>
    <n v="1898785902"/>
    <n v="0"/>
    <n v="1898785902"/>
    <n v="0"/>
    <n v="1898785902"/>
    <s v="NO APLICA"/>
    <x v="0"/>
    <s v="En ejecución"/>
    <n v="0"/>
    <n v="0"/>
    <n v="1898785902"/>
    <s v="Terminado"/>
    <s v="No Aplica"/>
    <s v="SI"/>
    <s v="SI"/>
    <s v="Terminado"/>
    <s v="https://community.secop.gov.co/Public/Tendering/ContractNoticePhases/View?PPI=CO1.PPI.26964120&amp;isFromPublicArea=True&amp;isModal=False"/>
    <s v="https://gobiernobogota.sharepoint.com/sites/ExpedientesDigitalesSDG/120alcaldialocaldesancristobal/Documentos%20compartidos/Forms/AllItems.aspx?id=%2Fsites%2FExpedientesDigitalesSDG%2F120alcaldialocaldesancristobal%2FDocumentos%20compartidos%2F120%2E75%20CONTRATOS%2F2023%2F0745%2D2023&amp;viewid=48a8c6a0%2D2532%2D4a73%2Da119%2Dd82bf7f8ddbb"/>
    <s v="DOTACIONES ESCOLARES"/>
    <s v="WILSON MAURICIO YANGUMA LOZANO"/>
    <s v="20245420019773"/>
    <s v="96-44-101186368"/>
    <s v="SEGUROS DEL ESTADO SA"/>
    <d v="2023-11-03T00:00:00"/>
    <d v="2027-01-03T00:00:00"/>
    <s v="VIGENTE"/>
  </r>
  <r>
    <n v="2023"/>
    <m/>
    <s v="FDLSC-CPS-767-2023"/>
    <s v="FDLSC-SAMC-010-2023"/>
    <s v="REDNEET SAS "/>
    <n v="900434462"/>
    <s v="1873 - 7130"/>
    <s v="SAN CRISTÓBAL AL SERVICIO DE LA CIUDADANÍA - SERVICIOS DE MANTENIMIENTO Y REPARACIÓN DE COMPUTADORES Y EQUIPOS PERIFÉRICOS"/>
    <s v="CONTRATO DE PRESTACIÓN DE SERVICIOS"/>
    <s v="CPS"/>
    <s v="SELECCION ABREVIADA MENOR CUANTIA"/>
    <s v="CONTRATAR EL SERVICIO DE MANTENIMIENTO PREVENTIVO Y CORRECTIVO DE LOS EQUIPOS QUE HACEN PARTE DE LA PLATAFORMA TECNOLÓGICA DEL FONDO DE DESARROLLO LOCAL DE SAN CRISTÓBAL Y QUE INCIDEN EN EL FORTALECIMIENTO INSTITUCIONAL"/>
    <s v="ESTEFANIA CASALLAS RIAÑO"/>
    <d v="2023-12-13T00:00:00"/>
    <n v="8"/>
    <d v="2023-12-22T00:00:00"/>
    <d v="2024-08-21T00:00:00"/>
    <s v="No Aplica"/>
    <s v="No Aplica"/>
    <s v="No Aplica"/>
    <s v="Tres 3 Meses"/>
    <s v=" "/>
    <s v=" "/>
    <s v=" "/>
    <d v="2024-11-21T00:00:00"/>
    <n v="130000000"/>
    <n v="0"/>
    <n v="130000000"/>
    <n v="0"/>
    <n v="130000000"/>
    <n v="25"/>
    <x v="2"/>
    <s v="En ejecución"/>
    <n v="37454655"/>
    <n v="0"/>
    <n v="92545345"/>
    <s v="En Ejecución"/>
    <s v="No Aplica"/>
    <s v="SI"/>
    <s v="SI"/>
    <s v="Expediente en contratacion Paola Gutierrez firmas"/>
    <s v="https://community.secop.gov.co/Public/Tendering/ContractNoticePhases/View?PPI=CO1.PPI.27936615&amp;isFromPublicArea=True&amp;isModal=False"/>
    <s v="https://gobiernobogota.sharepoint.com/sites/ExpedientesDigitalesSDG/120alcaldialocaldesancristobal/Documentos%20compartidos/Forms/AllItems.aspx?id=%2Fsites%2FExpedientesDigitalesSDG%2F120alcaldialocaldesancristobal%2FDocumentos%20compartidos%2F120%2E75%20CONTRATOS%2F2023%2F0767%2D2023&amp;viewid=48a8c6a0%2D2532%2D4a73%2Da119%2Dd82bf7f8ddbb"/>
    <s v="SISTEMAS"/>
    <s v="JULIETH ANDREA MARTINEZ TOVAR_x000a_FREDY ROLANDO MORENO BALLESTEROS_x000a_JULIETH ANDREA MARTINEZ TOVAR"/>
    <s v="20245420016933_x000a_20245420016143_x000a_20235400000953"/>
    <s v="21-46-101079188"/>
    <s v="SEGUROS DEL ESTADO SA"/>
    <d v="2023-12-05T00:00:00"/>
    <d v="2027-08-05T00:00:00"/>
    <s v="VIGENTE"/>
  </r>
  <r>
    <n v="2023"/>
    <m/>
    <s v="FDLSC-CCO-768-2023"/>
    <s v="FDLSC-CMA-003-2023"/>
    <s v="CONSORCIO DISEÑOS MITIGACION"/>
    <n v="901172605"/>
    <n v="1866"/>
    <s v="SAN CRISTÓBAL PREPARADA ANTE EMERGENCIAS"/>
    <s v="CONTRATO DE CONSULTORIA"/>
    <s v="CCO"/>
    <s v="CONCURSO MERITOS ABIERTOS"/>
    <s v="CONTRATAR LOS ESTUDIOS DE AMENAZA, VULNERABILIDAD, Y RIESGOS POR PROCESOS DE REMOCIÓN EN MASA, ASI COMO EL DISEÑO DETALLADO DE OBRAS DE MITIGACIÓN DE RIESGOS EN LA LOCALIDAD DE SAN CRISTÓBAL, BOGOTÁ - DISTRITO CAPITAL"/>
    <s v="JOSE LUIS SUAREZ PARRA"/>
    <d v="2023-12-13T00:00:00"/>
    <n v="4"/>
    <d v="2023-12-27T00:00:00"/>
    <d v="2024-04-26T00:00:00"/>
    <s v="No Aplica"/>
    <s v="No Aplica"/>
    <s v="No Aplica"/>
    <s v="No Aplica"/>
    <s v=" "/>
    <s v=" "/>
    <s v=" "/>
    <d v="2024-04-26T00:00:00"/>
    <n v="191736366"/>
    <n v="0"/>
    <n v="191736366"/>
    <n v="0"/>
    <n v="191736366"/>
    <s v="NO APLICA"/>
    <x v="1"/>
    <s v="En ejecución"/>
    <n v="191736366"/>
    <n v="0"/>
    <n v="0"/>
    <s v="Liquidado"/>
    <d v="2024-06-06T00:00:00"/>
    <s v="SI"/>
    <s v="SI"/>
    <s v="Acta de Liquidacion cargada en informe final"/>
    <s v="https://community.secop.gov.co/Public/Tendering/ContractNoticePhases/View?PPI=CO1.PPI.28005623&amp;isFromPublicArea=True&amp;isModal=False"/>
    <s v="https://gobiernobogota.sharepoint.com/sites/ExpedientesDigitalesSDG/120alcaldialocaldesancristobal/Documentos%20compartidos/Forms/AllItems.aspx?id=%2Fsites%2FExpedientesDigitalesSDG%2F120alcaldialocaldesancristobal%2FDocumentos%20compartidos%2F120%2E75%20CONTRATOS%2F2023%2F0768%2D2023&amp;viewid=48a8c6a0%2D2532%2D4a73%2Da119%2Dd82bf7f8ddbb"/>
    <s v="INFRAESTRUCTURA"/>
    <s v="DIEGO CABALLERO ROJAS_x000a_VICTOR ALFONSO LOPEZ DIAZ"/>
    <s v="20245420006863_x000a_20245400000303"/>
    <s v="18-44-101094726"/>
    <s v="Seguros del Estado S.A."/>
    <s v="21/12/2023_x000a_21/12/2023_x000a_21/12/2023"/>
    <s v="21/10/2024_x000a_21/04/2027_x000a_21/12/2028"/>
    <s v="VIGENTE_x000a_VIGENTE_x000a_VIGENTE"/>
  </r>
  <r>
    <n v="2023"/>
    <m/>
    <s v="FDLSC-CVNI-769-2023"/>
    <s v="FDLSC-CD-424-2023"/>
    <s v="ALIANZA COLOMBIANA DE INSTITUCIONES PÚBLICAS DE EDUCACIÓN SUPERIOR RED SUMMA"/>
    <n v="901417108"/>
    <s v="O23011601060000001865_x000a_O23011601200000001801_x000a_O23011601210000001803_x000a_O23011601240000001858_x000a_O23011602380000001868_x000a_O23011603390000001869_x000a_O23011603400000001870_x000a_O23011603480000001844_x000a_O23011605550000001872"/>
    <s v="San Cristóbal le apuesta a la reactivación económica apoyando lo nuestro 397.421.961_x000a_San Cristóbal es deporte 506.260.787_x000a_San Cristóbal promotora del arte, la cultura y el patrimonio  349.040.451_x000a_San Cristóbal creativa 204.504.000_x000a_San Cristóbal fomenta la separación, transformación y aprovechamiento de sus residuos 198.697.584_x000a_San Cristóbal territorio de paz y  reconciliación 743.777.546_x000a_Mujeres empoderadas en San  Cristóbal 206.163.122_x000a_San Cristóbal cuida a San Cristóbal 130.446.248_x000a_Participación ciudadana para el desarrollo local 2.532.770.000"/>
    <s v="CONVENIO INTERADMINISTRATIVO"/>
    <s v="CVNI"/>
    <s v="CONTRATACION DIRECTA"/>
    <s v="AUNAR ESFUERZOS TÉCNICOS ADMINISTRATIVOS, FINANCIEROS, JURÍDICOS, SOCIALES, LOGÍSTICOS Y COMUNITARIOS, ENTRE  EL FONDO DE DESARROLLO LOCAL Y  ALIANZA COLOMBIANA DE INSTITUCIONES PÚBLICAS DE EDUCACIÓN SUPERIOR – RED SUMMA QUE PERMITAN EJECUTAR LOS PROYECTOS QUE REQUIERE EL FONDO DE DESARROLLO LOCAL DE SAN CRISTÓBAL ENCAMINADOS AL CUMPLIMIENTO DE METAS PLANTEADAS EN EL PLAN DE DESARROLLO, POR MEDIO DE ACTIVIDADES ARTÍSTICAS, CAPACITACIÓN, FORMACIÓN Y CULTURALES Y DEMÁS NECESARIAS PARA EL FORTALECIMIENTO Y ORIENTACIÓN HACIA ACTIVIDADES PRODUCTIVAS."/>
    <s v="MANUEL ALEJANDRO GONZÁLEZ DELVASTO"/>
    <d v="2023-12-15T00:00:00"/>
    <n v="8"/>
    <d v="2023-12-15T00:00:00"/>
    <d v="2024-08-14T00:00:00"/>
    <s v="No Aplica"/>
    <s v="No Aplica"/>
    <s v="No Aplica"/>
    <s v="CUATRO (4) MESES y UN (1) día"/>
    <s v=" "/>
    <s v=" "/>
    <s v=" "/>
    <d v="2024-12-15T00:00:00"/>
    <n v="5532535784"/>
    <n v="1119238655"/>
    <n v="6651774439"/>
    <n v="263454085"/>
    <n v="6388320354"/>
    <n v="49"/>
    <x v="2"/>
    <s v="En ejecución"/>
    <n v="4805262853"/>
    <n v="0"/>
    <n v="1583057501"/>
    <s v="En Ejecución"/>
    <s v="No Aplica"/>
    <s v="SI"/>
    <s v="SI"/>
    <s v="En Ejecución"/>
    <s v="https://community.secop.gov.co/Public/Tendering/OpportunityDetail/Index?noticeUID=CO1.NTC.5322068&amp;isFromPublicArea=True&amp;isModal=False"/>
    <s v="https://gobiernobogota.sharepoint.com/sites/ExpedientesDigitalesSDG/120alcaldialocaldesancristobal/Documentos%20compartidos/Forms/AllItems.aspx?id=%2Fsites%2FExpedientesDigitalesSDG%2F120alcaldialocaldesancristobal%2FDocumentos%20compartidos%2F120%2E75%20CONTRATOS%2F2023%2F0769%2D2023&amp;viewid=48a8c6a0%2D2532%2D4a73%2Da119%2Dd82bf7f8ddbb"/>
    <s v="INTERADMINISTRATIVOS"/>
    <s v="ANNI ESTHER ZUÑIGA PEREA_x000a_OSCAR ARMANDO RENDON DUQUE_x000a_LISSETH CATALINA VARGAS MAYORGA_x000a_ANGÉLICA JOHANNA PATARROYO LONDOÑO_x000a_MONICA ALEJANDRA BERNAL FORIGUA_x000a_FABIAN ANDRES MIRANDA JACINTO_x000a_FREDDY ALBERTO HERNANDEZ PAEZ_x000a_OMAR RUBIANO CASTRO_x000a_OSCAR ARMANDO RENDON DUQUE_x000a_LISSETH CATALINA VARGAS MAYORGA_x000a_ANGÉLICA JOHANNA PATARROYO LONDOÑO_x000a_KARINA ROCIRIS LEON RIAÑO_x000a_MONICA ALEJANDRA BERNAL FORIGUA_x000a_FABIAN ANDRES MIRANDA JACINTO_x000a_FREDDY ALBERTO HERNANDEZ PAEZ_x000a_OMAR RUBIANO CASTRO_x000a_JOSE LUIS SUAREZ PARRA_x000a_SARA ISABEL GOMEZ SANCHEZ_x000a_PAULO CÉSAR CRUZ DELGADILLO_x000a_LUZ NELLY CARREÑO PEREZ"/>
    <s v="20245420018313_x000a_20245420016013_x000a_20245420014993_x000a_20245420008683_x000a_20245420005563_x000a_20245420000093"/>
    <s v="45-44-101153036"/>
    <s v="SEGUROS DEL ESTADO SA"/>
    <d v="2023-12-15T00:00:00"/>
    <d v="2027-08-15T00:00:00"/>
    <s v="VIGENTE"/>
  </r>
  <r>
    <n v="2023"/>
    <m/>
    <s v="FDLSC-CPS-786-2023"/>
    <s v="FDLSC-SAMC-008-2023"/>
    <s v="ASCODES SAS"/>
    <n v="811000798"/>
    <n v="1811"/>
    <s v="SAN CRISTÓBAL TE CUIDA"/>
    <s v="CONTRATO DE PRESTACIÓN DE SERVICIOS"/>
    <s v="CPS"/>
    <s v="SELECCION ABREVIADA MENOR CUANTIA"/>
    <s v="CONTRATAR LA PRESTACIÓN DE SERVICIOS PROFESIONALES ENFOCADOS A LAS ESTRATEGIAS DE CUIDADO QUE VINCULE A MUJERES CUIDADORAS EN ACTIVIDADES PARA SU BIENESTAR FÍSICO, EMOCIONAL Y AUTONOMÍA, EN LA LOCALIDAD DE SAN CRISTÓBAL Y DAR CUMPLIMIENTO A LAS INICIATIVAS DE PRESUPUESTOS PARTICIPATIVOS"/>
    <s v="ESTEFANIA CASALLAS RIAÑO"/>
    <d v="2023-12-15T00:00:00"/>
    <n v="3"/>
    <d v="2023-12-27T00:00:00"/>
    <d v="2024-03-26T00:00:00"/>
    <s v="No Aplica"/>
    <s v="No Aplica"/>
    <s v="No Aplica"/>
    <s v="No Aplica"/>
    <s v=" "/>
    <s v=" "/>
    <s v=" "/>
    <d v="2024-03-26T00:00:00"/>
    <n v="389514964"/>
    <n v="0"/>
    <n v="389514964"/>
    <n v="0"/>
    <n v="389514964"/>
    <s v="NO APLICA"/>
    <x v="1"/>
    <s v="En ejecución"/>
    <n v="389514964"/>
    <n v="0"/>
    <n v="0"/>
    <s v="Liquidado"/>
    <d v="2024-07-04T00:00:00"/>
    <s v="NO"/>
    <s v="NO"/>
    <s v="Liquidado"/>
    <s v="https://community.secop.gov.co/Public/Tendering/ContractNoticePhases/View?PPI=CO1.PPI.27695995&amp;isFromPublicArea=True&amp;isModal=False"/>
    <s v="NO"/>
    <s v="MUJER Y GÉNERO"/>
    <s v="KARINA ROCIRIS LEON RIAÑO"/>
    <s v="20245420000153"/>
    <s v="157547"/>
    <s v="SEGUREXPO DE COLOMBIA SA"/>
    <d v="2023-11-28T00:00:00"/>
    <d v="2027-02-28T00:00:00"/>
    <s v="VIGENTE"/>
  </r>
  <r>
    <n v="2023"/>
    <m/>
    <s v="FDLSC-CV-791-2023"/>
    <s v="FDLSC-SASI-004-2023"/>
    <s v="SECURITY VIDEO EQUIPMENT S.A.S"/>
    <n v="830005066"/>
    <n v="1803"/>
    <s v="SAN CRISTÓBAL PROMOTORA DEL ARTE, LA CULTURA Y EL PATRIMONIO"/>
    <s v="CONTRATO DE COMPRAVENTA"/>
    <s v="CV"/>
    <s v="SELECCIÓN ABREVIADA SUBASTA INVERSA"/>
    <s v="ADQUISICIÓN DE ELEMENTOS PARA LA DOTACIÓN DE LA BIBLIOTECA PÚBLICA LA VICTORIA Y SU RED DE BIBLIOTECAS INSCRITAS DE LA LOCALIDAD DE SAN CRISTÓBAL”,"/>
    <s v="ESTEFANIA CASALLAS RIAÑO"/>
    <d v="2023-12-21T00:00:00"/>
    <n v="3"/>
    <d v="2024-01-22T00:00:00"/>
    <d v="2024-04-21T00:00:00"/>
    <s v="No Aplica"/>
    <s v="No Aplica"/>
    <s v="No Aplica"/>
    <s v="No Aplica"/>
    <s v=" "/>
    <s v=" "/>
    <s v=" "/>
    <d v="2024-04-21T00:00:00"/>
    <n v="88305233"/>
    <n v="0"/>
    <n v="88305233"/>
    <n v="0"/>
    <n v="88305233"/>
    <s v="NO APLICA"/>
    <x v="0"/>
    <s v="En ejecución"/>
    <s v=" "/>
    <s v=" "/>
    <n v="88305233"/>
    <s v="Terminado"/>
    <s v="NO"/>
    <s v="SI"/>
    <s v="SI"/>
    <s v="Unico pago, tramitando entradas almacen con un saldo a liberar Julio"/>
    <s v="https://community.secop.gov.co/Public/Tendering/ContractNoticePhases/View?PPI=CO1.PPI.28056424&amp;isFromPublicArea=True&amp;isModal=False"/>
    <s v="https://gobiernobogota.sharepoint.com/sites/ExpedientesDigitalesSDG/120alcaldialocaldesancristobal/Documentos%20compartidos/Forms/AllItems.aspx?id=%2Fsites%2FExpedientesDigitalesSDG%2F120alcaldialocaldesancristobal%2FDocumentos%20compartidos%2F120%2E75%20CONTRATOS%2F2023%2F0791%2D2023&amp;viewid=48a8c6a0%2D2532%2D4a73%2Da119%2Dd82bf7f8ddbb"/>
    <s v="CULTURA"/>
    <s v="LAURA FERNANDA GARCIA RODRIGUEZ_x000a_ FABIAN ANDRES MIRANDA JACINTO"/>
    <s v="20245420007283_x000a_20245420000163"/>
    <s v="CSC100039890"/>
    <s v="COMPAÑIA MUNDIAL DE SEGUROS SA"/>
    <d v="2024-01-22T00:00:00"/>
    <d v="2025-05-03T00:00:00"/>
    <s v="VIGENTE"/>
  </r>
  <r>
    <n v="2023"/>
    <m/>
    <s v="FDLSC-CV-852-2023"/>
    <s v="MIC-014-2023"/>
    <s v="TEK SOLUCIONES TECNOLÓGICAS SAS"/>
    <n v="900480656"/>
    <n v="1873"/>
    <s v="SAN CRISTÓBAL AL SERVICIO DE LA CIUDADANIA"/>
    <s v="CONTRATO DE COMPRAVENTA"/>
    <s v="CV"/>
    <s v="MINIMA CUANTIA"/>
    <s v="CONTRATAR LA RENOVACIÓN DE LAS LICENCIAS DE LA SUITE ADOBE CREATIVE CLOUD Y AUTOCAD LT PARA EL FONDO DE DESARROLLO LOCAL DE SAN CRISTOBAL"/>
    <s v="ESTEFANIA CASALLAS RIAÑO"/>
    <d v="2023-12-21T00:00:00"/>
    <n v="2"/>
    <d v="2023-12-22T00:00:00"/>
    <d v="2024-02-21T00:00:00"/>
    <s v="No Aplica"/>
    <s v="No Aplica"/>
    <s v="No Aplica"/>
    <s v="No Aplica"/>
    <s v=" "/>
    <s v=" "/>
    <s v=" "/>
    <d v="2024-02-21T00:00:00"/>
    <n v="9343800"/>
    <n v="0"/>
    <n v="9343800"/>
    <n v="0"/>
    <n v="9343800"/>
    <s v="NO APLICA"/>
    <x v="1"/>
    <s v="En ejecución"/>
    <n v="9343800"/>
    <n v="0"/>
    <n v="0"/>
    <s v="Liquidado"/>
    <d v="2024-03-08T00:00:00"/>
    <s v="SI"/>
    <s v="SI"/>
    <s v="Expediente en poder de juliet lo va devolver a  archivo_x000a_Entrega 30 mayo"/>
    <s v="https://community.secop.gov.co/Public/Tendering/ContractNoticePhases/View?PPI=CO1.PPI.28757290&amp;isFromPublicArea=True&amp;isModal=False"/>
    <s v="https://gobiernobogota.sharepoint.com/sites/ExpedientesDigitalesSDG/120alcaldialocaldesancristobal/Documentos%20compartidos/Forms/AllItems.aspx?id=%2Fsites%2FExpedientesDigitalesSDG%2F120alcaldialocaldesancristobal%2FDocumentos%20compartidos%2F120%2E75%20CONTRATOS%2F2023%2F0852%2D2023&amp;viewid=48a8c6a0%2D2532%2D4a73%2Da119%2Dd82bf7f8ddbb"/>
    <s v="SISTEMAS"/>
    <s v="JULIETH ANDREA MARTINEZ TOVAR"/>
    <s v="20235400002823"/>
    <s v="376-47-994000022120"/>
    <s v="ASEGURADORA SOLIDARIA DE COLOMBIA"/>
    <d v="2023-12-21T00:00:00"/>
    <d v="2024-08-25T00:00:00"/>
    <s v="VIGENTE"/>
  </r>
  <r>
    <n v="2023"/>
    <m/>
    <s v="FDLSC-CPS-871-2023"/>
    <s v="FDLSC-LP-008-2023"/>
    <s v="CIDOR CONSULTING ALLIANCE SAS"/>
    <n v="830144794"/>
    <n v="1859"/>
    <s v="SAN CRISTÓBAL AMBIENTALMENTE SOSTENIBLE"/>
    <s v="CONTRATO DE PRESTACIÓN DE SERVICIOS"/>
    <s v="CPS"/>
    <s v="LICITACION PÚBLICA"/>
    <s v="PRESTACIÓN DE SERVICIOS PARA EL FORTALECIMIENTO, ACOMPAÑAMIENTO Y ASESORÍA EN LA FORMULACIÓN Y EJECUCIÓN DE LOS PROCESOS CIUDADANOS DE EDUCACIÓN AMBIENTAL– PROCEDAS, DE LA LOCALIDAD DE SAN CRISTÓBAL"/>
    <s v="MANUEL ARTURO RODRIGUEZ VASQUEZ"/>
    <d v="2023-12-22T00:00:00"/>
    <n v="8"/>
    <d v="2024-01-17T00:00:00"/>
    <d v="2024-09-16T00:00:00"/>
    <s v="No Aplica"/>
    <s v="No Aplica"/>
    <s v="No Aplica"/>
    <s v="1 Mes"/>
    <s v=" "/>
    <s v=" "/>
    <s v=" "/>
    <d v="2024-10-16T00:00:00"/>
    <n v="968506421"/>
    <n v="0"/>
    <n v="968506421"/>
    <n v="0"/>
    <n v="968506421"/>
    <s v="NO APLICA"/>
    <x v="0"/>
    <s v="En ejecución"/>
    <n v="484253210"/>
    <n v="0"/>
    <n v="484253211"/>
    <s v="En Ejecución"/>
    <s v="No Aplica"/>
    <s v="SI"/>
    <s v="SI"/>
    <s v="En Ejecución"/>
    <s v="https://community.secop.gov.co/Public/Tendering/ContractNoticePhases/View?PPI=CO1.PPI.27758238&amp;isFromPublicArea=True&amp;isModal=False"/>
    <s v="https://gobiernobogota.sharepoint.com/sites/ExpedientesDigitalesSDG/120alcaldialocaldesancristobal/Documentos%20compartidos/Forms/AllItems.aspx?id=%2Fsites%2FExpedientesDigitalesSDG%2F120alcaldialocaldesancristobal%2FDocumentos%20compartidos%2F120%2E75%20CONTRATOS%2F2023%2F0871%2D2023&amp;viewid=48a8c6a0%2D2532%2D4a73%2Da119%2Dd82bf7f8ddbb"/>
    <s v="AMBIENTE"/>
    <s v="DIANA MARCELA RUBIO VERIGUES _x000a_DIEGO MAURICIO ROJAS CACHOPE"/>
    <s v="PENDIENTE_x000a_20245420000233"/>
    <s v="42-40-101045213"/>
    <s v="SEGUROS DEL ESTADO SA"/>
    <d v="2023-12-27T00:00:00"/>
    <d v="2024-08-27T00:00:00"/>
    <s v="VIGENTE"/>
  </r>
  <r>
    <n v="2023"/>
    <m/>
    <s v="FDLSC-CSU-872-2023"/>
    <s v="FDLSC-MIC-015-2023"/>
    <s v="COMPAÑIA MAYFER SB S.A.S"/>
    <n v="901114836"/>
    <s v="1866 - 1868"/>
    <s v="SAN CRISTÓBAL PREPARADA ANTE EMERGENCIAS - SAN CRISTÓBAL FOMENTA LA SEPARACIÓN, TRANSFORMACIÓN Y APROVECHAMIENTO DE SUS RESIDUOS"/>
    <s v="CONTRATO DE SUMINISTRO"/>
    <s v="CSU"/>
    <s v="MINIMA CUANTIA"/>
    <s v="CONTRATAR LA ADQUISICIÓN DE IMPRESOS A MONTO AGOTABLE PARA EL FORTALECIMIENTO DE LAS CAPACIDADES COMUNITARIAS EN LA LOCALIDAD DE SAN CRISTÓBAL"/>
    <s v="JOSE LUIS SUAREZ PARRA"/>
    <d v="2023-12-22T00:00:00"/>
    <n v="4"/>
    <d v="2024-01-16T00:00:00"/>
    <d v="2024-05-15T00:00:00"/>
    <s v="No Aplica"/>
    <s v="No Aplica"/>
    <s v="No Aplica"/>
    <s v="No Aplica"/>
    <s v=" "/>
    <s v=" "/>
    <s v=" "/>
    <d v="2024-05-15T00:00:00"/>
    <n v="43143667"/>
    <n v="0"/>
    <n v="43143667"/>
    <n v="0"/>
    <n v="43143667"/>
    <s v="NO APLICA"/>
    <x v="1"/>
    <s v="En ejecución"/>
    <n v="43114519"/>
    <n v="29148"/>
    <n v="0"/>
    <s v="Liquidado"/>
    <d v="2024-08-20T00:00:00"/>
    <s v="NO"/>
    <s v="NO"/>
    <s v="Terminado"/>
    <s v="https://community.secop.gov.co/Public/Tendering/ContractNoticePhases/View?PPI=CO1.PPI.28771913&amp;isFromPublicArea=True&amp;isModal=False"/>
    <s v="NO"/>
    <s v="RIESGOS"/>
    <s v="JAIR ALEXANDER GUTIERREZ"/>
    <s v="20245420000143"/>
    <s v="14-44-101201523_x000d_"/>
    <s v="SEGUROS DEL ESTADO SA"/>
    <d v="2023-12-22T00:00:00"/>
    <d v="2027-04-30T00:00:00"/>
    <s v="VIGENTE"/>
  </r>
  <r>
    <n v="2023"/>
    <m/>
    <s v="FDLSC-CPS-902-2023"/>
    <s v="FDLSC-LP-009-2023"/>
    <s v="CONSORCIO ARBOLADO O&amp;F 2023"/>
    <n v="830085821"/>
    <n v="1867"/>
    <s v="REVERDECER A SAN CRISTÓBAL, ADAPTARNOS Y MITIGAR LA CRISIS CLIMÁTICA"/>
    <s v="CONTRATO DE PRESTACIÓN DE SERVICIOS"/>
    <s v="CPS"/>
    <s v="LICITACION PÚBLICA"/>
    <s v="CONTRATAR LOS SERVICIOS TÉCNICOS Y OPERATIVOS ENTRE EL FONDO DE DESARROLLO LOCAL DE SAN CRISTÓBAL Y EL PROPONENTE, PARA EJECUTAR ACTIVIDADES DE AVANCE, FORTALECIMIENTO Y MANEJO DE ARBOLADO URBANO Y RURAL EN LA LOCALIDAD DE SAN CRISTÓBAL"/>
    <s v="MANUEL ARTURO RODRIGUEZ VASQUEZ"/>
    <d v="2023-12-27T00:00:00"/>
    <n v="6"/>
    <d v="2024-01-16T00:00:00"/>
    <d v="2024-07-15T00:00:00"/>
    <s v="No Aplica"/>
    <s v="No Aplica"/>
    <s v="No Aplica"/>
    <s v="2 Meses"/>
    <s v=" "/>
    <s v=" "/>
    <s v=" "/>
    <d v="2024-09-15T00:00:00"/>
    <n v="683623096"/>
    <n v="0"/>
    <n v="683623096"/>
    <n v="0"/>
    <n v="683623096"/>
    <s v="NO APLICA"/>
    <x v="0"/>
    <s v="En ejecución"/>
    <n v="546898477"/>
    <s v=" "/>
    <n v="136724619"/>
    <s v="NO"/>
    <s v="No Aplica"/>
    <s v="SI"/>
    <s v="SI"/>
    <s v="En Ejecución"/>
    <s v="https://community.secop.gov.co/Public/Tendering/ContractNoticePhases/View?PPI=CO1.PPI.27807458&amp;isFromPublicArea=True&amp;isModal=False"/>
    <s v="https://gobiernobogota.sharepoint.com/sites/ExpedientesDigitalesSDG/120alcaldialocaldesancristobal/Documentos%20compartidos/Forms/AllItems.aspx?id=%2Fsites%2FExpedientesDigitalesSDG%2F120alcaldialocaldesancristobal%2FDocumentos%20compartidos%2F120%2E75%20CONTRATOS%2F2023%2F0902%2D2023&amp;viewid=48a8c6a0%2D2532%2D4a73%2Da119%2Dd82bf7f8ddbb"/>
    <s v="AMBIENTE"/>
    <s v="DIANA MARCELA RUBIO VERIGUES _x000a_DIEGO MAURICIO ROJAS CACHOPE"/>
    <s v="PENDIENTE_x000a_20245420000233"/>
    <s v="660 74 994000012063"/>
    <s v="ASEGURADORA SOLIDARIA DE COLOMBIA"/>
    <d v="2023-12-28T00:00:00"/>
    <d v="2024-06-22T00:00:00"/>
    <s v="VIGENTE"/>
  </r>
  <r>
    <n v="2023"/>
    <m/>
    <s v="FDLSC-CPS-906-2023"/>
    <s v="FDLSC-SAMC-006-2023"/>
    <s v="FUNDACION TIEMPOS DE COLOR"/>
    <n v="900707483"/>
    <n v="1813"/>
    <s v="Espacios mas verdes en San Cristóbal"/>
    <s v="CONTRATO DE PRESTACIÓN DE SERVICIOS"/>
    <s v="CPS"/>
    <s v="SELECCION ABREVIADA MENOR CUANTIA"/>
    <s v="CONTRATAR LOS SERVICIOS TÉCNICOS Y OPERATIVOS PARA EJECUTAR ACTIVIDADES DE CAPACITACIÓN, ASISTENCIA TÉCNICA, Y FORTALECIMIENTO DE LA AGRICULTURA URBANA EN LA LOCALIDAD DE SAN CRISTÓBAL"/>
    <s v="ESTEFANIA CASALLAS RIAÑO"/>
    <d v="2023-12-26T00:00:00"/>
    <n v="8"/>
    <d v="2024-06-20T00:00:00"/>
    <d v="2025-02-19T00:00:00"/>
    <d v="2024-06-21T00:00:00"/>
    <s v="FUNDACIÓN PARA EL DESARROLLO TERRITORIAL "/>
    <n v="805003818"/>
    <s v="No Aplica"/>
    <s v=" "/>
    <s v=" "/>
    <s v=" "/>
    <d v="2025-02-20T00:00:00"/>
    <n v="451645109"/>
    <n v="0"/>
    <n v="451645109"/>
    <n v="0"/>
    <n v="451645109"/>
    <n v="116"/>
    <x v="2"/>
    <s v="En ejecución"/>
    <n v="90329022"/>
    <n v="0"/>
    <n v="361316087"/>
    <s v="En Ejecución"/>
    <s v="No Aplica"/>
    <s v="SI"/>
    <s v="SI"/>
    <s v="En Ejecución"/>
    <s v="https://community.secop.gov.co/Public/Tendering/ContractNoticePhases/View?PPI=CO1.PPI.27333395&amp;isFromPublicArea=True&amp;isModal=False"/>
    <s v="https://gobiernobogota.sharepoint.com/:f:/s/ExpedientesDigitalesSDG/120alcaldialocaldesancristobal/Et3BBFzvixNMh6IhTD6tlsABqp4yP72DJQDAEB2MQU4KZA?e=4zG8Aa"/>
    <s v="AMBIENTE"/>
    <s v="DIANA MARCELA RUBIO BERIGUES_x000a_DIEGO MAURICIO ROJAS CACHOPE"/>
    <s v="PENDIENTE_x000a_20245420012063"/>
    <s v="430-47-994000064228"/>
    <s v="ASEGURADORA SOLIDARIA DE COLOMBIA"/>
    <d v="2023-12-26T00:00:00"/>
    <d v="2025-02-28T00:00:00"/>
    <s v="VIGENTE"/>
  </r>
  <r>
    <n v="2023"/>
    <m/>
    <s v="FDLSC-INTV-919-2023"/>
    <s v="FDLSC.CMA-004- 2023"/>
    <s v="CONSULTORES DESARROLLO Y AMBIENTE S.A.S. BIC"/>
    <n v="900965653"/>
    <n v="1872"/>
    <s v="PARTICIPACIÓN CIUDADANA PARA EL DESARROLLO LOCAL"/>
    <s v="CONTRATO INTERVENTORIA"/>
    <s v="INTV"/>
    <s v="CONCURSO MERITOS ABIERTOS"/>
    <s v="REALIZAR LA INTERVENTORÍA TÉCNICA, ADMINISTRATIVA, FINANCIERA, SOCIAL, CONTABLE, AMBIENTAL Y JURÍDICA AL CONTRATO QUE TIENE POR OBJETO CONTRATAR A PRECIOS UNITARIOS LAS OBRAS DE CONSTRUCCIÓN PARA SALONES COMUNALES DE LA LOCALIDAD DE SAN CRISTÓBAL EN LA CIUDAD DE BOGOTÁ D.C, DE CONFORMIDAD CON LOS ESTUDIOS Y DISEÑOS ARQUITECTÓNICOS Y DE INGENIERIA PRODUCTO DEL CONTRATO 640 DE 2022"/>
    <s v="JOSE LUIS SUAREZ PARRA"/>
    <d v="2023-12-27T00:00:00"/>
    <n v="10"/>
    <d v="2024-02-07T00:00:00"/>
    <d v="2024-12-06T00:00:00"/>
    <s v="No Aplica"/>
    <s v="No Aplica"/>
    <s v="No Aplica"/>
    <s v="No Aplica"/>
    <s v=" "/>
    <s v=" "/>
    <s v=" "/>
    <d v="2024-12-06T00:00:00"/>
    <n v="323199098"/>
    <n v="0"/>
    <n v="323199098"/>
    <n v="0"/>
    <n v="323199098"/>
    <n v="40"/>
    <x v="2"/>
    <s v="En ejecución"/>
    <n v="105572988"/>
    <s v=" "/>
    <n v="217626110"/>
    <s v="En Ejecución"/>
    <s v="No Aplica"/>
    <s v="SI"/>
    <s v="SI"/>
    <s v="En Ejecución"/>
    <s v="https://community.secop.gov.co/Public/Tendering/ContractNoticePhases/View?PPI=CO1.PPI.28204496&amp;isFromPublicArea=True&amp;isModal=False"/>
    <s v="https://gobiernobogota.sharepoint.com/:f:/s/ExpedientesDigitalesSDG/120alcaldialocaldesancristobal/EqesHFvRtNNInSUCjWWzyToB849E8zVsFScChNGCwyspPg?e=8FiYd5"/>
    <s v="INFRAESTRUCTURA"/>
    <s v="ISOLIER ANDRES EGUIS BENITEZ_x000a_NICOLAS CUEVAS RAMIREZ_x000a_DIEGO CABALLERO ROJAS_x000a_JUSTINE MICHELL PEÑA RODRIGUEZ_x000a_DIEGO CABALLERO ROJAS_x000a_NICOLAS CUEVAS RAMIREZ_x000a_JUSTINE MICHELL PEÑA RODRIGUEZ_x000a_DIEGO CABALLERO ROJAS, _x000a_DIANA MARCELA VAHOS GIL, _x000a_JUSTINEMICHELL PEÑA RODRIGUEZ"/>
    <s v="20245420020963_x000a_20245420015323_x000a_20245420010453_x000a_20245400000323"/>
    <s v="11-44-101215191"/>
    <s v="Seguros del Estado S.A."/>
    <s v="27/12/2023_x000a_27/10/2024_x000a_27/12/2023"/>
    <s v="27/04/2025_x000a_27/10/2029_x000a_27/10/2027"/>
    <s v="VIGENTE_x000a_VIGENTE_x000a_VIGENTE"/>
  </r>
  <r>
    <n v="2023"/>
    <m/>
    <s v="FDLSC-COP-928-2023"/>
    <s v="FDLSC-LP-011-2023"/>
    <s v="HAPIL INGENIERIA SAS"/>
    <n v="830098798"/>
    <n v="1872"/>
    <s v="PARTICIPACIÓN CIUDADANA PARA EL DESARROLLO LOCAL"/>
    <s v="CONTRATO DE OBRA PUBLICA"/>
    <s v="COP"/>
    <s v="LICITACION PÚBLICA"/>
    <s v="CONTRATAR A PRECIOS UNITARIOS LAS OBRAS DE CONSTRUCCIÓN PARA SALONES COMUNALES DE LA LOCALIDAD DE SAN CRISTÓBAL EN LA CIUDAD DE BOGOTÁ D.C, DE CONFORMIDAD CON LOS ESTUDIOS Y DISEÑOS ARQUITECTÓNICOS Y DE INGENIERIA PRODUCTO DEL CONTRATO 640 DE 2022"/>
    <s v="JOSE LUIS SUAREZ PARRA"/>
    <d v="2023-12-28T00:00:00"/>
    <n v="10"/>
    <d v="2024-02-07T00:00:00"/>
    <d v="2024-12-06T00:00:00"/>
    <s v="No Aplica"/>
    <s v="No Aplica"/>
    <s v="No Aplica"/>
    <s v="No Aplica"/>
    <s v=" "/>
    <s v=" "/>
    <s v=" "/>
    <d v="2024-12-06T00:00:00"/>
    <n v="3501830620"/>
    <n v="0"/>
    <n v="3501830620"/>
    <n v="0"/>
    <n v="3501830620"/>
    <n v="40"/>
    <x v="2"/>
    <s v="En ejecución"/>
    <n v="1671576842"/>
    <n v="0"/>
    <n v="1830253778"/>
    <s v="En Ejecución"/>
    <s v="No Aplica"/>
    <s v="SI"/>
    <s v="SI"/>
    <s v="En Ejecución"/>
    <s v="https://community.secop.gov.co/Public/Tendering/ContractNoticePhases/View?PPI=CO1.PPI.27874096&amp;isFromPublicArea=True&amp;isModal=False"/>
    <s v="https://gobiernobogota.sharepoint.com/sites/ExpedientesDigitalesSDG/120alcaldialocaldesancristobal/Documentos%20compartidos/Forms/AllItems.aspx?id=%2Fsites%2FExpedientesDigitalesSDG%2F120alcaldialocaldesancristobal%2FDocumentos%20compartidos%2F120%2E75%20CONTRATOS%2F2023%2F0928%2D2023&amp;viewid=48a8c6a0%2D2532%2D4a73%2Da119%2Dd82bf7f8ddbb"/>
    <s v="INFRAESTRUCTURA"/>
    <s v="FDLSC-INTV-919-2023 CONSULTORES DESARROLLO Y AMBIENTE S.A.S. BIC"/>
    <s v="NO APLICA"/>
    <s v="NB-100302078"/>
    <s v="Seguros Mundial"/>
    <d v="2023-12-29T00:00:00"/>
    <d v="2024-10-29T00:00:00"/>
    <s v="VIGENTE"/>
  </r>
  <r>
    <n v="2023"/>
    <m/>
    <s v="FDLSC-CV-932-2023"/>
    <s v="FDLSC-SASI-003-2023"/>
    <s v="NICHOLL´S TACTICA S.A.S"/>
    <n v="900215324"/>
    <n v="1844"/>
    <s v="SAN CRISTÓBAL CUIDA A SAN CRISTOBAL"/>
    <s v="CONTRATO DE COMPRAVENTA"/>
    <s v="CV"/>
    <s v="SELECCIÓN ABREVIADA SUBASTA INVERSA"/>
    <s v="DOTAR DE EQUIPOS ESPECIALES DE PROTECCIÓN AL PERSONAL DE LA POLICÍA DE LA ESTACIÓN CUARTA DE SAN CRISTÓBAL EN EL MARCO DEL PROYECTO 1844 “SAN CRISTÓBAL CUIDA A SAN CRISTÓBAL"/>
    <s v="MARIA FERNANDA GOMEZ CARDONA"/>
    <d v="2023-12-28T00:00:00"/>
    <n v="3"/>
    <d v="2024-01-04T00:00:00"/>
    <d v="2024-04-03T00:00:00"/>
    <s v="No Aplica"/>
    <s v="No Aplica"/>
    <s v="No Aplica"/>
    <s v="1 MES"/>
    <n v="4"/>
    <s v=" "/>
    <s v=" "/>
    <d v="2024-05-03T00:00:00"/>
    <n v="244151410"/>
    <n v="0"/>
    <n v="244151410"/>
    <n v="0"/>
    <n v="244151410"/>
    <s v="NO APLICA"/>
    <x v="1"/>
    <s v="En ejecución"/>
    <n v="244151410"/>
    <n v="0"/>
    <n v="0"/>
    <s v="Liquidado"/>
    <d v="2024-06-20T00:00:00"/>
    <s v="SI"/>
    <s v="SI"/>
    <s v="Liquidado"/>
    <s v="https://community.secop.gov.co/Public/Tendering/ContractNoticePhases/View?PPI=CO1.PPI.27906890&amp;isFromPublicArea=True&amp;isModal=False"/>
    <s v="https://gobiernobogota.sharepoint.com/sites/ExpedientesDigitalesSDG/120alcaldialocaldesancristobal/Documentos%20compartidos/Forms/AllItems.aspx?id=%2Fsites%2FExpedientesDigitalesSDG%2F120alcaldialocaldesancristobal%2FDocumentos%20compartidos%2F120%2E75%20CONTRATOS%2F2023%2F0932%2D2023&amp;viewid=48a8c6a0%2D2532%2D4a73%2Da119%2Dd82bf7f8ddbb"/>
    <s v="SEGURIDAD Y CONVIVENCIA"/>
    <s v="OMAR RUBIANO CASTRO_x000a_JORGE MARIO DIAZ OCAMPO_x000a_PAULO CESAR CRUZ DELGADILLO"/>
    <s v="20245420014973_x000a_20245420000053"/>
    <s v="21-46-101079558"/>
    <s v="Seguros del Estado S.A."/>
    <d v="2023-12-28T00:00:00"/>
    <d v="2024-11-03T00:00:00"/>
    <s v="VIGENTE"/>
  </r>
  <r>
    <n v="2023"/>
    <m/>
    <s v="FDLSC-CPS-935-2023"/>
    <s v="FDLSC-SAMC-007-2023"/>
    <s v="ASOCIACIÓN DE HOGARES SI A LA VIDA"/>
    <n v="900175374"/>
    <n v="1870"/>
    <s v="MUJERES EMPODERADAS EN SAN CRISTÓBAL"/>
    <s v="CONTRATO DE PRESTACIÓN DE SERVICIOS"/>
    <s v="CPS"/>
    <s v="SELECCION ABREVIADA MENOR CUANTIA"/>
    <s v="PRESTAR LOS SERVICIOS PROFESIONALES EN EL DESARROLLO DE LAS INICIATIVAS DE PRESUPUESTOS PARTICIPATIVOS VIGENCIA 2023, PARA LA CONSTRUCCIÓN DE LA CIUDADANÍA Y EL DESARROLLO DE CAPACIDADES EN EL EJERCICIO Y EXIGIBILIDAD DE LOS DERECHOS DE LAS MUJERES, LA PREVENCIÓN DE LAS VIOLENCIAS Y LA IDENTIFICACIÓN DE RIESGO DE FEMINICIDIO, TENIENDO EN CUENTA LA POLÍTICA PUBLICA DE MUJERES Y EQUIDAD DE GÉNERO (PPMYEG)"/>
    <s v="ESTEFANIA CASALLAS RIAÑO"/>
    <d v="2023-12-28T00:00:00"/>
    <n v="4"/>
    <d v="2024-01-23T00:00:00"/>
    <d v="2024-05-22T00:00:00"/>
    <s v="No Aplica"/>
    <s v="No Aplica"/>
    <s v="No Aplica"/>
    <s v="No Aplica"/>
    <s v=" "/>
    <s v=" "/>
    <s v=" "/>
    <d v="2024-05-22T00:00:00"/>
    <n v="505684193"/>
    <n v="0"/>
    <n v="505684193"/>
    <n v="0"/>
    <n v="505684193"/>
    <s v="NO APLICA"/>
    <x v="0"/>
    <s v="En ejecución"/>
    <n v="151705258"/>
    <s v=" "/>
    <n v="353978935"/>
    <s v="Terminado"/>
    <s v="No Aplica"/>
    <s v="NO"/>
    <s v="NO"/>
    <s v="Tramite de primer pago se liquida en agosto"/>
    <s v="https://community.secop.gov.co/Public/Tendering/ContractNoticePhases/View?PPI=CO1.PPI.27681744&amp;isFromPublicArea=True&amp;isModal=False"/>
    <s v="NO"/>
    <s v="MUJER Y GÉNERO"/>
    <s v="ANNI ESTHER ZUÑIGA PEREA_x000a_KARINA ROCIRIS LEON RIAÑO"/>
    <s v="20245420018283 _x000a_20245420000153"/>
    <s v="33-40-101077912"/>
    <s v="Seguros del Estado S.A."/>
    <d v="2023-12-29T00:00:00"/>
    <d v="2024-04-28T00:00:00"/>
    <s v="VENCIDA"/>
  </r>
  <r>
    <n v="2023"/>
    <m/>
    <s v="FDLSC-CPS-939-2023"/>
    <s v="FDLSC-SAMC-013-2023"/>
    <s v="CORPORACION PARA LA ASESORIA CONSULTORIA INTERVENTORIA INGENIERIA Y CAPACITACIONES – ACIIC "/>
    <n v="900419169"/>
    <n v="1861"/>
    <s v="ADOLESCENCIA PLENA EN SAN CRISTÓBAL"/>
    <s v="CONTRATO DE PRESTACIÓN DE SERVICIOS"/>
    <s v="CPS"/>
    <s v="SELECCION ABREVIADA MENOR CUANTIA"/>
    <s v="PRESTAR LOS SERVICIOS PARA LA IMPLEMENTACIÓN DE LAS ACCIONES Y ESTRATEGIAS ENFOCADAS EN LA PREVENCIÓN DE EMBARAZO EN ADOLESCENTES EN EL MARCO DEL PROYECTO 1861 ADOLESCENCIA PLENA EN SAN CRISTOBAL” "/>
    <s v="ESTEFANIA CASALLAS RIAÑO"/>
    <d v="2023-12-29T00:00:00"/>
    <n v="5"/>
    <d v="2024-01-15T00:00:00"/>
    <d v="2024-06-14T00:00:00"/>
    <s v="No Aplica"/>
    <s v="No Aplica"/>
    <s v="No Aplica"/>
    <s v="41 Dias"/>
    <s v="6 MESES 11 DIAS"/>
    <s v=" "/>
    <s v=" "/>
    <d v="2024-07-25T00:00:00"/>
    <n v="303784600"/>
    <n v="0"/>
    <n v="303784600"/>
    <n v="0"/>
    <n v="303784600"/>
    <s v="NO APLICA"/>
    <x v="0"/>
    <s v="En ejecución"/>
    <n v="151892300"/>
    <s v=" "/>
    <n v="151892300"/>
    <s v="NO"/>
    <s v="No Aplica"/>
    <s v="SI"/>
    <s v="SI"/>
    <s v="En Ejecución"/>
    <s v="https://community.secop.gov.co/Public/Tendering/ContractNoticePhases/View?PPI=CO1.PPI.28701914&amp;isFromPublicArea=True&amp;isModal=False"/>
    <s v="https://gobiernobogota.sharepoint.com/sites/ExpedientesDigitalesSDG/120alcaldialocaldesancristobal/Documentos%20compartidos/Forms/AllItems.aspx?id=%2Fsites%2FExpedientesDigitalesSDG%2F120alcaldialocaldesancristobal%2FDocumentos%20compartidos%2F120%2E75%20CONTRATOS%2F2023%2F0939%2D2023&amp;viewid=48a8c6a0%2D2532%2D4a73%2Da119%2Dd82bf7f8ddbb"/>
    <s v="SALUD"/>
    <s v="EVELYN FAINORY GONZALEZ FONSECA._x000a_ELISA ARACELY VARGAS_x000a_MARIA EUGENIA BONILLA FORERO_x000a_VICTOR JOVANI MORENO YEPES"/>
    <s v="20245420020943_x000a_20245420000133"/>
    <s v="21-44-101433489"/>
    <s v="Seguros del Estado S.A."/>
    <d v="2023-12-29T00:00:00"/>
    <d v="2027-05-29T00:00:00"/>
    <s v="VIGENTE"/>
  </r>
  <r>
    <n v="2023"/>
    <m/>
    <s v="FDLSC-CV-940-2023"/>
    <s v="SASI-005-2023"/>
    <s v="ABOVE COLOMBIA SAS"/>
    <n v="901704983"/>
    <n v="1801"/>
    <s v="SAN CRISTÓBAL ES DEPORTE"/>
    <s v="CONTRATO DE COMPRAVENTA"/>
    <s v="CV"/>
    <s v="SELECCIÓN ABREVIADA SUBASTA INVERSA"/>
    <s v="ADQUISICIÓN DE ELEMENTOS DEPORTIVOS PARA LA DOTACIÓN DE LAS ESCUELAS Y CLUBES DEPORTIVOS, AVALADOS POR EL IDRD Y DEPORTISTAS DE ALTO RENDIMIENTO DE LA LOCALIDAD DE SAN CRISTÓBAL EN EL MARCO DEL PROYECTO 1801, SAN CRISTÓBAL ES DEPORTE"/>
    <s v="FROYLAN SNAIDER SANCHEZ PIZA"/>
    <d v="2023-12-29T00:00:00"/>
    <n v="3"/>
    <d v="2024-01-17T00:00:00"/>
    <d v="2024-04-16T00:00:00"/>
    <s v="No Aplica"/>
    <s v="No Aplica"/>
    <s v="No Aplica"/>
    <s v="2 Meses_x000a_1 mes_x000a_15 dias"/>
    <s v="5 meses y 15 dias"/>
    <s v="No Aplica"/>
    <s v="No Aplica"/>
    <d v="2024-07-30T00:00:00"/>
    <n v="557730697"/>
    <n v="0"/>
    <n v="557730697"/>
    <n v="0"/>
    <n v="557730697"/>
    <s v="NO APLICA"/>
    <x v="0"/>
    <s v="En ejecución"/>
    <n v="0"/>
    <s v=" "/>
    <n v="557730697"/>
    <s v="NO"/>
    <s v="No Aplica"/>
    <s v="SI"/>
    <s v="SI"/>
    <s v="En Ejecución"/>
    <s v="https://community.secop.gov.co/Public/Tendering/ContractNoticePhases/View?PPI=CO1.PPI.28056231&amp;isFromPublicArea=True&amp;isModal=False"/>
    <s v="https://gobiernobogota.sharepoint.com/sites/ExpedientesDigitalesSDG/120alcaldialocaldesancristobal/Documentos%20compartidos/Forms/AllItems.aspx?id=%2Fsites%2FExpedientesDigitalesSDG%2F120alcaldialocaldesancristobal%2FDocumentos%20compartidos%2F120%2E75%20CONTRATOS%2F2023%2F0940%2D2023&amp;viewid=48a8c6a0%2D2532%2D4a73%2Da119%2Dd82bf7f8ddbb"/>
    <s v="DEPORTES"/>
    <s v="FREDDY ALBERTO HERNANDEZ PAEZ"/>
    <s v="20245420000243"/>
    <s v="21-44-101431444"/>
    <s v="Seguros del Estado S.A."/>
    <d v="2023-12-01T00:00:00"/>
    <d v="2024-03-15T00:00:00"/>
    <s v="VENCIDA"/>
  </r>
  <r>
    <n v="2023"/>
    <m/>
    <s v="FDLSC-CPS-941-2023"/>
    <s v="FDLSC-SAMC-014-2023"/>
    <s v="FUNDACIÓN PARA EL DESARROLLO SOCIOCULTURAL, DEPORTIVO, COMUNITARIO, AGROPECUARIO Y/O AMBIENTAL FUNDESCO "/>
    <n v="830133329"/>
    <n v="1843"/>
    <s v="SAN CRISTÓBAL SALUDABLE"/>
    <s v="CONTRATO DE PRESTACIÓN DE SERVICIOS"/>
    <s v="CPS"/>
    <s v="SELECCION ABREVIADA MENOR CUANTIA"/>
    <s v="CONTRATAR LA PRESTACION DE SERVICIOS PARA LA IMPLEMENTACIÓN DE ACCIONES Y ESTRATEGIAS PARA LA MITIGACION DE LOS FACTORES DE RIESGO FRENTE AL CONSUMO DE SUSTANCIAS PSICOACTIVAS EN LA LOCALIDAD DE SAN CRISTÓBAL"/>
    <s v="ESTEFANIA CASALLAS RIAÑO"/>
    <d v="2023-12-29T00:00:00"/>
    <n v="5"/>
    <d v="2024-01-10T00:00:00"/>
    <d v="2024-06-09T00:00:00"/>
    <s v="No Aplica"/>
    <s v="No Aplica"/>
    <s v="No Aplica"/>
    <s v="No Aplica"/>
    <s v=" "/>
    <s v=" "/>
    <s v=" "/>
    <d v="2024-06-09T00:00:00"/>
    <n v="162445961"/>
    <n v="0"/>
    <n v="162445961"/>
    <n v="0"/>
    <n v="162445961"/>
    <s v="NO APLICA"/>
    <x v="0"/>
    <s v="En ejecución"/>
    <n v="146201364"/>
    <s v=" "/>
    <n v="16244597"/>
    <s v="Terminado"/>
    <s v="No Aplica"/>
    <s v="SI"/>
    <s v="SI"/>
    <s v="Proceso de pago y liquidacion"/>
    <s v="https://community.secop.gov.co/Public/Tendering/ContractNoticePhases/View?PPI=CO1.PPI.28754634&amp;isFromPublicArea=True&amp;isModal=False"/>
    <s v="https://gobiernobogota.sharepoint.com/sites/ExpedientesDigitalesSDG/120alcaldialocaldesancristobal/Documentos%20compartidos/Forms/AllItems.aspx?id=%2Fsites%2FExpedientesDigitalesSDG%2F120alcaldialocaldesancristobal%2FDocumentos%20compartidos%2F120%2E75%20CONTRATOS%2F2023%2F0941%2D2023&amp;viewid=48a8c6a0%2D2532%2D4a73%2Da119%2Dd82bf7f8ddbb"/>
    <s v="SALUD"/>
    <s v="EVELYN FAINORY GONZALEZ FONSECA._x000a_ELISA ARACELY VARGAS_x000a_ALEJANDRO MARULANDA QUINCHE"/>
    <s v="20245420020943_x000a_20245420000133"/>
    <s v="14-46-101102901"/>
    <s v="Seguros del Estado S.A."/>
    <d v="2023-12-29T00:00:00"/>
    <d v="2027-05-30T00:00:00"/>
    <s v="VIGENTE"/>
  </r>
  <r>
    <n v="2023"/>
    <m/>
    <s v="FDLSC-CVNI-943-2023"/>
    <s v="FDLSC-CD-498-2023"/>
    <s v="FUNDACION RENACER PARA TODOS"/>
    <n v="900796692"/>
    <s v="O23011601060000001843"/>
    <s v="SAN CRISTÓBAL SALUDABLE "/>
    <s v="CONVENIO INTERADMINISTRATIVO"/>
    <s v="CVNI"/>
    <s v="CONTRATACION DIRECTA"/>
    <s v="PRESTAR EL SERVICIO DE ACCIONES TÉCNICAS, METODOLÓGICAS, OPERATIVAS Y LOGÍSTICAS PARA IMPLEMENTAR ESTRATEGIAS DE RECONOCIMIENTO DE LOS SABERES ANCESTRALES EN MEDICINA EN LA LOCALIDAD DE SAN CRISTÓBAL"/>
    <s v="ESTEFANIA CASALLAS RIAÑO"/>
    <d v="2023-12-29T00:00:00"/>
    <n v="5"/>
    <d v="2024-01-10T00:00:00"/>
    <d v="2024-06-09T00:00:00"/>
    <d v="2024-06-05T00:00:00"/>
    <s v="AUTORIDADES TRADICIONALES INDIGENAS DE COLOMBIA - GOBIERNO MAYOR"/>
    <n v="830076436"/>
    <s v="4 Meses"/>
    <n v="9"/>
    <s v="7de junio de 2024"/>
    <s v="13 de junio de 2024"/>
    <d v="2024-10-16T00:00:00"/>
    <n v="216040081"/>
    <n v="0"/>
    <n v="216040081"/>
    <n v="19640007"/>
    <n v="196400074"/>
    <s v="NO APLICA"/>
    <x v="0"/>
    <s v="En ejecución"/>
    <n v="58920022"/>
    <n v="0"/>
    <n v="137480052"/>
    <s v="En Ejecución"/>
    <s v="No Aplica"/>
    <s v="SI"/>
    <s v="SI"/>
    <s v="En Ejecución"/>
    <s v="https://community.secop.gov.co/Public/Tendering/OpportunityDetail/Index?noticeUID=CO1.NTC.5365147&amp;isFromPublicArea=True&amp;isModal=False"/>
    <s v="https://gobiernobogota.sharepoint.com/sites/ExpedientesDigitalesSDG/120alcaldialocaldesancristobal/Documentos%20compartidos/Forms/AllItems.aspx?id=%2Fsites%2FExpedientesDigitalesSDG%2F120alcaldialocaldesancristobal%2FDocumentos%20compartidos%2F120%2E75%20CONTRATOS%2F2023%2F0943%2D2023&amp;viewid=48a8c6a0%2D2532%2D4a73%2Da119%2Dd82bf7f8ddbb"/>
    <s v="SALUD"/>
    <s v="EVELYN FAINORY GONZALEZ FONSECA._x000a_ELISA ARACELY VARGAS_x000a_SANDRA JANNETH MORENO CRISTANCHO"/>
    <s v="20245420020943_x000a_202454200001332"/>
    <s v="310 47 994000010577"/>
    <s v="ASEGURADORA SOLIDARIA DE COLOMBIA"/>
    <d v="2023-12-29T00:00:00"/>
    <d v="2027-06-01T00:00:00"/>
    <s v="VIGENTE"/>
  </r>
  <r>
    <n v="2023"/>
    <m/>
    <s v="FDLSC-CTOI-948-2023"/>
    <s v="FDLSC-CD-500-2023"/>
    <s v="SUBRED INTEGRADA DE SALUD CENTRO ORIENTE E.S.E"/>
    <n v="900959051"/>
    <s v="O23011601060000001843"/>
    <s v="SAN CRISTÓBAL SALUDABLE"/>
    <s v="CONTRATO INTERADMINISTRATIVO"/>
    <s v="CTOI"/>
    <s v="CONTRATACION DIRECTA"/>
    <s v="PRESTAR LOS SERVICIOS, ADMINISTRATIVOS, JURÍDICOS, TÉCNICOS Y FINANCIEROS, PARA PROMOVER EL EJERCICIO Y LA RESTITUCIÓN DE LA AUTONOMÍA E INCLUSIÓN SOCIAL DE LAS PERSONAS CON DISCAPACIDAD POR MEDIO DEL OTORGAMIENTO DE DISPOSITIVOS DE ASISTENCIA PERSONAL -AYUDAS TÉCNICAS NO INCLUIDAS EN EL PLAN DE BENEFICIOS EN SALUD (POS) EN LA LOCALIDAD DE SAN CRISTÓBAL, EN EL MARCO DEL PROYECTO 1843 SAN CRISTÓBAL SALUDABLE"/>
    <s v="ESTEFANIA CASALLAS RIAÑO"/>
    <d v="2023-12-29T00:00:00"/>
    <n v="11"/>
    <d v="2024-01-19T00:00:00"/>
    <d v="2024-12-18T00:00:00"/>
    <s v="No Aplica"/>
    <s v="No Aplica"/>
    <s v="No Aplica"/>
    <s v="No Aplica"/>
    <s v=" "/>
    <s v=" "/>
    <s v=" "/>
    <d v="2024-12-18T00:00:00"/>
    <n v="2665093200"/>
    <n v="0"/>
    <n v="2665093200"/>
    <n v="0"/>
    <n v="2665093200"/>
    <n v="52"/>
    <x v="2"/>
    <s v="En ejecución"/>
    <n v="634688389"/>
    <n v="0"/>
    <n v="2030404811"/>
    <s v="En Ejecución"/>
    <s v="No Aplica"/>
    <s v="SI"/>
    <s v="SI"/>
    <s v="En Ejecución"/>
    <s v="https://community.secop.gov.co/Public/Tendering/OpportunityDetail/Index?noticeUID=CO1.NTC.5367722&amp;isFromPublicArea=True&amp;isModal=False"/>
    <s v="https://gobiernobogota.sharepoint.com/sites/ExpedientesDigitalesSDG/120alcaldialocaldesancristobal/Documentos%20compartidos/Forms/AllItems.aspx?id=%2Fsites%2FExpedientesDigitalesSDG%2F120alcaldialocaldesancristobal%2FDocumentos%20compartidos%2F120%2E75%20CONTRATOS%2F2023%2F0948%2D2023&amp;viewid=48a8c6a0%2D2532%2D4a73%2Da119%2Dd82bf7f8ddbb"/>
    <s v="SALUD"/>
    <s v="EVELYN FAINORY GONZALEZ FONSECA._x000a_ELISA ARACELY VARGAS_x000a_MARIA EUGENIA BONILLA FORERO_x000a_VICTOR JOVANI MORENO YEPES"/>
    <s v="20245420020943_x000a_20245420000133"/>
    <s v="21-44-101434199"/>
    <s v="Seguros del Estado S.A."/>
    <d v="2024-01-04T00:00:00"/>
    <d v="2027-12-04T00:00:00"/>
    <s v="VIGENTE"/>
  </r>
  <r>
    <n v="2023"/>
    <m/>
    <s v="FDLSC-CTOI-951-2023"/>
    <s v="FDLSC-CD-502-2023"/>
    <s v="CORPORACION AGENCIA NACIONAL DE GOBIERNO DIGITAL"/>
    <n v="901144049"/>
    <s v="O23011603430000001824_x000a_O23011605570000001873"/>
    <s v="SAN CRISTÓBAL CONSTRUYE CONFIANZA Y CONVIVENCIA 321.240.000_x000a_SAN CRISTÓBAL AL SERVICIO DE LA CIUDADANÍA 65.115.072"/>
    <s v="CONTRATO INTERADMINISTRATIVO"/>
    <s v="CTOI"/>
    <s v="CONTRATACION DIRECTA"/>
    <s v="SERVICIOS DE PUESTA EN FUNCIONAMIENTO DE SISTEMAS INTEGRADOS DE SEGURIDAD BASADOS EN TICS Y TRANSFORMACION DIGITAL DEL ADULTO MAYOR EN LA LOCALIDAD DE SAN CRISTÓBAL"/>
    <s v="ESTEFANIA CASALLAS RIAÑO"/>
    <d v="2023-12-29T00:00:00"/>
    <n v="5"/>
    <d v="2024-01-25T00:00:00"/>
    <d v="2024-06-24T00:00:00"/>
    <s v="No Aplica"/>
    <s v="No Aplica"/>
    <s v="No Aplica"/>
    <s v="NOVENTA (90) días"/>
    <n v="8"/>
    <d v="2024-09-17T00:00:00"/>
    <s v="16-10-2024_x000d_"/>
    <d v="2024-10-24T00:00:00"/>
    <n v="386355072"/>
    <n v="0"/>
    <n v="386355072"/>
    <n v="0"/>
    <n v="386355072"/>
    <s v="NO APLICA"/>
    <x v="4"/>
    <s v="Suspendido"/>
    <n v="187910469"/>
    <n v="0"/>
    <n v="198444603"/>
    <s v="NO"/>
    <s v="No Aplica"/>
    <s v="SI"/>
    <s v="SI"/>
    <s v="En Ejecución"/>
    <s v="https://community.secop.gov.co/Public/Tendering/OpportunityDetail/Index?noticeUID=CO1.NTC.5368550&amp;isFromPublicArea=True&amp;isModal=False"/>
    <s v="https://gobiernobogota.sharepoint.com/sites/ExpedientesDigitalesSDG/120alcaldialocaldesancristobal/Documentos%20compartidos/Forms/AllItems.aspx?id=%2Fsites%2FExpedientesDigitalesSDG%2F120alcaldialocaldesancristobal%2FDocumentos%20compartidos%2F120%2E75%20CONTRATOS%2F2023%2F0951%2D2023&amp;viewid=48a8c6a0%2D2532%2D4a73%2Da119%2Dd82bf7f8ddbb"/>
    <s v="SEGURIDAD Y CONVIVENCIA"/>
    <s v="OMAR RUBIANO CASTRO_x000a_CLAUDIA PATRICIA VILLAMIZAR ALCALA_x000a_PAULO CESAR CRUZ DELGADILLO_x000a_MARISOL MUÑOZ PERALTA"/>
    <s v="20245420014973_x000a_20245420006853*_x000a_20245420000223"/>
    <s v="21-44-101434655"/>
    <s v="Seguros del Estado S.A."/>
    <d v="2024-01-24T00:00:00"/>
    <d v="2027-06-29T00:00:00"/>
    <s v="VIGENTE"/>
  </r>
  <r>
    <n v="2023"/>
    <m/>
    <n v="116746"/>
    <n v="116746"/>
    <s v="GRUPO EDS AUTOGAS S.A.S."/>
    <n v="900459737"/>
    <n v="1873"/>
    <s v="SAN CRISTÓBAL AL SERVICIO DE LA CIUDADANIA"/>
    <s v="ORDEN DE COMPRA"/>
    <s v="OC"/>
    <s v="SELECCIÓN ABREVIADA POR ACUERDO MARCO"/>
    <s v="SUMINISTRO DE COMBUSTIBLE PARA VEHICULOS LIVIANOS, PESADOS, MAQUINARIA AMARILLA Y MOTORES DE COMBUSTION INTERNA DEL FONDO DE DESARROLLO LOCAL DE SAN CRISTOBAL A MONTO AGOTABLE"/>
    <s v="MARIA FERNANDA GOMEZ CARDONA"/>
    <d v="2023-09-29T00:00:00"/>
    <n v="10"/>
    <d v="2023-10-03T00:00:00"/>
    <d v="2024-08-02T00:00:00"/>
    <s v="No Aplica"/>
    <s v="No Aplica"/>
    <s v="No Aplica"/>
    <s v="3 Meses"/>
    <m/>
    <s v=" "/>
    <s v=" "/>
    <d v="2024-11-02T00:00:00"/>
    <n v="90000000"/>
    <n v="0"/>
    <n v="90000000"/>
    <n v="0"/>
    <n v="90000000"/>
    <n v="6"/>
    <x v="2"/>
    <s v="En Ejecucion"/>
    <n v="54061661"/>
    <n v="0"/>
    <n v="35938339"/>
    <s v="En Ejecución"/>
    <s v="No Aplica"/>
    <s v="SI"/>
    <s v="SI"/>
    <s v="En Ejecución"/>
    <s v="https://www.colombiacompra.gov.co/tienda-virtual-del-estado-colombiano/ordenes-compra/116746"/>
    <s v="https://gobiernobogota.sharepoint.com/:f:/s/ExpedientesDigitalesSDG/120alcaldialocaldesancristobal/Ero7nYkJ1gBLtX11KQioFo4BhzQ6yXCXeiSmnGZ9Y2-Y8g?e=PJF3wx"/>
    <s v="ALMACEN"/>
    <s v="RICARDO ALEJANDRO ALVARADO ORTÍZ_x000a_RICARDO BERMEO PERDOMO_x000a_KAREN VIVIANA AREIZA PEREIRA_x000a_EDUARD MAURICIO RINCON ZAPATA"/>
    <s v="20245420018763_x000a_20245420004713_x000a_20245420001253_x000a_20235400001453"/>
    <n v="2050275"/>
    <s v="JMALUCELLI TRAVELERS SEGUROS S.A."/>
    <s v="  02/10/2023_x000a_2) 02/10/2023_x000a_3) 02/10/2023"/>
    <s v="  02/07/2025_x000a_2) 02/07/2025_x000a_3) 02/09/2027"/>
    <s v="VIGENTE"/>
  </r>
  <r>
    <n v="2023"/>
    <m/>
    <n v="107450"/>
    <n v="107450"/>
    <s v="POLYFLEX"/>
    <n v="10125834"/>
    <n v="1873"/>
    <s v="SAN CRISTÓBAL AL SERVICIO DE LA CIUDADANIA"/>
    <s v="ORDEN DE COMPRA"/>
    <s v="OC"/>
    <s v="SELECCIÓN ABREVIADA POR ACUERDO MARCO"/>
    <s v="ADQUISICION DE PAPELERIA Y UTILES DE ESCRITORIO PARA EL FONDO DE DESARROLLO LOCAL DE SAN CRISTOBAL Y JUNTA ADMINISTRADORA LOCAL"/>
    <s v="ESTEFANIA CASALLAS RIAÑO"/>
    <d v="2023-04-10T00:00:00"/>
    <n v="3"/>
    <d v="2023-04-10T00:00:00"/>
    <d v="2023-07-10T00:00:00"/>
    <s v="No Aplica"/>
    <s v="No Aplica"/>
    <s v="No Aplica"/>
    <s v="No Aplica"/>
    <s v=" "/>
    <s v=" "/>
    <s v=" "/>
    <d v="2023-07-10T00:00:00"/>
    <n v="51915640"/>
    <n v="0"/>
    <n v="51915640"/>
    <n v="0"/>
    <n v="51915640"/>
    <s v="NO APLICA"/>
    <x v="0"/>
    <s v="Emitida"/>
    <n v="51915640"/>
    <n v="0"/>
    <n v="0"/>
    <s v="Terminado"/>
    <s v="NO"/>
    <s v="SI"/>
    <s v="SI"/>
    <s v="Sin Liquidar"/>
    <s v="https://www.colombiacompra.gov.co/tienda-virtual-del-estado-colombiano/ordenes-compra/107450"/>
    <s v="https://gobiernobogota.sharepoint.com/:f:/s/ExpedientesDigitalesSDG/120alcaldialocaldesancristobal/Eu00oD_5K5RBpj8kyLMyCDABmoooek8GcpbvaWw_V8zj5w?e=wKnIeA"/>
    <s v="ALMACEN"/>
    <s v="LINA MARCELA CASADIEGO MERCHAN"/>
    <s v="20235420007253"/>
    <s v="No Aplica"/>
    <s v="No Aplica"/>
    <s v="No Aplica"/>
    <s v="No Aplica"/>
    <s v="No Aplica"/>
  </r>
  <r>
    <n v="2023"/>
    <m/>
    <n v="108883"/>
    <n v="108883"/>
    <s v="UNION TEMPORAL CLEAN BOGOTA"/>
    <n v="901677292"/>
    <s v="3393 - 5330"/>
    <s v="OTROS SERVICIOS DE COMIDAS CONTRATADAS - SERVICIOS DE LIMPIEZA GENERAL"/>
    <s v="ORDEN DE COMPRA"/>
    <s v="OC"/>
    <s v="SELECCIÓN ABREVIADA POR ACUERDO MARCO"/>
    <s v="CONTRATAR LA PRESTACIÓN DE SERVICIO Y SUMINISTRO DE ASEO Y CAFETERÍA PARA LAS INSTALACIONES DE LA ALCALDÍA LOCAL DE SAN CRISTOBAL SUS SEDES Y LA JUNTA ADMINISTRADORA LOCAL, DE CONFORMIDAD CON LAS DISPOSICIONES TÉCNICAS ESTABLECIDAS EN EL ACUERDO MARCO DE PRECIOS No CCE - 126 - 2023"/>
    <s v="MARIA FERNANDA GOMEZ CARDONA"/>
    <d v="2023-05-04T00:00:00"/>
    <n v="10"/>
    <d v="2023-05-04T00:00:00"/>
    <d v="2024-03-08T00:00:00"/>
    <s v="No Aplica"/>
    <s v="No Aplica"/>
    <s v="No Aplica"/>
    <s v=" (4) meses y quince (15) días"/>
    <s v="14 MESES 15 DIAS"/>
    <s v=" "/>
    <s v=" "/>
    <d v="2024-06-24T00:00:00"/>
    <n v="243468655"/>
    <n v="109854419"/>
    <n v="353323074"/>
    <n v="0"/>
    <n v="353323074"/>
    <s v="NO APLICA"/>
    <x v="0"/>
    <s v="En Ejecucion"/>
    <n v="334907984"/>
    <n v="0"/>
    <n v="18415090"/>
    <s v="NO"/>
    <s v="No Aplica"/>
    <s v="SI"/>
    <s v="SI"/>
    <s v="En Ejecución"/>
    <s v="https://www.colombiacompra.gov.co/tienda-virtual-del-estado-colombiano/ordenes-compra/108883"/>
    <s v="https://gobiernobogota.sharepoint.com/:f:/s/ExpedientesDigitalesSDG/120alcaldialocaldesancristobal/EqoI44JMHlFFstIhdiv3oJIBmoOYtWUi4uTULBdTe3fE8A?e=2bkbPu"/>
    <s v="FUNCIONAMIENTO"/>
    <s v="MONICA ALEXANDRA GOMEZ SARMIENTO_x000a_NUBIA YULIETH SALAZAR PARDO_x000a_MONICA ALEXANDRA GOMEZ SARMIENTO"/>
    <s v="20245420015013_x000a_20245420004583_x000a_20235420009003"/>
    <s v="14-40-101055287"/>
    <s v="SEGUROS DEL ESTADO"/>
    <s v="  05/05/2023_x000a_2) 05/05/2023_x000a_3) 05/05/2023_x000a_4) 05/05/2023"/>
    <s v="  08/03/2024_x000a_2) 08/09/2024_x000a_3) 08/03/2027_x000a_4) 08/09/2024"/>
    <s v="VIGENTE"/>
  </r>
  <r>
    <n v="2023"/>
    <m/>
    <n v="114839"/>
    <n v="114839"/>
    <s v="JM GRUPO EMPRESARIAL SAS"/>
    <n v="9353659"/>
    <n v="1873"/>
    <s v="SAN CRISTÓBAL AL SERVICIO DE LA CIUDADANIA"/>
    <s v="ORDEN DE COMPRA"/>
    <s v="OC"/>
    <s v="SELECCIÓN ABREVIADA POR ACUERDO MARCO"/>
    <s v="ADQUISICIÓN, MANTENIMIENTO Y RECARGA DE EXTINTORES CONTRAINCENDIOS Y SUMINISTRO DE ELEMENTOS PARA LA ATENCIÓN DE PRIMEROS AUXILIOS Y EMERGENCIAS EN LAS INSTALACIONES DE LA ALCALDÍA LOCAL DE SAN CRISTÓBAL TENIENDO EN CUENTA EL ACUERDO MARCO - CCENEG-041-01-2021"/>
    <s v="MANUEL ALEJANDRO GONZÁLEZ DELVASTO"/>
    <d v="2023-08-28T00:00:00"/>
    <n v="7"/>
    <d v="2023-03-28T00:00:00"/>
    <d v="2023-10-24T00:00:00"/>
    <s v="No Aplica"/>
    <s v="No Aplica"/>
    <s v="No Aplica"/>
    <s v="No Aplica"/>
    <s v=" "/>
    <s v=" "/>
    <s v=" "/>
    <d v="2023-10-24T00:00:00"/>
    <n v="3034056"/>
    <n v="0"/>
    <n v="3034056"/>
    <n v="0"/>
    <n v="3034056"/>
    <s v="NO APLICA"/>
    <x v="0"/>
    <s v="Emitida"/>
    <n v="3034055"/>
    <n v="1"/>
    <n v="0"/>
    <s v="Terminado"/>
    <s v="NO"/>
    <s v="SI"/>
    <s v="SI"/>
    <s v="Pendiente validar un peso"/>
    <s v="https://www.colombiacompra.gov.co/tienda-virtual-del-estado-colombiano/ordenes-compra/114839"/>
    <s v="https://gobiernobogota.sharepoint.com/:f:/s/ExpedientesDigitalesSDG/120alcaldialocaldesancristobal/EigeWELde91MkyEwfWzb8DgBA5A66ctl7OJqCyBTNRDr3w?e=6YYIzj"/>
    <s v="PIGA"/>
    <s v="GLITZA JOHANNA VEGA"/>
    <s v="20235420017693"/>
    <s v="No Aplica"/>
    <s v="No Aplica"/>
    <s v="No Aplica"/>
    <s v="No Aplica"/>
    <s v="No Aplica"/>
  </r>
  <r>
    <n v="2023"/>
    <m/>
    <n v="114843"/>
    <n v="114843"/>
    <s v="JM GRUPO EMPRESARIAL SAS"/>
    <n v="9353659"/>
    <n v="1873"/>
    <s v="SAN CRISTÓBAL AL SERVICIO DE LA CIUDADANIA"/>
    <s v="ORDEN DE COMPRA"/>
    <s v="OC"/>
    <s v="SELECCIÓN ABREVIADA POR ACUERDO MARCO"/>
    <s v="ADQUISICIÓN, MANTENIMIENTO Y RECARGA DE EXTINTORES CONTRAINCENDIOS Y SUMINISTRO DE ELEMENTOS PARA LA ATENCIÓN DE PRIMEROS AUXILIOS Y EMERGENCIAS EN LAS INSTALACIONES DE LA ALCALDÍA LOCAL DE SAN CRISTÓBAL TENIENDO EN CUENTA EL ACUERDO MARCO - CCENEG-041-01-2021"/>
    <s v="MANUEL ALEJANDRO GONZÁLEZ DELVASTO"/>
    <d v="2023-08-23T00:00:00"/>
    <s v="25 DIAS"/>
    <d v="2023-08-25T00:00:00"/>
    <d v="2023-09-20T00:00:00"/>
    <s v="No Aplica"/>
    <s v="No Aplica"/>
    <s v="No Aplica"/>
    <s v="No Aplica"/>
    <s v=" "/>
    <s v=" "/>
    <s v=" "/>
    <d v="2023-10-24T00:00:00"/>
    <n v="25500488"/>
    <n v="0"/>
    <n v="25500488"/>
    <n v="0"/>
    <n v="25500488"/>
    <s v="NO APLICA"/>
    <x v="0"/>
    <s v="Emitida"/>
    <n v="25500488"/>
    <s v=" "/>
    <n v="0"/>
    <s v="Terminado"/>
    <s v="NO"/>
    <s v="SI"/>
    <s v="SI"/>
    <s v="Sin Liquidar"/>
    <s v="https://www.colombiacompra.gov.co/tienda-virtual-del-estado-colombiano/ordenes-compra/114843"/>
    <s v="https://gobiernobogota.sharepoint.com/:f:/s/ExpedientesDigitalesSDG/120alcaldialocaldesancristobal/Eio9r4weNHRGsw80O-VeHGkB4htlQoCc5yI_G4vbJiHlfg?e=pgkLdQ"/>
    <s v="PIGA"/>
    <s v="GLITZA JOHANNA VEGA"/>
    <s v="20245420000173"/>
    <s v="No Aplica"/>
    <s v="No Aplica"/>
    <s v="No Aplica"/>
    <s v="No Aplica"/>
    <s v="No Aplica"/>
  </r>
  <r>
    <n v="2023"/>
    <m/>
    <n v="115116"/>
    <n v="115116"/>
    <s v="UNION TEMPORAL ESTUDIOS 049"/>
    <n v="901539681"/>
    <s v="1852 - 1871 -9991"/>
    <s v="INGRESO VITAL PARA SAN CRISTÓBAL - OBRAS PARA LA MOVILIDAD EN SAN CRISTÓBAL - ARTÍCULOS N.C.P. DE FERRETERÍA Y CERRAJERÍA"/>
    <s v="ORDEN DE COMPRA"/>
    <s v="OC"/>
    <s v="SELECCIÓN ABREVIADA POR ACUERDO MARCO"/>
    <s v="SUMINISTROS DE ELEMENTOS DE FERRETERIA Y CONSTRUCCION"/>
    <s v="ESTEFANIA CASALLAS RIAÑO"/>
    <d v="2023-08-29T00:00:00"/>
    <n v="7"/>
    <d v="2023-09-04T00:00:00"/>
    <d v="2024-04-03T00:00:00"/>
    <s v="No Aplica"/>
    <s v="No Aplica"/>
    <s v="No Aplica"/>
    <s v="No Aplica"/>
    <s v=" "/>
    <s v=" "/>
    <s v=" "/>
    <d v="2024-04-03T00:00:00"/>
    <n v="1619156791"/>
    <n v="0"/>
    <n v="1619156791"/>
    <n v="0"/>
    <n v="1619156791"/>
    <s v="NO APLICA"/>
    <x v="1"/>
    <s v="Emitida"/>
    <n v="1585049696"/>
    <n v="34107095"/>
    <n v="0"/>
    <s v="Liquidado"/>
    <m/>
    <s v="SI"/>
    <s v="SI"/>
    <s v="Pendiente cargar Liquacion en sharepoint"/>
    <s v="https://www.colombiacompra.gov.co/tienda-virtual-del-estado-colombiano/ordenes-compra/115116"/>
    <s v="https://gobiernobogota.sharepoint.com/:f:/s/ExpedientesDigitalesSDG/120alcaldialocaldesancristobal/Eu7mrViaUJdAqkYulayh1iABoEXXdMAuDyICIM9w4WYFKQ?e=V1deGw"/>
    <s v="FUNCIONAMIENTO"/>
    <s v="DIEGO CABALLERO ROJAS_x000a_DIEGO FERNANDO RODRIGUEZ VASQUEZ - SANDRA YINETH FAJARDO USAQUEN"/>
    <s v="20245420000123_x000a_20235400002283 - 20235420016703"/>
    <s v="21-44-101423284"/>
    <s v="Seguros del Estado S.A."/>
    <d v="2023-08-29T00:00:00"/>
    <d v="2024-09-08T00:00:00"/>
    <s v="VIGENTE"/>
  </r>
  <r>
    <n v="2023"/>
    <m/>
    <n v="115752"/>
    <n v="115752"/>
    <s v="ESRI COLOMBIA SAS"/>
    <n v="830122983"/>
    <n v="1873"/>
    <s v="SAN CRISTÓBAL AL SERVICIO DE LA CIUDADANIA"/>
    <s v="ORDEN DE COMPRA"/>
    <s v="OC"/>
    <s v="SELECCIÓN ABREVIADA POR ACUERDO MARCO"/>
    <s v="ADQUIRIR LA ACTUALIZACIÓN Y SOPORTE PARA LAS LICENCIAS DE PROPIEDAD DEL FONDO DE DESARROLLO LOCAL DE SAN CRISTÓBAL, ARCGIS BASIC SINGLE Y ARCGIS STANDARD CONCURRENT"/>
    <s v="MANUEL ARTURO RODRIGUEZ VASQUEZ"/>
    <d v="2023-09-11T00:00:00"/>
    <n v="3"/>
    <d v="2002-09-15T00:00:00"/>
    <d v="2023-12-14T00:00:00"/>
    <s v="No Aplica"/>
    <s v="No Aplica"/>
    <s v="No Aplica"/>
    <s v="No Aplica"/>
    <s v=" "/>
    <s v=" "/>
    <s v=" "/>
    <d v="2023-12-14T00:00:00"/>
    <n v="9061104"/>
    <n v="0"/>
    <n v="9061104"/>
    <n v="0"/>
    <n v="9061104"/>
    <s v="NO APLICA"/>
    <x v="0"/>
    <s v="Emitida"/>
    <n v="9061104"/>
    <n v="0"/>
    <n v="0"/>
    <s v="Terminado"/>
    <s v="NO"/>
    <s v="SI"/>
    <s v="SI"/>
    <s v="Esta en requerimiento a mafe para cierre en tienda virtual"/>
    <s v="https://www.colombiacompra.gov.co/tienda-virtual-del-estado-colombiano/ordenes-compra/115752"/>
    <s v="https://gobiernobogota.sharepoint.com/:f:/s/ExpedientesDigitalesSDG/120alcaldialocaldesancristobal/Eo-eT_DWkvFBoPnQxLE3W6YB0lgnl72_P91ySmS3rfTh2g?e=qb7uLx"/>
    <s v="SISTEMAS"/>
    <s v="JULIETH ANDREA MARTINEZ TOVAR"/>
    <s v="20235400002323"/>
    <s v="No Aplica"/>
    <s v="No Aplica"/>
    <s v="No Aplica"/>
    <s v="No Aplica"/>
    <s v="No Aplica"/>
  </r>
  <r>
    <n v="2023"/>
    <m/>
    <n v="116341"/>
    <n v="116341"/>
    <s v="CONTROLES EMPRESARIALES S.A.S"/>
    <n v="800058607"/>
    <n v="1872"/>
    <s v="PARTICIPACIÓN CIUDADANA PARA EL DESARROLLO LOCAL"/>
    <s v="ORDEN DE COMPRA"/>
    <s v="OC"/>
    <s v="SELECCIÓN ABREVIADA POR ACUERDO MARCO"/>
    <s v="ADQUISICIÓN DE LICENCIAS MICROSOFT OFFICE 365 E1 Y LICENCIA DE POWER BI PARA EL FONDO DE DESARROLLO LOCAL DE SAN CRISTOBAL MEDIANTE EL IADCCE-139-2020"/>
    <s v="MANUEL ALEJANDRO GONZÁLEZ DELVASTO"/>
    <d v="2023-09-22T00:00:00"/>
    <n v="3"/>
    <d v="2023-09-29T00:00:00"/>
    <d v="2023-12-31T00:00:00"/>
    <s v="No Aplica"/>
    <s v="No Aplica"/>
    <s v="No Aplica"/>
    <s v="No Aplica"/>
    <s v=" "/>
    <s v=" "/>
    <s v=" "/>
    <d v="2023-12-31T00:00:00"/>
    <n v="121903207"/>
    <n v="0"/>
    <n v="121903207"/>
    <n v="0"/>
    <n v="121903207"/>
    <s v="NO APLICA"/>
    <x v="0"/>
    <s v="Emitida"/>
    <n v="121903207"/>
    <n v="0"/>
    <n v="0"/>
    <s v="Terminado"/>
    <s v="NO"/>
    <s v="SI"/>
    <s v="SI"/>
    <s v="Esta en requerimiento a mafe para cierre en tienda virtual"/>
    <s v="https://www.colombiacompra.gov.co/tienda-virtual-del-estado-colombiano/ordenes-compra/116341"/>
    <s v="https://gobiernobogota.sharepoint.com/:f:/s/ExpedientesDigitalesSDG/120alcaldialocaldesancristobal/EqPaY9YN2W5FnVVKtOcEpSsBwfNL6PAxz8JOyeQT2bwM3g?e=WV52dw"/>
    <s v="SISTEMAS"/>
    <s v="JULIETH ANDREA MARTINEZ TOVAR"/>
    <s v="20235420015183"/>
    <s v="NB-100284116  "/>
    <s v="ASEGURADORA SOLIDARIA  COLOMBIA"/>
    <s v="  25/09/2023_x000a_2) 25/09/2023_x000a_3) 25/09/2023"/>
    <s v="  30/06/2024_x000a_2) 31/12/2024_x000a_3) 31/12/2026"/>
    <s v="VIGENTE"/>
  </r>
  <r>
    <n v="2023"/>
    <m/>
    <n v="123002"/>
    <n v="123002"/>
    <s v="CIA MIGUEL CABALLERO SAS"/>
    <n v="900127140"/>
    <n v="1844"/>
    <s v="SAN CRISTÓBAL CUIDA A SAN CRISTOBAL"/>
    <s v="ORDEN DE COMPRA"/>
    <s v="OC"/>
    <s v="SELECCIÓN ABREVIADA POR ACUERDO MARCO"/>
    <s v="SUMINISTRAR CHALECOS ANTIBALAS DE PROTECCIÓN AL PERSONAL DE LA POLICÍA DE LA ESTACIÓN CUARTA DE SAN CRISTÓBAL EN EL MARCO DEL PROYECTO 1844 “SAN CRISTÓBAL CUIDA SAN CRISTÓBAL"/>
    <s v="MARIA FERNANDA GOMEZ CARDONA"/>
    <d v="2023-12-21T00:00:00"/>
    <n v="4"/>
    <d v="2024-01-04T00:00:00"/>
    <d v="2024-05-03T00:00:00"/>
    <s v="No Aplica"/>
    <s v="No Aplica"/>
    <s v="No Aplica"/>
    <s v="Dos (2) Meses_x000a_Veintiocho (28) dias"/>
    <s v="6 meses y 28 dias"/>
    <s v=" "/>
    <s v=" "/>
    <d v="2024-07-31T00:00:00"/>
    <n v="115567146"/>
    <n v="44448904"/>
    <n v="160016050"/>
    <n v="0"/>
    <n v="160016050"/>
    <s v="NO APLICA"/>
    <x v="0"/>
    <s v="Emitida"/>
    <n v="0"/>
    <n v="0"/>
    <n v="160016050"/>
    <s v="NO"/>
    <s v="No Aplica"/>
    <s v="SI"/>
    <s v="SI"/>
    <s v="En Ejecución"/>
    <s v="https://www.colombiacompra.gov.co/tienda-virtual-del-estado-colombiano/ordenes-compra/123002"/>
    <s v="https://gobiernobogota.sharepoint.com/:f:/s/ExpedientesDigitalesSDG/120alcaldialocaldesancristobal/EiWpQOiaEA9CoVv29sHUIxQBi5DTlcCSTFb9Vzja0gkQxQ?e=xkcXUZ"/>
    <s v="SEGURIDAD Y CONVIVENCIA"/>
    <s v="OMAR RUBIANO CASTRO_x000a_MARTHA LILIANA LOPEZ ROCHA_x000a_PAULO CESAR CRUZ DELGADILLO "/>
    <s v="20245420014973_x000a_20245420000053"/>
    <s v="No Aplica"/>
    <s v="No Aplica"/>
    <s v="No Aplica"/>
    <s v="No Aplica"/>
    <s v="No Aplica"/>
  </r>
  <r>
    <n v="2024"/>
    <m/>
    <s v="FDLSC-CV-438-2024"/>
    <s v="FDLSC- SASI-001-2024"/>
    <s v="ORGANIZACION DE NEGOCIOS BARUC SAS"/>
    <n v="901057189"/>
    <n v="1835"/>
    <s v="POR UN BUEN USO EN EL ESPACIO PÚBLICO EN SAN CRISTÓBAL"/>
    <s v="CONTRATO DE COMPRAVENTA"/>
    <s v="CV"/>
    <s v="MINIMA CUANTIA"/>
    <s v="COMPRAVENTA DE GORRAS, CHALECOS Y CHAQUETAS PARA VENDEDORES INFORMALES, EN EL MARCO DE LA IMPLEMENTACIÓN DE LOS ACUERDOS CIUDADANOS DE ACCIÓN COLECTIVA Y CONVIVENCIA PROYECTO DE INVERSION 1835"/>
    <s v="ESTEFANIA CASALLAS RIAÑO"/>
    <d v="2024-04-12T00:00:00"/>
    <n v="2"/>
    <d v="2024-04-17T00:00:00"/>
    <d v="2024-06-16T00:00:00"/>
    <s v="No Aplica"/>
    <s v="No Aplica"/>
    <s v="No Aplica"/>
    <s v="No Aplica"/>
    <s v=" "/>
    <d v="2024-06-13T00:00:00"/>
    <d v="2024-06-17T00:00:00"/>
    <d v="2024-06-21T00:00:00"/>
    <n v="6633951"/>
    <n v="0"/>
    <n v="6633951"/>
    <n v="0"/>
    <n v="6633951"/>
    <s v="NO APLICA"/>
    <x v="0"/>
    <s v="En ejecución"/>
    <n v="0"/>
    <n v="0"/>
    <n v="6633951"/>
    <s v="Terminado"/>
    <s v="No Aplica"/>
    <s v="SI"/>
    <s v="SI"/>
    <s v="Terminado"/>
    <s v="https://community.secop.gov.co/Public/Tendering/OpportunityDetail/Index?noticeUID=CO1.NTC.5904867&amp;isFromPublicArea=True&amp;isModal=False"/>
    <s v="https://gobiernobogota.sharepoint.com/sites/ExpedientesDigitalesSDG/120alcaldialocaldesancristobal/Documentos%20compartidos/Forms/AllItems.aspx?id=%2Fsites%2FExpedientesDigitalesSDG%2F120alcaldialocaldesancristobal%2FDocumentos%20compartidos%2F120%2E75%20CONTRATOS%2F2024%2F0438%2D2024&amp;viewid=48a8c6a0%2D2532%2D4a73%2Da119%2Dd82bf7f8ddbb"/>
    <s v="ACUERDOS CIUDADANOS"/>
    <s v="ELIANA YURIED BENITO LADINO_x000a_JUAN PABLO MAHECHA HERNANDEZ"/>
    <s v="20245420007133"/>
    <s v="21-44-101439172 Anexo 1_x0009_"/>
    <s v="SEGUROS EL ESTADO SA"/>
    <d v="2024-04-15T00:00:00"/>
    <d v="2024-12-20T00:00:00"/>
    <s v="VIGENTE"/>
  </r>
  <r>
    <n v="2024"/>
    <m/>
    <s v="FDLSC-CV-488-2024"/>
    <s v="FDLSC- MIC-002-2024"/>
    <s v="GENERACIÓN DE TALENTOS S.A.S"/>
    <n v="900764350"/>
    <n v="1868"/>
    <s v="SAN CRISTÓBAL FOMENTA LA SEPARACIÓN, TRANSFORMACIÓN Y APROVECHAMIENTO DE SUS RESIDUOS"/>
    <s v="CONTRATO DE COMPRAVENTA"/>
    <s v="CV"/>
    <s v="MINIMA CUANTIA"/>
    <s v="CONTRATAR LA ADQUISICIÓN DE ELEMENTOS, COMO BOLSAS PLÁSTICAS BIODEGRADABLES, TARJETAS IMANTADAS, BOLSAS ECOLÓGICAS (TULAS), PARA EL FORTALECIMIENTO DE LAS CAPACIDADES COMUNITARIAS EN LA LOCALIDAD EN CUANTO AL FOMENTO DE LA SEPARACIÓN Y DISPOSICIÓN ADECUADA DE RESIDUOS"/>
    <s v="ESTEFANIA CASALLAS RIAÑO"/>
    <d v="2024-04-25T00:00:00"/>
    <n v="2"/>
    <d v="2024-05-10T00:00:00"/>
    <d v="2024-07-09T00:00:00"/>
    <s v="No Aplica"/>
    <s v="No Aplica"/>
    <s v="No Aplica"/>
    <s v="15 Dias"/>
    <s v=" "/>
    <s v=" "/>
    <s v=" "/>
    <d v="2024-07-30T00:00:00"/>
    <n v="29332310"/>
    <n v="0"/>
    <n v="29332310"/>
    <n v="0"/>
    <n v="29332310"/>
    <s v="NO APLICA"/>
    <x v="0"/>
    <s v="En Ejecucion"/>
    <n v="0"/>
    <n v="0"/>
    <n v="29332310"/>
    <s v="Terminado"/>
    <s v="No Aplica"/>
    <s v="NO"/>
    <s v="NO"/>
    <s v="En Ejecución"/>
    <s v="https://community.secop.gov.co/Public/Tendering/OpportunityDetail/Index?noticeUID=CO1.NTC.5966426&amp;isFromPublicArea=True&amp;isModal=False"/>
    <s v="https://gobiernobogota.sharepoint.com/sites/ExpedientesDigitalesSDG/120alcaldialocaldesancristobal/Documentos%20compartidos/Forms/AllItems.aspx?id=%2Fsites%2FExpedientesDigitalesSDG%2F120alcaldialocaldesancristobal%2FDocumentos%20compartidos%2F120%2E75%20CONTRATOS%2F2024%2F0488%2D2024&amp;viewid=48a8c6a0%2D2532%2D4a73%2Da119%2Dd82bf7f8ddbb"/>
    <s v="SEPARACION EN LA FUENTE"/>
    <s v="ANGELICA JOHANA PATARROLLO LONDOÑO"/>
    <s v="20245420009183 "/>
    <s v="11-44-101224135"/>
    <s v="SEGUROS EL ESTADO SA"/>
    <d v="2024-04-22T00:00:00"/>
    <d v="2024-12-30T00:00:00"/>
    <s v="VIGENTE"/>
  </r>
  <r>
    <n v="2024"/>
    <m/>
    <s v="FDLSC-COP-492-2024"/>
    <s v="FDLSC-LP-001-2024"/>
    <s v="CONSORCIO PRO COLMENA"/>
    <n v="901828814"/>
    <n v="1866"/>
    <s v="SAN CRISTÓBAL PREPARADA ANTE EMERGENCIAS"/>
    <s v="CONTRATO DE OBRA PUBLICA"/>
    <s v="COP"/>
    <s v="LICITACION PÚBLICA"/>
    <s v="CONTRATAR LA CONSTRUCCIÓN DE OBRAS DE MITIGACIÓN DE RIESGOS POR PROCESOS DE REMOCIÓN EN MASA, PARA EL SECTOR LA COLMENA CON FORMULA DE REAJUSTE, OBRAS A DESARROLLAR EN LA LOCALIDAD DE SAN CRISTÓBAL, BOGOTÁ D.C"/>
    <s v="CRISTHIAN JULIAN SUÁREZ PARRA"/>
    <d v="2024-05-20T00:00:00"/>
    <n v="11"/>
    <d v="2024-06-12T00:00:00"/>
    <d v="2025-05-11T00:00:00"/>
    <s v="No Aplica"/>
    <s v="No Aplica"/>
    <s v="No Aplica"/>
    <s v="No Aplica"/>
    <m/>
    <m/>
    <m/>
    <d v="2025-05-11T00:00:00"/>
    <n v="15560742587"/>
    <n v="0"/>
    <n v="15560742587"/>
    <n v="0"/>
    <n v="15560742587"/>
    <n v="196"/>
    <x v="2"/>
    <s v="En Ejecucion"/>
    <n v="4668222776"/>
    <n v="0"/>
    <n v="10892519811"/>
    <s v="En Ejecución"/>
    <s v="No Aplica"/>
    <s v="SI"/>
    <s v="SI"/>
    <s v="En Ejecución"/>
    <s v="https://community.secop.gov.co/Public/Tendering/OpportunityDetail/Index?noticeUID=CO1.NTC.5914983"/>
    <s v="https://gobiernobogota.sharepoint.com/sites/ExpedientesDigitalesSDG/120alcaldialocaldesancristobal/Documentos%20compartidos/Forms/AllItems.aspx?id=%2Fsites%2FExpedientesDigitalesSDG%2F120alcaldialocaldesancristobal%2FDocumentos%20compartidos%2F120%2E75%20CONTRATOS%2F2024%2F0492%2D2024&amp;viewid=48a8c6a0%2D2532%2D4a73%2Da119%2Dd82bf7f8ddbb"/>
    <s v="INFRAESTRUCTURA"/>
    <s v="FDLSC-INTV-493-2024 CONSORCIO VICOING"/>
    <s v="NO APLICA"/>
    <s v="M-100229889"/>
    <s v="SEGUROS MUNDIAL"/>
    <s v="12/06/2024_x000a_12/06/2024_x000a_12/06/2024_x000a_12/06/2024"/>
    <s v="12/11/2025_x000a_12/11/2025_x000a_12/05/2028_x000a_12/05/2030"/>
    <s v="VIGENTE_x000a_VIGENTE_x000a_VIGENTE_x000a_VIGENTE"/>
  </r>
  <r>
    <n v="2024"/>
    <m/>
    <s v="FDLSC-INTV-493-2024"/>
    <s v="FDLSC-CMA-001-2024"/>
    <s v="CONSORCIO VICOING"/>
    <n v="900573269"/>
    <n v="1866"/>
    <s v="SAN CRISTÓBAL PREPARADA ANTE EMERGENCIAS"/>
    <s v="CONTRATO INTERVENTORIA"/>
    <s v="INTV"/>
    <s v="CONCURSO MERITOS ABIERTOS"/>
    <s v="REALIZAR LA INTERVENTORÍA TÉCNICA, ADMINISTRATIVA, FINANCIERA, CONTABLE, JURÍDICA, SOCIAL, AMBIENTAL Y SST AL CONTRATO DE OBRA CUYO OBJETO ES: CONTRATAR LA CONSTRUCCIÓN DE OBRAS DE MITIGACIÓN DE RIESGOS POR PROCESOS DE REMOCIÓN EN MASA, PARA EL SECTOR LA COLMENA CON FORMULA DE REAJUSTE, OBRAS A DESARROLLAR EN LA LOCALIDAD DE SAN CRISTÓBAL, BOGOTÁ D.C"/>
    <s v="CRISTHIAN JULIAN SUÁREZ PARRA"/>
    <d v="2024-05-20T00:00:00"/>
    <n v="11"/>
    <d v="2024-06-12T00:00:00"/>
    <d v="2025-05-11T00:00:00"/>
    <s v="No Aplica"/>
    <s v="No Aplica"/>
    <s v="No Aplica"/>
    <s v="No Aplica"/>
    <m/>
    <m/>
    <m/>
    <d v="2025-05-11T00:00:00"/>
    <n v="1192109805"/>
    <n v="0"/>
    <n v="1192109805"/>
    <n v="0"/>
    <n v="1192109805"/>
    <n v="196"/>
    <x v="2"/>
    <s v="En Ejecucion"/>
    <n v="0"/>
    <n v="0"/>
    <n v="1192109805"/>
    <s v="En Ejecución"/>
    <s v="No Aplica"/>
    <s v="SI"/>
    <s v="SI"/>
    <s v="En Ejecución"/>
    <s v="https://community.secop.gov.co/Public/Tendering/OpportunityDetail/Index?noticeUID=CO1.NTC.5970289"/>
    <s v="https://gobiernobogota.sharepoint.com/sites/ExpedientesDigitalesSDG/120alcaldialocaldesancristobal/Documentos%20compartidos/Forms/AllItems.aspx?id=%2Fsites%2FExpedientesDigitalesSDG%2F120alcaldialocaldesancristobal%2FDocumentos%20compartidos%2F120%2E75%20CONTRATOS%2F2024%2F0493%2D2024&amp;viewid=48a8c6a0%2D2532%2D4a73%2Da119%2Dd82bf7f8ddbb"/>
    <s v="INFRAESTRUCTURA"/>
    <s v="DIEGO CABALLERO ROJAS_x000a_JEFFERSON ARLES AYALA BOHORQUEZ"/>
    <s v="20245420010483"/>
    <s v="CSC-100044285"/>
    <s v="SEGUROS MUNDIAL"/>
    <s v="12/06/2024_x000a_12/06/2024_x000a_12/06/2024"/>
    <s v="12/11/2025_x000a_12/05/2028_x000a_12/06/2029"/>
    <s v="VIGENTE_x000a_VIGENTE_x000a_VIGENTE"/>
  </r>
  <r>
    <n v="2024"/>
    <m/>
    <s v="FDLSC-CSU-494-2024"/>
    <s v="FDLSC-SASI-001-2024"/>
    <s v="PAVIOBRAS S.A.S."/>
    <n v="830073703"/>
    <n v="1871"/>
    <s v="OBRAS PARA LA MOVILIDAD EN SAN CRISTÓBAL"/>
    <s v="CONTRATO DE SUMINISTRO"/>
    <s v="CSU"/>
    <s v="SELECCION ABREVIADA SUBASTA INVERSA"/>
    <s v="SUMINISTRO DE MATERIALES ASFALTICOS, DE BASE Y SUBBASE GARANULAR, DISPOSICION FINAL DEL ESCOMBROS Y ELEMENTOS PREFABRICADOS O DE DENAJE REQUERIDOS PARA LA REHABILITACION Y MANTENIMIENTO DE LA MALLA VIAL Y ESPACIO PUBLICO DE LA LOCALIDAD DE SAN CRISTOBAL A MONTO AGOTABLE, EN LA LOCALIDAD DE SAN CRISTOBAL"/>
    <s v="CRISTHIAN JULIAN SUÁREZ PARRA"/>
    <d v="2024-05-20T00:00:00"/>
    <n v="9"/>
    <d v="2024-05-31T00:00:00"/>
    <d v="2025-02-28T00:00:00"/>
    <s v="No Aplica"/>
    <s v="No Aplica"/>
    <s v="No Aplica"/>
    <s v="No Aplica"/>
    <m/>
    <m/>
    <m/>
    <d v="2025-02-28T00:00:00"/>
    <n v="1500000000"/>
    <n v="500000000"/>
    <n v="2000000000"/>
    <n v="0"/>
    <n v="2000000000"/>
    <n v="124"/>
    <x v="2"/>
    <s v="En Ejecucion"/>
    <n v="442075908"/>
    <n v="0"/>
    <n v="1557924092"/>
    <s v="En Ejecución"/>
    <s v="No Aplica"/>
    <s v="SI"/>
    <s v="SI"/>
    <s v="En Ejecución"/>
    <s v="https://community.secop.gov.co/Public/Tendering/OpportunityDetail/Index?noticeUID=CO1.NTC.5963125"/>
    <s v="https://gobiernobogota.sharepoint.com/sites/ExpedientesDigitalesSDG/120alcaldialocaldesancristobal/Documentos%20compartidos/Forms/AllItems.aspx?id=%2Fsites%2FExpedientesDigitalesSDG%2F120alcaldialocaldesancristobal%2FDocumentos%20compartidos%2F120%2E75%20CONTRATOS%2F2024%2F0494%2D2024&amp;viewid=48a8c6a0%2D2532%2D4a73%2Da119%2Dd82bf7f8ddbb"/>
    <s v="INFRAESTRUCTURA"/>
    <s v="ISOLIER ANDRES EGUIS BENITEZ _x000a_AHYDA ROCIO QUIROGA PIRAQUIVE_x000a_DIEGO CABALLERO ROJAS_x000a_"/>
    <s v="20245420020963_x000a_20245420010463"/>
    <s v="CSC-100044803"/>
    <s v="SEGUROS MUNDIAL"/>
    <s v="31/05/2024_x000a_31/05/2024_x000a_31/05/2024"/>
    <s v="18/09/2025_x000a_18/3/2028_x000a_18/9/2025"/>
    <s v="VIGENTE_x000a_VIGENTE_x000a_VIGENTE"/>
  </r>
  <r>
    <n v="2024"/>
    <m/>
    <s v="FDLSC-CTOI-509-2024"/>
    <s v="FDLSC-CD-260-2024"/>
    <s v="FUNDACION RENACER PARA TODOS"/>
    <n v="900796692"/>
    <s v="1869"/>
    <s v="SAN CRISTÓBAL TERRITORIO DE PAZ Y RECONCILIACIÓN."/>
    <s v="CONTRATO INTERADMINISTRATIVO"/>
    <s v="CTOI"/>
    <s v="CONTRATACIÓN DIRECTA"/>
    <s v="PRESTAR LOS SERVICIOS DE APOYO LOGÍSTICO DE SERVICIOS TÉCNICO Y OPERATIVO PARA LA EJECUCIÓN DE LA CONMEMORACIÓN DE LA SEMANA DE LA AFROCOLOMBIANIDAD Y DEL DÍA DE LA MUJER AFROLATINA, AFROCARIBEÑA Y  DE LA DIÁSPORA EN LA LOCALIDAD DE SAN CRISTÓBAL 2024"/>
    <s v="CRISTHIAN JULIAN SUÁREZ PARRA"/>
    <d v="2024-05-24T00:00:00"/>
    <n v="3"/>
    <d v="2024-05-27T00:00:00"/>
    <d v="2024-08-26T00:00:00"/>
    <s v="No Aplica"/>
    <s v="No Aplica"/>
    <s v="No Aplica"/>
    <s v="Un (1) mes"/>
    <s v=" "/>
    <s v=" "/>
    <s v=" "/>
    <d v="2024-09-26T00:00:00"/>
    <n v="95640000"/>
    <n v="0"/>
    <n v="95640000"/>
    <n v="0"/>
    <n v="95640000"/>
    <s v="NO APLICA"/>
    <x v="0"/>
    <s v="En Ejecucion"/>
    <n v="0"/>
    <n v="0"/>
    <n v="95640000"/>
    <s v="En Ejecución"/>
    <s v="No Aplica"/>
    <s v="NO"/>
    <s v="NO"/>
    <s v="En Ejecución"/>
    <s v=" https://community.secop.gov.co/Public/Tendering/OpportunityDetail/Index?noticeUID=CO1.NTC.6173293"/>
    <s v="NO"/>
    <s v="VÍCTIMAS"/>
    <s v="DANIELA ALFONSO GUERRERO_x000a_CHRISTIAAN BENJAMIN GALEANO LEMOS_x000a_MONICA ALEJANDRA BERNAL FORIGUA"/>
    <s v="20245420020903_x000a_20245420018883_x000a_20245420009733"/>
    <s v="NB100324247"/>
    <s v="SEGUROS MUNDIAL"/>
    <d v="2024-05-24T00:00:00"/>
    <d v="2027-09-06T00:00:00"/>
    <s v="VIGENTE"/>
  </r>
  <r>
    <n v="2024"/>
    <m/>
    <s v="FDLSC-CSU-527-2024"/>
    <s v="FDLSC-MIC-003-2024"/>
    <s v="GRUPO EMPRESARIAL LCS S.A.S"/>
    <n v="901044822"/>
    <s v="O2120201004024299991"/>
    <s v="Artículos n.c.p. de ferretería y cerrajería"/>
    <s v="CONTRATO DE SUMINISTRO"/>
    <s v="CSU"/>
    <s v="MINIMA CUANTIA"/>
    <s v="SUMINISTRO DE ELEMENTOS PARA EL MANTENIMIENTO DE BIENES MUEBLES E INMUEBLES DE LA ALCALDÍA LOCAL DE SAN CRISTOBAL A PRECIOS UNITARIOS A MONTO AGOTABLE"/>
    <s v="FARLY STHER GUAÑARITA QUILINDO"/>
    <d v="2024-06-17T00:00:00"/>
    <n v="6"/>
    <d v="2024-07-08T00:00:00"/>
    <d v="2025-01-07T00:00:00"/>
    <s v="No Aplica"/>
    <s v="No Aplica"/>
    <s v="No Aplica"/>
    <s v="No Aplica"/>
    <s v=" "/>
    <s v=" "/>
    <s v=" "/>
    <d v="2025-01-07T00:00:00"/>
    <n v="58000000"/>
    <n v="0"/>
    <n v="58000000"/>
    <n v="0"/>
    <n v="58000000"/>
    <n v="72"/>
    <x v="2"/>
    <s v="En Ejecucion"/>
    <n v="0"/>
    <n v="0"/>
    <n v="58000000"/>
    <s v="En Ejecución"/>
    <s v="No Aplica"/>
    <s v="NO"/>
    <s v="NO"/>
    <s v="En Ejecución"/>
    <s v=" https://community.secop.gov.co/Public/Tendering/OpportunityDetail/Index?noticeUID=CO1.NTC.6206707&amp;isFromPublicArea=True&amp;isModal=False"/>
    <s v="NO"/>
    <s v="FUNCIONAMIENTO"/>
    <s v="MONICA ALEXANDRA GOMEZ SARMIENTO_x000a_NUBIA YULIETH SALAZAR PARDO"/>
    <s v="20245420018273_x000a_20245420015013_x000a_20245420012653"/>
    <s v="17-46-101039039"/>
    <s v="SEGUROS EL ESTADO SA"/>
    <d v="2024-06-17T00:00:00"/>
    <d v="2025-06-17T00:00:00"/>
    <s v="VIGENTE"/>
  </r>
  <r>
    <n v="2024"/>
    <m/>
    <s v="FDLSC-CPS-542-2024"/>
    <s v="FDLSC-MIC-005-2024"/>
    <s v="OCTAGONO GROUP SAS"/>
    <n v="901764019"/>
    <n v="1873"/>
    <s v="San Cristóbal al servicio de la ciudadania"/>
    <s v="CONTRATO DE PRESTACIÓN DE SERVICIOS"/>
    <s v="CPS"/>
    <s v="MINIMA CUANTIA"/>
    <s v="CONTRATAR LA PRESTACION DE SERVICIOS PARA EL DESARROLLO DE LAS ACTIVIDADES DE LAS FASES I Y II DE LOS PRESUPUESTOS PARTICIPATIVOS DE LA VIGENCIA 2024 EN LA LOCALIDAD DE SAN CRISTOBAL"/>
    <s v="MARIA FERNANDA GOMEZ CARDONA "/>
    <d v="2024-07-09T00:00:00"/>
    <n v="6"/>
    <d v="2024-07-12T00:00:00"/>
    <d v="2025-01-11T00:00:00"/>
    <s v="No Aplica"/>
    <s v="No Aplica"/>
    <s v="No Aplica"/>
    <s v="No Aplica"/>
    <s v=" "/>
    <s v=" "/>
    <m/>
    <d v="2025-01-11T00:00:00"/>
    <n v="51585000"/>
    <n v="0"/>
    <n v="51585000"/>
    <n v="0"/>
    <n v="51585000"/>
    <n v="76"/>
    <x v="2"/>
    <s v="En Ejecucion"/>
    <n v="0"/>
    <n v="0"/>
    <n v="51585000"/>
    <s v="En Ejecución"/>
    <s v="No Aplica"/>
    <s v="NO"/>
    <s v="NO"/>
    <s v="En Ejecución"/>
    <s v="https://community.secop.gov.co/Public/Tendering/OpportunityDetail/Index?noticeUID=CO1.NTC.6293904&amp;isFromPublicArea=True&amp;isModal=False"/>
    <s v="https://gobiernobogota.sharepoint.com/sites/ExpedientesDigitalesSDG/120alcaldialocaldesancristobal/Documentos%20compartidos/Forms/AllItems.aspx?id=%2Fsites%2FExpedientesDigitalesSDG%2F120alcaldialocaldesancristobal%2FDocumentos%20compartidos%2F120%2E75%20CONTRATOS%2F2024%2F542%2D2024&amp;viewid=48a8c6a0%2D2532%2D4a73%2Da119%2Dd82bf7f8ddbb"/>
    <s v="PARTICIPACIÓN"/>
    <s v="LISSETH CATALINA VARGAS MAYORGA"/>
    <s v="20245420013833"/>
    <s v="NB 100331673"/>
    <s v="SEGUROS MUNDIAL"/>
    <d v="2024-07-08T00:00:00"/>
    <d v="2025-07-08T00:00:00"/>
    <s v="VIGENTE"/>
  </r>
  <r>
    <n v="2024"/>
    <m/>
    <s v="FDLSC-CVNI-552-2024 (8491-2024)"/>
    <s v="SDIS-CD-310805-016-2024"/>
    <s v="SECRETARIA DISTRITAL DE INTEGRACION SOCIAL"/>
    <n v="899999061"/>
    <n v="1852"/>
    <s v="Ingreso vital para San Cristóbal"/>
    <s v="CONVENIO INTERADMINISTRATIVO"/>
    <s v="CVNI"/>
    <s v="CONTRATACION DIRECTA"/>
    <s v="AUNAR ESFUERZOS TÉCNICOS, ADMINISTRATIVOS, JURÍDICOS Y FINANCIEROS ENTRE LA SECRETARÍA DISTRITAL DE INTEGRACIÓN SOCIAL Y EL FONDO DE DESARROLLO LOCAL DE SAN CRISTÓBAL QUE PERMITAN LA DISPOSICIÓN DE LOS RECURSOS NECESARIOS PARA LA DISPERSIÓN DE TRANSFERENCIAS MONETARIAS NO CONDICIONADAS DE LA ESTRATEGIA DE INGRESO MÍNIMO GARANTIZADO DIRIGIDAS A LOS HOGARES POBRES PRIORIZADOS E IDENTIFICADOS A TRAVÉS DE LA BASE MAESTRA DE LA ESTRATEGIA DE IMG QUE CORRESPONDEN A LA LOCALIDAD DE SAN CRISTÓBAL."/>
    <s v="FROYLAN SNAIDER SANCHEZ PIZA"/>
    <d v="2024-08-08T00:00:00"/>
    <n v="5"/>
    <d v="2024-08-09T00:00:00"/>
    <d v="2024-12-31T00:00:00"/>
    <s v="No Aplica"/>
    <s v="No Aplica"/>
    <s v="No Aplica"/>
    <s v="No Aplica"/>
    <s v="No Aplica"/>
    <s v="No Aplica"/>
    <s v="No Aplica"/>
    <d v="2024-12-31T00:00:00"/>
    <n v="5986468000"/>
    <n v="0"/>
    <n v="5986468000"/>
    <n v="0"/>
    <n v="5986468000"/>
    <n v="65"/>
    <x v="2"/>
    <s v="En Ejecucion"/>
    <n v="0"/>
    <n v="0"/>
    <n v="5986468000"/>
    <s v="En Ejecución"/>
    <s v="No Aplica"/>
    <s v="NO"/>
    <s v="NO"/>
    <s v="Pendiente"/>
    <s v="https://community.secop.gov.co/Public/Tendering/OpportunityDetail/Index?noticeUID=CO1.NTC.6464928&amp;isFromPublicArea=True&amp;isModal=False"/>
    <s v="Pendiente"/>
    <s v="SUBSIDIO C"/>
    <s v="PENDIENTE"/>
    <s v="PENDIENTE"/>
    <s v="No Aplica"/>
    <s v="No Aplica"/>
    <s v="No Aplica"/>
    <s v="No Aplica"/>
    <s v="No Aplica"/>
  </r>
  <r>
    <n v="2024"/>
    <m/>
    <n v="128039"/>
    <n v="128039"/>
    <s v="VENEPLAST LTDA"/>
    <n v="900019737"/>
    <n v="1873"/>
    <s v="SAN CRISTÓBAL AL SERVICIO DE LA CIUDADANÍA"/>
    <s v="ORDEN DE COMPRA"/>
    <s v="OC"/>
    <s v="SELECCIÓN ABREVIADA POR ACUERDO MARCO DE PRECIOS"/>
    <s v="ADQUISICION DE UNIDADES DE CONSERVACION PARA EL ACERVO DOCUMENTAL (CAJAS Y CARPETAS) PARA EL ARCHIVO DE LA ALCALDÍA LOCAL DE SAN CRISTÓBAL"/>
    <s v="ESTEFANIA CASALLAS RIAÑO"/>
    <d v="2024-04-30T00:00:00"/>
    <n v="5"/>
    <d v="2024-04-30T00:00:00"/>
    <d v="2024-09-06T00:00:00"/>
    <s v="No Aplica"/>
    <s v="No Aplica"/>
    <s v="No Aplica"/>
    <s v="No Aplica"/>
    <s v=" "/>
    <s v="No Aplica"/>
    <s v="No Aplica"/>
    <d v="2024-09-06T00:00:00"/>
    <n v="52000000"/>
    <n v="0"/>
    <n v="52000000"/>
    <n v="0"/>
    <n v="52000000"/>
    <s v="NO APLICA"/>
    <x v="0"/>
    <s v="En Ejecucion"/>
    <n v="0"/>
    <n v="0"/>
    <n v="52000000"/>
    <s v="NO"/>
    <s v="No Aplica"/>
    <s v="SI"/>
    <s v="NO"/>
    <s v="En Ejecución"/>
    <s v="https://www.colombiacompra.gov.co/tienda-virtual-del-estado-colombiano/ordenes-compra/128039"/>
    <s v="NO"/>
    <s v="ALMACEN"/>
    <s v="DIANA CONSTANZA REINA MORENO"/>
    <s v="20245420009173 "/>
    <s v="No Aplica"/>
    <s v="No Aplica"/>
    <s v="No Aplica"/>
    <s v="No Aplica"/>
    <s v="No Aplica"/>
  </r>
  <r>
    <n v="2024"/>
    <m/>
    <n v="130254"/>
    <n v="130254"/>
    <s v="UNIÓN TEMPORAL EASYCLEAN ASEOPROFESIONAL"/>
    <n v="901677435"/>
    <s v="O21202020060363393_x000a_O21202020080585330"/>
    <s v="Otros servicios de comidas contratadas_x000a_Servicios de limpieza general"/>
    <s v="ORDEN DE COMPRA"/>
    <s v="OC"/>
    <s v="SELECCIÓN ABREVIADA POR ACUERDO MARCO DE PRECIOS"/>
    <s v="CONTRATAR LA PRESTACIÓN DE SERVICIO YSUMINISTRO DE ASEO Y CAFETERÍA PARA LAS INSTALACIONES DELA ALCALDÍA LOCAL DE SAN CRISTOBAL, SUS SEDES Y LA JUNTAADMINISTRADORA LOCAL, DE CONFORMIDAD CON EL ACUERDOMARCO DE PRECIOS No CCE - 126 – 2023"/>
    <s v="MARIA FERNANDA GOMEZ CARDONA"/>
    <d v="2024-06-21T00:00:00"/>
    <n v="10"/>
    <d v="2024-06-25T00:00:00"/>
    <d v="2025-04-24T00:00:00"/>
    <s v="No Aplica"/>
    <s v="No Aplica"/>
    <s v="No Aplica"/>
    <s v="No Aplica"/>
    <s v=" "/>
    <s v="No Aplica"/>
    <s v="No Aplica"/>
    <d v="2025-04-24T00:00:00"/>
    <n v="282942876"/>
    <n v="0"/>
    <n v="282942876"/>
    <n v="0"/>
    <n v="282942876"/>
    <n v="179"/>
    <x v="2"/>
    <s v="En Ejecucion"/>
    <n v="0"/>
    <s v="                            -  "/>
    <n v="282942876"/>
    <s v="En Ejecución"/>
    <s v="No Aplica"/>
    <s v="SI"/>
    <s v="SI"/>
    <s v="En Ejecución"/>
    <s v="https://www.colombiacompra.gov.co/tienda-virtual-del-estado-colombiano/ordenes-compra/130254"/>
    <s v="https://gobiernobogota.sharepoint.com/sites/ExpedientesDigitalesSDG/120alcaldialocaldesancristobal/Documentos%20compartidos/Forms/AllItems.aspx?id=%2Fsites%2FExpedientesDigitalesSDG%2F120alcaldialocaldesancristobal%2FDocumentos%20compartidos%2F120%2E75%20CONTRATOS%2F2024%2FORDEN%20DE%20COMPRA%20130254&amp;viewid=48a8c6a0%2D2532%2D4a73%2Da119%2Dd82bf7f8ddbb"/>
    <s v="FUNCIONAMIENTO"/>
    <s v="MONICA ALEXANDRA GOMEZ SARMIENTO_x000a_NUBIA YULIETH SALAZAR PARDO"/>
    <s v="20245420018273_x000a_20245420015013_x000a_20245420012653"/>
    <s v="No Aplica"/>
    <s v="No Aplica"/>
    <s v="No Aplica"/>
    <s v="No Aplica"/>
    <s v="No Aplica"/>
  </r>
  <r>
    <n v="2024"/>
    <m/>
    <n v="130337"/>
    <n v="130337"/>
    <s v="COLSUBSIDIO"/>
    <n v="860007336"/>
    <n v="1873"/>
    <s v="San Cristóbal al servicio de la ciudadania"/>
    <s v="ORDEN DE COMPRA"/>
    <s v="OC"/>
    <s v="SELECCIÓN ABREVIADA POR ACUERDO MARCO DE PRECIOS"/>
    <s v="ADQUISICION DE PAPELERIA Y UTILES DE ESCRITORIO PARA EL FONDO DE DESARROLLO LOCAL DE SAN CRISTOBAL Y JUNTA ADMINISTRADORA LOCAL."/>
    <s v="MARIA FERNANDA GOMEZ CARDONA"/>
    <d v="2024-06-25T00:00:00"/>
    <n v="3"/>
    <d v="2024-06-26T00:00:00"/>
    <d v="2024-09-25T00:00:00"/>
    <s v="No Aplica"/>
    <s v="No Aplica"/>
    <s v="No Aplica"/>
    <s v="No Aplica"/>
    <s v=" "/>
    <s v="No Aplica"/>
    <s v="No Aplica"/>
    <d v="2024-09-25T00:00:00"/>
    <n v="25731492"/>
    <n v="0"/>
    <n v="25731492"/>
    <n v="0"/>
    <n v="25731492"/>
    <s v="NO APLICA"/>
    <x v="0"/>
    <s v="En Ejecucion"/>
    <n v="0"/>
    <s v="                            -  "/>
    <n v="25731492"/>
    <s v="En Ejecución"/>
    <s v="No Aplica"/>
    <s v="SI"/>
    <s v="NO"/>
    <s v="En Ejecución"/>
    <s v="https://www.colombiacompra.gov.co/tienda-virtual-del-estado-colombiano/ordenes-compra/130337"/>
    <s v="https://gobiernobogota.sharepoint.com/sites/ExpedientesDigitalesSDG/120alcaldialocaldesancristobal/Documentos%20compartidos/Forms/AllItems.aspx?id=%2Fsites%2FExpedientesDigitalesSDG%2F120alcaldialocaldesancristobal%2FDocumentos%20compartidos%2F120%2E75%20CONTRATOS%2F2024%2FORDEN%20DE%20COMPRA%20130337&amp;viewid=48a8c6a0%2D2532%2D4a73%2Da119%2Dd82bf7f8ddbb"/>
    <s v="ALMACEN"/>
    <s v="DIANA CONSTANZA REINA MORENO"/>
    <s v="20245420012663"/>
    <s v="No Aplica"/>
    <s v="No Aplica"/>
    <s v="No Aplica"/>
    <s v="No Aplica"/>
    <s v="No Aplica"/>
  </r>
  <r>
    <n v="2024"/>
    <m/>
    <n v="130551"/>
    <n v="130551"/>
    <s v="COLSUBSIDIO"/>
    <n v="860007336"/>
    <s v="O2120201003063699060"/>
    <s v="Cartuchos plásticos para impresora de computador"/>
    <s v="ORDEN DE COMPRA"/>
    <s v="OC"/>
    <s v="SELECCIÓN ABREVIADA POR ACUERDO MARCO DE PRECIOS"/>
    <s v="ADQUIRIR A MONTO AGOTABLE EL SUMINISTRO DE CONSUMIBLES DE IMPRESIÓN PARA LAS IMPRESORAS DE LA ALCALDIA LOCAL DE SAN CRISTOBAL Y JUNTA ADMINISTRADORA LOCAL"/>
    <s v="CHRISTIAN HERNAN MUÑOZ MAHECHA"/>
    <d v="2024-07-02T00:00:00"/>
    <s v="13 dias"/>
    <d v="2024-07-02T00:00:00"/>
    <d v="2024-07-15T00:00:00"/>
    <s v="No Aplica"/>
    <s v="No Aplica"/>
    <s v="No Aplica"/>
    <s v="No Aplica"/>
    <m/>
    <s v="No Aplica"/>
    <s v="No Aplica"/>
    <d v="2024-07-15T00:00:00"/>
    <n v="39974730"/>
    <n v="0"/>
    <n v="39974730"/>
    <n v="0"/>
    <n v="39974730"/>
    <s v="NO APLICA"/>
    <x v="0"/>
    <s v="En Ejecucion"/>
    <n v="0"/>
    <s v="                            -  "/>
    <n v="39974730"/>
    <s v="NO"/>
    <s v="No Aplica"/>
    <s v="NO"/>
    <s v="NO"/>
    <s v="En Ejecución"/>
    <s v="https://www.colombiacompra.gov.co/tienda-virtual-del-estado-colombiano/ordenes-compra/130551"/>
    <s v="NO"/>
    <s v="ALMACEN"/>
    <s v="LEONARDO FABIO PINTO MEDINA"/>
    <s v="20245420014383"/>
    <s v="No Aplica"/>
    <s v="No Aplica"/>
    <s v="No Aplica"/>
    <s v="No Aplica"/>
    <s v="No Aplica"/>
  </r>
  <r>
    <n v="2024"/>
    <n v="6442024"/>
    <s v="FDLSC-CPS-644-2024"/>
    <s v="FDLSC-SAMC-001-2024"/>
    <s v="TOP GUARD LTDA  "/>
    <n v="800084523"/>
    <s v="O21202020080585250"/>
    <s v="Servicios de protección (guardas de seguridad)"/>
    <s v="CONTRATO DE PRESTACIÓN DE SERVICIOS"/>
    <s v="CPS"/>
    <s v="SELECCION ABREVIADA MENOR CUANTIA"/>
    <s v=" PRESTAR EL SERVICIO DE VIGILANCIA, GUARDA, CUSTODIA, MONITOREO DE ALARMAS Y SEGURIDAD PRIVADA CON ARMAS, MEDIOS TECNOLOGICOS Y CONTROL DE ACCESO PARA LOS USUARIOS, FUNCIONARIOS Y PERSONAS EN GENERAL, LOS BIENES MUEBLES E INMUEBLES EN LOS CUALES SE DESARROLLE LA MISIONALIDAD DE LA ALCALDIA LOCAL DE SAN CRISTOBAL Y DE TODOS AQUELLOS POR LOS CUALES LLEGASE A SER LEGALMENTE RESPONSABLE"/>
    <s v="FROYLAN SNAIDER SANCHEZ PIZA"/>
    <d v="2024-09-04T00:00:00"/>
    <n v="6"/>
    <d v="2024-09-08T00:00:00"/>
    <d v="2025-03-07T00:00:00"/>
    <s v="No Aplica"/>
    <s v="No Aplica"/>
    <s v="No Aplica"/>
    <s v="No Aplica"/>
    <n v="6"/>
    <s v="No Aplica"/>
    <s v="No Aplica"/>
    <d v="2025-03-07T00:00:00"/>
    <n v="446746555"/>
    <n v="0"/>
    <n v="446746555"/>
    <n v="0"/>
    <n v="446746555"/>
    <n v="131"/>
    <x v="2"/>
    <s v="En Ejecucion"/>
    <n v="0"/>
    <n v="0"/>
    <n v="446746555"/>
    <s v="En Ejecución"/>
    <s v="No Aplica"/>
    <s v="NO"/>
    <s v="NO"/>
    <s v="En Ejecución"/>
    <s v="https://community.secop.gov.co/Public/Tendering/OpportunityDetail/Index?noticeUID=CO1.NTC.6583935&amp;isFromPublicArea=True&amp;isModal=False"/>
    <s v="NO"/>
    <s v="ADMINISTRATIVA"/>
    <s v="LUIS JAVIER GOUZY AMORTEGUI"/>
    <s v="20245420018203"/>
    <s v="980 47 994000028831_x000a_980 47 994000028946_x000a_980 74 994000011285"/>
    <s v="ASEGURADORA SOLIDARIA DE COLOMBIA"/>
    <s v="26/08/2024_x000a_04/09/2024_x000a_04/09/2024"/>
    <s v="10/12/2024_x000a_07/03/2028_x000a_07/03/2025"/>
    <s v="VIGENTE"/>
  </r>
  <r>
    <n v="2024"/>
    <m/>
    <s v="FDLSC-CVNI-677-2024"/>
    <s v="FDLSC-CD-378-2024"/>
    <s v="AGENCIA DISTRITAL PARA LA EDUCACIÓN SUPERIOR, LA CIENCIA Y LA TECNOLOGÍA -ATENEA"/>
    <n v="901508361"/>
    <n v="1792"/>
    <s v="San Cristóbal le apuesta a una educación sin limites"/>
    <s v="CONVENIO INTERADMINISTRATIVO"/>
    <s v="CVNI"/>
    <s v="CONTRATACION DIRECTA"/>
    <s v="AUNAR RECURSOS TÉCNICOS, ADMINISTRATIVOS, LEGALES Y FINANCIEROS, CON EL FIN DE EJECUTAR EL PROGRAMA &quot;JÓVENES A LA E&quot; CON EL FONDO DE DESARROLLO LOCAL DE SAN CRISTÓBAL, FACILITANDO EL ACCESO Y LA PERMANENCIA DE LAS Y LOS JÓVENES EN LA CIUDAD DE BOGOTÁ."/>
    <s v="LAURA ISABEL ACOSTA PARRA"/>
    <d v="2024-09-18T00:00:00"/>
    <n v="88"/>
    <d v="2024-09-18T00:00:00"/>
    <d v="2031-12-31T00:00:00"/>
    <s v="No Aplica"/>
    <s v="No Aplica"/>
    <s v="No Aplica"/>
    <s v="No Aplica"/>
    <n v="88"/>
    <s v="No Aplica"/>
    <s v="No Aplica"/>
    <d v="2031-12-31T00:00:00"/>
    <n v="5790578000"/>
    <n v="0"/>
    <n v="5790578000"/>
    <n v="0"/>
    <n v="5790578000"/>
    <n v="2621"/>
    <x v="2"/>
    <s v="En Ejecucion"/>
    <m/>
    <m/>
    <m/>
    <s v="En Ejecución"/>
    <m/>
    <m/>
    <m/>
    <m/>
    <s v="https://community.secop.gov.co/Public/Tendering/OpportunityDetail/Index?noticeUID=CO1.NTC.6735584&amp;isFromPublicArea=True&amp;isModal=False"/>
    <s v="NO"/>
    <s v="EDUCACION SUPERIOR"/>
    <s v="WILSON MAURICIO YANGUMA LOZANO"/>
    <s v="20245420019983"/>
    <m/>
    <m/>
    <m/>
    <m/>
    <m/>
  </r>
  <r>
    <n v="2024"/>
    <m/>
    <s v="FDLSC-CV-691-2024"/>
    <s v="FDLSC-CD-386-2024"/>
    <s v="ESRI COLOMBIA S.A.S"/>
    <n v="830122983"/>
    <n v="1873"/>
    <s v="SAN CRISTÓBAL AL SERVICIO DE LA CIUDADANÍA"/>
    <s v="CONTRATO DE COMPRAVENTA"/>
    <s v="CV"/>
    <s v="CONTRATACION DIRECTA"/>
    <s v="ADQUIRIR PARA EL FONDO DE DESARROLLO LOCAL DE SAN CRISTÓBAL LA SUSCRIPCIÓN ANUAL DE LAS LICENCIAS Y SOPORTE TÉCNICO DE ARCGIS ONLINE PROFESSIONAL, CREATOR E INCLUYENDO CRÉDITOS PARA ARCGIS ONLINE"/>
    <s v=" JOHAN CAMILO SUPELANO CRUZ"/>
    <d v="2024-09-20T00:00:00"/>
    <n v="2"/>
    <d v="2024-09-25T00:00:00"/>
    <d v="2024-11-24T00:00:00"/>
    <s v="No Aplica"/>
    <s v="No Aplica"/>
    <s v="No Aplica"/>
    <s v="No Aplica"/>
    <n v="2"/>
    <s v="No Aplica"/>
    <s v="No Aplica"/>
    <d v="2024-11-24T00:00:00"/>
    <n v="16506000"/>
    <n v="0"/>
    <n v="16506000"/>
    <n v="0"/>
    <n v="16506000"/>
    <n v="28"/>
    <x v="2"/>
    <s v="En ejecución"/>
    <n v="0"/>
    <n v="0"/>
    <n v="16506000"/>
    <s v="En Ejecución"/>
    <s v="No Aplica"/>
    <s v="NO"/>
    <s v="NO"/>
    <s v="En Ejecución"/>
    <s v="https://community.secop.gov.co/Public/Tendering/ContractNoticePhases/View?PPI=CO1.PPI.34458956&amp;isFromPublicArea=True&amp;isModal=False"/>
    <s v="NO"/>
    <s v="SISTEMAS"/>
    <s v="JULIETH ANDREA MARTINEZ TOVAR"/>
    <s v="PENDIENTE"/>
    <m/>
    <m/>
    <m/>
    <m/>
    <m/>
  </r>
  <r>
    <n v="2024"/>
    <m/>
    <s v="FDLSC-CS-697-2024"/>
    <s v="FDLSC-SAMC-002-2024"/>
    <s v="ASEGURADORA SOLIDARIA DE COLOMBIA ENTIDAD COOPERATIVA"/>
    <n v="860524654"/>
    <s v="O21202020070103010271311_x000a_O212020200701030471347_x000a_O212020200701030571354"/>
    <s v="Servicios de seguros de vida indi-vidual_x000a_Servicio de seguro obligatorio de accidentes de tránsito (SOAT)_x000a_Servicios de seguros contra incen-dio, terremoto o sustracción"/>
    <s v="SEGUROS"/>
    <s v="CS"/>
    <s v="SELECCION ABREVIADA MENOR CUANTIA"/>
    <s v="CONTRATAR UNA COMPAÑÍA ASEGURADORA, AVALADA POR LA SUPERINTENDENCIA FINANCIERA, LOS SEGUROS QUE AMPAREN LOS BIENES MUEBLES E INMUEBLES, Y EN GENERAL EL PATRIMONIO DEL FONDO DE DESARROLLO LOCAL DE SAN CRISTÓBAL; DE CONFORMIDAD CON LAS ESPECIFICACIONES TÉCNICAS DESCRITAS EN LOS PLIEGOS DE CONDICIONES”"/>
    <s v="MARIA FERNANDA GOMEZ CARDONA"/>
    <d v="2024-09-20T00:00:00"/>
    <s v="388 Dias"/>
    <d v="2024-10-01T00:00:00"/>
    <d v="2025-10-24T00:00:00"/>
    <s v="No Aplica"/>
    <s v="No Aplica"/>
    <s v="No Aplica"/>
    <s v="No Aplica"/>
    <s v="No Aplica"/>
    <s v="No Aplica"/>
    <s v="No Aplica"/>
    <d v="2025-10-24T00:00:00"/>
    <n v="303135191"/>
    <m/>
    <n v="303135191"/>
    <n v="0"/>
    <n v="303135191"/>
    <n v="362"/>
    <x v="2"/>
    <s v="En ejecución"/>
    <n v="0"/>
    <n v="0"/>
    <n v="0"/>
    <s v="NO"/>
    <n v="0"/>
    <s v="NO"/>
    <s v="NO"/>
    <m/>
    <s v="https://community.secop.gov.co/Public/Tendering/OpportunityDetail/Index?noticeUID=CO1.NTC.6653272&amp;isFromPublicArea=True&amp;isModal=False"/>
    <s v="NO"/>
    <s v="ALMACEN"/>
    <s v="PENDIENTE"/>
    <s v="PENDIENTE"/>
    <m/>
    <m/>
    <m/>
    <m/>
    <m/>
  </r>
  <r>
    <n v="2024"/>
    <m/>
    <s v="FDLSC-CTOI-751-2024"/>
    <s v="FDLSC-CD-424-2024"/>
    <s v="EMPRESA DE TELECOMUNICACIONES DE BOGOTÁ SA ESP – ETB SA ESP"/>
    <s v="899.999.115-8"/>
    <s v="O21202020080484120_x000a_O21202020080484222_x000a_O23011605570000001873"/>
    <m/>
    <s v="CONTRATO INTERADMINISTRATIVO"/>
    <s v="CTOI"/>
    <s v="CONTRATACION DIRECTA"/>
    <s v="PRESTAR EL SERVICIO DE TELEFONÍA IP, CONECTIVIDAD MEDIANTE ENLACES DEDICADOS DE INTERNET Y LA CONEXIÓN INALÁMBRICA AL SERVICIO DE LA CIUDADANÍA EN LAS INSTALACIONES DEL FONDO DE DESARROLLO LOCAL DE SAN CRISTÓBAL FOMENTANDO EL GOBIERNO ABIERTO"/>
    <s v="KENNY BIVIANA ROJAS AMUD"/>
    <d v="2024-10-04T00:00:00"/>
    <m/>
    <m/>
    <m/>
    <s v="No Aplica"/>
    <s v="No Aplica"/>
    <s v="No Aplica"/>
    <s v="No Aplica"/>
    <s v="No Aplica"/>
    <s v="No Aplica"/>
    <s v="No Aplica"/>
    <d v="1899-12-30T00:00:00"/>
    <m/>
    <m/>
    <m/>
    <m/>
    <m/>
    <s v="NO APLICA"/>
    <x v="6"/>
    <s v="Firmado"/>
    <n v="0"/>
    <n v="0"/>
    <n v="0"/>
    <s v="NO"/>
    <n v="0"/>
    <s v="NO"/>
    <s v="NO"/>
    <s v="En firmas acta de inicio"/>
    <s v="https://community.secop.gov.co/Public/Tendering/OpportunityDetail/Index?noticeUID=CO1.NTC.6834010&amp;isFromPublicArea=True&amp;isModal=False"/>
    <s v="NO"/>
    <s v="SISTEMAS"/>
    <s v="PENDIENTE"/>
    <s v="PENDIENTE"/>
    <m/>
    <m/>
    <m/>
    <m/>
    <m/>
  </r>
  <r>
    <n v="2024"/>
    <m/>
    <s v="FDLSC-CVNI-833-2024"/>
    <s v="FDLSC-CD-462-2024"/>
    <s v="INSTITUTO DISTRITAL DE LA PARTICIPACIÓN Y ACCIÓN COMUNAL IDPAC"/>
    <n v="900127054"/>
    <n v="1872"/>
    <s v="PARTICIPACIÓN CIUDADANA PARA EL DESARROLLO LOCAL"/>
    <s v="CONVENIO INTERADMINISTRATIVO"/>
    <s v="CONTRATACION DIRECTA"/>
    <s v="CONTRATACION DIRECTA"/>
    <s v="AUNAR ESFUERZOS TÉCNICOS, HUMANOS, ADMINISTRATIVOS Y FINANCIEROS ENTRE EL FONDO DE DESARROLLO LOCAL SAN CRISTOBAL Y EL INSTITUTO DISTRITAL DE LA PARTICIPACIÓN Y ACCIÓN COMUNAL –IDPAC, IMPLEMENTANDO ESTRATEGIAS DE FORMACIÓN Y FORTALECIMIENTO DE LAS CAPACIDADES DE LOS MIEMBROS DE LAS ORGANIZACIONES DE ACCIÓN COMUNAL E INSTANCIAS DE PARTICIPACION CIUDADANA."/>
    <s v="KENNY BIVIANA ROJAS AMUD"/>
    <d v="2024-10-25T00:00:00"/>
    <s v="7 MESES"/>
    <m/>
    <m/>
    <s v="No Aplica"/>
    <s v="No Aplica"/>
    <s v="No Aplica"/>
    <s v="No Aplica"/>
    <s v="No Aplica"/>
    <s v="No Aplica"/>
    <s v="No Aplica"/>
    <d v="1899-12-30T00:00:00"/>
    <n v="1978994850"/>
    <m/>
    <n v="1978994850"/>
    <n v="356000000"/>
    <n v="1622994850"/>
    <s v="NO APLICA"/>
    <x v="6"/>
    <s v="Firmado"/>
    <n v="0"/>
    <n v="0"/>
    <n v="0"/>
    <s v="NO"/>
    <n v="0"/>
    <s v="NO"/>
    <s v="NO"/>
    <m/>
    <s v="https://community.secop.gov.co/Public/Tendering/OpportunityDetail/Index?noticeUID=CO1.NTC.6916368&amp;isFromPublicArea=True&amp;isModal=False"/>
    <s v="NO"/>
    <m/>
    <s v="PENDIENTE"/>
    <s v="PENDIENTE"/>
    <m/>
    <m/>
    <m/>
    <m/>
    <m/>
  </r>
  <r>
    <n v="2024"/>
    <m/>
    <s v="CVNI-690-2024"/>
    <s v="ESDOP No. 124-2024"/>
    <s v="SECRETARÍA DISTRITAL DE CULTURA, RECREACIÓN Y DEPORTE"/>
    <m/>
    <m/>
    <m/>
    <s v="CONVENIO INTERADMINISTRATIVO MARCO"/>
    <s v="CVNI"/>
    <s v="CONTRATACION DIRECTA"/>
    <s v="AUNAR ESFUERZOS TÉCNICOS Y ADMINISTRATIVOS CON EL FIN DE DESARROLLAR ACCIONES ARTICULADAS PARA FOMENTAR, GESTIONAR Y DESARROLLAR PROYECTOS PARA LA TRANSFORMACIÓN SOCIAL Y ECONÓMICA DE LOS TERRITORIOS A TRAVÉS DE LA CREACIÓN Y CIRCULACIÓN DE BIENES Y SERVICIOS ARTÍSTICOS, CULTURALES, PATRIMONIALES Y CREATIVOS, ASÍ COMO AL FORTALECIMIENTO DE LOS AGENTES DE ESTE SECTOR EN LAS LOCALIDADES DEL DISTRITO CAPITAL."/>
    <s v="JOSE MAURICIO BARRAGAN MORENO"/>
    <d v="2024-10-08T00:00:00"/>
    <s v="1400 DIAS"/>
    <d v="2024-10-10T00:00:00"/>
    <d v="2028-06-30T00:00:00"/>
    <s v="No Aplica"/>
    <s v="No Aplica"/>
    <s v="No Aplica"/>
    <s v="No Aplica"/>
    <s v="No Aplica"/>
    <s v="No Aplica"/>
    <s v="No Aplica"/>
    <d v="2028-06-30T00:00:00"/>
    <n v="0"/>
    <n v="0"/>
    <n v="0"/>
    <n v="0"/>
    <n v="0"/>
    <n v="1342"/>
    <x v="2"/>
    <s v="En ejecución"/>
    <n v="0"/>
    <n v="0"/>
    <n v="0"/>
    <s v="NO"/>
    <n v="0"/>
    <s v="NO"/>
    <s v="NO"/>
    <m/>
    <s v="https://www.contratos.gov.co/consultas/detalleProceso.do?numConstancia=24-22-98100"/>
    <s v="NO"/>
    <s v="CULTURA"/>
    <s v="FABIAN ANDRES MIRANDA JACINTO"/>
    <s v="PENDIENTE"/>
    <m/>
    <m/>
    <m/>
    <m/>
    <m/>
  </r>
  <r>
    <n v="2024"/>
    <m/>
    <s v="FDLSC-CVNI-869-2024"/>
    <s v="FDLSC-CD-485-2024"/>
    <s v="CORPORACION PARA EL DESARROLLO DE LAS MICROEMPRESAS PROPAIS"/>
    <n v="800250713"/>
    <m/>
    <m/>
    <s v="CONVENIO INTERADMINISTRATIVO"/>
    <s v="CVNI"/>
    <s v="CONTRATACION DIRECTA"/>
    <s v="AUNAR ESFUERZOS ADMINISTRATIVOS, TÉCNICOS, FINANCIEROS Y LOGÍSTICOS ENTRE LA CORPORACIÓN PARA EL DESARROLLO DE LAS MICROEMPRESAS-PROPAIS Y EL FONDO DE DESARROLLO LOCAL DE SAN CRISTOBAL PARA LA CONSOLIDACIÓN Y FORTALECIMIENTO ECONÓMICO DE LAS MICROMPRESAS LOCALES A TRAVÉS DEL PROGRAMA MICROEMPRESA LOCAL 5.0"/>
    <s v="KENNY BIVIANA ROJAS AMUD"/>
    <m/>
    <s v="7 MESES"/>
    <m/>
    <m/>
    <s v="No Aplica"/>
    <s v="No Aplica"/>
    <s v="No Aplica"/>
    <s v="No Aplica"/>
    <s v="No Aplica"/>
    <s v="No Aplica"/>
    <s v="No Aplica"/>
    <d v="1899-12-30T00:00:00"/>
    <n v="1305010000"/>
    <m/>
    <n v="1305010000"/>
    <n v="1049570000"/>
    <n v="255440000"/>
    <s v="NO APLICA"/>
    <x v="7"/>
    <s v="Pendiente de aprobación"/>
    <n v="0"/>
    <n v="0"/>
    <n v="0"/>
    <s v="NO"/>
    <n v="0"/>
    <s v="NO"/>
    <s v="NO"/>
    <m/>
    <s v="https://community.secop.gov.co/Public/Tendering/OpportunityDetail/Index?noticeUID=CO1.NTC.6950861&amp;isFromPublicArea=True&amp;isModal=False"/>
    <s v="NO"/>
    <s v="PENDIENTE"/>
    <s v="PENDIENTE"/>
    <s v="PENDIENTE"/>
    <m/>
    <m/>
    <m/>
    <m/>
    <m/>
  </r>
  <r>
    <n v="2024"/>
    <m/>
    <s v="FDLSC-CVNI-870-2024"/>
    <s v="FDLSC-CD-486-2024"/>
    <s v="CORPORACION PARA EL DESARROLLO DE LAS MICROEMPRESAS PROPAIS"/>
    <n v="800250713"/>
    <m/>
    <m/>
    <s v="CONVENIO INTERADMINISTRATIVO"/>
    <s v="CVNI"/>
    <s v="CONTRATACION DIRECTA"/>
    <s v="AUNAR ESFUERZOS ADMINISTRATIVOS, TÉCNICOS, FINANCIEROS Y LOGÍSTICOS ENTRE PROPAIS Y EL FONDO DE DESARROLLO LOCAL DE SAN CRISTOBAL PARA LA CONSOLIDACIÓN Y FORTALECIMIENTO ECONÓMICO DE LOS EMPRENDIMIENTOS LOCALES A TRAVÉS DEL PROGRAMA IMPULSO LOCAL 4.0."/>
    <s v="KENNY BIVIANA ROJAS AMUD"/>
    <d v="2024-10-25T00:00:00"/>
    <s v="10,5 MESES"/>
    <m/>
    <m/>
    <s v="No Aplica"/>
    <s v="No Aplica"/>
    <s v="No Aplica"/>
    <s v="No Aplica"/>
    <s v="No Aplica"/>
    <s v="No Aplica"/>
    <s v="No Aplica"/>
    <d v="1899-12-30T00:00:00"/>
    <n v="2789240000"/>
    <m/>
    <n v="2789240000"/>
    <n v="2002320000"/>
    <n v="786920000"/>
    <s v="NO APLICA"/>
    <x v="6"/>
    <s v="Firmado"/>
    <n v="0"/>
    <n v="0"/>
    <n v="0"/>
    <s v="NO"/>
    <n v="0"/>
    <s v="NO"/>
    <s v="NO"/>
    <m/>
    <s v="https://community.secop.gov.co/Public/Tendering/OpportunityDetail/Index?noticeUID=CO1.NTC.6950988&amp;isFromPublicArea=True&amp;isModal=False"/>
    <s v="NO"/>
    <s v="PENDIENTE"/>
    <s v="PENDIENTE"/>
    <s v="PENDIENTE"/>
    <m/>
    <m/>
    <m/>
    <m/>
    <m/>
  </r>
  <r>
    <n v="2024"/>
    <m/>
    <n v="134855"/>
    <n v="134855"/>
    <s v="CENCOSUD COLOMBIA S.A."/>
    <n v="900155107"/>
    <n v="1873"/>
    <s v="SAN CRISTÓBAL AL SERVICIO DE LA CIUDADANÍA"/>
    <s v="ORDEN DE COMPRA"/>
    <s v="OC"/>
    <s v="SELECCIÓN ABREVIADA POR ACUERDO MARCO DE PRECIOS"/>
    <s v="COMPRAVENTA DE MOBILIARIO PARA LAS DIFERENTES DEPENDENCIAS DE LA ALCALDIA LOCAL DE SAN CRISTOBAL"/>
    <s v="ERICA MILENA VARGAS MEDINA"/>
    <d v="2024-10-17T00:00:00"/>
    <s v="3 MESES"/>
    <d v="2024-10-17T00:00:00"/>
    <d v="2025-01-16T00:00:00"/>
    <s v="No Aplica"/>
    <s v="No Aplica"/>
    <s v="No Aplica"/>
    <s v="No Aplica"/>
    <s v="No Aplica"/>
    <s v="No Aplica"/>
    <s v="No Aplica"/>
    <d v="2025-01-16T00:00:00"/>
    <n v="57845200"/>
    <m/>
    <n v="57845200"/>
    <n v="0"/>
    <n v="57845200"/>
    <n v="81"/>
    <x v="2"/>
    <s v="En ejecución"/>
    <m/>
    <m/>
    <m/>
    <m/>
    <m/>
    <m/>
    <m/>
    <m/>
    <s v="https://www.colombiacompra.gov.co/tienda-virtual-del-estado-colombiano/ordenes-compra/134855"/>
    <s v="NO"/>
    <s v="ADMINISTRATIVA"/>
    <s v="MONICA ALEXANDRA GOMEZ SARMIENTO"/>
    <s v="PENDIENTE"/>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300-000000000000}" name="TablaDinámica1" cacheId="1283" applyNumberFormats="0" applyBorderFormats="0" applyFontFormats="0" applyPatternFormats="0" applyAlignmentFormats="0" applyWidthHeightFormats="1" dataCaption="Valores" updatedVersion="8" minRefreshableVersion="3" useAutoFormatting="1" itemPrintTitles="1" createdVersion="8" indent="0" compact="0" compactData="0" multipleFieldFilters="0">
  <location ref="A3:B12" firstHeaderRow="1" firstDataRow="1" firstDataCol="1"/>
  <pivotFields count="51">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numFmtId="14" outline="0" showAll="0"/>
    <pivotField compact="0" outline="0" showAll="0"/>
    <pivotField compact="0" outline="0" showAll="0"/>
    <pivotField compact="0" outline="0" showAll="0"/>
    <pivotField compact="0" outline="0" showAll="0"/>
    <pivotField compact="0" outline="0" showAll="0"/>
    <pivotField compact="0" outline="0" showAll="0"/>
    <pivotField axis="axisRow" dataField="1" compact="0" outline="0" showAll="0">
      <items count="9">
        <item x="3"/>
        <item x="2"/>
        <item x="6"/>
        <item x="1"/>
        <item x="7"/>
        <item x="4"/>
        <item x="5"/>
        <item x="0"/>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s>
  <rowFields count="1">
    <field x="31"/>
  </rowFields>
  <rowItems count="9">
    <i>
      <x/>
    </i>
    <i>
      <x v="1"/>
    </i>
    <i>
      <x v="2"/>
    </i>
    <i>
      <x v="3"/>
    </i>
    <i>
      <x v="4"/>
    </i>
    <i>
      <x v="5"/>
    </i>
    <i>
      <x v="6"/>
    </i>
    <i>
      <x v="7"/>
    </i>
    <i t="grand">
      <x/>
    </i>
  </rowItems>
  <colItems count="1">
    <i/>
  </colItems>
  <dataFields count="1">
    <dataField name="Cuenta de ESTADO DEL CONTRATO" fld="31"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3" Type="http://schemas.openxmlformats.org/officeDocument/2006/relationships/hyperlink" Target="https://community.secop.gov.co/Public/Tendering/OpportunityDetail/Index?noticeUID=CO1.NTC.4958420&amp;isFromPublicArea=True&amp;isModal=False" TargetMode="External"/><Relationship Id="rId18" Type="http://schemas.openxmlformats.org/officeDocument/2006/relationships/hyperlink" Target="https://community.secop.gov.co/Public/Tendering/OpportunityDetail/Index?noticeUID=CO1.NTC.3844931&amp;isFromPublicArea=True&amp;isModal=False" TargetMode="External"/><Relationship Id="rId26" Type="http://schemas.openxmlformats.org/officeDocument/2006/relationships/hyperlink" Target="https://community.secop.gov.co/Public/Tendering/OpportunityDetail/Index?noticeUID=CO1.NTC.4981968&amp;isFromPublicArea=True&amp;isModal=False" TargetMode="External"/><Relationship Id="rId3" Type="http://schemas.openxmlformats.org/officeDocument/2006/relationships/hyperlink" Target="https://community.secop.gov.co/Public/Tendering/OpportunityDetail/Index?noticeUID=CO1.NTC.3600579&amp;isFromPublicArea=True&amp;isModal=true&amp;asPopupView=true" TargetMode="External"/><Relationship Id="rId21" Type="http://schemas.openxmlformats.org/officeDocument/2006/relationships/hyperlink" Target="https://community.secop.gov.co/Public/Tendering/OpportunityDetail/Index?noticeUID=CO1.NTC.4950846&amp;isFromPublicArea=True&amp;isModal=False" TargetMode="External"/><Relationship Id="rId34" Type="http://schemas.openxmlformats.org/officeDocument/2006/relationships/hyperlink" Target="https://community.secop.gov.co/Public/Tendering/OpportunityDetail/Index?noticeUID=CO1.NTC.4981968&amp;isFromPublicArea=True&amp;isModal=False" TargetMode="External"/><Relationship Id="rId7" Type="http://schemas.openxmlformats.org/officeDocument/2006/relationships/hyperlink" Target="https://community.secop.gov.co/Public/Tendering/ContractNoticePhases/View?PPI=CO1.PPI.23950696&amp;isFromPublicArea=True&amp;isModal=False" TargetMode="External"/><Relationship Id="rId12" Type="http://schemas.openxmlformats.org/officeDocument/2006/relationships/hyperlink" Target="https://community.secop.gov.co/Public/Tendering/OpportunityDetail/Index?noticeUID=CO1.NTC.4950846&amp;isFromPublicArea=True&amp;isModal=False" TargetMode="External"/><Relationship Id="rId17" Type="http://schemas.openxmlformats.org/officeDocument/2006/relationships/hyperlink" Target="https://community.secop.gov.co/Public/Tendering/OpportunityDetail/Index?noticeUID=CO1.NTC.3844931&amp;isFromPublicArea=True&amp;isModal=False" TargetMode="External"/><Relationship Id="rId25" Type="http://schemas.openxmlformats.org/officeDocument/2006/relationships/hyperlink" Target="https://community.secop.gov.co/Public/Tendering/OpportunityDetail/Index?noticeUID=CO1.NTC.4981968&amp;isFromPublicArea=True&amp;isModal=False" TargetMode="External"/><Relationship Id="rId33" Type="http://schemas.openxmlformats.org/officeDocument/2006/relationships/hyperlink" Target="https://community.secop.gov.co/Public/Tendering/OpportunityDetail/Index?noticeUID=CO1.NTC.5598488&amp;isFromPublicArea=True&amp;isModal=False" TargetMode="External"/><Relationship Id="rId2" Type="http://schemas.openxmlformats.org/officeDocument/2006/relationships/hyperlink" Target="https://community.secop.gov.co/Public/Tendering/OpportunityDetail/Index?noticeUID=CO1.NTC.3599999&amp;isFromPublicArea=True&amp;isModal=true&amp;asPopupView=true" TargetMode="External"/><Relationship Id="rId16" Type="http://schemas.openxmlformats.org/officeDocument/2006/relationships/hyperlink" Target="https://community.secop.gov.co/Public/Tendering/OpportunityDetail/Index?noticeUID=CO1.NTC.3734890&amp;isFromPublicArea=True&amp;isModal=true&amp;asPopupView=true" TargetMode="External"/><Relationship Id="rId20" Type="http://schemas.openxmlformats.org/officeDocument/2006/relationships/hyperlink" Target="https://community.secop.gov.co/Public/Tendering/OpportunityDetail/Index?noticeUID=CO1.NTC.4950846&amp;isFromPublicArea=True&amp;isModal=False" TargetMode="External"/><Relationship Id="rId29" Type="http://schemas.openxmlformats.org/officeDocument/2006/relationships/hyperlink" Target="https://community.secop.gov.co/Public/Tendering/OpportunityDetail/Index?noticeUID=CO1.NTC.4981968&amp;isFromPublicArea=True&amp;isModal=False" TargetMode="External"/><Relationship Id="rId1" Type="http://schemas.openxmlformats.org/officeDocument/2006/relationships/hyperlink" Target="https://community.secop.gov.co/Public/Tendering/OpportunityDetail/Index?noticeUID=CO1.NTC.3599293&amp;isFromPublicArea=True&amp;isModal=true&amp;asPopupView=true" TargetMode="External"/><Relationship Id="rId6" Type="http://schemas.openxmlformats.org/officeDocument/2006/relationships/hyperlink" Target="https://community.secop.gov.co/Public/Tendering/OpportunityDetail/Index?noticeUID=CO1.NTC.3599569&amp;isFromPublicArea=True&amp;isModal=true&amp;asPopupView=true" TargetMode="External"/><Relationship Id="rId11" Type="http://schemas.openxmlformats.org/officeDocument/2006/relationships/hyperlink" Target="https://community.secop.gov.co/Public/Tendering/OpportunityDetail/Index?noticeUID=CO1.NTC.4955899&amp;isFromPublicArea=True&amp;isModal=False" TargetMode="External"/><Relationship Id="rId24" Type="http://schemas.openxmlformats.org/officeDocument/2006/relationships/hyperlink" Target="https://community.secop.gov.co/Public/Tendering/OpportunityDetail/Index?noticeUID=CO1.NTC.4950846&amp;isFromPublicArea=True&amp;isModal=False" TargetMode="External"/><Relationship Id="rId32" Type="http://schemas.openxmlformats.org/officeDocument/2006/relationships/hyperlink" Target="https://community.secop.gov.co/Public/Tendering/OpportunityDetail/Index?noticeUID=CO1.NTC.4981968&amp;isFromPublicArea=True&amp;isModal=False" TargetMode="External"/><Relationship Id="rId5" Type="http://schemas.openxmlformats.org/officeDocument/2006/relationships/hyperlink" Target="https://community.secop.gov.co/Public/Tendering/OpportunityDetail/Index?noticeUID=CO1.NTC.3599195&amp;isFromPublicArea=True&amp;isModal=true&amp;asPopupView=true" TargetMode="External"/><Relationship Id="rId15" Type="http://schemas.openxmlformats.org/officeDocument/2006/relationships/hyperlink" Target="https://community.secop.gov.co/Public/Tendering/OpportunityDetail/Index?noticeUID=CO1.NTC.4981968&amp;isFromPublicArea=True&amp;isModal=False" TargetMode="External"/><Relationship Id="rId23" Type="http://schemas.openxmlformats.org/officeDocument/2006/relationships/hyperlink" Target="https://community.secop.gov.co/Public/Tendering/OpportunityDetail/Index?noticeUID=CO1.NTC.4950846&amp;isFromPublicArea=True&amp;isModal=False" TargetMode="External"/><Relationship Id="rId28" Type="http://schemas.openxmlformats.org/officeDocument/2006/relationships/hyperlink" Target="https://community.secop.gov.co/Public/Tendering/OpportunityDetail/Index?noticeUID=CO1.NTC.4981968&amp;isFromPublicArea=True&amp;isModal=False" TargetMode="External"/><Relationship Id="rId10" Type="http://schemas.openxmlformats.org/officeDocument/2006/relationships/hyperlink" Target="https://community.secop.gov.co/Public/Tendering/OpportunityDetail/Index?noticeUID=CO1.NTC.4964601&amp;isFromPublicArea=True&amp;isModal=False" TargetMode="External"/><Relationship Id="rId19" Type="http://schemas.openxmlformats.org/officeDocument/2006/relationships/hyperlink" Target="https://community.secop.gov.co/Public/Tendering/OpportunityDetail/Index?noticeUID=CO1.NTC.4950846&amp;isFromPublicArea=True&amp;isModal=False" TargetMode="External"/><Relationship Id="rId31" Type="http://schemas.openxmlformats.org/officeDocument/2006/relationships/hyperlink" Target="https://community.secop.gov.co/Public/Tendering/OpportunityDetail/Index?noticeUID=CO1.NTC.4981968&amp;isFromPublicArea=True&amp;isModal=False" TargetMode="External"/><Relationship Id="rId4" Type="http://schemas.openxmlformats.org/officeDocument/2006/relationships/hyperlink" Target="https://community.secop.gov.co/Public/Tendering/OpportunityDetail/Index?noticeUID=CO1.NTC.3599772&amp;isFromPublicArea=True&amp;isModal=true&amp;asPopupView=true" TargetMode="External"/><Relationship Id="rId9" Type="http://schemas.openxmlformats.org/officeDocument/2006/relationships/hyperlink" Target="https://community.secop.gov.co/Public/Tendering/OpportunityDetail/Index?noticeUID=CO1.NTC.4960397&amp;isFromPublicArea=True&amp;isModal=False" TargetMode="External"/><Relationship Id="rId14" Type="http://schemas.openxmlformats.org/officeDocument/2006/relationships/hyperlink" Target="https://community.secop.gov.co/Public/Tendering/OpportunityDetail/Index?noticeUID=CO1.NTC.4969920&amp;isFromPublicArea=True&amp;isModal=False" TargetMode="External"/><Relationship Id="rId22" Type="http://schemas.openxmlformats.org/officeDocument/2006/relationships/hyperlink" Target="https://community.secop.gov.co/Public/Tendering/OpportunityDetail/Index?noticeUID=CO1.NTC.4950846&amp;isFromPublicArea=True&amp;isModal=False" TargetMode="External"/><Relationship Id="rId27" Type="http://schemas.openxmlformats.org/officeDocument/2006/relationships/hyperlink" Target="https://community.secop.gov.co/Public/Tendering/OpportunityDetail/Index?noticeUID=CO1.NTC.4981968&amp;isFromPublicArea=True&amp;isModal=False" TargetMode="External"/><Relationship Id="rId30" Type="http://schemas.openxmlformats.org/officeDocument/2006/relationships/hyperlink" Target="https://community.secop.gov.co/Public/Tendering/OpportunityDetail/Index?noticeUID=CO1.NTC.4981968&amp;isFromPublicArea=True&amp;isModal=False" TargetMode="External"/><Relationship Id="rId35" Type="http://schemas.openxmlformats.org/officeDocument/2006/relationships/hyperlink" Target="https://community.secop.gov.co/Public/Tendering/OpportunityDetail/Index?noticeUID=CO1.NTC.4981968&amp;isFromPublicArea=True&amp;isModal=False" TargetMode="External"/><Relationship Id="rId8" Type="http://schemas.openxmlformats.org/officeDocument/2006/relationships/hyperlink" Target="https://community.secop.gov.co/Public/Tendering/OpportunityDetail/Index?noticeUID=CO1.NTC.4957750&amp;isFromPublicArea=True&amp;isModal=False" TargetMode="External"/></Relationships>
</file>

<file path=xl/worksheets/_rels/sheet4.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5.xml.rels><?xml version="1.0" encoding="UTF-8" standalone="yes"?>
<Relationships xmlns="http://schemas.openxmlformats.org/package/2006/relationships"><Relationship Id="rId117" Type="http://schemas.openxmlformats.org/officeDocument/2006/relationships/hyperlink" Target="https://www.colombiacompra.gov.co/tienda-virtual-del-estado-colombiano/ordenes-compra/107450" TargetMode="External"/><Relationship Id="rId299"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4%2F0438%2D2024&amp;viewid=48a8c6a0%2D2532%2D4a73%2Da119%2Dd82bf7f8ddbb" TargetMode="External"/><Relationship Id="rId21" Type="http://schemas.openxmlformats.org/officeDocument/2006/relationships/hyperlink" Target="https://community.secop.gov.co/Public/Tendering/OpportunityDetail/Index?noticeUID=CO1.NTC.2434222&amp;isFromPublicArea=True&amp;isModal=true&amp;asPopupView=true" TargetMode="External"/><Relationship Id="rId63" Type="http://schemas.openxmlformats.org/officeDocument/2006/relationships/hyperlink" Target="https://community.secop.gov.co/Public/Tendering/OpportunityDetail/Index?noticeUID=CO1.NTC.3686568&amp;isFromPublicArea=True&amp;isModal=true&amp;asPopupView=true" TargetMode="External"/><Relationship Id="rId159"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1%2F361%2D2021&amp;viewid=48a8c6a0%2D2532%2D4a73%2Da119%2Dd82bf7f8ddbb" TargetMode="External"/><Relationship Id="rId324" Type="http://schemas.openxmlformats.org/officeDocument/2006/relationships/hyperlink" Target="https://gobiernobogota.sharepoint.com/:f:/s/ExpedientesDigitalesSDG/120alcaldialocaldesancristobal/Et3BBFzvixNMh6IhTD6tlsABqp4yP72DJQDAEB2MQU4KZA?e=4zG8Aa" TargetMode="External"/><Relationship Id="rId170"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1%2F521%2D2021&amp;viewid=48a8c6a0%2D2532%2D4a73%2Da119%2Dd82bf7f8ddbb" TargetMode="External"/><Relationship Id="rId226"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2%2F0620%2D2022&amp;viewid=48a8c6a0%2D2532%2D4a73%2Da119%2Dd82bf7f8ddbb" TargetMode="External"/><Relationship Id="rId268"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3%2F0488%2D2023&amp;viewid=48a8c6a0%2D2532%2D4a73%2Da119%2Dd82bf7f8ddbb" TargetMode="External"/><Relationship Id="rId32" Type="http://schemas.openxmlformats.org/officeDocument/2006/relationships/hyperlink" Target="https://colombiacompra.gov.co/tienda-virtual-del-estado-colombiano/ordenes-compra/65441" TargetMode="External"/><Relationship Id="rId74" Type="http://schemas.openxmlformats.org/officeDocument/2006/relationships/hyperlink" Target="https://community.secop.gov.co/Public/Tendering/OpportunityDetail/Index?noticeUID=CO1.NTC.4539463&amp;isFromPublicArea=True&amp;isModal=False" TargetMode="External"/><Relationship Id="rId128" Type="http://schemas.openxmlformats.org/officeDocument/2006/relationships/hyperlink" Target="https://community.secop.gov.co/Public/Tendering/OpportunityDetail/Index?noticeUID=CO1.NTC.5966426&amp;isFromPublicArea=True&amp;isModal=False" TargetMode="External"/><Relationship Id="rId335" Type="http://schemas.openxmlformats.org/officeDocument/2006/relationships/hyperlink" Target="https://community.secop.gov.co/Public/Tendering/OpportunityDetail/Index?noticeUID=CO1.NTC.3686807&amp;isFromPublicArea=True&amp;isModal=true&amp;asPopupView=true" TargetMode="External"/><Relationship Id="rId5" Type="http://schemas.openxmlformats.org/officeDocument/2006/relationships/hyperlink" Target="https://www.contratos.gov.co/consultas/detalleProceso.do?numConstancia=21-22-26744&amp;g-recaptcha-response=03AGdBq25BmSX7BYRuqR4Y2t2nnmuINTm6YtzsYkUr-6UBdDAaFE62v8s4QVHydc2uHrg_GPaHh4_OIwvg3mFSIcn3hpYFiyi2TCj0bvEfI0VNwo61Sdtq1cOLfd2d8evjt8IIkPUiSO4OCc9QOf47y-IqeQwlAvLKjYzCAubqwPwqTjQ9LHeF3WTVFnrwpqIKjz_Mr68Ttt3yERSWL3JIDc1HuWaHwmrX48S2BbWqDDppiRfaCkzAimSSPNzVA49b014uYKPO964Fxjt9s5rinAThMOCjj-BM_7nubfdUVx2lMUJPWd5hHxGbdHYaEt0wyzVx46SKeG-FWFn-kzw8-gRdyZgUCmzD-2dTRR02fRQG3AsNHOG7LPj-uZDDCZx3tyanCOPzn5Hfpw4MuP3YNGv8wnMTyQ5em4AH9QJr0TtxgCKWPPSryCEd3_Yy9M4jpvoumCz0Y3uKm6BmudLyUnuwVpcrrEAebA" TargetMode="External"/><Relationship Id="rId181"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1%2F536%2D2021&amp;viewid=48a8c6a0%2D2532%2D4a73%2Da119%2Dd82bf7f8ddbb" TargetMode="External"/><Relationship Id="rId237"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2%2F0655%2D2022&amp;viewid=48a8c6a0%2D2532%2D4a73%2Da119%2Dd82bf7f8ddbb" TargetMode="External"/><Relationship Id="rId279"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3%2F0743%2D2023&amp;viewid=48a8c6a0%2D2532%2D4a73%2Da119%2Dd82bf7f8ddbb" TargetMode="External"/><Relationship Id="rId43" Type="http://schemas.openxmlformats.org/officeDocument/2006/relationships/hyperlink" Target="https://community.secop.gov.co/Public/Tendering/OpportunityDetail/Index?noticeUID=CO1.NTC.3004185&amp;isFromPublicArea=True&amp;isModal=False" TargetMode="External"/><Relationship Id="rId139" Type="http://schemas.openxmlformats.org/officeDocument/2006/relationships/hyperlink" Target="https://community.secop.gov.co/Public/Tendering/OpportunityDetail/Index?noticeUID=CO1.NTC.3624166&amp;isFromPublicArea=True&amp;isModal=true&amp;asPopupView=true" TargetMode="External"/><Relationship Id="rId290"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3%2F0932%2D2023&amp;viewid=48a8c6a0%2D2532%2D4a73%2Da119%2Dd82bf7f8ddbb" TargetMode="External"/><Relationship Id="rId304"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4%2F0494%2D2024&amp;viewid=48a8c6a0%2D2532%2D4a73%2Da119%2Dd82bf7f8ddbb" TargetMode="External"/><Relationship Id="rId346" Type="http://schemas.openxmlformats.org/officeDocument/2006/relationships/hyperlink" Target="https://community.secop.gov.co/Public/Tendering/OpportunityDetail/Index?noticeUID=CO1.NTC.6950988&amp;isFromPublicArea=True&amp;isModal=False" TargetMode="External"/><Relationship Id="rId85" Type="http://schemas.openxmlformats.org/officeDocument/2006/relationships/hyperlink" Target="https://community.secop.gov.co/Public/Tendering/ContractNoticePhases/View?PPI=CO1.PPI.24930991&amp;isFromPublicArea=True&amp;isModal=False" TargetMode="External"/><Relationship Id="rId150"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1%2F319%2D2021&amp;viewid=48a8c6a0%2D2532%2D4a73%2Da119%2Dd82bf7f8ddbb" TargetMode="External"/><Relationship Id="rId192"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1%2FORDEN%20DE%20COMPRA%2074228%2D2021&amp;viewid=48a8c6a0%2D2532%2D4a73%2Da119%2Dd82bf7f8ddbb" TargetMode="External"/><Relationship Id="rId206"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2%2F0372%2D2022&amp;viewid=48a8c6a0%2D2532%2D4a73%2Da119%2Dd82bf7f8ddbb" TargetMode="External"/><Relationship Id="rId248"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2%2F0670%2D2022&amp;viewid=48a8c6a0%2D2532%2D4a73%2Da119%2Dd82bf7f8ddbb" TargetMode="External"/><Relationship Id="rId12" Type="http://schemas.openxmlformats.org/officeDocument/2006/relationships/hyperlink" Target="https://community.secop.gov.co/Public/Tendering/OpportunityDetail/Index?noticeUID=CO1.NTC.2139275&amp;isFromPublicArea=True&amp;isModal=False" TargetMode="External"/><Relationship Id="rId108" Type="http://schemas.openxmlformats.org/officeDocument/2006/relationships/hyperlink" Target="https://community.secop.gov.co/Public/Tendering/ContractNoticePhases/View?PPI=CO1.PPI.27874096&amp;isFromPublicArea=True&amp;isModal=False" TargetMode="External"/><Relationship Id="rId315" Type="http://schemas.openxmlformats.org/officeDocument/2006/relationships/hyperlink" Target="https://gobiernobogota.sharepoint.com/:f:/s/ExpedientesDigitalesSDG/120alcaldialocaldesancristobal/Eoy66wu3hgtEhMYnnC4958QB7EAdljgzqSM12P6Qu2FwGQ?e=IqNGQz" TargetMode="External"/><Relationship Id="rId54" Type="http://schemas.openxmlformats.org/officeDocument/2006/relationships/hyperlink" Target="https://community.secop.gov.co/Public/Tendering/OpportunityDetail/Index?noticeUID=CO1.NTC.3415961&amp;isFromPublicArea=True&amp;isModal=true&amp;asPopupView=true" TargetMode="External"/><Relationship Id="rId96" Type="http://schemas.openxmlformats.org/officeDocument/2006/relationships/hyperlink" Target="https://community.secop.gov.co/Public/Tendering/ContractNoticePhases/View?PPI=CO1.PPI.26964120&amp;isFromPublicArea=True&amp;isModal=False" TargetMode="External"/><Relationship Id="rId161"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1%2F394%2D2021&amp;viewid=48a8c6a0%2D2532%2D4a73%2Da119%2Dd82bf7f8ddbb" TargetMode="External"/><Relationship Id="rId217"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2%2F0497%2D2022&amp;viewid=48a8c6a0%2D2532%2D4a73%2Da119%2Dd82bf7f8ddbb" TargetMode="External"/><Relationship Id="rId259"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3%2F0374%2D2023&amp;viewid=48a8c6a0%2D2532%2D4a73%2Da119%2Dd82bf7f8ddbb" TargetMode="External"/><Relationship Id="rId23" Type="http://schemas.openxmlformats.org/officeDocument/2006/relationships/hyperlink" Target="https://community.secop.gov.co/Public/Tendering/OpportunityDetail/Index?noticeUID=CO1.NTC.2438947&amp;isFromPublicArea=True&amp;isModal=true&amp;asPopupView=true" TargetMode="External"/><Relationship Id="rId119" Type="http://schemas.openxmlformats.org/officeDocument/2006/relationships/hyperlink" Target="https://www.colombiacompra.gov.co/tienda-virtual-del-estado-colombiano/ordenes-compra/114839" TargetMode="External"/><Relationship Id="rId270"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3%2F0524%2D2023&amp;viewid=48a8c6a0%2D2532%2D4a73%2Da119%2Dd82bf7f8ddbb" TargetMode="External"/><Relationship Id="rId326" Type="http://schemas.openxmlformats.org/officeDocument/2006/relationships/hyperlink" Target="https://gobiernobogota.sharepoint.com/:f:/s/ExpedientesDigitalesSDG/120alcaldialocaldesancristobal/Eu00oD_5K5RBpj8kyLMyCDABmoooek8GcpbvaWw_V8zj5w?e=wKnIeA" TargetMode="External"/><Relationship Id="rId65" Type="http://schemas.openxmlformats.org/officeDocument/2006/relationships/hyperlink" Target="https://colombiacompra.gov.co/tienda-virtual-del-estado-colombiano/ordenes-compra/85202" TargetMode="External"/><Relationship Id="rId130" Type="http://schemas.openxmlformats.org/officeDocument/2006/relationships/hyperlink" Target="https://community.secop.gov.co/Public/Tendering/OpportunityDetail/Index?noticeUID=CO1.NTC.2460008&amp;isFromPublicArea=True&amp;isModal=true&amp;asPopupView=true" TargetMode="External"/><Relationship Id="rId172"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1%2F523%2D2021&amp;viewid=48a8c6a0%2D2532%2D4a73%2Da119%2Dd82bf7f8ddbb" TargetMode="External"/><Relationship Id="rId228"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2%2F0623%2D2022&amp;viewid=48a8c6a0%2D2532%2D4a73%2Da119%2Dd82bf7f8ddbb" TargetMode="External"/><Relationship Id="rId281"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3%2F0745%2D2023&amp;viewid=48a8c6a0%2D2532%2D4a73%2Da119%2Dd82bf7f8ddbb" TargetMode="External"/><Relationship Id="rId337" Type="http://schemas.openxmlformats.org/officeDocument/2006/relationships/hyperlink" Target="https://community.secop.gov.co/Public/Tendering/OpportunityDetail/Index?noticeUID=CO1.NTC.4657752&amp;isFromPublicArea=True&amp;isModal=False" TargetMode="External"/><Relationship Id="rId34" Type="http://schemas.openxmlformats.org/officeDocument/2006/relationships/hyperlink" Target="https://colombiacompra.gov.co/tienda-virtual-del-estado-colombiano/ordenes-compra/66388" TargetMode="External"/><Relationship Id="rId76" Type="http://schemas.openxmlformats.org/officeDocument/2006/relationships/hyperlink" Target="https://community.secop.gov.co/Public/Tendering/OpportunityDetail/Index?noticeUID=CO1.NTC.4462830&amp;isFromPublicArea=True&amp;isModal=False" TargetMode="External"/><Relationship Id="rId141" Type="http://schemas.openxmlformats.org/officeDocument/2006/relationships/hyperlink" Target="https://community.secop.gov.co/Public/Tendering/OpportunityDetail/Index?noticeUID=CO1.NTC.3304278&amp;isFromPublicArea=True&amp;isModal=true&amp;asPopupView=true" TargetMode="External"/><Relationship Id="rId7" Type="http://schemas.openxmlformats.org/officeDocument/2006/relationships/hyperlink" Target="https://www.contratos.gov.co/consultas/detalleProceso.do?numConstancia=21-22-27270&amp;g-recaptcha-response=03AGdBq26Lw1VKx0iOeuK5ixL_yq7qewBzP-zDS9dt9-URj8oeSLUYUNgbl9lwCURK3RAQRgYfB7q18_wMcJJJfxvdx0DQdRUgp2m7u686l6P0cSrRP4z6kMcIofe6FNO9H4rTgizzRwvtCfIchdpifLHee1tvk8NYPgYN5pOoRkBoi-AcmKI1QGNLhwEJJnSHI0nupuB-MT3Io7rPFRih9tec342OMzgycx82QlmLlshdANnmgEeJArGcWtEwywO8JhX30Zehy-qO-anoaWclUAVAlFJKOuW1VyhN6CLQTn2o6UVnNMtVDWgtiibDTJV7jNxPWMqvCb4qdWq3Dqx1ob_9Sug4OiA3tiX057djpwJnnMDdcM7csQjs5TZMStESNAX2JNxX9uDhyLJcNMEqYJ8rOXeKJjA4JB3wEaOqHIIow57miMwy9aAKKepUG_uhyxGA5CY5lWWJHWFSzdMdvfEJI1LEvZoBSg" TargetMode="External"/><Relationship Id="rId183"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1%2F538%2D2021&amp;viewid=48a8c6a0%2D2532%2D4a73%2Da119%2Dd82bf7f8ddbb" TargetMode="External"/><Relationship Id="rId239"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2%2F0657%2D2022&amp;viewid=48a8c6a0%2D2532%2D4a73%2Da119%2Dd82bf7f8ddbb" TargetMode="External"/><Relationship Id="rId250"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2%2FORDEN%20DE%20COMPRA%2096030%2D2022&amp;viewid=48a8c6a0%2D2532%2D4a73%2Da119%2Dd82bf7f8ddbb" TargetMode="External"/><Relationship Id="rId292"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3%2F0940%2D2023&amp;viewid=48a8c6a0%2D2532%2D4a73%2Da119%2Dd82bf7f8ddbb" TargetMode="External"/><Relationship Id="rId306"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4%2FORDEN%20DE%20COMPRA%20130254&amp;viewid=48a8c6a0%2D2532%2D4a73%2Da119%2Dd82bf7f8ddbb" TargetMode="External"/><Relationship Id="rId45" Type="http://schemas.openxmlformats.org/officeDocument/2006/relationships/hyperlink" Target="https://www.contratos.gov.co/consultas/detalleProceso.do?numConstancia=22-22-36865&amp;g-recaptcha-response=03ANYolqsJE-6O_vQJOChod67mHaono8UeqgyLP06RRKI7UWEmia8gTw1SkaVLKV1FyGEgNd1WGDZQnZiF6IBBsI0-95z7Pug6CJSJTkQzZV1h5A2r60_zH5LhM0lEOopHSmdSEgiuLhpXYIh3VJWYM2S8rWC1mgXNC59KAByJqiOpr0vlAj1Uhc1RNHLZVp9u_WtKnj9F_nwqbwF9pOA9--EXJoZbXZ4wRg6WWWlvnyupHcqupx5oiB0YSdAnm64DGZ6p84ssrqxJ0ezoBQ3mNwOI44Pg5Tv4zl_q_IwkF7VkGCkjYF63-oWUwxvD14VabG_Wx6MbF24SDDN1koecTtQGHbp9axeGEc5YQRbUop5SQCzEIms1wiUiN8jccflKD2bssezzosviXac9_yhYWBC4NdpWsJNl7oueK-AVepNPvMJSGLbkmAtvhc8sx-mhy4Y9ffpH0FejhkPh9-l0jR9O9wJJC55e0A" TargetMode="External"/><Relationship Id="rId87" Type="http://schemas.openxmlformats.org/officeDocument/2006/relationships/hyperlink" Target="https://community.secop.gov.co/Public/Tendering/OpportunityDetail/Index?noticeUID=CO1.NTC.4658007&amp;isFromPublicArea=True&amp;isModal=False" TargetMode="External"/><Relationship Id="rId110" Type="http://schemas.openxmlformats.org/officeDocument/2006/relationships/hyperlink" Target="https://community.secop.gov.co/Public/Tendering/ContractNoticePhases/View?PPI=CO1.PPI.27681744&amp;isFromPublicArea=True&amp;isModal=False" TargetMode="External"/><Relationship Id="rId348" Type="http://schemas.openxmlformats.org/officeDocument/2006/relationships/comments" Target="../comments1.xml"/><Relationship Id="rId152"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1%2F325%2D2021&amp;viewid=48a8c6a0%2D2532%2D4a73%2Da119%2Dd82bf7f8ddbb" TargetMode="External"/><Relationship Id="rId194"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1%2FORDEN%20DE%20COMPRA%2083661%2D2021&amp;viewid=48a8c6a0%2D2532%2D4a73%2Da119%2Dd82bf7f8ddbb" TargetMode="External"/><Relationship Id="rId208"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2%2F0374%2D2022&amp;viewid=48a8c6a0%2D2532%2D4a73%2Da119%2Dd82bf7f8ddbb" TargetMode="External"/><Relationship Id="rId261"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3%2F0397%2D2023&amp;viewid=48a8c6a0%2D2532%2D4a73%2Da119%2Dd82bf7f8ddbb" TargetMode="External"/><Relationship Id="rId14" Type="http://schemas.openxmlformats.org/officeDocument/2006/relationships/hyperlink" Target="https://www.contratos.gov.co/consultas/detalleProceso.do?numConstancia=22-22-35237&amp;g-" TargetMode="External"/><Relationship Id="rId56" Type="http://schemas.openxmlformats.org/officeDocument/2006/relationships/hyperlink" Target="https://community.secop.gov.co/Public/Tendering/OpportunityDetail/Index?noticeUID=CO1.NTC.3458576&amp;isFromPublicArea=True&amp;isModal=true&amp;asPopupView=true" TargetMode="External"/><Relationship Id="rId317" Type="http://schemas.openxmlformats.org/officeDocument/2006/relationships/hyperlink" Target="https://gobiernobogota.sharepoint.com/:f:/s/ExpedientesDigitalesSDG/120alcaldialocaldesancristobal/EuAr93PCWPRPmQkHvEM0tVYBzxrePFKBF2oCqxQckw8-gw?e=0JT2WY" TargetMode="External"/><Relationship Id="rId8" Type="http://schemas.openxmlformats.org/officeDocument/2006/relationships/hyperlink" Target="https://community.secop.gov.co/Public/Tendering/OpportunityDetail/Index?noticeUID=CO1.NTC.2150305&amp;isFromPublicArea=True&amp;isModal=False" TargetMode="External"/><Relationship Id="rId98" Type="http://schemas.openxmlformats.org/officeDocument/2006/relationships/hyperlink" Target="https://community.secop.gov.co/Public/Tendering/ContractNoticePhases/View?PPI=CO1.PPI.28005623&amp;isFromPublicArea=True&amp;isModal=False" TargetMode="External"/><Relationship Id="rId121" Type="http://schemas.openxmlformats.org/officeDocument/2006/relationships/hyperlink" Target="https://www.colombiacompra.gov.co/tienda-virtual-del-estado-colombiano/ordenes-compra/115116" TargetMode="External"/><Relationship Id="rId142" Type="http://schemas.openxmlformats.org/officeDocument/2006/relationships/hyperlink" Target="https://www.colombiacompra.gov.co/tienda-virtual-del-estado-colombiano/ordenes-compra/130337" TargetMode="External"/><Relationship Id="rId163"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1%2F455%2D2021&amp;viewid=48a8c6a0%2D2532%2D4a73%2Da119%2Dd82bf7f8ddbb" TargetMode="External"/><Relationship Id="rId184"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1%2F540%2D2021&amp;viewid=48a8c6a0%2D2532%2D4a73%2Da119%2Dd82bf7f8ddbb" TargetMode="External"/><Relationship Id="rId219"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2%2F0524%2D2022&amp;viewid=48a8c6a0%2D2532%2D4a73%2Da119%2Dd82bf7f8ddbb" TargetMode="External"/><Relationship Id="rId230"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2%2F0640%2D2022&amp;viewid=48a8c6a0%2D2532%2D4a73%2Da119%2Dd82bf7f8ddbb" TargetMode="External"/><Relationship Id="rId251"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2%2FORDEN%20DE%20COMPRA%20100283%2D2022&amp;viewid=48a8c6a0%2D2532%2D4a73%2Da119%2Dd82bf7f8ddbb" TargetMode="External"/><Relationship Id="rId25" Type="http://schemas.openxmlformats.org/officeDocument/2006/relationships/hyperlink" Target="https://community.secop.gov.co/Public/Tendering/OpportunityDetail/Index?noticeUID=CO1.NTC.2455241&amp;isFromPublicArea=True&amp;isModal=true&amp;asPopupView=true" TargetMode="External"/><Relationship Id="rId46" Type="http://schemas.openxmlformats.org/officeDocument/2006/relationships/hyperlink" Target="https://community.secop.gov.co/Public/Tendering/OpportunityDetail/Index?noticeUID=CO1.NTC.3011123&amp;isFromPublicArea=True&amp;isModal=False" TargetMode="External"/><Relationship Id="rId67" Type="http://schemas.openxmlformats.org/officeDocument/2006/relationships/hyperlink" Target="https://www.contratos.gov.co/consultas/detalleProceso.do?numConstancia=23-22-62636&amp;g-recaptcha-response=03AKH6MREGpsQkwOknxDbSHs7tx6_G3oH8FnxOFaWin_zIwO0qGsxOIbQvNDVzAYq5JAyiXmKykPZDv13sx-fu3z_B2XOQJz1fV-h_miSokAv7IUEwj3gdnItJ0_5DF4h3h3B7gx8XYVLnQxpvXAGJl56klJKk0h1af8Us3wH4CAvuT3XWoCmtfK8tN97iS3hmmfyicn7QuS74uFegY2RxOWHIpDA7JDr-CazPOhvDAlrGIz6fXSxe10nuWOvySAK3jPWb4oU8E4YeYRlTipDKNpsToiLhkAaMLxWmnErYFnblrnmn2-mDl4vWw6s1-D93JIe03EndPBHpTGMWaPjBjHPUILpc_tepNpkR_8Nvy6TQgwRnkXxjO3GQo0kqeXtO5ZVK9xzsabm3iWNCzBOjCQX59NgfDQlxzISj9cjCSVU46yazqQP9xXEziA1LLZLBetqkbjjubCr8QPAw6NSZMF0PIlmGPv3vdZ0964ng1x4wfQvjZgd9nIQRu5rNYGMT7SsJizbNCu_ZACwzw_MBIB5qMTCwDGeiPw" TargetMode="External"/><Relationship Id="rId272"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3%2F0530%2D2023&amp;viewid=48a8c6a0%2D2532%2D4a73%2Da119%2Dd82bf7f8ddbb" TargetMode="External"/><Relationship Id="rId293"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3%2F0941%2D2023&amp;viewid=48a8c6a0%2D2532%2D4a73%2Da119%2Dd82bf7f8ddbb" TargetMode="External"/><Relationship Id="rId307"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4%2FORDEN%20DE%20COMPRA%20130337&amp;viewid=48a8c6a0%2D2532%2D4a73%2Da119%2Dd82bf7f8ddbb" TargetMode="External"/><Relationship Id="rId328" Type="http://schemas.openxmlformats.org/officeDocument/2006/relationships/hyperlink" Target="https://gobiernobogota.sharepoint.com/:f:/s/ExpedientesDigitalesSDG/120alcaldialocaldesancristobal/EigeWELde91MkyEwfWzb8DgBA5A66ctl7OJqCyBTNRDr3w?e=6YYIzj" TargetMode="External"/><Relationship Id="rId349" Type="http://schemas.microsoft.com/office/2019/04/relationships/namedSheetView" Target="../namedSheetViews/namedSheetView1.xml"/><Relationship Id="rId88" Type="http://schemas.openxmlformats.org/officeDocument/2006/relationships/hyperlink" Target="https://community.secop.gov.co/Public/Tendering/ContractNoticePhases/View?PPI=CO1.PPI.26632200&amp;isFromPublicArea=True&amp;isModal=False" TargetMode="External"/><Relationship Id="rId111" Type="http://schemas.openxmlformats.org/officeDocument/2006/relationships/hyperlink" Target="https://community.secop.gov.co/Public/Tendering/ContractNoticePhases/View?PPI=CO1.PPI.28701914&amp;isFromPublicArea=True&amp;isModal=False" TargetMode="External"/><Relationship Id="rId132" Type="http://schemas.openxmlformats.org/officeDocument/2006/relationships/hyperlink" Target="https://community.secop.gov.co/Public/Tendering/OpportunityDetail/Index?noticeUID=CO1.NTC.2063421&amp;isFromPublicArea=True&amp;isModal=true&amp;asPopupView=true" TargetMode="External"/><Relationship Id="rId153"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1%2F334%2D2021&amp;viewid=48a8c6a0%2D2532%2D4a73%2Da119%2Dd82bf7f8ddbb" TargetMode="External"/><Relationship Id="rId174"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1%2F524%2D2021&amp;viewid=48a8c6a0%2D2532%2D4a73%2Da119%2Dd82bf7f8ddbb" TargetMode="External"/><Relationship Id="rId195"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1%2FORDEN%20DE%20COMPRA%2084039%2D2021&amp;viewid=48a8c6a0%2D2532%2D4a73%2Da119%2Dd82bf7f8ddbb" TargetMode="External"/><Relationship Id="rId209"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2%2F0378%2D2022&amp;viewid=48a8c6a0%2D2532%2D4a73%2Da119%2Dd82bf7f8ddbb" TargetMode="External"/><Relationship Id="rId220"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2%2F0551%2D2022&amp;viewid=48a8c6a0%2D2532%2D4a73%2Da119%2Dd82bf7f8ddbb" TargetMode="External"/><Relationship Id="rId241"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2%2F0660%2D2022&amp;viewid=48a8c6a0%2D2532%2D4a73%2Da119%2Dd82bf7f8ddbb" TargetMode="External"/><Relationship Id="rId15" Type="http://schemas.openxmlformats.org/officeDocument/2006/relationships/hyperlink" Target="https://community.secop.gov.co/Public/Tendering/OpportunityDetail/Index?noticeUID=CO1.NTC.2397453&amp;isFromPublicArea=True&amp;isModal=true&amp;asPopupView=true" TargetMode="External"/><Relationship Id="rId36" Type="http://schemas.openxmlformats.org/officeDocument/2006/relationships/hyperlink" Target="https://colombiacompra.gov.co/tienda-virtual-del-estado-colombiano/ordenes-compra/70217" TargetMode="External"/><Relationship Id="rId57" Type="http://schemas.openxmlformats.org/officeDocument/2006/relationships/hyperlink" Target="https://community.secop.gov.co/Public/Tendering/OpportunityDetail/Index?noticeUID=CO1.NTC.3455805&amp;isFromPublicArea=True&amp;isModal=true&amp;asPopupView=true" TargetMode="External"/><Relationship Id="rId262"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3%2F0398%2D2023&amp;viewid=48a8c6a0%2D2532%2D4a73%2Da119%2Dd82bf7f8ddbb" TargetMode="External"/><Relationship Id="rId283"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3%2F0768%2D2023&amp;viewid=48a8c6a0%2D2532%2D4a73%2Da119%2Dd82bf7f8ddbb" TargetMode="External"/><Relationship Id="rId318" Type="http://schemas.openxmlformats.org/officeDocument/2006/relationships/hyperlink" Target="https://gobiernobogota.sharepoint.com/:f:/s/ExpedientesDigitalesSDG/120alcaldialocaldesancristobal/EuYhpCPtHBxJqj2r_Z5UqFcB5GYfelY2Da4ovk-tZ13GeQ?e=ZgMuLa" TargetMode="External"/><Relationship Id="rId339" Type="http://schemas.openxmlformats.org/officeDocument/2006/relationships/hyperlink" Target="https://www.contratos.gov.co/consultas/detalleProceso.do?numConstancia=24-22-98100" TargetMode="External"/><Relationship Id="rId78" Type="http://schemas.openxmlformats.org/officeDocument/2006/relationships/hyperlink" Target="https://community.secop.gov.co/Public/Tendering/ContractNoticePhases/View?PPI=CO1.PPI.25711832&amp;isFromPublicArea=True&amp;isModal=False" TargetMode="External"/><Relationship Id="rId99" Type="http://schemas.openxmlformats.org/officeDocument/2006/relationships/hyperlink" Target="https://community.secop.gov.co/Public/Tendering/OpportunityDetail/Index?noticeUID=CO1.NTC.5322068&amp;isFromPublicArea=True&amp;isModal=False" TargetMode="External"/><Relationship Id="rId101" Type="http://schemas.openxmlformats.org/officeDocument/2006/relationships/hyperlink" Target="https://community.secop.gov.co/Public/Tendering/ContractNoticePhases/View?PPI=CO1.PPI.28056424&amp;isFromPublicArea=True&amp;isModal=False" TargetMode="External"/><Relationship Id="rId122" Type="http://schemas.openxmlformats.org/officeDocument/2006/relationships/hyperlink" Target="https://www.colombiacompra.gov.co/tienda-virtual-del-estado-colombiano/ordenes-compra/115752" TargetMode="External"/><Relationship Id="rId143" Type="http://schemas.openxmlformats.org/officeDocument/2006/relationships/hyperlink" Target="https://www.colombiacompra.gov.co/tienda-virtual-del-estado-colombiano/ordenes-compra/130254" TargetMode="External"/><Relationship Id="rId164"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1%2F507%2D2021&amp;viewid=48a8c6a0%2D2532%2D4a73%2Da119%2Dd82bf7f8ddbb" TargetMode="External"/><Relationship Id="rId185"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1%2F541%2D2021&amp;viewid=48a8c6a0%2D2532%2D4a73%2Da119%2Dd82bf7f8ddbb" TargetMode="External"/><Relationship Id="rId9" Type="http://schemas.openxmlformats.org/officeDocument/2006/relationships/hyperlink" Target="https://community.secop.gov.co/Public/Tendering/OpportunityDetail/Index?noticeUID=CO1.NTC.2139275&amp;isFromPublicArea=True&amp;isModal=False" TargetMode="External"/><Relationship Id="rId210"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2%2F0379%2D2022&amp;viewid=48a8c6a0%2D2532%2D4a73%2Da119%2Dd82bf7f8ddbb" TargetMode="External"/><Relationship Id="rId26" Type="http://schemas.openxmlformats.org/officeDocument/2006/relationships/hyperlink" Target="https://community.secop.gov.co/Public/Tendering/OpportunityDetail/Index?noticeUID=CO1.NTC.2443744&amp;isFromPublicArea=True&amp;isModal=true&amp;asPopupView=true" TargetMode="External"/><Relationship Id="rId231"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2%2F0642%2D2022&amp;viewid=48a8c6a0%2D2532%2D4a73%2Da119%2Dd82bf7f8ddbb" TargetMode="External"/><Relationship Id="rId252"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2%2FORDEN%20DE%20COMPRA%20102779%2D2022&amp;viewid=48a8c6a0%2D2532%2D4a73%2Da119%2Dd82bf7f8ddbb" TargetMode="External"/><Relationship Id="rId273"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3%2F0571%2D2023&amp;viewid=48a8c6a0%2D2532%2D4a73%2Da119%2Dd82bf7f8ddbb" TargetMode="External"/><Relationship Id="rId294"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3%2F0943%2D2023&amp;viewid=48a8c6a0%2D2532%2D4a73%2Da119%2Dd82bf7f8ddbb" TargetMode="External"/><Relationship Id="rId308" Type="http://schemas.openxmlformats.org/officeDocument/2006/relationships/hyperlink" Target="https://gobiernobogota.sharepoint.com/:f:/s/ExpedientesDigitalesSDG/120alcaldialocaldesancristobal/EmI5fjnVKjxChnznWQLG5VcBaTVABXm0LDc8cr2HXNQNKA?e=5CtyKF" TargetMode="External"/><Relationship Id="rId329" Type="http://schemas.openxmlformats.org/officeDocument/2006/relationships/hyperlink" Target="https://gobiernobogota.sharepoint.com/:f:/s/ExpedientesDigitalesSDG/120alcaldialocaldesancristobal/Eio9r4weNHRGsw80O-VeHGkB4htlQoCc5yI_G4vbJiHlfg?e=pgkLdQ" TargetMode="External"/><Relationship Id="rId47" Type="http://schemas.openxmlformats.org/officeDocument/2006/relationships/hyperlink" Target="https://community.secop.gov.co/Public/Tendering/OpportunityDetail/Index?noticeUID=CO1.NTC.2980638&amp;isFromPublicArea=True&amp;isModal=False" TargetMode="External"/><Relationship Id="rId68" Type="http://schemas.openxmlformats.org/officeDocument/2006/relationships/hyperlink" Target="https://www.contratos.gov.co/consultas/detalleProceso.do?numConstancia=23-22-64429&amp;g-recaptcha-response=03AAYGu2Rxg6SvFFL_5EgezN1sUYURUqx2Z52Q3rG852LAurvJw8cCq3kL5ZET3p118DE0HMph5aZAtw7ei5DjB5k1J7voJ3cUGgUX2nCDlJ-JiedYZfoAF3B2Y7QJU8vAPf22OfPjvwkl9mhvXSFUpv9rp-Y1PTr0ZvqXxhZzKIm4QwoV8gDYti1Ne6Ekk0cKmuUMDGSK6YdOVJUjJwWLJfmo_L5lJlQBkeUK8GvqK8GPAH_PgEuMUh0RYNQi8tvFIH3ox8mYd3bx5A1rXpnB2tjpq5HQiDmvC9DU6ytu8utpKp708SoUMO564H3fQxMEkbjDvuTkuIRy5Qgl7OC2Gx2wtTlNvnry85Aoz7ztJKiyzy6rZFAzOwuWxxaM4j3m1gE8D-Vc8x4B5bw304pas2axZ4xmaisWNMeVEREDsjQU8_5sn5Ru7j1pHZLa2_xaph6RvibU7p7glwAGglOoB8pIUm4WC9EqqbXU0xiWscg_Jen6aJ2FvUkn0Dp99O0SlAPfh7eE7StpMAi27ilSK82IGkfKxB1Gh2k0tUSVqmFctwbsgp8focsC6MEJaTRADhGU7i3HDxBf" TargetMode="External"/><Relationship Id="rId89" Type="http://schemas.openxmlformats.org/officeDocument/2006/relationships/hyperlink" Target="https://community.secop.gov.co/Public/Tendering/OpportunityDetail/Index?noticeUID=CO1.NTC.4550844&amp;isFromPublicArea=True&amp;isModal=False" TargetMode="External"/><Relationship Id="rId112" Type="http://schemas.openxmlformats.org/officeDocument/2006/relationships/hyperlink" Target="https://community.secop.gov.co/Public/Tendering/ContractNoticePhases/View?PPI=CO1.PPI.28056231&amp;isFromPublicArea=True&amp;isModal=False" TargetMode="External"/><Relationship Id="rId133" Type="http://schemas.openxmlformats.org/officeDocument/2006/relationships/hyperlink" Target="https://community.secop.gov.co/Public/Tendering/OpportunityDetail/Index?noticeUID=CO1.NTC.3627353&amp;isFromPublicArea=True&amp;isModal=true&amp;asPopupView=true" TargetMode="External"/><Relationship Id="rId154"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1%2F335%2D2021%20interno%20%2D%201407%2D2021%20idu&amp;viewid=48a8c6a0%2D2532%2D4a73%2Da119%2Dd82bf7f8ddbb" TargetMode="External"/><Relationship Id="rId175"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1%2F527%2D2021&amp;viewid=48a8c6a0%2D2532%2D4a73%2Da119%2Dd82bf7f8ddbb" TargetMode="External"/><Relationship Id="rId340" Type="http://schemas.openxmlformats.org/officeDocument/2006/relationships/hyperlink" Target="https://community.secop.gov.co/Public/Tendering/OpportunityDetail/Index?noticeUID=CO1.NTC.6834010&amp;isFromPublicArea=True&amp;isModal=False" TargetMode="External"/><Relationship Id="rId196"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2%2F0112%2D2022&amp;viewid=48a8c6a0%2D2532%2D4a73%2Da119%2Dd82bf7f8ddbb" TargetMode="External"/><Relationship Id="rId200"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2%2F0365%2D2022&amp;viewid=48a8c6a0%2D2532%2D4a73%2Da119%2Dd82bf7f8ddbb" TargetMode="External"/><Relationship Id="rId16" Type="http://schemas.openxmlformats.org/officeDocument/2006/relationships/hyperlink" Target="https://community.secop.gov.co/Public/Tendering/OpportunityDetail/Index?noticeUID=CO1.NTC.2384828&amp;isFromPublicArea=True&amp;isModal=true&amp;asPopupView=true" TargetMode="External"/><Relationship Id="rId221"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2%2F0568%2D2022&amp;viewid=48a8c6a0%2D2532%2D4a73%2Da119%2Dd82bf7f8ddbb" TargetMode="External"/><Relationship Id="rId242"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2%2F0663%2D2022&amp;viewid=48a8c6a0%2D2532%2D4a73%2Da119%2Dd82bf7f8ddbb" TargetMode="External"/><Relationship Id="rId263"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3%2F0407%2D2023&amp;viewid=48a8c6a0%2D2532%2D4a73%2Da119%2Dd82bf7f8ddbb" TargetMode="External"/><Relationship Id="rId284"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3%2F0769%2D2023&amp;viewid=48a8c6a0%2D2532%2D4a73%2Da119%2Dd82bf7f8ddbb" TargetMode="External"/><Relationship Id="rId319" Type="http://schemas.openxmlformats.org/officeDocument/2006/relationships/hyperlink" Target="https://gobiernobogota.sharepoint.com/:f:/s/ExpedientesDigitalesSDG/120alcaldialocaldesancristobal/ErenSyrv2oZHtr4dCEdq6V8BwsHMjuAOQRJiEjFFOtC5lA?e=bDiADA" TargetMode="External"/><Relationship Id="rId37" Type="http://schemas.openxmlformats.org/officeDocument/2006/relationships/hyperlink" Target="https://colombiacompra.gov.co/tienda-virtual-del-estado-colombiano/ordenes-compra/70932" TargetMode="External"/><Relationship Id="rId58" Type="http://schemas.openxmlformats.org/officeDocument/2006/relationships/hyperlink" Target="https://community.secop.gov.co/Public/Tendering/OpportunityDetail/Index?noticeUID=CO1.NTC.3624410&amp;isFromPublicArea=True&amp;isModal=true&amp;asPopupView=true" TargetMode="External"/><Relationship Id="rId79" Type="http://schemas.openxmlformats.org/officeDocument/2006/relationships/hyperlink" Target="https://www.contratos.gov.co/consultas/detalleProceso.do?numConstancia=23-22-70424&amp;g-recaptcha-response=03AAYGu2QwNCoLaj9WZfEI5R2_1QGivqiX5_-NkZNuUVq_8GK5W7CUZhbWcY04bKQ6fdL15zIXxEB1YNmGrgTEAUgAocjQXIxhd2jXTcx00e6NV2J9P1nZ-7D8AoWWc27I2QVkfDXZ_-dZ1TNaGcuDaEtpJy1mW0K7UcFX0hriPUdkbQQghNZnZOcfuceFRb2J8_kAkcqpT0S6WGiuHRz99t-9kVxwy8MWiymFkh0qB-s95mrgp7QnET1IVAeoWUYWxJ8tmoC3uwZpnsdIktQ5RM9mYLhfnQQR-wFNtbR9P5bdBTcp2vSiwEMQ10qAmNtoFg9sWyXZ5rmqjPJri_ETVl94VJO5Iq7DfT_DjqXpi7aENvfyZOFdhm2AL3HamXdzO7d27O-1Pu_CB1-_FzKy7F7xaR8S3yy1kC4z18arBS-oH6jlopUjFTbVKHw3k6FtUoz-zpFVqGsQ8GPbDY0t-SpsBdkqyiiq0cFhqKeGU6T7oL_7iDeI05ez6wzZfO5VcJhFCE88rFTicdzq5hDz6jteFQmLX32xGxwuGtn-8JVErkEdVj7TUR3GdPhAG8YZcLpImYTYMnKV" TargetMode="External"/><Relationship Id="rId102" Type="http://schemas.openxmlformats.org/officeDocument/2006/relationships/hyperlink" Target="https://community.secop.gov.co/Public/Tendering/ContractNoticePhases/View?PPI=CO1.PPI.28757290&amp;isFromPublicArea=True&amp;isModal=False" TargetMode="External"/><Relationship Id="rId123" Type="http://schemas.openxmlformats.org/officeDocument/2006/relationships/hyperlink" Target="https://www.colombiacompra.gov.co/tienda-virtual-del-estado-colombiano/ordenes-compra/116341" TargetMode="External"/><Relationship Id="rId144" Type="http://schemas.openxmlformats.org/officeDocument/2006/relationships/hyperlink" Target="https://community.secop.gov.co/Public/Tendering/OpportunityDetail/Index?noticeUID=CO1.NTC.3653191&amp;isFromPublicArea=True&amp;isModal=true&amp;asPopupView=true" TargetMode="External"/><Relationship Id="rId330" Type="http://schemas.openxmlformats.org/officeDocument/2006/relationships/hyperlink" Target="https://gobiernobogota.sharepoint.com/:f:/s/ExpedientesDigitalesSDG/120alcaldialocaldesancristobal/Eu7mrViaUJdAqkYulayh1iABoEXXdMAuDyICIM9w4WYFKQ?e=V1deGw" TargetMode="External"/><Relationship Id="rId90" Type="http://schemas.openxmlformats.org/officeDocument/2006/relationships/hyperlink" Target="https://community.secop.gov.co/Public/Tendering/ContractNoticePhases/View?PPI=CO1.PPI.27101680&amp;isFromPublicArea=True&amp;isModal=False" TargetMode="External"/><Relationship Id="rId165"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1%2F508%2D2021&amp;viewid=48a8c6a0%2D2532%2D4a73%2Da119%2Dd82bf7f8ddbb" TargetMode="External"/><Relationship Id="rId186"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1%2F545%2D2021&amp;viewid=48a8c6a0%2D2532%2D4a73%2Da119%2Dd82bf7f8ddbb" TargetMode="External"/><Relationship Id="rId211"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2%2F0407%2D2022&amp;viewid=48a8c6a0%2D2532%2D4a73%2Da119%2Dd82bf7f8ddbb" TargetMode="External"/><Relationship Id="rId232"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2%2F0649%2D2022&amp;viewid=48a8c6a0%2D2532%2D4a73%2Da119%2Dd82bf7f8ddbb" TargetMode="External"/><Relationship Id="rId253"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2%2FORDEN%20DE%20COMPRA%20102821%2D2022&amp;viewid=48a8c6a0%2D2532%2D4a73%2Da119%2Dd82bf7f8ddbb" TargetMode="External"/><Relationship Id="rId274"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3%2F0696%2D2023&amp;viewid=48a8c6a0%2D2532%2D4a73%2Da119%2Dd82bf7f8ddbb" TargetMode="External"/><Relationship Id="rId295"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3%2F0948%2D2023&amp;viewid=48a8c6a0%2D2532%2D4a73%2Da119%2Dd82bf7f8ddbb" TargetMode="External"/><Relationship Id="rId309" Type="http://schemas.openxmlformats.org/officeDocument/2006/relationships/hyperlink" Target="https://gobiernobogota.sharepoint.com/:f:/s/ExpedientesDigitalesSDG/120alcaldialocaldesancristobal/Eoxz24j6woNCnl7EVOgPVmABAafQzACneIHSpLj-W00Enw?e=uoN5n7" TargetMode="External"/><Relationship Id="rId27" Type="http://schemas.openxmlformats.org/officeDocument/2006/relationships/hyperlink" Target="https://community.secop.gov.co/Public/Tendering/OpportunityDetail/Index?noticeUID=CO1.NTC.2459512&amp;isFromPublicArea=True&amp;isModal=true&amp;asPopupView=true" TargetMode="External"/><Relationship Id="rId48" Type="http://schemas.openxmlformats.org/officeDocument/2006/relationships/hyperlink" Target="https://community.secop.gov.co/Public/Tendering/OpportunityDetail/Index?noticeUID=CO1.NTC.2979231&amp;isFromPublicArea=True&amp;isModal=False" TargetMode="External"/><Relationship Id="rId69" Type="http://schemas.openxmlformats.org/officeDocument/2006/relationships/hyperlink" Target="https://community.secop.gov.co/Public/Tendering/OpportunityDetail/Index?noticeUID=CO1.NTC.4443021&amp;isFromPublicArea=True&amp;isModal=False" TargetMode="External"/><Relationship Id="rId113" Type="http://schemas.openxmlformats.org/officeDocument/2006/relationships/hyperlink" Target="https://community.secop.gov.co/Public/Tendering/ContractNoticePhases/View?PPI=CO1.PPI.28754634&amp;isFromPublicArea=True&amp;isModal=False" TargetMode="External"/><Relationship Id="rId134" Type="http://schemas.openxmlformats.org/officeDocument/2006/relationships/hyperlink" Target="https://www.colombiacompra.gov.co/tienda-virtual-del-estado-colombiano/ordenes-compra/128039" TargetMode="External"/><Relationship Id="rId320" Type="http://schemas.openxmlformats.org/officeDocument/2006/relationships/hyperlink" Target="https://gobiernobogota.sharepoint.com/:f:/s/ExpedientesDigitalesSDG/120alcaldialocaldesancristobal/EpoZ3Dicz3tPlZWPMd9m2aMBT0DOCCube9ozG39vklhqUA?e=l91KVu" TargetMode="External"/><Relationship Id="rId80" Type="http://schemas.openxmlformats.org/officeDocument/2006/relationships/hyperlink" Target="https://community.secop.gov.co/Public/Tendering/OpportunityDetail/Index?noticeUID=CO1.NTC.4652303&amp;isFromPublicArea=True&amp;isModal=False" TargetMode="External"/><Relationship Id="rId155"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1%2F353%2D2021&amp;viewid=48a8c6a0%2D2532%2D4a73%2Da119%2Dd82bf7f8ddbb" TargetMode="External"/><Relationship Id="rId176"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1%2F529%2D2021&amp;viewid=48a8c6a0%2D2532%2D4a73%2Da119%2Dd82bf7f8ddbb" TargetMode="External"/><Relationship Id="rId197"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2%2F0362%2D2022&amp;viewid=48a8c6a0%2D2532%2D4a73%2Da119%2Dd82bf7f8ddbb" TargetMode="External"/><Relationship Id="rId341" Type="http://schemas.openxmlformats.org/officeDocument/2006/relationships/hyperlink" Target="https://community.secop.gov.co/Public/Tendering/OpportunityDetail/Index?noticeUID=CO1.NTC.6735584&amp;isFromPublicArea=True&amp;isModal=False" TargetMode="External"/><Relationship Id="rId201"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2%2F0366%2D2022&amp;viewid=48a8c6a0%2D2532%2D4a73%2Da119%2Dd82bf7f8ddbb" TargetMode="External"/><Relationship Id="rId222"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2%2F0569%2D2022&amp;viewid=48a8c6a0%2D2532%2D4a73%2Da119%2Dd82bf7f8ddbb" TargetMode="External"/><Relationship Id="rId243"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2%2F0665%2D2022&amp;viewid=48a8c6a0%2D2532%2D4a73%2Da119%2Dd82bf7f8ddbb" TargetMode="External"/><Relationship Id="rId264"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3%2F0459%2D2023&amp;viewid=48a8c6a0%2D2532%2D4a73%2Da119%2Dd82bf7f8ddbb" TargetMode="External"/><Relationship Id="rId285"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3%2F0791%2D2023&amp;viewid=48a8c6a0%2D2532%2D4a73%2Da119%2Dd82bf7f8ddbb" TargetMode="External"/><Relationship Id="rId17" Type="http://schemas.openxmlformats.org/officeDocument/2006/relationships/hyperlink" Target="https://community.secop.gov.co/Public/Tendering/OpportunityDetail/Index?noticeUID=CO1.NTC.2397616&amp;isFromPublicArea=True&amp;isModal=true&amp;asPopupView=true" TargetMode="External"/><Relationship Id="rId38" Type="http://schemas.openxmlformats.org/officeDocument/2006/relationships/hyperlink" Target="https://colombiacompra.gov.co/tienda-virtual-del-estado-colombiano/ordenes-compra/73562" TargetMode="External"/><Relationship Id="rId59" Type="http://schemas.openxmlformats.org/officeDocument/2006/relationships/hyperlink" Target="https://community.secop.gov.co/Public/Tendering/OpportunityDetail/Index?noticeUID=CO1.NTC.3627454&amp;isFromPublicArea=True&amp;isModal=true&amp;asPopupView=true" TargetMode="External"/><Relationship Id="rId103" Type="http://schemas.openxmlformats.org/officeDocument/2006/relationships/hyperlink" Target="https://community.secop.gov.co/Public/Tendering/ContractNoticePhases/View?PPI=CO1.PPI.27758238&amp;isFromPublicArea=True&amp;isModal=False" TargetMode="External"/><Relationship Id="rId124" Type="http://schemas.openxmlformats.org/officeDocument/2006/relationships/hyperlink" Target="https://www.colombiacompra.gov.co/tienda-virtual-del-estado-colombiano/ordenes-compra/123002" TargetMode="External"/><Relationship Id="rId310" Type="http://schemas.openxmlformats.org/officeDocument/2006/relationships/hyperlink" Target="https://gobiernobogota.sharepoint.com/:f:/s/ExpedientesDigitalesSDG/120alcaldialocaldesancristobal/Esw6ZKxAfCVMsyK5NbQMwB8BG7GOiRbgDoveX1eF-av4Tg?e=5cQ11r" TargetMode="External"/><Relationship Id="rId70" Type="http://schemas.openxmlformats.org/officeDocument/2006/relationships/hyperlink" Target="https://community.secop.gov.co/Public/Tendering/ContractNoticePhases/View?PPI=CO1.PPI.25026983&amp;isFromPublicArea=True&amp;isModal=False" TargetMode="External"/><Relationship Id="rId91" Type="http://schemas.openxmlformats.org/officeDocument/2006/relationships/hyperlink" Target="https://community.secop.gov.co/Public/Tendering/ContractNoticePhases/View?PPI=CO1.PPI.27014012&amp;isFromPublicArea=True&amp;isModal=False" TargetMode="External"/><Relationship Id="rId145"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1%2F244%2D2021&amp;viewid=48a8c6a0%2D2532%2D4a73%2Da119%2Dd82bf7f8ddbb" TargetMode="External"/><Relationship Id="rId166"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1%2F509%2D2021&amp;viewid=48a8c6a0%2D2532%2D4a73%2Da119%2Dd82bf7f8ddbb" TargetMode="External"/><Relationship Id="rId187"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1%2FORDEN%20DE%20COMPRA%2065441%2D2021&amp;viewid=48a8c6a0%2D2532%2D4a73%2Da119%2Dd82bf7f8ddbb" TargetMode="External"/><Relationship Id="rId331" Type="http://schemas.openxmlformats.org/officeDocument/2006/relationships/hyperlink" Target="https://gobiernobogota.sharepoint.com/:f:/s/ExpedientesDigitalesSDG/120alcaldialocaldesancristobal/Eo-eT_DWkvFBoPnQxLE3W6YB0lgnl72_P91ySmS3rfTh2g?e=qb7uLx" TargetMode="External"/><Relationship Id="rId1" Type="http://schemas.openxmlformats.org/officeDocument/2006/relationships/hyperlink" Target="https://community.secop.gov.co/Public/Tendering/OpportunityDetail/Index?noticeUID=CO1.NTC.1866844&amp;isFromPublicArea=True&amp;isModal=False" TargetMode="External"/><Relationship Id="rId212"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2%2F0412%2D2022&amp;viewid=48a8c6a0%2D2532%2D4a73%2Da119%2Dd82bf7f8ddbb" TargetMode="External"/><Relationship Id="rId233"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2%2F0650%2D2022&amp;viewid=48a8c6a0%2D2532%2D4a73%2Da119%2Dd82bf7f8ddbb" TargetMode="External"/><Relationship Id="rId254"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2%2FORDEN%20DE%20COMPRA%20102973%2D2022&amp;viewid=48a8c6a0%2D2532%2D4a73%2Da119%2Dd82bf7f8ddbb" TargetMode="External"/><Relationship Id="rId28" Type="http://schemas.openxmlformats.org/officeDocument/2006/relationships/hyperlink" Target="https://community.secop.gov.co/Public/Tendering/OpportunityDetail/Index?noticeUID=CO1.NTC.2459561&amp;isFromPublicArea=True&amp;isModal=true&amp;asPopupView=true" TargetMode="External"/><Relationship Id="rId49" Type="http://schemas.openxmlformats.org/officeDocument/2006/relationships/hyperlink" Target="https://www.contratos.gov.co/consultas/detalleProceso.do?numConstancia=22-22-41448&amp;g-recaptcha-response=03ANYolqvPuTGwYq9fW4CR5gbA1WcVV_zoqCiCYBN-6knpww4YWnZ6ARKtRjwiwzgNo7vYeuZRNPoNX2sKL17k4jostDJ9Nty3rsedM5n--jk9kQqoIFdJg37KP9zYNMNk0h3gR9YfPAuWLY4IU3j4cbzLTWwIRsfWib234wi7y1NMtiy11HILI3p_RFXKsTEsZblSngJcR40yw1fBAg4QcaQ4aDTlKYJ7w7OWfU50strnViJm3t4U4pUa_CBQfJ_qY6FJ5Sn3BpHduTCxLjQ7RfOl4Np1eWjhaEW1RqfeDPU48ogNDhT0UbKhfMszMm4nMIhR6vgQod8TH24hWFs_I8-buLkzRFxvjVcNlTo1-tHSV6ZvTgdCipqD947ZRnL8G0IWcggcwBjHWCv3qI91v65wKb1FeejdAboJeHSoUdCmqON2KyUYSjLT26a8wA9rEJK_XqAiKXhGFZh8lhpp9G1VbaIlv5H93ACTgNG2tZjKuTqV3oxZkQCcBFXiVBqcs-yVldbhpRLGKEyHvEyP_Fy6kjXa1auDEQ" TargetMode="External"/><Relationship Id="rId114" Type="http://schemas.openxmlformats.org/officeDocument/2006/relationships/hyperlink" Target="https://community.secop.gov.co/Public/Tendering/OpportunityDetail/Index?noticeUID=CO1.NTC.5365147&amp;isFromPublicArea=True&amp;isModal=False" TargetMode="External"/><Relationship Id="rId275"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3%2F0718%2D2023&amp;viewid=48a8c6a0%2D2532%2D4a73%2Da119%2Dd82bf7f8ddbb" TargetMode="External"/><Relationship Id="rId296"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3%2F0951%2D2023&amp;viewid=48a8c6a0%2D2532%2D4a73%2Da119%2Dd82bf7f8ddbb" TargetMode="External"/><Relationship Id="rId300"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4%2F0488%2D2024&amp;viewid=48a8c6a0%2D2532%2D4a73%2Da119%2Dd82bf7f8ddbb" TargetMode="External"/><Relationship Id="rId60" Type="http://schemas.openxmlformats.org/officeDocument/2006/relationships/hyperlink" Target="https://community.secop.gov.co/Public/Tendering/OpportunityDetail/Index?noticeUID=CO1.NTC.3620078&amp;isFromPublicArea=True&amp;isModal=true&amp;asPopupView=true" TargetMode="External"/><Relationship Id="rId81" Type="http://schemas.openxmlformats.org/officeDocument/2006/relationships/hyperlink" Target="https://community.secop.gov.co/Public/Tendering/OpportunityDetail/Index?noticeUID=CO1.NTC.4623937&amp;isFromPublicArea=True&amp;isModal=False" TargetMode="External"/><Relationship Id="rId135" Type="http://schemas.openxmlformats.org/officeDocument/2006/relationships/hyperlink" Target="https://community.secop.gov.co/Public/Tendering/OpportunityDetail/Index?noticeUID=CO1.NTC.5914983" TargetMode="External"/><Relationship Id="rId156"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1%2F355%2D2021&amp;viewid=48a8c6a0%2D2532%2D4a73%2Da119%2Dd82bf7f8ddbb" TargetMode="External"/><Relationship Id="rId177"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1%2F531%2D2021&amp;viewid=48a8c6a0%2D2532%2D4a73%2Da119%2Dd82bf7f8ddbb" TargetMode="External"/><Relationship Id="rId198"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2%2F0363%2D2022&amp;viewid=48a8c6a0%2D2532%2D4a73%2Da119%2Dd82bf7f8ddbb" TargetMode="External"/><Relationship Id="rId321" Type="http://schemas.openxmlformats.org/officeDocument/2006/relationships/hyperlink" Target="https://gobiernobogota.sharepoint.com/:f:/s/ExpedientesDigitalesSDG/120alcaldialocaldesancristobal/Ek5LrCCHTJREu0YS8OBdA7MB_BC2_86JKvs52T0eOhK16w?e=JSH1ba" TargetMode="External"/><Relationship Id="rId342" Type="http://schemas.openxmlformats.org/officeDocument/2006/relationships/hyperlink" Target="https://community.secop.gov.co/Public/Tendering/ContractNoticePhases/View?PPI=CO1.PPI.34458956&amp;isFromPublicArea=True&amp;isModal=False" TargetMode="External"/><Relationship Id="rId202"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2%2F0367%2D2022&amp;viewid=48a8c6a0%2D2532%2D4a73%2Da119%2Dd82bf7f8ddbb" TargetMode="External"/><Relationship Id="rId223"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2%2F0572%2D2022&amp;viewid=48a8c6a0%2D2532%2D4a73%2Da119%2Dd82bf7f8ddbb" TargetMode="External"/><Relationship Id="rId244"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2%2F0666%2D2022&amp;viewid=48a8c6a0%2D2532%2D4a73%2Da119%2Dd82bf7f8ddbb" TargetMode="External"/><Relationship Id="rId18" Type="http://schemas.openxmlformats.org/officeDocument/2006/relationships/hyperlink" Target="https://community.secop.gov.co/Public/Tendering/OpportunityDetail/Index?noticeUID=CO1.NTC.2397727&amp;isFromPublicArea=True&amp;isModal=true&amp;asPopupView=true" TargetMode="External"/><Relationship Id="rId39" Type="http://schemas.openxmlformats.org/officeDocument/2006/relationships/hyperlink" Target="https://colombiacompra.gov.co/tienda-virtual-del-estado-colombiano/ordenes-compra/74228" TargetMode="External"/><Relationship Id="rId265"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3%2F0469%2D2023&amp;viewid=48a8c6a0%2D2532%2D4a73%2Da119%2Dd82bf7f8ddbb" TargetMode="External"/><Relationship Id="rId286"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3%2F0852%2D2023&amp;viewid=48a8c6a0%2D2532%2D4a73%2Da119%2Dd82bf7f8ddbb" TargetMode="External"/><Relationship Id="rId50" Type="http://schemas.openxmlformats.org/officeDocument/2006/relationships/hyperlink" Target="https://www.contratos.gov.co/consultas/detalleProceso.do?numConstancia=22-22-51098&amp;g-recaptcha-response=03AD1IbLADh_s_f-oK-3MMME9Uw0LGujH7xdwzURsS1ENKbxoOYq2f9kpOwALUvr97tFabEGVhnBmbx1KHJBY2GVGXGm-RmpfOp4NdKjQMJhrZIHoOPTBXKmJ-yLDA58QTH2fd51TUbycut0kZu-9LUO1GzvqtcWT_cTFRUJFLVCzreNcbt1YmboEFgWXJPfC_5hyWlW0p8q0Z3H4CJgpjProS-vrzUcWprL6kh4J1SZah3mrmDllIXrDvSnlGzR6LHqnea7tYxkdtqVoonI0BAlxH1XxF7Xu7ROgOoDGI9i8H5nqV0Mh83EBC7hYzHB0pl3Vq-LLy7nbXYHgEDEG-gMpgqCPuBnTmtigKjg4WyCvdDyuTHDeztWMe43ONUac0jdqJVJgGvMZPdBOLvVxLCg6u7Kj9bazw2XuyEXHYgo5Mj2lkEFpI-wCLjIezir-fmJAivl2U6fRD2dfv7Y2pYQJuwFbsTkjNOAPW5NA5MIDE9gceyjFi239EP8ORYhPZhLb3EE1mLxmfEYUhdG-pFzSif2eGdo3Wr1KLPB93BS2DTR7awEkvX9u-FB0_1OBD6zmqrYyJ2Jd_-LWAjJ5K1XO-c2Hw3mKX0pVR_4Dkn9QcsCu-JHHi46A" TargetMode="External"/><Relationship Id="rId104" Type="http://schemas.openxmlformats.org/officeDocument/2006/relationships/hyperlink" Target="https://community.secop.gov.co/Public/Tendering/ContractNoticePhases/View?PPI=CO1.PPI.28771913&amp;isFromPublicArea=True&amp;isModal=False" TargetMode="External"/><Relationship Id="rId125" Type="http://schemas.openxmlformats.org/officeDocument/2006/relationships/hyperlink" Target="https://colombiacompra.gov.co/tienda-virtual-del-estado-colombiano/ordenes-compra/72999" TargetMode="External"/><Relationship Id="rId146"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1%2F528%2D2021%2FCONTRATO%20CV%20528%2D2021%20CARPETA%201%2Epdf&amp;viewid=48a8c6a0%2D2532%2D4a73%2Da119%2Dd82bf7f8ddbb&amp;parent=%2Fsites%2FExpedientesDigitalesSDG%2F120alcaldialocaldesancristobal%2FDocumentos%20compartidos%2F120%2E75%20CONTRATOS%2F2021%2F528%2D2021" TargetMode="External"/><Relationship Id="rId167"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1%2F515%2D2021&amp;viewid=48a8c6a0%2D2532%2D4a73%2Da119%2Dd82bf7f8ddbb" TargetMode="External"/><Relationship Id="rId188"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1%2FORDEN%20DE%20COMPRA%2065473%2D2021&amp;viewid=48a8c6a0%2D2532%2D4a73%2Da119%2Dd82bf7f8ddbb" TargetMode="External"/><Relationship Id="rId311" Type="http://schemas.openxmlformats.org/officeDocument/2006/relationships/hyperlink" Target="https://gobiernobogota.sharepoint.com/:f:/s/ExpedientesDigitalesSDG/120alcaldialocaldesancristobal/EqnVlyCkOBdMiqN2EC5ZA7cB5h5UTSia_XsY6ekmWvGsiA?e=1jJILX" TargetMode="External"/><Relationship Id="rId332" Type="http://schemas.openxmlformats.org/officeDocument/2006/relationships/hyperlink" Target="https://gobiernobogota.sharepoint.com/:f:/s/ExpedientesDigitalesSDG/120alcaldialocaldesancristobal/EqPaY9YN2W5FnVVKtOcEpSsBwfNL6PAxz8JOyeQT2bwM3g?e=WV52dw" TargetMode="External"/><Relationship Id="rId71" Type="http://schemas.openxmlformats.org/officeDocument/2006/relationships/hyperlink" Target="https://community.secop.gov.co/Public/Tendering/OpportunityDetail/Index?noticeUID=CO1.NTC.4536361&amp;isFromPublicArea=True&amp;isModal=False" TargetMode="External"/><Relationship Id="rId92" Type="http://schemas.openxmlformats.org/officeDocument/2006/relationships/hyperlink" Target="https://community.secop.gov.co/Public/Tendering/ContractNoticePhases/View?PPI=CO1.PPI.26629750&amp;isFromPublicArea=True&amp;isModal=False" TargetMode="External"/><Relationship Id="rId213"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2%2F0441%2D2022&amp;viewid=48a8c6a0%2D2532%2D4a73%2Da119%2Dd82bf7f8ddbb" TargetMode="External"/><Relationship Id="rId234"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2%2F0551%2D2022&amp;viewid=48a8c6a0%2D2532%2D4a73%2Da119%2Dd82bf7f8ddbb" TargetMode="External"/><Relationship Id="rId2" Type="http://schemas.openxmlformats.org/officeDocument/2006/relationships/hyperlink" Target="https://community.secop.gov.co/Public/Tendering/OpportunityDetail/Index?noticeUID=CO1.NTC.1832929&amp;isFromPublicArea=True&amp;isModal=False" TargetMode="External"/><Relationship Id="rId29" Type="http://schemas.openxmlformats.org/officeDocument/2006/relationships/hyperlink" Target="https://community.secop.gov.co/Public/Tendering/OpportunityDetail/Index?noticeUID=CO1.NTC.2483641&amp;isFromPublicArea=True&amp;isModal=true&amp;asPopupView=true" TargetMode="External"/><Relationship Id="rId255"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2%2FORDEN%20DE%20COMPRA%20103056%2D2022&amp;viewid=48a8c6a0%2D2532%2D4a73%2Da119%2Dd82bf7f8ddbb" TargetMode="External"/><Relationship Id="rId276"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3%2F0731%2D2023&amp;viewid=48a8c6a0%2D2532%2D4a73%2Da119%2Dd82bf7f8ddbb" TargetMode="External"/><Relationship Id="rId297" Type="http://schemas.openxmlformats.org/officeDocument/2006/relationships/hyperlink" Target="https://www.colombiacompra.gov.co/tienda-virtual-del-estado-colombiano/ordenes-compra/130551" TargetMode="External"/><Relationship Id="rId40" Type="http://schemas.openxmlformats.org/officeDocument/2006/relationships/hyperlink" Target="https://colombiacompra.gov.co/tienda-virtual-del-estado-colombiano/ordenes-compra/74962" TargetMode="External"/><Relationship Id="rId115" Type="http://schemas.openxmlformats.org/officeDocument/2006/relationships/hyperlink" Target="https://community.secop.gov.co/Public/Tendering/OpportunityDetail/Index?noticeUID=CO1.NTC.5367722&amp;isFromPublicArea=True&amp;isModal=False" TargetMode="External"/><Relationship Id="rId136" Type="http://schemas.openxmlformats.org/officeDocument/2006/relationships/hyperlink" Target="https://community.secop.gov.co/Public/Tendering/OpportunityDetail/Index?noticeUID=CO1.NTC.5970289" TargetMode="External"/><Relationship Id="rId157"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1%2F356%2D2021&amp;viewid=48a8c6a0%2D2532%2D4a73%2Da119%2Dd82bf7f8ddbb" TargetMode="External"/><Relationship Id="rId178"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1%2F533%2D2021&amp;viewid=48a8c6a0%2D2532%2D4a73%2Da119%2Dd82bf7f8ddbb" TargetMode="External"/><Relationship Id="rId301"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4%2F0492%2D2024&amp;viewid=48a8c6a0%2D2532%2D4a73%2Da119%2Dd82bf7f8ddbb" TargetMode="External"/><Relationship Id="rId322" Type="http://schemas.openxmlformats.org/officeDocument/2006/relationships/hyperlink" Target="https://gobiernobogota.sharepoint.com/:f:/s/ExpedientesDigitalesSDG/120alcaldialocaldesancristobal/EgFE3QF84jpKihwUFmcF1rMBpLjNbRTmskzJFmxWWwiQfg?e=vLfXRa" TargetMode="External"/><Relationship Id="rId343" Type="http://schemas.openxmlformats.org/officeDocument/2006/relationships/hyperlink" Target="https://community.secop.gov.co/Public/Tendering/OpportunityDetail/Index?noticeUID=CO1.NTC.6916368&amp;isFromPublicArea=True&amp;isModal=False" TargetMode="External"/><Relationship Id="rId61" Type="http://schemas.openxmlformats.org/officeDocument/2006/relationships/hyperlink" Target="https://community.secop.gov.co/Public/Tendering/OpportunityDetail/Index?noticeUID=CO1.NTC.3601213&amp;isFromPublicArea=True&amp;isModal=true&amp;asPopupView=true" TargetMode="External"/><Relationship Id="rId82" Type="http://schemas.openxmlformats.org/officeDocument/2006/relationships/hyperlink" Target="https://community.secop.gov.co/Public/Tendering/ContractNoticePhases/View?PPI=CO1.PPI.24536644&amp;isFromPublicArea=True&amp;isModal=False" TargetMode="External"/><Relationship Id="rId199"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2%2F0364%2D2022&amp;viewid=48a8c6a0%2D2532%2D4a73%2Da119%2Dd82bf7f8ddbb" TargetMode="External"/><Relationship Id="rId203"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2%2F0368%2D2022&amp;viewid=48a8c6a0%2D2532%2D4a73%2Da119%2Dd82bf7f8ddbb" TargetMode="External"/><Relationship Id="rId19" Type="http://schemas.openxmlformats.org/officeDocument/2006/relationships/hyperlink" Target="https://community.secop.gov.co/Public/Tendering/OpportunityDetail/Index?noticeUID=CO1.NTC.2420248&amp;isFromPublicArea=True&amp;isModal=true&amp;asPopupView=true" TargetMode="External"/><Relationship Id="rId224"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2%2F0573%2D2022&amp;viewid=48a8c6a0%2D2532%2D4a73%2Da119%2Dd82bf7f8ddbb" TargetMode="External"/><Relationship Id="rId245"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2%2F0667%2D2022&amp;viewid=48a8c6a0%2D2532%2D4a73%2Da119%2Dd82bf7f8ddbb" TargetMode="External"/><Relationship Id="rId266"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3%2F0478%2D2023%2FCONTRATO%20CTOI%20478%2D2023%20CARPETA%202%2Epdf&amp;viewid=48a8c6a0%2D2532%2D4a73%2Da119%2Dd82bf7f8ddbb&amp;parent=%2Fsites%2FExpedientesDigitalesSDG%2F120alcaldialocaldesancristobal%2FDocumentos%20compartidos%2F120%2E75%20CONTRATOS%2F2023%2F0478%2D2023" TargetMode="External"/><Relationship Id="rId287"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3%2F0871%2D2023&amp;viewid=48a8c6a0%2D2532%2D4a73%2Da119%2Dd82bf7f8ddbb" TargetMode="External"/><Relationship Id="rId30" Type="http://schemas.openxmlformats.org/officeDocument/2006/relationships/hyperlink" Target="https://community.secop.gov.co/Public/Tendering/OpportunityDetail/Index?noticeUID=CO1.NTC.2427277&amp;isFromPublicArea=True&amp;isModal=true&amp;asPopupView=true" TargetMode="External"/><Relationship Id="rId105" Type="http://schemas.openxmlformats.org/officeDocument/2006/relationships/hyperlink" Target="https://community.secop.gov.co/Public/Tendering/ContractNoticePhases/View?PPI=CO1.PPI.27807458&amp;isFromPublicArea=True&amp;isModal=False" TargetMode="External"/><Relationship Id="rId126" Type="http://schemas.openxmlformats.org/officeDocument/2006/relationships/hyperlink" Target="https://www.colombiacompra.gov.co/tienda-virtual-del-estado-colombiano/ordenes-compra/116746" TargetMode="External"/><Relationship Id="rId147"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1%2F288%2D2021&amp;viewid=48a8c6a0%2D2532%2D4a73%2Da119%2Dd82bf7f8ddbb" TargetMode="External"/><Relationship Id="rId168"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1%2F517%2D2021&amp;viewid=48a8c6a0%2D2532%2D4a73%2Da119%2Dd82bf7f8ddbb" TargetMode="External"/><Relationship Id="rId312" Type="http://schemas.openxmlformats.org/officeDocument/2006/relationships/hyperlink" Target="https://gobiernobogota.sharepoint.com/:f:/s/ExpedientesDigitalesSDG/120alcaldialocaldesancristobal/Es51nPH1ooVCvZxL0pXO8EEBKUIWrzRETq5drUxD5TYTwg?e=k9Kr9n" TargetMode="External"/><Relationship Id="rId333" Type="http://schemas.openxmlformats.org/officeDocument/2006/relationships/hyperlink" Target="https://gobiernobogota.sharepoint.com/:f:/s/ExpedientesDigitalesSDG/120alcaldialocaldesancristobal/EiWpQOiaEA9CoVv29sHUIxQBi5DTlcCSTFb9Vzja0gkQxQ?e=xkcXUZ" TargetMode="External"/><Relationship Id="rId51" Type="http://schemas.openxmlformats.org/officeDocument/2006/relationships/hyperlink" Target="https://www.contratos.gov.co/consultas/detalleProceso.do?numConstancia=23-22-54113" TargetMode="External"/><Relationship Id="rId72" Type="http://schemas.openxmlformats.org/officeDocument/2006/relationships/hyperlink" Target="https://community.secop.gov.co/Public/Tendering/OpportunityDetail/Index?noticeUID=CO1.NTC.4462830&amp;isFromPublicArea=True&amp;isModal=False" TargetMode="External"/><Relationship Id="rId93" Type="http://schemas.openxmlformats.org/officeDocument/2006/relationships/hyperlink" Target="https://community.secop.gov.co/Public/Tendering/ContractNoticePhases/View?PPI=CO1.PPI.26711866&amp;isFromPublicArea=True&amp;isModal=False" TargetMode="External"/><Relationship Id="rId189"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1%2FORDEN%20DE%20COMPRA%2066388%2D2021&amp;viewid=48a8c6a0%2D2532%2D4a73%2Da119%2Dd82bf7f8ddbb" TargetMode="External"/><Relationship Id="rId3" Type="http://schemas.openxmlformats.org/officeDocument/2006/relationships/hyperlink" Target="https://community.secop.gov.co/Public/Tendering/OpportunityDetail/Index?noticeUID=CO1.NTC.1948854&amp;isFromPublicArea=True&amp;isModal=False" TargetMode="External"/><Relationship Id="rId214"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2%2F0450%2D2022&amp;viewid=48a8c6a0%2D2532%2D4a73%2Da119%2Dd82bf7f8ddbb" TargetMode="External"/><Relationship Id="rId235"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2%2F0653%2D2022&amp;viewid=48a8c6a0%2D2532%2D4a73%2Da119%2Dd82bf7f8ddbb" TargetMode="External"/><Relationship Id="rId256"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3%2F0297%2D2023&amp;viewid=48a8c6a0%2D2532%2D4a73%2Da119%2Dd82bf7f8ddbb" TargetMode="External"/><Relationship Id="rId277"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3%2F0740%2D2023&amp;viewid=48a8c6a0%2D2532%2D4a73%2Da119%2Dd82bf7f8ddbb" TargetMode="External"/><Relationship Id="rId298" Type="http://schemas.openxmlformats.org/officeDocument/2006/relationships/hyperlink" Target="https://gobiernobogota.sharepoint.com/:f:/s/ExpedientesDigitalesSDG/120alcaldialocaldesancristobal/Ero7nYkJ1gBLtX11KQioFo4BhzQ6yXCXeiSmnGZ9Y2-Y8g?e=PJF3wx" TargetMode="External"/><Relationship Id="rId116" Type="http://schemas.openxmlformats.org/officeDocument/2006/relationships/hyperlink" Target="https://community.secop.gov.co/Public/Tendering/OpportunityDetail/Index?noticeUID=CO1.NTC.5368550&amp;isFromPublicArea=True&amp;isModal=False" TargetMode="External"/><Relationship Id="rId137" Type="http://schemas.openxmlformats.org/officeDocument/2006/relationships/hyperlink" Target="https://community.secop.gov.co/Public/Tendering/OpportunityDetail/Index?noticeUID=CO1.NTC.5963125" TargetMode="External"/><Relationship Id="rId158"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1%2F359%2D2021&amp;viewid=48a8c6a0%2D2532%2D4a73%2Da119%2Dd82bf7f8ddbb" TargetMode="External"/><Relationship Id="rId302" Type="http://schemas.openxmlformats.org/officeDocument/2006/relationships/hyperlink" Target="https://community.secop.gov.co/Public/Tendering/OpportunityDetail/Index?noticeUID=CO1.NTC.6293904&amp;isFromPublicArea=True&amp;isModal=False" TargetMode="External"/><Relationship Id="rId323" Type="http://schemas.openxmlformats.org/officeDocument/2006/relationships/hyperlink" Target="https://gobiernobogota.sharepoint.com/:f:/s/ExpedientesDigitalesSDG/120alcaldialocaldesancristobal/Eu2Rue9ngQ5Ki1y2Bgx3UOgBGSZ483usYNFxSPG40QKAKw?e=PI8VEB" TargetMode="External"/><Relationship Id="rId344" Type="http://schemas.openxmlformats.org/officeDocument/2006/relationships/hyperlink" Target="https://www.colombiacompra.gov.co/tienda-virtual-del-estado-colombiano/ordenes-compra/134855" TargetMode="External"/><Relationship Id="rId20" Type="http://schemas.openxmlformats.org/officeDocument/2006/relationships/hyperlink" Target="https://community.secop.gov.co/Public/Tendering/OpportunityDetail/Index?noticeUID=CO1.NTC.2430691&amp;isFromPublicArea=True&amp;isModal=true&amp;asPopupView=true" TargetMode="External"/><Relationship Id="rId41" Type="http://schemas.openxmlformats.org/officeDocument/2006/relationships/hyperlink" Target="https://colombiacompra.gov.co/tienda-virtual-del-estado-colombiano/ordenes-compra/83661" TargetMode="External"/><Relationship Id="rId62" Type="http://schemas.openxmlformats.org/officeDocument/2006/relationships/hyperlink" Target="https://community.secop.gov.co/Public/Tendering/OpportunityDetail/Index?noticeUID=CO1.NTC.3686363&amp;isFromPublicArea=True&amp;isModal=true&amp;asPopupView=true" TargetMode="External"/><Relationship Id="rId83" Type="http://schemas.openxmlformats.org/officeDocument/2006/relationships/hyperlink" Target="https://community.secop.gov.co/Public/Tendering/ContractNoticePhases/View?PPI=CO1.PPI.24593770&amp;isFromPublicArea=True&amp;isModal=False" TargetMode="External"/><Relationship Id="rId179"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1%2F534%2D2021&amp;viewid=48a8c6a0%2D2532%2D4a73%2Da119%2Dd82bf7f8ddbb" TargetMode="External"/><Relationship Id="rId190"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1%2FORDEN%20DE%20COMPRA%2072999%2D2021&amp;viewid=48a8c6a0%2D2532%2D4a73%2Da119%2Dd82bf7f8ddbb" TargetMode="External"/><Relationship Id="rId204"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2%2F0369%2D2022&amp;viewid=48a8c6a0%2D2532%2D4a73%2Da119%2Dd82bf7f8ddbb" TargetMode="External"/><Relationship Id="rId225"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2%2F0608%2D2022&amp;viewid=48a8c6a0%2D2532%2D4a73%2Da119%2Dd82bf7f8ddbb" TargetMode="External"/><Relationship Id="rId246"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2%2F0668%2D2022&amp;viewid=48a8c6a0%2D2532%2D4a73%2Da119%2Dd82bf7f8ddbb" TargetMode="External"/><Relationship Id="rId267"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3%2F0487%2D2023&amp;viewid=48a8c6a0%2D2532%2D4a73%2Da119%2Dd82bf7f8ddbb" TargetMode="External"/><Relationship Id="rId288"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3%2F0902%2D2023&amp;viewid=48a8c6a0%2D2532%2D4a73%2Da119%2Dd82bf7f8ddbb" TargetMode="External"/><Relationship Id="rId106" Type="http://schemas.openxmlformats.org/officeDocument/2006/relationships/hyperlink" Target="https://community.secop.gov.co/Public/Tendering/ContractNoticePhases/View?PPI=CO1.PPI.27333395&amp;isFromPublicArea=True&amp;isModal=False" TargetMode="External"/><Relationship Id="rId127" Type="http://schemas.openxmlformats.org/officeDocument/2006/relationships/hyperlink" Target="https://community.secop.gov.co/Public/Tendering/OpportunityDetail/Index?noticeUID=CO1.NTC.5904867&amp;isFromPublicArea=True&amp;isModal=False" TargetMode="External"/><Relationship Id="rId313" Type="http://schemas.openxmlformats.org/officeDocument/2006/relationships/hyperlink" Target="https://gobiernobogota.sharepoint.com/:f:/s/ExpedientesDigitalesSDG/120alcaldialocaldesancristobal/EiuQH7cT_GRIrJDC7t-YuNUBypcwy-MRehW3yobVDqM9aQ?e=ZbJc5u" TargetMode="External"/><Relationship Id="rId10" Type="http://schemas.openxmlformats.org/officeDocument/2006/relationships/hyperlink" Target="https://community.secop.gov.co/Public/Tendering/OpportunityDetail/Index?noticeUID=CO1.NTC.2139275&amp;isFromPublicArea=True&amp;isModal=False" TargetMode="External"/><Relationship Id="rId31" Type="http://schemas.openxmlformats.org/officeDocument/2006/relationships/hyperlink" Target="https://community.secop.gov.co/Public/Tendering/OpportunityDetail/Index?noticeUID=CO1.NTC.2460007&amp;isFromPublicArea=True&amp;isModal=False" TargetMode="External"/><Relationship Id="rId52" Type="http://schemas.openxmlformats.org/officeDocument/2006/relationships/hyperlink" Target="https://community.secop.gov.co/Public/Tendering/OpportunityDetail/Index?noticeUID=CO1.NTC.3201382&amp;isFromPublicArea=True&amp;isModal=true&amp;asPopupView=true" TargetMode="External"/><Relationship Id="rId73" Type="http://schemas.openxmlformats.org/officeDocument/2006/relationships/hyperlink" Target="https://community.secop.gov.co/Public/Tendering/OpportunityDetail/Index?noticeUID=CO1.NTC.4539376&amp;isFromPublicArea=True&amp;isModal=False" TargetMode="External"/><Relationship Id="rId94" Type="http://schemas.openxmlformats.org/officeDocument/2006/relationships/hyperlink" Target="https://community.secop.gov.co/Public/Tendering/ContractNoticePhases/View?PPI=CO1.PPI.27866191&amp;isFromPublicArea=True&amp;isModal=False" TargetMode="External"/><Relationship Id="rId148"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1%2F298%2D2021&amp;viewid=48a8c6a0%2D2532%2D4a73%2Da119%2Dd82bf7f8ddbb" TargetMode="External"/><Relationship Id="rId169"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1%2F518%2D2021&amp;viewid=48a8c6a0%2D2532%2D4a73%2Da119%2Dd82bf7f8ddbb" TargetMode="External"/><Relationship Id="rId334" Type="http://schemas.openxmlformats.org/officeDocument/2006/relationships/hyperlink" Target="https://community.secop.gov.co/Public/Tendering/OpportunityDetail/Index?noticeUID=CO1.NTC.6464928&amp;isFromPublicArea=True&amp;isModal=False" TargetMode="External"/><Relationship Id="rId4" Type="http://schemas.openxmlformats.org/officeDocument/2006/relationships/hyperlink" Target="https://community.secop.gov.co/Public/Tendering/OpportunityDetail/Index?noticeUID=CO1.NTC.1985693&amp;isFromPublicArea=True&amp;isModal=False" TargetMode="External"/><Relationship Id="rId180"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1%2F535%2D2021&amp;viewid=48a8c6a0%2D2532%2D4a73%2Da119%2Dd82bf7f8ddbb" TargetMode="External"/><Relationship Id="rId215"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2%2F0471%2D2022&amp;viewid=48a8c6a0%2D2532%2D4a73%2Da119%2Dd82bf7f8ddbb" TargetMode="External"/><Relationship Id="rId236"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2%2F0654%2D2022&amp;viewid=48a8c6a0%2D2532%2D4a73%2Da119%2Dd82bf7f8ddbb" TargetMode="External"/><Relationship Id="rId257"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3%2F0471%2D2023%2FCONTRATO%20CI%20471%2D2023%20CARPETA%201%2Epdf&amp;viewid=48a8c6a0%2D2532%2D4a73%2Da119%2Dd82bf7f8ddbb&amp;parent=%2Fsites%2FExpedientesDigitalesSDG%2F120alcaldialocaldesancristobal%2FDocumentos%20compartidos%2F120%2E75%20CONTRATOS%2F2023%2F0471%2D2023" TargetMode="External"/><Relationship Id="rId278"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3%2F0742%2D2023&amp;viewid=48a8c6a0%2D2532%2D4a73%2Da119%2Dd82bf7f8ddbb" TargetMode="External"/><Relationship Id="rId303"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4%2F0493%2D2024&amp;viewid=48a8c6a0%2D2532%2D4a73%2Da119%2Dd82bf7f8ddbb" TargetMode="External"/><Relationship Id="rId42" Type="http://schemas.openxmlformats.org/officeDocument/2006/relationships/hyperlink" Target="https://colombiacompra.gov.co/tienda-virtual-del-estado-colombiano/ordenes-compra/84039" TargetMode="External"/><Relationship Id="rId84" Type="http://schemas.openxmlformats.org/officeDocument/2006/relationships/hyperlink" Target="https://www.contratos.gov.co/consultas/detalleProceso.do?numConstancia=23-22-70418&amp;g-recaptcha-response=03AAYGu2QBnvYNekf2RH3dt8eR9XFBRYZQc7ogNzcATmRfY79OWdwUeWNxKqcnkHBjfNCuq0apzdpRLWBodyvvyEQw-ugjDp0L5KWuqzm6cHe_YxUR1JORSXXEeMhDh2nJlccQ9LfSNY7xb7oiEVjpV5ecify9B_4gLRUT80GgZZQuMQYA-edRALjluolCOJXqmfrRXze4_QeSPEov8flt74ET6tn7rdhyC4KDznnj9EXqY1zyDg764u2opof6bS6iE88yvtmPVxb1WJhEuFuvFZzTMJ_pRSTkgp-43sQ1GY-ZlpuXN-nSJiGJp21rzufNuqOd_rZgGULFSCJSw33lZCq1LFOEKeeGxRypOfL8WmKpayyX_Gc73O-QQjsJQf_LMPvrS3sjkA5p1e04bIgzGYpZkxZrNR6urcri2PmtB9YBF-zG0NYyb81icq0FjG1z6n7u-7jLFGy_Rb04_pdxlIxmIkEJ6F9aZCdusXuAsRL6ytC1ECc9RYO19rK-WsZphp4-3YixsyNT9TxgrQ0yDEJu2kscY576TdeXMzaz_YCIvcrhprK0XdwYAI0jISm2H8-wZzQ4bLvg" TargetMode="External"/><Relationship Id="rId138" Type="http://schemas.openxmlformats.org/officeDocument/2006/relationships/hyperlink" Target="https://community.secop.gov.co/Public/Tendering/OpportunityDetail/Index?noticeUID=CO1.NTC.2459420&amp;isFromPublicArea=True&amp;isModal=true&amp;asPopupView=true" TargetMode="External"/><Relationship Id="rId345" Type="http://schemas.openxmlformats.org/officeDocument/2006/relationships/hyperlink" Target="https://community.secop.gov.co/Public/Tendering/OpportunityDetail/Index?noticeUID=CO1.NTC.6950861&amp;isFromPublicArea=True&amp;isModal=False" TargetMode="External"/><Relationship Id="rId191"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1%2FORDEN%20DE%20COMPRA%2073562%2D2021&amp;viewid=48a8c6a0%2D2532%2D4a73%2Da119%2Dd82bf7f8ddbb" TargetMode="External"/><Relationship Id="rId205"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2%2F0371%2D2022&amp;viewid=48a8c6a0%2D2532%2D4a73%2Da119%2Dd82bf7f8ddbb" TargetMode="External"/><Relationship Id="rId247"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2%2F0669%2D2022&amp;viewid=48a8c6a0%2D2532%2D4a73%2Da119%2Dd82bf7f8ddbb" TargetMode="External"/><Relationship Id="rId107" Type="http://schemas.openxmlformats.org/officeDocument/2006/relationships/hyperlink" Target="https://community.secop.gov.co/Public/Tendering/ContractNoticePhases/View?PPI=CO1.PPI.28204496&amp;isFromPublicArea=True&amp;isModal=False" TargetMode="External"/><Relationship Id="rId289"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3%2F0928%2D2023&amp;viewid=48a8c6a0%2D2532%2D4a73%2Da119%2Dd82bf7f8ddbb" TargetMode="External"/><Relationship Id="rId11" Type="http://schemas.openxmlformats.org/officeDocument/2006/relationships/hyperlink" Target="https://community.secop.gov.co/Public/Tendering/OpportunityDetail/Index?noticeUID=CO1.NTC.2139275&amp;isFromPublicArea=True&amp;isModal=False" TargetMode="External"/><Relationship Id="rId53" Type="http://schemas.openxmlformats.org/officeDocument/2006/relationships/hyperlink" Target="https://community.secop.gov.co/Public/Tendering/OpportunityDetail/Index?noticeUID=CO1.NTC.3274245&amp;isFromPublicArea=True&amp;isModal=true&amp;asPopupView=true" TargetMode="External"/><Relationship Id="rId149"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1%2F302%2D2021&amp;viewid=48a8c6a0%2D2532%2D4a73%2Da119%2Dd82bf7f8ddbb" TargetMode="External"/><Relationship Id="rId314" Type="http://schemas.openxmlformats.org/officeDocument/2006/relationships/hyperlink" Target="https://gobiernobogota.sharepoint.com/:f:/s/ExpedientesDigitalesSDG/120alcaldialocaldesancristobal/Etbmgtg-5adEpccxdSUB2VMBpmc828hIDfh8MCUR1PxVXg?e=oxEiwV" TargetMode="External"/><Relationship Id="rId95" Type="http://schemas.openxmlformats.org/officeDocument/2006/relationships/hyperlink" Target="https://community.secop.gov.co/Public/Tendering/ContractNoticePhases/View?PPI=CO1.PPI.26964120&amp;isFromPublicArea=True&amp;isModal=False" TargetMode="External"/><Relationship Id="rId160"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1%2F391%2D2021&amp;viewid=48a8c6a0%2D2532%2D4a73%2Da119%2Dd82bf7f8ddbb" TargetMode="External"/><Relationship Id="rId216"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2%2F0481%2D2022&amp;viewid=48a8c6a0%2D2532%2D4a73%2Da119%2Dd82bf7f8ddbb" TargetMode="External"/><Relationship Id="rId258"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3%2F0333%2D2023&amp;viewid=48a8c6a0%2D2532%2D4a73%2Da119%2Dd82bf7f8ddbb" TargetMode="External"/><Relationship Id="rId22" Type="http://schemas.openxmlformats.org/officeDocument/2006/relationships/hyperlink" Target="https://community.secop.gov.co/Public/Tendering/OpportunityDetail/Index?noticeUID=CO1.NTC.2436185&amp;isFromPublicArea=True&amp;isModal=true&amp;asPopupView=true" TargetMode="External"/><Relationship Id="rId64" Type="http://schemas.openxmlformats.org/officeDocument/2006/relationships/hyperlink" Target="https://community.secop.gov.co/Public/Tendering/OpportunityDetail/Index?noticeUID=CO1.NTC.3684953&amp;isFromPublicArea=True&amp;isModal=true&amp;asPopupView=true" TargetMode="External"/><Relationship Id="rId118" Type="http://schemas.openxmlformats.org/officeDocument/2006/relationships/hyperlink" Target="https://www.colombiacompra.gov.co/tienda-virtual-del-estado-colombiano/ordenes-compra/108883" TargetMode="External"/><Relationship Id="rId325" Type="http://schemas.openxmlformats.org/officeDocument/2006/relationships/hyperlink" Target="https://gobiernobogota.sharepoint.com/:f:/s/ExpedientesDigitalesSDG/120alcaldialocaldesancristobal/EqesHFvRtNNInSUCjWWzyToB849E8zVsFScChNGCwyspPg?e=8FiYd5" TargetMode="External"/><Relationship Id="rId171"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1%2F522%2D2021&amp;viewid=48a8c6a0%2D2532%2D4a73%2Da119%2Dd82bf7f8ddbb" TargetMode="External"/><Relationship Id="rId227"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2%2F0621%2D2022&amp;viewid=48a8c6a0%2D2532%2D4a73%2Da119%2Dd82bf7f8ddbb" TargetMode="External"/><Relationship Id="rId269"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3%2F0521%2D2023&amp;viewid=48a8c6a0%2D2532%2D4a73%2Da119%2Dd82bf7f8ddbb" TargetMode="External"/><Relationship Id="rId33" Type="http://schemas.openxmlformats.org/officeDocument/2006/relationships/hyperlink" Target="https://colombiacompra.gov.co/tienda-virtual-del-estado-colombiano/ordenes-compra/65473" TargetMode="External"/><Relationship Id="rId129" Type="http://schemas.openxmlformats.org/officeDocument/2006/relationships/hyperlink" Target="https://community.secop.gov.co/Public/Tendering/OpportunityDetail/Index?noticeUID=CO1.NTC.3588060&amp;isFromPublicArea=True&amp;isModal=true&amp;asPopupView=true" TargetMode="External"/><Relationship Id="rId280"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3%2F0744%2D2023&amp;viewid=48a8c6a0%2D2532%2D4a73%2Da119%2Dd82bf7f8ddbb" TargetMode="External"/><Relationship Id="rId336" Type="http://schemas.openxmlformats.org/officeDocument/2006/relationships/hyperlink" Target="https://community.secop.gov.co/Public/Tendering/OpportunityDetail/Index?noticeUID=CO1.NTC.6583935&amp;isFromPublicArea=True&amp;isModal=False" TargetMode="External"/><Relationship Id="rId75" Type="http://schemas.openxmlformats.org/officeDocument/2006/relationships/hyperlink" Target="https://community.secop.gov.co/Public/Tendering/OpportunityDetail/Index?noticeUID=CO1.NTC.4462830&amp;isFromPublicArea=True&amp;isModal=False" TargetMode="External"/><Relationship Id="rId140" Type="http://schemas.openxmlformats.org/officeDocument/2006/relationships/hyperlink" Target="https://community.secop.gov.co/Public/Tendering/OpportunityDetail/Index?noticeUID=CO1.NTC.3304278&amp;isFromPublicArea=True&amp;isModal=true&amp;asPopupView=true" TargetMode="External"/><Relationship Id="rId182"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1%2F537%2D2021&amp;viewid=48a8c6a0%2D2532%2D4a73%2Da119%2Dd82bf7f8ddbb" TargetMode="External"/><Relationship Id="rId6" Type="http://schemas.openxmlformats.org/officeDocument/2006/relationships/hyperlink" Target="https://www.contratos.gov.co/consultas/detalleProceso.do?numConstancia=21-22-27443&amp;g-recaptcha-response=03AGdBq26NcRxdWbArbbsEUg5amZQSKdtATJ4ovvof6kZx9RB4w7EZsANgkxLIUKOg12auq1Fzf_fhOSV1a51EI5VK2HYMaSOVst0sJGdT3yLlrdB4JIiy_7zl-VzRDk9uoMVknR892oMqiOa4B_VB06sybE8aCYot51vNNkY2fxXC_OFGJCej4R-rjRXdvkgQ_42ZDTh_EosvMGpPhxV36D7Frc-TwDD2qG6jZCQFs32zU2w1EiDz3Gc-ikuRzqVOEfkrPZ8cEO-VChQfvri7IHnlsLx0EBsrg2pH4uEc7WA1UGzGszenhpnSJe9ad4MVcuFAlQ-el8vcY45S_1KraiWLlLkpsR9nueWOzM2ZdAacs0DzbtTDHSEK-3t_E7nh-Tl8SN4p6SFy6U6k6TCK0rc7rkt0KrxVnMdNN9oRCITzJ69O-XrDa-t_Exeshwn7Xm8Dj2hCDm7sGYsrTejvH7pMpByxV9jCLA" TargetMode="External"/><Relationship Id="rId238"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2%2F0656%2D2022&amp;viewid=48a8c6a0%2D2532%2D4a73%2Da119%2Dd82bf7f8ddbb" TargetMode="External"/><Relationship Id="rId291"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3%2F0939%2D2023&amp;viewid=48a8c6a0%2D2532%2D4a73%2Da119%2Dd82bf7f8ddbb" TargetMode="External"/><Relationship Id="rId305"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4%2F542%2D2024&amp;viewid=48a8c6a0%2D2532%2D4a73%2Da119%2Dd82bf7f8ddbb" TargetMode="External"/><Relationship Id="rId347" Type="http://schemas.openxmlformats.org/officeDocument/2006/relationships/vmlDrawing" Target="../drawings/vmlDrawing1.vml"/><Relationship Id="rId44" Type="http://schemas.openxmlformats.org/officeDocument/2006/relationships/hyperlink" Target="https://community.secop.gov.co/Public/Tendering/OpportunityDetail/Index?noticeUID=CO1.NTC.2935631&amp;isFromPublicArea=True&amp;isModal=False" TargetMode="External"/><Relationship Id="rId86" Type="http://schemas.openxmlformats.org/officeDocument/2006/relationships/hyperlink" Target="https://community.secop.gov.co/Public/Tendering/ContractNoticePhases/View?PPI=CO1.PPI.25005073&amp;isFromPublicArea=True&amp;isModal=False" TargetMode="External"/><Relationship Id="rId151"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1%2F324%2D2021&amp;viewid=48a8c6a0%2D2532%2D4a73%2Da119%2Dd82bf7f8ddbb" TargetMode="External"/><Relationship Id="rId193"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1%2FORDEN%20DE%20COMPRA%2074962%2D2021&amp;viewid=48a8c6a0%2D2532%2D4a73%2Da119%2Dd82bf7f8ddbb" TargetMode="External"/><Relationship Id="rId207"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2%2F0373%2D2022&amp;viewid=48a8c6a0%2D2532%2D4a73%2Da119%2Dd82bf7f8ddbb" TargetMode="External"/><Relationship Id="rId249"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2%2F0671%2D2022&amp;viewid=48a8c6a0%2D2532%2D4a73%2Da119%2Dd82bf7f8ddbb" TargetMode="External"/><Relationship Id="rId13" Type="http://schemas.openxmlformats.org/officeDocument/2006/relationships/hyperlink" Target="https://community.secop.gov.co/Public/Tendering/OpportunityDetail/Index?noticeUID=CO1.NTC.2149218&amp;isFromPublicArea=True&amp;isModal=False" TargetMode="External"/><Relationship Id="rId109" Type="http://schemas.openxmlformats.org/officeDocument/2006/relationships/hyperlink" Target="https://community.secop.gov.co/Public/Tendering/ContractNoticePhases/View?PPI=CO1.PPI.27906890&amp;isFromPublicArea=True&amp;isModal=False" TargetMode="External"/><Relationship Id="rId260"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3%2F0390%2D2023&amp;viewid=48a8c6a0%2D2532%2D4a73%2Da119%2Dd82bf7f8ddbb" TargetMode="External"/><Relationship Id="rId316" Type="http://schemas.openxmlformats.org/officeDocument/2006/relationships/hyperlink" Target="https://gobiernobogota.sharepoint.com/:f:/s/ExpedientesDigitalesSDG/120alcaldialocaldesancristobal/EmLYevrmWchBrHhLYo3vxrABmP0IH6uYW_ijXvwkjpMXDw?e=j2uI5d" TargetMode="External"/><Relationship Id="rId55" Type="http://schemas.openxmlformats.org/officeDocument/2006/relationships/hyperlink" Target="https://community.secop.gov.co/Public/Tendering/OpportunityDetail/Index?noticeUID=CO1.NTC.3569349&amp;isFromPublicArea=True&amp;isModal=true&amp;asPopupView=true" TargetMode="External"/><Relationship Id="rId97" Type="http://schemas.openxmlformats.org/officeDocument/2006/relationships/hyperlink" Target="https://community.secop.gov.co/Public/Tendering/ContractNoticePhases/View?PPI=CO1.PPI.27936615&amp;isFromPublicArea=True&amp;isModal=False" TargetMode="External"/><Relationship Id="rId120" Type="http://schemas.openxmlformats.org/officeDocument/2006/relationships/hyperlink" Target="https://www.colombiacompra.gov.co/tienda-virtual-del-estado-colombiano/ordenes-compra/114843" TargetMode="External"/><Relationship Id="rId162"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1%2F452%2D2021&amp;viewid=48a8c6a0%2D2532%2D4a73%2Da119%2Dd82bf7f8ddbb" TargetMode="External"/><Relationship Id="rId218"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2%2F0511%2D2022&amp;viewid=48a8c6a0%2D2532%2D4a73%2Da119%2Dd82bf7f8ddbb" TargetMode="External"/><Relationship Id="rId271"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3%2F0526%2D2023&amp;viewid=48a8c6a0%2D2532%2D4a73%2Da119%2Dd82bf7f8ddbb" TargetMode="External"/><Relationship Id="rId24" Type="http://schemas.openxmlformats.org/officeDocument/2006/relationships/hyperlink" Target="https://community.secop.gov.co/Public/Tendering/OpportunityDetail/Index?noticeUID=CO1.NTC.2449282&amp;isFromPublicArea=True&amp;isModal=true&amp;asPopupView=true" TargetMode="External"/><Relationship Id="rId66" Type="http://schemas.openxmlformats.org/officeDocument/2006/relationships/hyperlink" Target="https://colombiacompra.gov.co/tienda-virtual-del-estado-colombiano/ordenes-compra/94333" TargetMode="External"/><Relationship Id="rId131" Type="http://schemas.openxmlformats.org/officeDocument/2006/relationships/hyperlink" Target="https://community.secop.gov.co/Public/Tendering/OpportunityDetail/Index?noticeUID=CO1.NTC.3195701&amp;isFromPublicArea=True&amp;isModal=true&amp;asPopupView=true" TargetMode="External"/><Relationship Id="rId327" Type="http://schemas.openxmlformats.org/officeDocument/2006/relationships/hyperlink" Target="https://gobiernobogota.sharepoint.com/:f:/s/ExpedientesDigitalesSDG/120alcaldialocaldesancristobal/EqoI44JMHlFFstIhdiv3oJIBmoOYtWUi4uTULBdTe3fE8A?e=2bkbPu" TargetMode="External"/><Relationship Id="rId173"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1%2F524%2D2021&amp;viewid=48a8c6a0%2D2532%2D4a73%2Da119%2Dd82bf7f8ddbb" TargetMode="External"/><Relationship Id="rId229"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2%2F0639%2D2022&amp;viewid=48a8c6a0%2D2532%2D4a73%2Da119%2Dd82bf7f8ddbb" TargetMode="External"/><Relationship Id="rId240"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2%2F0659%2D2022&amp;viewid=48a8c6a0%2D2532%2D4a73%2Da119%2Dd82bf7f8ddbb" TargetMode="External"/><Relationship Id="rId35" Type="http://schemas.openxmlformats.org/officeDocument/2006/relationships/hyperlink" Target="https://colombiacompra.gov.co/tienda-virtual-del-estado-colombiano/ordenes-compra/69503" TargetMode="External"/><Relationship Id="rId77" Type="http://schemas.openxmlformats.org/officeDocument/2006/relationships/hyperlink" Target="https://community.secop.gov.co/Public/Tendering/ContractNoticePhases/View?PPI=CO1.PPI.24665771&amp;isFromPublicArea=True&amp;isModal=False" TargetMode="External"/><Relationship Id="rId100" Type="http://schemas.openxmlformats.org/officeDocument/2006/relationships/hyperlink" Target="https://community.secop.gov.co/Public/Tendering/ContractNoticePhases/View?PPI=CO1.PPI.27695995&amp;isFromPublicArea=True&amp;isModal=False" TargetMode="External"/><Relationship Id="rId282" Type="http://schemas.openxmlformats.org/officeDocument/2006/relationships/hyperlink" Target="https://gobiernobogota.sharepoint.com/sites/ExpedientesDigitalesSDG/120alcaldialocaldesancristobal/Documentos%20compartidos/Forms/AllItems.aspx?id=%2Fsites%2FExpedientesDigitalesSDG%2F120alcaldialocaldesancristobal%2FDocumentos%20compartidos%2F120%2E75%20CONTRATOS%2F2023%2F0767%2D2023&amp;viewid=48a8c6a0%2D2532%2D4a73%2Da119%2Dd82bf7f8ddbb" TargetMode="External"/><Relationship Id="rId338" Type="http://schemas.openxmlformats.org/officeDocument/2006/relationships/hyperlink" Target="https://community.secop.gov.co/Public/Tendering/OpportunityDetail/Index?noticeUID=CO1.NTC.6653272&amp;isFromPublicArea=True&amp;isModal=False" TargetMode="External"/></Relationships>
</file>

<file path=xl/worksheets/_rels/sheet7.xml.rels><?xml version="1.0" encoding="UTF-8" standalone="yes"?>
<Relationships xmlns="http://schemas.openxmlformats.org/package/2006/relationships"><Relationship Id="rId117" Type="http://schemas.openxmlformats.org/officeDocument/2006/relationships/hyperlink" Target="https://community.secop.gov.co/Public/Tendering/ContractNoticePhases/View?PPI=CO1.PPI.37138701&amp;isFromPublicArea=True&amp;isModal=False" TargetMode="External"/><Relationship Id="rId21" Type="http://schemas.openxmlformats.org/officeDocument/2006/relationships/hyperlink" Target="mailto:FC651101@GMAIL.COM" TargetMode="External"/><Relationship Id="rId324" Type="http://schemas.openxmlformats.org/officeDocument/2006/relationships/hyperlink" Target="https://community.secop.gov.co/Public/Tendering/ContractNoticePhases/View?PPI=CO1.PPI.38780120&amp;isFromPublicArea=True&amp;isModal=False" TargetMode="External"/><Relationship Id="rId531" Type="http://schemas.openxmlformats.org/officeDocument/2006/relationships/hyperlink" Target="https://community.secop.gov.co/Public/Tendering/ContractNoticePhases/View?PPI=CO1.PPI.44126814&amp;isFromPublicArea=True&amp;isModal=False" TargetMode="External"/><Relationship Id="rId170" Type="http://schemas.openxmlformats.org/officeDocument/2006/relationships/hyperlink" Target="mailto:Arqnfq30@gmail.com" TargetMode="External"/><Relationship Id="rId268" Type="http://schemas.openxmlformats.org/officeDocument/2006/relationships/hyperlink" Target="https://community.secop.gov.co/Public/Tendering/ContractNoticePhases/View?PPI=CO1.PPI.38377586&amp;isFromPublicArea=True&amp;isModal=False" TargetMode="External"/><Relationship Id="rId475" Type="http://schemas.openxmlformats.org/officeDocument/2006/relationships/hyperlink" Target="mailto:amparo.ramirezcas@gmail.com" TargetMode="External"/><Relationship Id="rId32" Type="http://schemas.openxmlformats.org/officeDocument/2006/relationships/hyperlink" Target="https://www.secop.gov.co/CO1ContractsManagement/Tendering/ProcurementContractEdit/View?docUniqueIdentifier=CO1.PCCNTR.7410017&amp;prevCtxUrl=https%3a%2f%2fwww.secop.gov.co%3a443%2fCO1ContractsManagement%2fTendering%2fProcurementContractManagement%2fIndex&amp;prevCtxLbl=Contratos" TargetMode="External"/><Relationship Id="rId128" Type="http://schemas.openxmlformats.org/officeDocument/2006/relationships/hyperlink" Target="https://community.secop.gov.co/Public/Tendering/ContractNoticePhases/View?PPI=CO1.PPI.37194546&amp;isFromPublicArea=True&amp;isModal=False" TargetMode="External"/><Relationship Id="rId335" Type="http://schemas.openxmlformats.org/officeDocument/2006/relationships/hyperlink" Target="mailto:georgedarknes@gmail.com" TargetMode="External"/><Relationship Id="rId181" Type="http://schemas.openxmlformats.org/officeDocument/2006/relationships/hyperlink" Target="mailto:Yolandacalderong18@hotmail.com" TargetMode="External"/><Relationship Id="rId402" Type="http://schemas.openxmlformats.org/officeDocument/2006/relationships/hyperlink" Target="mailto:Jaimejimenez77@gmail.com" TargetMode="External"/><Relationship Id="rId279" Type="http://schemas.openxmlformats.org/officeDocument/2006/relationships/hyperlink" Target="https://community.secop.gov.co/Public/Tendering/ContractNoticePhases/View?PPI=CO1.PPI.38504813&amp;isFromPublicArea=True&amp;isModal=False" TargetMode="External"/><Relationship Id="rId486" Type="http://schemas.openxmlformats.org/officeDocument/2006/relationships/hyperlink" Target="https://community.secop.gov.co/Public/Tendering/ContractNoticePhases/View?PPI=CO1.PPI.43597794&amp;isFromPublicArea=True&amp;isModal=False" TargetMode="External"/><Relationship Id="rId43" Type="http://schemas.openxmlformats.org/officeDocument/2006/relationships/hyperlink" Target="mailto:Michellariza1609@gmail.com" TargetMode="External"/><Relationship Id="rId139" Type="http://schemas.openxmlformats.org/officeDocument/2006/relationships/hyperlink" Target="https://community.secop.gov.co/Public/Tendering/ContractNoticePhases/View?PPI=CO1.PPI.37248019&amp;isFromPublicArea=True&amp;isModal=False" TargetMode="External"/><Relationship Id="rId290" Type="http://schemas.openxmlformats.org/officeDocument/2006/relationships/hyperlink" Target="https://community.secop.gov.co/Public/Tendering/ContractNoticePhases/View?PPI=CO1.PPI.38505598&amp;isFromPublicArea=True&amp;isModal=False" TargetMode="External"/><Relationship Id="rId304" Type="http://schemas.openxmlformats.org/officeDocument/2006/relationships/hyperlink" Target="https://community.secop.gov.co/Public/Tendering/ContractNoticePhases/View?PPI=CO1.PPI.38593505&amp;isFromPublicArea=True&amp;isModal=False" TargetMode="External"/><Relationship Id="rId346" Type="http://schemas.openxmlformats.org/officeDocument/2006/relationships/hyperlink" Target="mailto:Ing.prieto20@gmail.com" TargetMode="External"/><Relationship Id="rId388" Type="http://schemas.openxmlformats.org/officeDocument/2006/relationships/hyperlink" Target="mailto:Jairo.kike.parra@gmail.com" TargetMode="External"/><Relationship Id="rId511" Type="http://schemas.openxmlformats.org/officeDocument/2006/relationships/hyperlink" Target="https://community.secop.gov.co/Public/Tendering/ContractNoticePhases/View?PPI=CO1.PPI.43934562&amp;isFromPublicArea=True&amp;isModal=False" TargetMode="External"/><Relationship Id="rId85" Type="http://schemas.openxmlformats.org/officeDocument/2006/relationships/hyperlink" Target="mailto:andres91.4@hotmail.com" TargetMode="External"/><Relationship Id="rId150" Type="http://schemas.openxmlformats.org/officeDocument/2006/relationships/hyperlink" Target="https://community.secop.gov.co/Public/Tendering/ContractNoticePhases/View?PPI=CO1.PPI.37404189&amp;isFromPublicArea=True&amp;isModal=False" TargetMode="External"/><Relationship Id="rId192" Type="http://schemas.openxmlformats.org/officeDocument/2006/relationships/hyperlink" Target="mailto:Mvcp357@gmail.com" TargetMode="External"/><Relationship Id="rId206" Type="http://schemas.openxmlformats.org/officeDocument/2006/relationships/hyperlink" Target="mailto:dalalpinilla@gmail.com" TargetMode="External"/><Relationship Id="rId413" Type="http://schemas.openxmlformats.org/officeDocument/2006/relationships/hyperlink" Target="mailto:oscardanielortegacalderon769@gmail.com" TargetMode="External"/><Relationship Id="rId248" Type="http://schemas.openxmlformats.org/officeDocument/2006/relationships/hyperlink" Target="https://community.secop.gov.co/Public/Tendering/ContractNoticePhases/View?PPI=CO1.PPI.38217023&amp;isFromPublicArea=True&amp;isModal=False" TargetMode="External"/><Relationship Id="rId455" Type="http://schemas.openxmlformats.org/officeDocument/2006/relationships/hyperlink" Target="mailto:legalmauricioroa@gmail.com" TargetMode="External"/><Relationship Id="rId497" Type="http://schemas.openxmlformats.org/officeDocument/2006/relationships/hyperlink" Target="https://community.secop.gov.co/Public/Tendering/ContractNoticePhases/View?PPI=CO1.PPI.43830084&amp;isFromPublicArea=True&amp;isModal=False" TargetMode="External"/><Relationship Id="rId12" Type="http://schemas.openxmlformats.org/officeDocument/2006/relationships/hyperlink" Target="mailto:MM_YBT@HOTMAIL.COM" TargetMode="External"/><Relationship Id="rId108" Type="http://schemas.openxmlformats.org/officeDocument/2006/relationships/hyperlink" Target="https://community.secop.gov.co/Public/Tendering/ContractNoticePhases/View?PPI=CO1.PPI.37000855&amp;isFromPublicArea=True&amp;isModal=False" TargetMode="External"/><Relationship Id="rId315" Type="http://schemas.openxmlformats.org/officeDocument/2006/relationships/hyperlink" Target="mailto:ricardoperesherazo@hotmail.com" TargetMode="External"/><Relationship Id="rId357" Type="http://schemas.openxmlformats.org/officeDocument/2006/relationships/hyperlink" Target="mailto:jjscarpeta@gmail.com" TargetMode="External"/><Relationship Id="rId522" Type="http://schemas.openxmlformats.org/officeDocument/2006/relationships/hyperlink" Target="https://community.secop.gov.co/Public/Tendering/ContractNoticePhases/View?PPI=CO1.PPI.44094546&amp;isFromPublicArea=True&amp;isModal=False" TargetMode="External"/><Relationship Id="rId54" Type="http://schemas.openxmlformats.org/officeDocument/2006/relationships/hyperlink" Target="mailto:YENNIFFER.CANON@GMAIL.COM" TargetMode="External"/><Relationship Id="rId96" Type="http://schemas.openxmlformats.org/officeDocument/2006/relationships/hyperlink" Target="mailto:marii_andre2008@hotmail.com" TargetMode="External"/><Relationship Id="rId161" Type="http://schemas.openxmlformats.org/officeDocument/2006/relationships/hyperlink" Target="mailto:claud_boss@hotmail.com" TargetMode="External"/><Relationship Id="rId217" Type="http://schemas.openxmlformats.org/officeDocument/2006/relationships/hyperlink" Target="https://community.secop.gov.co/Public/Tendering/ContractNoticePhases/View?PPI=CO1.PPI.37904255&amp;isFromPublicArea=True&amp;isModal=False" TargetMode="External"/><Relationship Id="rId399" Type="http://schemas.openxmlformats.org/officeDocument/2006/relationships/hyperlink" Target="mailto:Juliogonzalez.abg@outlook.com" TargetMode="External"/><Relationship Id="rId259" Type="http://schemas.openxmlformats.org/officeDocument/2006/relationships/hyperlink" Target="https://community.secop.gov.co/Public/Tendering/ContractNoticePhases/View?PPI=CO1.PPI.38299441&amp;isFromPublicArea=True&amp;isModal=False" TargetMode="External"/><Relationship Id="rId424" Type="http://schemas.openxmlformats.org/officeDocument/2006/relationships/hyperlink" Target="https://community.secop.gov.co/Public/Tendering/ContractNoticePhases/View?PPI=CO1.PPI.41193731&amp;isFromPublicArea=True&amp;isModal=False" TargetMode="External"/><Relationship Id="rId466" Type="http://schemas.openxmlformats.org/officeDocument/2006/relationships/hyperlink" Target="mailto:nazareno539@yahoo.es" TargetMode="External"/><Relationship Id="rId23" Type="http://schemas.openxmlformats.org/officeDocument/2006/relationships/hyperlink" Target="mailto:pardocortes@gmail.com" TargetMode="External"/><Relationship Id="rId119" Type="http://schemas.openxmlformats.org/officeDocument/2006/relationships/hyperlink" Target="https://community.secop.gov.co/Public/Tendering/ContractNoticePhases/View?PPI=CO1.PPI.37137754&amp;isFromPublicArea=True&amp;isModal=False" TargetMode="External"/><Relationship Id="rId270" Type="http://schemas.openxmlformats.org/officeDocument/2006/relationships/hyperlink" Target="https://community.secop.gov.co/Public/Tendering/ContractNoticePhases/View?PPI=CO1.PPI.38426504&amp;isFromPublicArea=True&amp;isModal=False" TargetMode="External"/><Relationship Id="rId326" Type="http://schemas.openxmlformats.org/officeDocument/2006/relationships/hyperlink" Target="https://community.secop.gov.co/Public/Tendering/ContractNoticePhases/View?PPI=CO1.PPI.38781217&amp;isFromPublicArea=True&amp;isModal=False" TargetMode="External"/><Relationship Id="rId533" Type="http://schemas.openxmlformats.org/officeDocument/2006/relationships/hyperlink" Target="mailto:angelofrancisco74@hotmail.com" TargetMode="External"/><Relationship Id="rId65" Type="http://schemas.openxmlformats.org/officeDocument/2006/relationships/hyperlink" Target="mailto:memphijo@gmail.com" TargetMode="External"/><Relationship Id="rId130" Type="http://schemas.openxmlformats.org/officeDocument/2006/relationships/hyperlink" Target="https://community.secop.gov.co/Public/Tendering/ContractNoticePhases/View?PPI=CO1.PPI.37197014&amp;isFromPublicArea=True&amp;isModal=False" TargetMode="External"/><Relationship Id="rId368" Type="http://schemas.openxmlformats.org/officeDocument/2006/relationships/hyperlink" Target="mailto:claudiaduartebarreto@gmail.com" TargetMode="External"/><Relationship Id="rId172" Type="http://schemas.openxmlformats.org/officeDocument/2006/relationships/hyperlink" Target="mailto:jorgedavidmorenocuesta@gmail.com" TargetMode="External"/><Relationship Id="rId228" Type="http://schemas.openxmlformats.org/officeDocument/2006/relationships/hyperlink" Target="https://community.secop.gov.co/Public/Tendering/ContractNoticePhases/View?PPI=CO1.PPI.38006432&amp;isFromPublicArea=True&amp;isModal=False" TargetMode="External"/><Relationship Id="rId435" Type="http://schemas.openxmlformats.org/officeDocument/2006/relationships/hyperlink" Target="https://community.secop.gov.co/Public/Tendering/ContractNoticePhases/View?PPI=CO1.PPI.41615657&amp;isFromPublicArea=True&amp;isModal=False" TargetMode="External"/><Relationship Id="rId477" Type="http://schemas.openxmlformats.org/officeDocument/2006/relationships/hyperlink" Target="mailto:gutierreztorrado.andres@gmail.com" TargetMode="External"/><Relationship Id="rId281" Type="http://schemas.openxmlformats.org/officeDocument/2006/relationships/hyperlink" Target="https://community.secop.gov.co/Public/Tendering/ContractNoticePhases/View?PPI=CO1.PPI.38477545&amp;isFromPublicArea=True&amp;isModal=False" TargetMode="External"/><Relationship Id="rId337" Type="http://schemas.openxmlformats.org/officeDocument/2006/relationships/hyperlink" Target="mailto:JARIDAZA95@HOTMAIL.COM" TargetMode="External"/><Relationship Id="rId502" Type="http://schemas.openxmlformats.org/officeDocument/2006/relationships/hyperlink" Target="https://community.secop.gov.co/Public/Tendering/ContractNoticePhases/View?PPI=CO1.PPI.43894806&amp;isFromPublicArea=True&amp;isModal=False" TargetMode="External"/><Relationship Id="rId34" Type="http://schemas.openxmlformats.org/officeDocument/2006/relationships/hyperlink" Target="mailto:Jsquinterom25@gmail.com" TargetMode="External"/><Relationship Id="rId76" Type="http://schemas.openxmlformats.org/officeDocument/2006/relationships/hyperlink" Target="mailto:John.urregob@hotmail.es" TargetMode="External"/><Relationship Id="rId141" Type="http://schemas.openxmlformats.org/officeDocument/2006/relationships/hyperlink" Target="https://community.secop.gov.co/Public/Tendering/ContractNoticePhases/View?PPI=CO1.PPI.37246991&amp;isFromPublicArea=True&amp;isModal=False" TargetMode="External"/><Relationship Id="rId379" Type="http://schemas.openxmlformats.org/officeDocument/2006/relationships/hyperlink" Target="mailto:Fabian84114@gmail.com" TargetMode="External"/><Relationship Id="rId7" Type="http://schemas.openxmlformats.org/officeDocument/2006/relationships/hyperlink" Target="mailto:laurameedina.l@gmail.com" TargetMode="External"/><Relationship Id="rId183" Type="http://schemas.openxmlformats.org/officeDocument/2006/relationships/hyperlink" Target="mailto:ferchovasquezvi@hotmail.com" TargetMode="External"/><Relationship Id="rId239" Type="http://schemas.openxmlformats.org/officeDocument/2006/relationships/hyperlink" Target="https://community.secop.gov.co/Public/Tendering/ContractNoticePhases/View?PPI=CO1.PPI.38107202&amp;isFromPublicArea=True&amp;isModal=False" TargetMode="External"/><Relationship Id="rId390" Type="http://schemas.openxmlformats.org/officeDocument/2006/relationships/hyperlink" Target="mailto:Alejo-4.villamil@hotmail.com" TargetMode="External"/><Relationship Id="rId404" Type="http://schemas.openxmlformats.org/officeDocument/2006/relationships/hyperlink" Target="mailto:milena_anaya@hotmail.com" TargetMode="External"/><Relationship Id="rId446" Type="http://schemas.openxmlformats.org/officeDocument/2006/relationships/hyperlink" Target="mailto:Mencha.7@hotmail.com" TargetMode="External"/><Relationship Id="rId250" Type="http://schemas.openxmlformats.org/officeDocument/2006/relationships/hyperlink" Target="https://community.secop.gov.co/Public/Tendering/ContractNoticePhases/View?PPI=CO1.PPI.38217126&amp;isFromPublicArea=True&amp;isModal=False" TargetMode="External"/><Relationship Id="rId292" Type="http://schemas.openxmlformats.org/officeDocument/2006/relationships/hyperlink" Target="https://community.secop.gov.co/Public/Tendering/ContractNoticePhases/View?PPI=CO1.PPI.38507327&amp;isFromPublicArea=True&amp;isModal=False" TargetMode="External"/><Relationship Id="rId306" Type="http://schemas.openxmlformats.org/officeDocument/2006/relationships/hyperlink" Target="https://community.secop.gov.co/Public/Tendering/ContractNoticePhases/View?PPI=CO1.PPI.38611227&amp;isFromPublicArea=True&amp;isModal=False" TargetMode="External"/><Relationship Id="rId488" Type="http://schemas.openxmlformats.org/officeDocument/2006/relationships/hyperlink" Target="https://community.secop.gov.co/Public/Tendering/ContractNoticePhases/View?PPI=CO1.PPI.43639481&amp;isFromPublicArea=True&amp;isModal=False" TargetMode="External"/><Relationship Id="rId45" Type="http://schemas.openxmlformats.org/officeDocument/2006/relationships/hyperlink" Target="mailto:Yuly181991@gmial.com" TargetMode="External"/><Relationship Id="rId87" Type="http://schemas.openxmlformats.org/officeDocument/2006/relationships/hyperlink" Target="mailto:Angiepaola_camilita@hotmail.com" TargetMode="External"/><Relationship Id="rId110" Type="http://schemas.openxmlformats.org/officeDocument/2006/relationships/hyperlink" Target="https://community.secop.gov.co/Public/Tendering/ContractNoticePhases/View?PPI=CO1.PPI.37045564&amp;isFromPublicArea=True&amp;isModal=False" TargetMode="External"/><Relationship Id="rId348" Type="http://schemas.openxmlformats.org/officeDocument/2006/relationships/hyperlink" Target="mailto:KARENVILLAMIZAR211@GMAIL.COM" TargetMode="External"/><Relationship Id="rId513" Type="http://schemas.openxmlformats.org/officeDocument/2006/relationships/hyperlink" Target="https://community.secop.gov.co/Public/Tendering/ContractNoticePhases/View?PPI=CO1.PPI.43981233&amp;isFromPublicArea=True&amp;isModal=False" TargetMode="External"/><Relationship Id="rId152" Type="http://schemas.openxmlformats.org/officeDocument/2006/relationships/hyperlink" Target="https://community.secop.gov.co/Public/Tendering/ContractNoticePhases/View?PPI=CO1.PPI.37405394&amp;isFromPublicArea=True&amp;isModal=False" TargetMode="External"/><Relationship Id="rId194" Type="http://schemas.openxmlformats.org/officeDocument/2006/relationships/hyperlink" Target="mailto:Cj.gon@hotmail.com" TargetMode="External"/><Relationship Id="rId208" Type="http://schemas.openxmlformats.org/officeDocument/2006/relationships/hyperlink" Target="mailto:pshernandezr@hotmail.com" TargetMode="External"/><Relationship Id="rId415" Type="http://schemas.openxmlformats.org/officeDocument/2006/relationships/hyperlink" Target="mailto:Danielaaguilarcastillo1@gmail.com" TargetMode="External"/><Relationship Id="rId457" Type="http://schemas.openxmlformats.org/officeDocument/2006/relationships/hyperlink" Target="mailto:julieta_2613@hotmail.com" TargetMode="External"/><Relationship Id="rId261" Type="http://schemas.openxmlformats.org/officeDocument/2006/relationships/hyperlink" Target="https://community.secop.gov.co/Public/Tendering/ContractNoticePhases/View?PPI=CO1.PPI.38327406&amp;isFromPublicArea=True&amp;isModal=False" TargetMode="External"/><Relationship Id="rId499" Type="http://schemas.openxmlformats.org/officeDocument/2006/relationships/hyperlink" Target="https://community.secop.gov.co/Public/Tendering/ContractNoticePhases/View?PPI=CO1.PPI.43862171&amp;isFromPublicArea=True&amp;isModal=False" TargetMode="External"/><Relationship Id="rId14" Type="http://schemas.openxmlformats.org/officeDocument/2006/relationships/hyperlink" Target="mailto:maily.hlv@gmail.com" TargetMode="External"/><Relationship Id="rId56" Type="http://schemas.openxmlformats.org/officeDocument/2006/relationships/hyperlink" Target="mailto:patricia.leon.alzate@gmail.com" TargetMode="External"/><Relationship Id="rId317" Type="http://schemas.openxmlformats.org/officeDocument/2006/relationships/hyperlink" Target="mailto:YULICASTROG@GMAIL.COM" TargetMode="External"/><Relationship Id="rId359" Type="http://schemas.openxmlformats.org/officeDocument/2006/relationships/hyperlink" Target="mailto:Ludwing1008@hotmail.com" TargetMode="External"/><Relationship Id="rId524" Type="http://schemas.openxmlformats.org/officeDocument/2006/relationships/hyperlink" Target="https://community.secop.gov.co/Public/Tendering/ContractNoticePhases/View?PPI=CO1.PPI.44112233&amp;isFromPublicArea=True&amp;isModal=False" TargetMode="External"/><Relationship Id="rId98" Type="http://schemas.openxmlformats.org/officeDocument/2006/relationships/hyperlink" Target="https://community.secop.gov.co/Public/Tendering/ContractNoticePhases/View?PPI=CO1.PPI.37520627&amp;isFromPublicArea=True&amp;isModal=False" TargetMode="External"/><Relationship Id="rId121" Type="http://schemas.openxmlformats.org/officeDocument/2006/relationships/hyperlink" Target="https://community.secop.gov.co/Public/Tendering/ContractNoticePhases/View?PPI=CO1.PPI.37149084&amp;isFromPublicArea=True&amp;isModal=False" TargetMode="External"/><Relationship Id="rId163" Type="http://schemas.openxmlformats.org/officeDocument/2006/relationships/hyperlink" Target="mailto:Valentinarv94@gmail.com" TargetMode="External"/><Relationship Id="rId219" Type="http://schemas.openxmlformats.org/officeDocument/2006/relationships/hyperlink" Target="https://community.secop.gov.co/Public/Tendering/ContractNoticePhases/View?PPI=CO1.PPI.37864148&amp;isFromPublicArea=True&amp;isModal=False" TargetMode="External"/><Relationship Id="rId370" Type="http://schemas.openxmlformats.org/officeDocument/2006/relationships/hyperlink" Target="mailto:aguzmanl002@gmail.com" TargetMode="External"/><Relationship Id="rId426" Type="http://schemas.openxmlformats.org/officeDocument/2006/relationships/hyperlink" Target="https://community.secop.gov.co/Public/Tendering/ContractNoticePhases/View?PPI=CO1.PPI.41243828&amp;isFromPublicArea=True&amp;isModal=False" TargetMode="External"/><Relationship Id="rId230" Type="http://schemas.openxmlformats.org/officeDocument/2006/relationships/hyperlink" Target="https://community.secop.gov.co/Public/Tendering/ContractNoticePhases/View?PPI=CO1.PPI.38010191&amp;isFromPublicArea=True&amp;isModal=False" TargetMode="External"/><Relationship Id="rId468" Type="http://schemas.openxmlformats.org/officeDocument/2006/relationships/hyperlink" Target="mailto:meryblancolopez62@gmail.com" TargetMode="External"/><Relationship Id="rId25" Type="http://schemas.openxmlformats.org/officeDocument/2006/relationships/hyperlink" Target="mailto:shirley1302chuskis@gmail.com" TargetMode="External"/><Relationship Id="rId67" Type="http://schemas.openxmlformats.org/officeDocument/2006/relationships/hyperlink" Target="mailto:slach3004@hotmail.com" TargetMode="External"/><Relationship Id="rId272" Type="http://schemas.openxmlformats.org/officeDocument/2006/relationships/hyperlink" Target="https://community.secop.gov.co/Public/Tendering/ContractNoticePhases/View?PPI=CO1.PPI.38378919&amp;isFromPublicArea=True&amp;isModal=False" TargetMode="External"/><Relationship Id="rId328" Type="http://schemas.openxmlformats.org/officeDocument/2006/relationships/hyperlink" Target="https://community.secop.gov.co/Public/Tendering/OpportunityDetail/Index?noticeUID=CO1.NTC.7996024&amp;isFromPublicArea=True&amp;isModal=False" TargetMode="External"/><Relationship Id="rId535" Type="http://schemas.openxmlformats.org/officeDocument/2006/relationships/hyperlink" Target="mailto:sergiogra10@gmail.com" TargetMode="External"/><Relationship Id="rId132" Type="http://schemas.openxmlformats.org/officeDocument/2006/relationships/hyperlink" Target="https://community.secop.gov.co/Public/Tendering/ContractNoticePhases/View?PPI=CO1.PPI.37200751&amp;isFromPublicArea=True&amp;isModal=False" TargetMode="External"/><Relationship Id="rId174" Type="http://schemas.openxmlformats.org/officeDocument/2006/relationships/hyperlink" Target="mailto:Rafaviro18@gmail.com" TargetMode="External"/><Relationship Id="rId381" Type="http://schemas.openxmlformats.org/officeDocument/2006/relationships/hyperlink" Target="mailto:lozanoluis1452@gmail.com" TargetMode="External"/><Relationship Id="rId241" Type="http://schemas.openxmlformats.org/officeDocument/2006/relationships/hyperlink" Target="https://community.secop.gov.co/Public/Tendering/ContractNoticePhases/View?PPI=CO1.PPI.38116184&amp;isFromPublicArea=True&amp;isModal=False" TargetMode="External"/><Relationship Id="rId437" Type="http://schemas.openxmlformats.org/officeDocument/2006/relationships/hyperlink" Target="https://community.secop.gov.co/Public/Tendering/ContractNoticePhases/View?PPI=CO1.PPI.41617216&amp;isFromPublicArea=True&amp;isModal=False" TargetMode="External"/><Relationship Id="rId479" Type="http://schemas.openxmlformats.org/officeDocument/2006/relationships/hyperlink" Target="mailto:moviola.1080@gmail.com" TargetMode="External"/><Relationship Id="rId36" Type="http://schemas.openxmlformats.org/officeDocument/2006/relationships/hyperlink" Target="mailto:Akherrera92@gmail.com" TargetMode="External"/><Relationship Id="rId283" Type="http://schemas.openxmlformats.org/officeDocument/2006/relationships/hyperlink" Target="mailto:valentina-nb@hotmail.com" TargetMode="External"/><Relationship Id="rId339" Type="http://schemas.openxmlformats.org/officeDocument/2006/relationships/hyperlink" Target="mailto:PABLO-JM@HOTMAIL.ES" TargetMode="External"/><Relationship Id="rId490" Type="http://schemas.openxmlformats.org/officeDocument/2006/relationships/hyperlink" Target="https://community.secop.gov.co/Public/Tendering/ContractNoticePhases/View?PPI=CO1.PPI.43711239&amp;isFromPublicArea=True&amp;isModal=False" TargetMode="External"/><Relationship Id="rId504" Type="http://schemas.openxmlformats.org/officeDocument/2006/relationships/hyperlink" Target="https://community.secop.gov.co/Public/Tendering/ContractNoticePhases/View?PPI=CO1.PPI.43571639&amp;isFromPublicArea=True&amp;isModal=False" TargetMode="External"/><Relationship Id="rId78" Type="http://schemas.openxmlformats.org/officeDocument/2006/relationships/hyperlink" Target="mailto:Vimot_7@hotmail.com" TargetMode="External"/><Relationship Id="rId101" Type="http://schemas.openxmlformats.org/officeDocument/2006/relationships/hyperlink" Target="https://community.secop.gov.co/Public/Tendering/ContractNoticePhases/View?PPI=CO1.PPI.37660990&amp;isFromPublicArea=True&amp;isModal=False" TargetMode="External"/><Relationship Id="rId143" Type="http://schemas.openxmlformats.org/officeDocument/2006/relationships/hyperlink" Target="https://community.secop.gov.co/Public/Tendering/ContractNoticePhases/View?PPI=CO1.PPI.37281876&amp;isFromPublicArea=True&amp;isModal=False" TargetMode="External"/><Relationship Id="rId185" Type="http://schemas.openxmlformats.org/officeDocument/2006/relationships/hyperlink" Target="mailto:luisa_fernanda1990@hotmail.com" TargetMode="External"/><Relationship Id="rId350" Type="http://schemas.openxmlformats.org/officeDocument/2006/relationships/hyperlink" Target="https://community.secop.gov.co/Public/Tendering/ContractNoticePhases/View?PPI=CO1.PPI.39255410&amp;isFromPublicArea=True&amp;isModal=False" TargetMode="External"/><Relationship Id="rId406" Type="http://schemas.openxmlformats.org/officeDocument/2006/relationships/hyperlink" Target="https://community.secop.gov.co/Public/Tendering/ContractNoticePhases/View?PPI=CO1.PPI.41080286&amp;isFromPublicArea=True&amp;isModal=False" TargetMode="External"/><Relationship Id="rId9" Type="http://schemas.openxmlformats.org/officeDocument/2006/relationships/hyperlink" Target="mailto:Arqcarlosgarcia29@gmail.com" TargetMode="External"/><Relationship Id="rId210" Type="http://schemas.openxmlformats.org/officeDocument/2006/relationships/hyperlink" Target="mailto:CCSINGENIEROS@HOTMAIL.COM" TargetMode="External"/><Relationship Id="rId392" Type="http://schemas.openxmlformats.org/officeDocument/2006/relationships/hyperlink" Target="mailto:alvaroamaris@hotmail.com" TargetMode="External"/><Relationship Id="rId448" Type="http://schemas.openxmlformats.org/officeDocument/2006/relationships/hyperlink" Target="mailto:EFREY.SANABRIA@YAHHO.ES" TargetMode="External"/><Relationship Id="rId252" Type="http://schemas.openxmlformats.org/officeDocument/2006/relationships/hyperlink" Target="https://community.secop.gov.co/Public/Tendering/ContractNoticePhases/View?PPI=CO1.PPI.38261899&amp;isFromPublicArea=True&amp;isModal=False" TargetMode="External"/><Relationship Id="rId294" Type="http://schemas.openxmlformats.org/officeDocument/2006/relationships/hyperlink" Target="https://community.secop.gov.co/Public/Tendering/ContractNoticePhases/View?PPI=CO1.PPI.38508365&amp;isFromPublicArea=True&amp;isModal=False" TargetMode="External"/><Relationship Id="rId308" Type="http://schemas.openxmlformats.org/officeDocument/2006/relationships/hyperlink" Target="https://community.secop.gov.co/Public/Tendering/ContractNoticePhases/View?PPI=CO1.PPI.38605148&amp;isFromPublicArea=True&amp;isModal=False" TargetMode="External"/><Relationship Id="rId515" Type="http://schemas.openxmlformats.org/officeDocument/2006/relationships/hyperlink" Target="https://community.secop.gov.co/Public/Tendering/ContractNoticePhases/View?PPI=CO1.PPI.44006138&amp;isFromPublicArea=True&amp;isModal=False" TargetMode="External"/><Relationship Id="rId47" Type="http://schemas.openxmlformats.org/officeDocument/2006/relationships/hyperlink" Target="mailto:ldpinto82@gmail.com" TargetMode="External"/><Relationship Id="rId89" Type="http://schemas.openxmlformats.org/officeDocument/2006/relationships/hyperlink" Target="mailto:hector.sabogal@hotmail.com" TargetMode="External"/><Relationship Id="rId112" Type="http://schemas.openxmlformats.org/officeDocument/2006/relationships/hyperlink" Target="https://community.secop.gov.co/Public/Tendering/ContractNoticePhases/View?PPI=CO1.PPI.37078728&amp;isFromPublicArea=True&amp;isModal=False" TargetMode="External"/><Relationship Id="rId154" Type="http://schemas.openxmlformats.org/officeDocument/2006/relationships/hyperlink" Target="https://community.secop.gov.co/Public/Tendering/ContractNoticePhases/View?PPI=CO1.PPI.37461357&amp;isFromPublicArea=True&amp;isModal=False" TargetMode="External"/><Relationship Id="rId361" Type="http://schemas.openxmlformats.org/officeDocument/2006/relationships/hyperlink" Target="mailto:contacto@luxurymotorwork.co" TargetMode="External"/><Relationship Id="rId196" Type="http://schemas.openxmlformats.org/officeDocument/2006/relationships/hyperlink" Target="mailto:Nidiadiaz2108@gmail.com" TargetMode="External"/><Relationship Id="rId417" Type="http://schemas.openxmlformats.org/officeDocument/2006/relationships/hyperlink" Target="mailto:ALVAROANTONIOAARONFORERO@GMAIL.COM" TargetMode="External"/><Relationship Id="rId459" Type="http://schemas.openxmlformats.org/officeDocument/2006/relationships/hyperlink" Target="mailto:karyheks2013@gmail.com" TargetMode="External"/><Relationship Id="rId16" Type="http://schemas.openxmlformats.org/officeDocument/2006/relationships/hyperlink" Target="mailto:Camr83@hotmail.com" TargetMode="External"/><Relationship Id="rId221" Type="http://schemas.openxmlformats.org/officeDocument/2006/relationships/hyperlink" Target="https://community.secop.gov.co/Public/Tendering/ContractNoticePhases/View?PPI=CO1.PPI.37974876&amp;isFromPublicArea=True&amp;isModal=False" TargetMode="External"/><Relationship Id="rId263" Type="http://schemas.openxmlformats.org/officeDocument/2006/relationships/hyperlink" Target="https://community.secop.gov.co/Public/Tendering/ContractNoticePhases/View?PPI=CO1.PPI.38337789&amp;isFromPublicArea=True&amp;isModal=False" TargetMode="External"/><Relationship Id="rId319" Type="http://schemas.openxmlformats.org/officeDocument/2006/relationships/hyperlink" Target="mailto:fernandosuarezgalofre@hotmail.com" TargetMode="External"/><Relationship Id="rId470" Type="http://schemas.openxmlformats.org/officeDocument/2006/relationships/hyperlink" Target="mailto:vacardozoabogada@gmail.com" TargetMode="External"/><Relationship Id="rId526" Type="http://schemas.openxmlformats.org/officeDocument/2006/relationships/hyperlink" Target="https://community.secop.gov.co/Public/Tendering/ContractNoticePhases/View?PPI=CO1.PPI.44114178&amp;isFromPublicArea=True&amp;isModal=False" TargetMode="External"/><Relationship Id="rId58" Type="http://schemas.openxmlformats.org/officeDocument/2006/relationships/hyperlink" Target="mailto:Jcmcc29@hotmail.com" TargetMode="External"/><Relationship Id="rId123" Type="http://schemas.openxmlformats.org/officeDocument/2006/relationships/hyperlink" Target="https://community.secop.gov.co/Public/Tendering/ContractNoticePhases/View?PPI=CO1.PPI.37162587&amp;isFromPublicArea=True&amp;isModal=False" TargetMode="External"/><Relationship Id="rId330" Type="http://schemas.openxmlformats.org/officeDocument/2006/relationships/hyperlink" Target="mailto:Lizbethbernal499@gmail.com" TargetMode="External"/><Relationship Id="rId165" Type="http://schemas.openxmlformats.org/officeDocument/2006/relationships/hyperlink" Target="mailto:arlopez1210@gmail.com" TargetMode="External"/><Relationship Id="rId372" Type="http://schemas.openxmlformats.org/officeDocument/2006/relationships/hyperlink" Target="mailto:Dalcab2112@gmail.com" TargetMode="External"/><Relationship Id="rId428" Type="http://schemas.openxmlformats.org/officeDocument/2006/relationships/hyperlink" Target="https://community.secop.gov.co/Public/Tendering/ContractNoticePhases/View?PPI=CO1.PPI.41245060&amp;isFromPublicArea=True&amp;isModal=False" TargetMode="External"/><Relationship Id="rId232" Type="http://schemas.openxmlformats.org/officeDocument/2006/relationships/hyperlink" Target="https://community.secop.gov.co/Public/Tendering/ContractNoticePhases/View?PPI=CO1.PPI.38012470&amp;isFromPublicArea=True&amp;isModal=False" TargetMode="External"/><Relationship Id="rId274" Type="http://schemas.openxmlformats.org/officeDocument/2006/relationships/hyperlink" Target="https://community.secop.gov.co/Public/Tendering/ContractNoticePhases/View?PPI=CO1.PPI.38385119&amp;isFromPublicArea=True&amp;isModal=False" TargetMode="External"/><Relationship Id="rId481" Type="http://schemas.openxmlformats.org/officeDocument/2006/relationships/hyperlink" Target="mailto:leoneo.2405@gmail.com" TargetMode="External"/><Relationship Id="rId27" Type="http://schemas.openxmlformats.org/officeDocument/2006/relationships/hyperlink" Target="mailto:tillo482016@gmail.com" TargetMode="External"/><Relationship Id="rId69" Type="http://schemas.openxmlformats.org/officeDocument/2006/relationships/hyperlink" Target="https://community.secop.gov.co/Public/Tendering/ContractNoticePhases/View?PPI=CO1.PPI.37573415&amp;isFromPublicArea=True&amp;isModal=False" TargetMode="External"/><Relationship Id="rId134" Type="http://schemas.openxmlformats.org/officeDocument/2006/relationships/hyperlink" Target="https://community.secop.gov.co/Public/Tendering/ContractNoticePhases/View?PPI=CO1.PPI.37213602&amp;isFromPublicArea=True&amp;isModal=False" TargetMode="External"/><Relationship Id="rId537" Type="http://schemas.openxmlformats.org/officeDocument/2006/relationships/hyperlink" Target="https://www.secop.gov.co/CO1ContractsManagement/Tendering/ProcurementContractEdit/View?docUniqueIdentifier=CO1.PCCNTR.8718677&amp;prevCtxUrl=https%3a%2f%2fwww.secop.gov.co%3a443%2fCO1ContractsManagement%2fTendering%2fProcurementContractManagement%2fIndex&amp;prevCtxLbl=Contratos" TargetMode="External"/><Relationship Id="rId80" Type="http://schemas.openxmlformats.org/officeDocument/2006/relationships/hyperlink" Target="mailto:saugalins@gmail.com" TargetMode="External"/><Relationship Id="rId176" Type="http://schemas.openxmlformats.org/officeDocument/2006/relationships/hyperlink" Target="mailto:laurav.morcoter84@gmail.com" TargetMode="External"/><Relationship Id="rId341" Type="http://schemas.openxmlformats.org/officeDocument/2006/relationships/hyperlink" Target="mailto:ANGIENATALIA207@GMAIL.COM" TargetMode="External"/><Relationship Id="rId383" Type="http://schemas.openxmlformats.org/officeDocument/2006/relationships/hyperlink" Target="mailto:tefa_gual@hotmail.com" TargetMode="External"/><Relationship Id="rId439" Type="http://schemas.openxmlformats.org/officeDocument/2006/relationships/hyperlink" Target="https://community.secop.gov.co/Public/Tendering/ContractNoticePhases/View?PPI=CO1.PPI.41111550&amp;isFromPublicArea=True&amp;isModal=False" TargetMode="External"/><Relationship Id="rId201" Type="http://schemas.openxmlformats.org/officeDocument/2006/relationships/hyperlink" Target="mailto:LMORENOCUERVO@GMAIL.COM" TargetMode="External"/><Relationship Id="rId243" Type="http://schemas.openxmlformats.org/officeDocument/2006/relationships/hyperlink" Target="https://community.secop.gov.co/Public/Tendering/ContractNoticePhases/View?PPI=CO1.PPI.38119218&amp;isFromPublicArea=True&amp;isModal=False" TargetMode="External"/><Relationship Id="rId285" Type="http://schemas.openxmlformats.org/officeDocument/2006/relationships/hyperlink" Target="mailto:andresfelipe_9501@hotmail.com" TargetMode="External"/><Relationship Id="rId450" Type="http://schemas.openxmlformats.org/officeDocument/2006/relationships/hyperlink" Target="mailto:fundaciong3@gmail.com" TargetMode="External"/><Relationship Id="rId506" Type="http://schemas.openxmlformats.org/officeDocument/2006/relationships/hyperlink" Target="https://community.secop.gov.co/Public/Tendering/ContractNoticePhases/View?PPI=CO1.PPI.43889111&amp;isFromPublicArea=True&amp;isModal=False" TargetMode="External"/><Relationship Id="rId38" Type="http://schemas.openxmlformats.org/officeDocument/2006/relationships/hyperlink" Target="mailto:l.perea2204@gmail.com" TargetMode="External"/><Relationship Id="rId103" Type="http://schemas.openxmlformats.org/officeDocument/2006/relationships/hyperlink" Target="https://community.secop.gov.co/Public/Tendering/ContractNoticePhases/View?PPI=CO1.PPI.36975650&amp;isFromPublicArea=True&amp;isModal=False" TargetMode="External"/><Relationship Id="rId310" Type="http://schemas.openxmlformats.org/officeDocument/2006/relationships/hyperlink" Target="https://community.secop.gov.co/Public/Tendering/ContractNoticePhases/View?PPI=CO1.PPI.38673522&amp;isFromPublicArea=True&amp;isModal=False" TargetMode="External"/><Relationship Id="rId492" Type="http://schemas.openxmlformats.org/officeDocument/2006/relationships/hyperlink" Target="https://community.secop.gov.co/Public/Tendering/ContractNoticePhases/View?PPI=CO1.PPI.43735411&amp;isFromPublicArea=True&amp;isModal=False" TargetMode="External"/><Relationship Id="rId91" Type="http://schemas.openxmlformats.org/officeDocument/2006/relationships/hyperlink" Target="mailto:Cordobajohn03@gmail.com" TargetMode="External"/><Relationship Id="rId145" Type="http://schemas.openxmlformats.org/officeDocument/2006/relationships/hyperlink" Target="https://community.secop.gov.co/Public/Tendering/ContractNoticePhases/View?PPI=CO1.PPI.37301998&amp;isFromPublicArea=True&amp;isModal=False" TargetMode="External"/><Relationship Id="rId187" Type="http://schemas.openxmlformats.org/officeDocument/2006/relationships/hyperlink" Target="mailto:ELIMANTILLA94@GMAIL.COM" TargetMode="External"/><Relationship Id="rId352" Type="http://schemas.openxmlformats.org/officeDocument/2006/relationships/hyperlink" Target="mailto:mijey10h@hotmail.com" TargetMode="External"/><Relationship Id="rId394" Type="http://schemas.openxmlformats.org/officeDocument/2006/relationships/hyperlink" Target="mailto:CEFECLUD721@GMAIL.COM" TargetMode="External"/><Relationship Id="rId408" Type="http://schemas.openxmlformats.org/officeDocument/2006/relationships/hyperlink" Target="https://community.secop.gov.co/Public/Tendering/ContractNoticePhases/View?PPI=CO1.PPI.41160336&amp;isFromPublicArea=True&amp;isModal=False" TargetMode="External"/><Relationship Id="rId212" Type="http://schemas.openxmlformats.org/officeDocument/2006/relationships/hyperlink" Target="mailto:adrianabs1095@gmail.com" TargetMode="External"/><Relationship Id="rId254" Type="http://schemas.openxmlformats.org/officeDocument/2006/relationships/hyperlink" Target="https://community.secop.gov.co/Public/Tendering/ContractNoticePhases/View?PPI=CO1.PPI.38301074&amp;isFromPublicArea=True&amp;isModal=False" TargetMode="External"/><Relationship Id="rId49" Type="http://schemas.openxmlformats.org/officeDocument/2006/relationships/hyperlink" Target="mailto:acastidu@gmail.com" TargetMode="External"/><Relationship Id="rId114" Type="http://schemas.openxmlformats.org/officeDocument/2006/relationships/hyperlink" Target="https://community.secop.gov.co/Public/Tendering/ContractNoticePhases/View?PPI=CO1.PPI.37031459&amp;isFromPublicArea=True&amp;isModal=False" TargetMode="External"/><Relationship Id="rId296" Type="http://schemas.openxmlformats.org/officeDocument/2006/relationships/hyperlink" Target="https://community.secop.gov.co/Public/Tendering/ContractNoticePhases/View?PPI=CO1.PPI.38506776&amp;isFromPublicArea=True&amp;isModal=False" TargetMode="External"/><Relationship Id="rId461" Type="http://schemas.openxmlformats.org/officeDocument/2006/relationships/hyperlink" Target="mailto:crismoncadalugo@gmail.com" TargetMode="External"/><Relationship Id="rId517" Type="http://schemas.openxmlformats.org/officeDocument/2006/relationships/hyperlink" Target="https://community.secop.gov.co/Public/Tendering/ContractNoticePhases/View?PPI=CO1.PPI.44013892&amp;isFromPublicArea=True&amp;isModal=False" TargetMode="External"/><Relationship Id="rId60" Type="http://schemas.openxmlformats.org/officeDocument/2006/relationships/hyperlink" Target="mailto:jonnathanpena1@gmail.com" TargetMode="External"/><Relationship Id="rId156" Type="http://schemas.openxmlformats.org/officeDocument/2006/relationships/hyperlink" Target="https://community.secop.gov.co/Public/Tendering/ContractNoticePhases/View?PPI=CO1.PPI.37472964&amp;isFromPublicArea=True&amp;isModal=False" TargetMode="External"/><Relationship Id="rId198" Type="http://schemas.openxmlformats.org/officeDocument/2006/relationships/hyperlink" Target="mailto:gamezavilacarloseduardo@gmail.com" TargetMode="External"/><Relationship Id="rId321" Type="http://schemas.openxmlformats.org/officeDocument/2006/relationships/hyperlink" Target="mailto:Paola.gomez.castillo21@gmail.com" TargetMode="External"/><Relationship Id="rId363" Type="http://schemas.openxmlformats.org/officeDocument/2006/relationships/hyperlink" Target="mailto:c.cantor.r21@gmail.com" TargetMode="External"/><Relationship Id="rId419" Type="http://schemas.openxmlformats.org/officeDocument/2006/relationships/hyperlink" Target="https://community.secop.gov.co/Public/Tendering/ContractNoticePhases/View?PPI=CO1.PPI.40764414&amp;isFromPublicArea=True&amp;isModal=False" TargetMode="External"/><Relationship Id="rId223" Type="http://schemas.openxmlformats.org/officeDocument/2006/relationships/hyperlink" Target="https://community.secop.gov.co/Public/Tendering/ContractNoticePhases/View?PPI=CO1.PPI.37945859&amp;isFromPublicArea=True&amp;isModal=False" TargetMode="External"/><Relationship Id="rId430" Type="http://schemas.openxmlformats.org/officeDocument/2006/relationships/hyperlink" Target="https://community.secop.gov.co/Public/Tendering/ContractNoticePhases/View?PPI=CO1.PPI.41403374&amp;isFromPublicArea=True&amp;isModal=False" TargetMode="External"/><Relationship Id="rId18" Type="http://schemas.openxmlformats.org/officeDocument/2006/relationships/hyperlink" Target="mailto:mariafgomezv@gmail.com" TargetMode="External"/><Relationship Id="rId265" Type="http://schemas.openxmlformats.org/officeDocument/2006/relationships/hyperlink" Target="https://community.secop.gov.co/Public/Tendering/ContractNoticePhases/View?PPI=CO1.PPI.38357585&amp;isFromPublicArea=True&amp;isModal=False" TargetMode="External"/><Relationship Id="rId472" Type="http://schemas.openxmlformats.org/officeDocument/2006/relationships/hyperlink" Target="mailto:miguelangelcuevas2009@hotmail.com" TargetMode="External"/><Relationship Id="rId528" Type="http://schemas.openxmlformats.org/officeDocument/2006/relationships/hyperlink" Target="https://community.secop.gov.co/Public/Tendering/ContractNoticePhases/View?PPI=CO1.PPI.44123419&amp;isFromPublicArea=True&amp;isModal=False" TargetMode="External"/><Relationship Id="rId125" Type="http://schemas.openxmlformats.org/officeDocument/2006/relationships/hyperlink" Target="https://community.secop.gov.co/Public/Tendering/ContractNoticePhases/View?PPI=CO1.PPI.37173117&amp;isFromPublicArea=True&amp;isModal=False" TargetMode="External"/><Relationship Id="rId167" Type="http://schemas.openxmlformats.org/officeDocument/2006/relationships/hyperlink" Target="mailto:YEISONGARCIAYMARIN@GMAIL.COM" TargetMode="External"/><Relationship Id="rId332" Type="http://schemas.openxmlformats.org/officeDocument/2006/relationships/hyperlink" Target="mailto:Paco50pe@gmail.com" TargetMode="External"/><Relationship Id="rId374" Type="http://schemas.openxmlformats.org/officeDocument/2006/relationships/hyperlink" Target="mailto:KLDELAROSA01@GMAIL.COM" TargetMode="External"/><Relationship Id="rId71" Type="http://schemas.openxmlformats.org/officeDocument/2006/relationships/hyperlink" Target="mailto:mduran301988@gmail.com" TargetMode="External"/><Relationship Id="rId234" Type="http://schemas.openxmlformats.org/officeDocument/2006/relationships/hyperlink" Target="https://community.secop.gov.co/Public/Tendering/ContractNoticePhases/View?PPI=CO1.PPI.38020246&amp;isFromPublicArea=True&amp;isModal=False" TargetMode="External"/><Relationship Id="rId2" Type="http://schemas.openxmlformats.org/officeDocument/2006/relationships/hyperlink" Target="mailto:angie.rivera.henao@gmail.com" TargetMode="External"/><Relationship Id="rId29" Type="http://schemas.openxmlformats.org/officeDocument/2006/relationships/hyperlink" Target="mailto:ALVAROANTONIOAARONFORERO@GMAIL.COM" TargetMode="External"/><Relationship Id="rId276" Type="http://schemas.openxmlformats.org/officeDocument/2006/relationships/hyperlink" Target="https://community.secop.gov.co/Public/Tendering/ContractNoticePhases/View?PPI=CO1.PPI.38428614&amp;isFromPublicArea=True&amp;isModal=False" TargetMode="External"/><Relationship Id="rId441" Type="http://schemas.openxmlformats.org/officeDocument/2006/relationships/hyperlink" Target="mailto:taniadelmarbonilla@gmail.com" TargetMode="External"/><Relationship Id="rId483" Type="http://schemas.openxmlformats.org/officeDocument/2006/relationships/hyperlink" Target="mailto:alderecho@hotmail.com" TargetMode="External"/><Relationship Id="rId539" Type="http://schemas.microsoft.com/office/2019/04/relationships/namedSheetView" Target="../namedSheetViews/namedSheetView2.xml"/><Relationship Id="rId40" Type="http://schemas.openxmlformats.org/officeDocument/2006/relationships/hyperlink" Target="mailto:Leidynatha2458@gmail.com" TargetMode="External"/><Relationship Id="rId136" Type="http://schemas.openxmlformats.org/officeDocument/2006/relationships/hyperlink" Target="https://community.secop.gov.co/Public/Tendering/ContractNoticePhases/View?PPI=CO1.PPI.37225275&amp;isFromPublicArea=True&amp;isModal=False" TargetMode="External"/><Relationship Id="rId178" Type="http://schemas.openxmlformats.org/officeDocument/2006/relationships/hyperlink" Target="mailto:jeimy.francoquiroga@gmail.com" TargetMode="External"/><Relationship Id="rId301" Type="http://schemas.openxmlformats.org/officeDocument/2006/relationships/hyperlink" Target="mailto:aguzmanl002@gmail.com" TargetMode="External"/><Relationship Id="rId343" Type="http://schemas.openxmlformats.org/officeDocument/2006/relationships/hyperlink" Target="mailto:PRIETOJAIME059@GMAIL.COM" TargetMode="External"/><Relationship Id="rId82" Type="http://schemas.openxmlformats.org/officeDocument/2006/relationships/hyperlink" Target="mailto:omanyisanchez7@gmail.com" TargetMode="External"/><Relationship Id="rId203" Type="http://schemas.openxmlformats.org/officeDocument/2006/relationships/hyperlink" Target="mailto:JEDA.BERMUDEZGA@GMAIL.COM" TargetMode="External"/><Relationship Id="rId385" Type="http://schemas.openxmlformats.org/officeDocument/2006/relationships/hyperlink" Target="mailto:OMSEDIL15@HOTMAIL.COM" TargetMode="External"/><Relationship Id="rId245" Type="http://schemas.openxmlformats.org/officeDocument/2006/relationships/hyperlink" Target="https://community.secop.gov.co/Public/Tendering/ContractNoticePhases/View?PPI=CO1.PPI.38119223&amp;isFromPublicArea=True&amp;isModal=False" TargetMode="External"/><Relationship Id="rId287" Type="http://schemas.openxmlformats.org/officeDocument/2006/relationships/hyperlink" Target="mailto:LAURABERNAL_08@OUTLOOK.COM" TargetMode="External"/><Relationship Id="rId410" Type="http://schemas.openxmlformats.org/officeDocument/2006/relationships/hyperlink" Target="https://community.secop.gov.co/Public/Tendering/ContractNoticePhases/View?PPI=CO1.PPI.41174795&amp;isFromPublicArea=True&amp;isModal=False" TargetMode="External"/><Relationship Id="rId452" Type="http://schemas.openxmlformats.org/officeDocument/2006/relationships/hyperlink" Target="mailto:barriga.andres@gmail.com" TargetMode="External"/><Relationship Id="rId494" Type="http://schemas.openxmlformats.org/officeDocument/2006/relationships/hyperlink" Target="https://community.secop.gov.co/Public/Tendering/ContractNoticePhases/View?PPI=CO1.PPI.43813512&amp;isFromPublicArea=True&amp;isModal=False" TargetMode="External"/><Relationship Id="rId508" Type="http://schemas.openxmlformats.org/officeDocument/2006/relationships/hyperlink" Target="https://community.secop.gov.co/Public/Tendering/ContractNoticePhases/View?PPI=CO1.PPI.43895041&amp;isFromPublicArea=True&amp;isModal=False" TargetMode="External"/><Relationship Id="rId105" Type="http://schemas.openxmlformats.org/officeDocument/2006/relationships/hyperlink" Target="https://community.secop.gov.co/Public/Tendering/ContractNoticePhases/View?PPI=CO1.PPI.37017062&amp;isFromPublicArea=True&amp;isModal=False" TargetMode="External"/><Relationship Id="rId147" Type="http://schemas.openxmlformats.org/officeDocument/2006/relationships/hyperlink" Target="https://community.secop.gov.co/Public/Tendering/ContractNoticePhases/View?PPI=CO1.PPI.37313794&amp;isFromPublicArea=True&amp;isModal=False" TargetMode="External"/><Relationship Id="rId312" Type="http://schemas.openxmlformats.org/officeDocument/2006/relationships/hyperlink" Target="mailto:xiomyvas53@gmail.com" TargetMode="External"/><Relationship Id="rId354" Type="http://schemas.openxmlformats.org/officeDocument/2006/relationships/hyperlink" Target="mailto:laurajimena1990@gmail.com" TargetMode="External"/><Relationship Id="rId51" Type="http://schemas.openxmlformats.org/officeDocument/2006/relationships/hyperlink" Target="mailto:YSALAZARPA@GMAIL.COM" TargetMode="External"/><Relationship Id="rId93" Type="http://schemas.openxmlformats.org/officeDocument/2006/relationships/hyperlink" Target="mailto:JULIAN.FETECUAM@GMAIL.COM" TargetMode="External"/><Relationship Id="rId189" Type="http://schemas.openxmlformats.org/officeDocument/2006/relationships/hyperlink" Target="mailto:sali.baron@hotmail.com" TargetMode="External"/><Relationship Id="rId396" Type="http://schemas.openxmlformats.org/officeDocument/2006/relationships/hyperlink" Target="mailto:Jalvarezmelo2@gmail.com" TargetMode="External"/><Relationship Id="rId214" Type="http://schemas.openxmlformats.org/officeDocument/2006/relationships/hyperlink" Target="https://community.secop.gov.co/Public/Tendering/ContractNoticePhases/View?PPI=CO1.PPI.37693884&amp;isFromPublicArea=True&amp;isModal=False" TargetMode="External"/><Relationship Id="rId256" Type="http://schemas.openxmlformats.org/officeDocument/2006/relationships/hyperlink" Target="https://community.secop.gov.co/Public/Tendering/ContractNoticePhases/View?PPI=CO1.PPI.38309813&amp;isFromPublicArea=True&amp;isModal=False" TargetMode="External"/><Relationship Id="rId298" Type="http://schemas.openxmlformats.org/officeDocument/2006/relationships/hyperlink" Target="https://community.secop.gov.co/Public/Tendering/ContractNoticePhases/View?PPI=CO1.PPI.38595388&amp;isFromPublicArea=True&amp;isModal=False" TargetMode="External"/><Relationship Id="rId421" Type="http://schemas.openxmlformats.org/officeDocument/2006/relationships/hyperlink" Target="https://community.secop.gov.co/Public/Tendering/ContractNoticePhases/View?PPI=CO1.PPI.41172756&amp;isFromPublicArea=True&amp;isModal=False" TargetMode="External"/><Relationship Id="rId463" Type="http://schemas.openxmlformats.org/officeDocument/2006/relationships/hyperlink" Target="mailto:laurameedina.l@gmail.com" TargetMode="External"/><Relationship Id="rId519" Type="http://schemas.openxmlformats.org/officeDocument/2006/relationships/hyperlink" Target="https://community.secop.gov.co/Public/Tendering/ContractNoticePhases/View?PPI=CO1.PPI.44017715&amp;isFromPublicArea=True&amp;isModal=False" TargetMode="External"/><Relationship Id="rId116" Type="http://schemas.openxmlformats.org/officeDocument/2006/relationships/hyperlink" Target="https://community.secop.gov.co/Public/Tendering/ContractNoticePhases/View?PPI=CO1.PPI.37122158&amp;isFromPublicArea=True&amp;isModal=False" TargetMode="External"/><Relationship Id="rId158" Type="http://schemas.openxmlformats.org/officeDocument/2006/relationships/hyperlink" Target="https://community.secop.gov.co/Public/Tendering/ContractNoticePhases/View?PPI=CO1.PPI.37519647&amp;isFromPublicArea=True&amp;isModal=False" TargetMode="External"/><Relationship Id="rId323" Type="http://schemas.openxmlformats.org/officeDocument/2006/relationships/hyperlink" Target="mailto:Diesan66@hotmail.com" TargetMode="External"/><Relationship Id="rId530" Type="http://schemas.openxmlformats.org/officeDocument/2006/relationships/hyperlink" Target="https://community.secop.gov.co/Public/Tendering/ContractNoticePhases/View?PPI=CO1.PPI.44138687&amp;isFromPublicArea=True&amp;isModal=False" TargetMode="External"/><Relationship Id="rId20" Type="http://schemas.openxmlformats.org/officeDocument/2006/relationships/hyperlink" Target="mailto:whas@live.com" TargetMode="External"/><Relationship Id="rId62" Type="http://schemas.openxmlformats.org/officeDocument/2006/relationships/hyperlink" Target="mailto:PAUARIAS2017@GMAIL.COM" TargetMode="External"/><Relationship Id="rId365" Type="http://schemas.openxmlformats.org/officeDocument/2006/relationships/hyperlink" Target="mailto:AY-BOX@HOTMAIOL.COM" TargetMode="External"/><Relationship Id="rId225" Type="http://schemas.openxmlformats.org/officeDocument/2006/relationships/hyperlink" Target="https://community.secop.gov.co/Public/Tendering/ContractNoticePhases/View?PPI=CO1.PPI.37960960&amp;isFromPublicArea=True&amp;isModal=False" TargetMode="External"/><Relationship Id="rId267" Type="http://schemas.openxmlformats.org/officeDocument/2006/relationships/hyperlink" Target="https://community.secop.gov.co/Public/Tendering/ContractNoticePhases/View?PPI=CO1.PPI.38358576&amp;isFromPublicArea=True&amp;isModal=False" TargetMode="External"/><Relationship Id="rId432" Type="http://schemas.openxmlformats.org/officeDocument/2006/relationships/hyperlink" Target="https://community.secop.gov.co/Public/Tendering/ContractNoticePhases/View?PPI=CO1.PPI.41579973&amp;isFromPublicArea=True&amp;isModal=False" TargetMode="External"/><Relationship Id="rId474" Type="http://schemas.openxmlformats.org/officeDocument/2006/relationships/hyperlink" Target="mailto:andrea.solano1229@gmail.com" TargetMode="External"/><Relationship Id="rId127" Type="http://schemas.openxmlformats.org/officeDocument/2006/relationships/hyperlink" Target="https://community.secop.gov.co/Public/Tendering/ContractNoticePhases/View?PPI=CO1.PPI.37509336&amp;isFromPublicArea=True&amp;isModal=False" TargetMode="External"/><Relationship Id="rId31" Type="http://schemas.openxmlformats.org/officeDocument/2006/relationships/hyperlink" Target="mailto:Javier.ovallerivera@gmail.com" TargetMode="External"/><Relationship Id="rId73" Type="http://schemas.openxmlformats.org/officeDocument/2006/relationships/hyperlink" Target="mailto:Mariadaniela1000132174@gmail.com" TargetMode="External"/><Relationship Id="rId169" Type="http://schemas.openxmlformats.org/officeDocument/2006/relationships/hyperlink" Target="mailto:cmmojicag@gmail.com" TargetMode="External"/><Relationship Id="rId334" Type="http://schemas.openxmlformats.org/officeDocument/2006/relationships/hyperlink" Target="mailto:abogadasechaguaximena@gmail.com" TargetMode="External"/><Relationship Id="rId376" Type="http://schemas.openxmlformats.org/officeDocument/2006/relationships/hyperlink" Target="mailto:Claudiapatriciaabogada@gmail.com" TargetMode="External"/><Relationship Id="rId4" Type="http://schemas.openxmlformats.org/officeDocument/2006/relationships/hyperlink" Target="mailto:HFAM1275@GMAIL.COM" TargetMode="External"/><Relationship Id="rId180" Type="http://schemas.openxmlformats.org/officeDocument/2006/relationships/hyperlink" Target="mailto:Restrepo4camila@gmail.com" TargetMode="External"/><Relationship Id="rId236" Type="http://schemas.openxmlformats.org/officeDocument/2006/relationships/hyperlink" Target="https://community.secop.gov.co/Public/Tendering/ContractNoticePhases/View?PPI=CO1.PPI.38036640&amp;isFromPublicArea=True&amp;isModal=False" TargetMode="External"/><Relationship Id="rId278" Type="http://schemas.openxmlformats.org/officeDocument/2006/relationships/hyperlink" Target="https://community.secop.gov.co/Public/Tendering/ContractNoticePhases/View?PPI=CO1.PPI.38474649&amp;isFromPublicArea=True&amp;isModal=False" TargetMode="External"/><Relationship Id="rId401" Type="http://schemas.openxmlformats.org/officeDocument/2006/relationships/hyperlink" Target="mailto:davidmenabogado@gmail.com" TargetMode="External"/><Relationship Id="rId443" Type="http://schemas.openxmlformats.org/officeDocument/2006/relationships/hyperlink" Target="mailto:Jd_martinez1990@hotmail.com" TargetMode="External"/><Relationship Id="rId303" Type="http://schemas.openxmlformats.org/officeDocument/2006/relationships/hyperlink" Target="mailto:Edissongonzalezm@gmail.com" TargetMode="External"/><Relationship Id="rId485" Type="http://schemas.openxmlformats.org/officeDocument/2006/relationships/hyperlink" Target="https://community.secop.gov.co/Public/Tendering/ContractNoticePhases/View?PPI=CO1.PPI.43536730&amp;isFromPublicArea=True&amp;isModal=False" TargetMode="External"/><Relationship Id="rId42" Type="http://schemas.openxmlformats.org/officeDocument/2006/relationships/hyperlink" Target="mailto:Angelamariap1967@gmail.com" TargetMode="External"/><Relationship Id="rId84" Type="http://schemas.openxmlformats.org/officeDocument/2006/relationships/hyperlink" Target="mailto:LIZDANIAGC@GMAIL.COM" TargetMode="External"/><Relationship Id="rId138" Type="http://schemas.openxmlformats.org/officeDocument/2006/relationships/hyperlink" Target="https://community.secop.gov.co/Public/Tendering/ContractNoticePhases/View?PPI=CO1.PPI.37237831&amp;isFromPublicArea=True&amp;isModal=False" TargetMode="External"/><Relationship Id="rId345" Type="http://schemas.openxmlformats.org/officeDocument/2006/relationships/hyperlink" Target="mailto:rodriguezariasjuancamilo@gmail.com" TargetMode="External"/><Relationship Id="rId387" Type="http://schemas.openxmlformats.org/officeDocument/2006/relationships/hyperlink" Target="http://aippec1gmail.com/" TargetMode="External"/><Relationship Id="rId510" Type="http://schemas.openxmlformats.org/officeDocument/2006/relationships/hyperlink" Target="https://community.secop.gov.co/Public/Tendering/ContractNoticePhases/View?PPI=CO1.PPI.43935264&amp;isFromPublicArea=True&amp;isModal=False" TargetMode="External"/><Relationship Id="rId191" Type="http://schemas.openxmlformats.org/officeDocument/2006/relationships/hyperlink" Target="mailto:Hejho4j@gmail.com" TargetMode="External"/><Relationship Id="rId205" Type="http://schemas.openxmlformats.org/officeDocument/2006/relationships/hyperlink" Target="mailto:Pau.alejandrar85@gmail.com" TargetMode="External"/><Relationship Id="rId247" Type="http://schemas.openxmlformats.org/officeDocument/2006/relationships/hyperlink" Target="https://community.secop.gov.co/Public/Tendering/ContractNoticePhases/View?PPI=CO1.PPI.38184619&amp;isFromPublicArea=True&amp;isModal=False" TargetMode="External"/><Relationship Id="rId412" Type="http://schemas.openxmlformats.org/officeDocument/2006/relationships/hyperlink" Target="mailto:Ingema2016@gmail.com" TargetMode="External"/><Relationship Id="rId107" Type="http://schemas.openxmlformats.org/officeDocument/2006/relationships/hyperlink" Target="https://community.secop.gov.co/Public/Tendering/ContractNoticePhases/View?PPI=CO1.PPI.37000123&amp;isFromPublicArea=True&amp;isModal=False" TargetMode="External"/><Relationship Id="rId289" Type="http://schemas.openxmlformats.org/officeDocument/2006/relationships/hyperlink" Target="mailto:diego.rr90@gmail.com" TargetMode="External"/><Relationship Id="rId454" Type="http://schemas.openxmlformats.org/officeDocument/2006/relationships/hyperlink" Target="mailto:jleniseconomista@gmail.com" TargetMode="External"/><Relationship Id="rId496" Type="http://schemas.openxmlformats.org/officeDocument/2006/relationships/hyperlink" Target="https://community.secop.gov.co/Public/Tendering/ContractNoticePhases/View?PPI=CO1.PPI.43827583&amp;isFromPublicArea=True&amp;isModal=False" TargetMode="External"/><Relationship Id="rId11" Type="http://schemas.openxmlformats.org/officeDocument/2006/relationships/hyperlink" Target="mailto:Laulopez26@gmail.com" TargetMode="External"/><Relationship Id="rId53" Type="http://schemas.openxmlformats.org/officeDocument/2006/relationships/hyperlink" Target="mailto:Julian_01andres@hotmail.com" TargetMode="External"/><Relationship Id="rId149" Type="http://schemas.openxmlformats.org/officeDocument/2006/relationships/hyperlink" Target="https://community.secop.gov.co/Public/Tendering/ContractNoticePhases/View?PPI=CO1.PPI.37315139&amp;isFromPublicArea=True&amp;isModal=False" TargetMode="External"/><Relationship Id="rId314" Type="http://schemas.openxmlformats.org/officeDocument/2006/relationships/hyperlink" Target="https://community.secop.gov.co/Public/Tendering/ContractNoticePhases/View?PPI=CO1.PPI.38759486&amp;isFromPublicArea=True&amp;isModal=False" TargetMode="External"/><Relationship Id="rId356" Type="http://schemas.openxmlformats.org/officeDocument/2006/relationships/hyperlink" Target="https://community.secop.gov.co/Public/Tendering/ContractNoticePhases/View?PPI=CO1.PPI.39523566&amp;isFromPublicArea=True&amp;isModal=False" TargetMode="External"/><Relationship Id="rId398" Type="http://schemas.openxmlformats.org/officeDocument/2006/relationships/hyperlink" Target="mailto:LAESCRUCERI900@GMAIL.COM" TargetMode="External"/><Relationship Id="rId521" Type="http://schemas.openxmlformats.org/officeDocument/2006/relationships/hyperlink" Target="https://community.secop.gov.co/Public/Tendering/ContractNoticePhases/View?PPI=CO1.PPI.44037964&amp;isFromPublicArea=True&amp;isModal=False" TargetMode="External"/><Relationship Id="rId95" Type="http://schemas.openxmlformats.org/officeDocument/2006/relationships/hyperlink" Target="mailto:Abg.carmenza28@gmail.com" TargetMode="External"/><Relationship Id="rId160" Type="http://schemas.openxmlformats.org/officeDocument/2006/relationships/hyperlink" Target="mailto:yamapa87@gmail.com" TargetMode="External"/><Relationship Id="rId216" Type="http://schemas.openxmlformats.org/officeDocument/2006/relationships/hyperlink" Target="https://community.secop.gov.co/Public/Tendering/ContractNoticePhases/View?PPI=CO1.PPI.37860442&amp;isFromPublicArea=True&amp;isModal=False" TargetMode="External"/><Relationship Id="rId423" Type="http://schemas.openxmlformats.org/officeDocument/2006/relationships/hyperlink" Target="https://community.secop.gov.co/Public/Tendering/ContractNoticePhases/View?PPI=CO1.PPI.41186699&amp;isFromPublicArea=True&amp;isModal=False" TargetMode="External"/><Relationship Id="rId258" Type="http://schemas.openxmlformats.org/officeDocument/2006/relationships/hyperlink" Target="https://community.secop.gov.co/Public/Tendering/ContractNoticePhases/View?PPI=CO1.PPI.38310644&amp;isFromPublicArea=True&amp;isModal=False" TargetMode="External"/><Relationship Id="rId465" Type="http://schemas.openxmlformats.org/officeDocument/2006/relationships/hyperlink" Target="mailto:andersonpenuela95@gmail.com" TargetMode="External"/><Relationship Id="rId22" Type="http://schemas.openxmlformats.org/officeDocument/2006/relationships/hyperlink" Target="mailto:Jhonatan.lenis@gobiernobogotoa.gov.co" TargetMode="External"/><Relationship Id="rId64" Type="http://schemas.openxmlformats.org/officeDocument/2006/relationships/hyperlink" Target="mailto:car_posada@hotmail.com" TargetMode="External"/><Relationship Id="rId118" Type="http://schemas.openxmlformats.org/officeDocument/2006/relationships/hyperlink" Target="https://community.secop.gov.co/Public/Tendering/ContractNoticePhases/View?PPI=CO1.PPI.37138721&amp;isFromPublicArea=True&amp;isModal=False" TargetMode="External"/><Relationship Id="rId325" Type="http://schemas.openxmlformats.org/officeDocument/2006/relationships/hyperlink" Target="mailto:KRISTINA1987LUGO@GMAIL.COM" TargetMode="External"/><Relationship Id="rId367" Type="http://schemas.openxmlformats.org/officeDocument/2006/relationships/hyperlink" Target="mailto:Michaelbautista920612@gmail.com" TargetMode="External"/><Relationship Id="rId532" Type="http://schemas.openxmlformats.org/officeDocument/2006/relationships/hyperlink" Target="https://community.secop.gov.co/Public/Tendering/ContractNoticePhases/View?PPI=CO1.PPI.44134685&amp;isFromPublicArea=True&amp;isModal=False" TargetMode="External"/><Relationship Id="rId171" Type="http://schemas.openxmlformats.org/officeDocument/2006/relationships/hyperlink" Target="mailto:Leidywonka01@gmail.com" TargetMode="External"/><Relationship Id="rId227" Type="http://schemas.openxmlformats.org/officeDocument/2006/relationships/hyperlink" Target="https://community.secop.gov.co/Public/Tendering/ContractNoticePhases/View?PPI=CO1.PPI.38007870&amp;isFromPublicArea=True&amp;isModal=False" TargetMode="External"/><Relationship Id="rId269" Type="http://schemas.openxmlformats.org/officeDocument/2006/relationships/hyperlink" Target="https://community.secop.gov.co/Public/Tendering/ContractNoticePhases/View?PPI=CO1.PPI.38384937&amp;isFromPublicArea=True&amp;isModal=False" TargetMode="External"/><Relationship Id="rId434" Type="http://schemas.openxmlformats.org/officeDocument/2006/relationships/hyperlink" Target="https://community.secop.gov.co/Public/Tendering/ContractNoticePhases/View?PPI=CO1.PPI.41584447&amp;isFromPublicArea=True&amp;isModal=False" TargetMode="External"/><Relationship Id="rId476" Type="http://schemas.openxmlformats.org/officeDocument/2006/relationships/hyperlink" Target="mailto:pinilladavid11@gmail.com" TargetMode="External"/><Relationship Id="rId33" Type="http://schemas.openxmlformats.org/officeDocument/2006/relationships/hyperlink" Target="mailto:fabianverde15@hotmail.com" TargetMode="External"/><Relationship Id="rId129" Type="http://schemas.openxmlformats.org/officeDocument/2006/relationships/hyperlink" Target="https://community.secop.gov.co/Public/Tendering/ContractNoticePhases/View?PPI=CO1.PPI.37193485&amp;isFromPublicArea=True&amp;isModal=False" TargetMode="External"/><Relationship Id="rId280" Type="http://schemas.openxmlformats.org/officeDocument/2006/relationships/hyperlink" Target="https://community.secop.gov.co/Public/Tendering/ContractNoticePhases/View?PPI=CO1.PPI.38476025&amp;isFromPublicArea=True&amp;isModal=False" TargetMode="External"/><Relationship Id="rId336" Type="http://schemas.openxmlformats.org/officeDocument/2006/relationships/hyperlink" Target="mailto:Monimarr6@hotmail.com" TargetMode="External"/><Relationship Id="rId501" Type="http://schemas.openxmlformats.org/officeDocument/2006/relationships/hyperlink" Target="https://community.secop.gov.co/Public/Tendering/ContractNoticePhases/View?PPI=CO1.PPI.43871834&amp;isFromPublicArea=True&amp;isModal=False" TargetMode="External"/><Relationship Id="rId75" Type="http://schemas.openxmlformats.org/officeDocument/2006/relationships/hyperlink" Target="mailto:carmen_su_a@hotmail.com" TargetMode="External"/><Relationship Id="rId140" Type="http://schemas.openxmlformats.org/officeDocument/2006/relationships/hyperlink" Target="https://community.secop.gov.co/Public/Tendering/ContractNoticePhases/View?PPI=CO1.PPI.37248059&amp;isFromPublicArea=True&amp;isModal=False" TargetMode="External"/><Relationship Id="rId182" Type="http://schemas.openxmlformats.org/officeDocument/2006/relationships/hyperlink" Target="mailto:dianaderecholaws@yahoo.es" TargetMode="External"/><Relationship Id="rId378" Type="http://schemas.openxmlformats.org/officeDocument/2006/relationships/hyperlink" Target="mailto:Johaya.1106@gmail.com" TargetMode="External"/><Relationship Id="rId403" Type="http://schemas.openxmlformats.org/officeDocument/2006/relationships/hyperlink" Target="mailto:CANTILLOLOPEZL@GMAIL.COM" TargetMode="External"/><Relationship Id="rId6" Type="http://schemas.openxmlformats.org/officeDocument/2006/relationships/hyperlink" Target="mailto:Dgrajalesm01@gmail.com" TargetMode="External"/><Relationship Id="rId238" Type="http://schemas.openxmlformats.org/officeDocument/2006/relationships/hyperlink" Target="https://community.secop.gov.co/Public/Tendering/ContractNoticePhases/View?PPI=CO1.PPI.38106110&amp;isFromPublicArea=True&amp;isModal=False" TargetMode="External"/><Relationship Id="rId445" Type="http://schemas.openxmlformats.org/officeDocument/2006/relationships/hyperlink" Target="mailto:ldpinto82@gmail.com" TargetMode="External"/><Relationship Id="rId487" Type="http://schemas.openxmlformats.org/officeDocument/2006/relationships/hyperlink" Target="https://community.secop.gov.co/Public/Tendering/ContractNoticePhases/View?PPI=CO1.PPI.43638790&amp;isFromPublicArea=True&amp;isModal=False" TargetMode="External"/><Relationship Id="rId291" Type="http://schemas.openxmlformats.org/officeDocument/2006/relationships/hyperlink" Target="mailto:ncmarysolwilches@hotmail.com" TargetMode="External"/><Relationship Id="rId305" Type="http://schemas.openxmlformats.org/officeDocument/2006/relationships/hyperlink" Target="mailto:Tati.leal25@gmail.com" TargetMode="External"/><Relationship Id="rId347" Type="http://schemas.openxmlformats.org/officeDocument/2006/relationships/hyperlink" Target="mailto:joserperio@gmail.com" TargetMode="External"/><Relationship Id="rId512" Type="http://schemas.openxmlformats.org/officeDocument/2006/relationships/hyperlink" Target="https://community.secop.gov.co/Public/Tendering/ContractNoticePhases/View?PPI=CO1.PPI.43980123&amp;isFromPublicArea=True&amp;isModal=False" TargetMode="External"/><Relationship Id="rId44" Type="http://schemas.openxmlformats.org/officeDocument/2006/relationships/hyperlink" Target="mailto:Jeffersoncamilo29@hotmail.com" TargetMode="External"/><Relationship Id="rId86" Type="http://schemas.openxmlformats.org/officeDocument/2006/relationships/hyperlink" Target="mailto:quincheloaizaanamaria@gmail.com" TargetMode="External"/><Relationship Id="rId151" Type="http://schemas.openxmlformats.org/officeDocument/2006/relationships/hyperlink" Target="https://community.secop.gov.co/Public/Tendering/ContractNoticePhases/View?PPI=CO1.PPI.37392855&amp;isFromPublicArea=True&amp;isModal=False" TargetMode="External"/><Relationship Id="rId389" Type="http://schemas.openxmlformats.org/officeDocument/2006/relationships/hyperlink" Target="mailto:Jennycp2503@hotmail.com" TargetMode="External"/><Relationship Id="rId193" Type="http://schemas.openxmlformats.org/officeDocument/2006/relationships/hyperlink" Target="mailto:ferchoalvarez@gail.com" TargetMode="External"/><Relationship Id="rId207" Type="http://schemas.openxmlformats.org/officeDocument/2006/relationships/hyperlink" Target="mailto:DCGUZMAN2012@GMAIL.COM" TargetMode="External"/><Relationship Id="rId249" Type="http://schemas.openxmlformats.org/officeDocument/2006/relationships/hyperlink" Target="https://community.secop.gov.co/Public/Tendering/ContractNoticePhases/View?PPI=CO1.PPI.38284664&amp;isFromPublicArea=True&amp;isModal=False" TargetMode="External"/><Relationship Id="rId414" Type="http://schemas.openxmlformats.org/officeDocument/2006/relationships/hyperlink" Target="mailto:Rubenguevara3434@gmail.com" TargetMode="External"/><Relationship Id="rId456" Type="http://schemas.openxmlformats.org/officeDocument/2006/relationships/hyperlink" Target="mailto:elikaq28@hotmail.com" TargetMode="External"/><Relationship Id="rId498" Type="http://schemas.openxmlformats.org/officeDocument/2006/relationships/hyperlink" Target="https://community.secop.gov.co/Public/Tendering/ContractNoticePhases/View?PPI=CO1.PPI.43430318&amp;isFromPublicArea=True&amp;isModal=False" TargetMode="External"/><Relationship Id="rId13" Type="http://schemas.openxmlformats.org/officeDocument/2006/relationships/hyperlink" Target="mailto:chmperez13@gmail.com" TargetMode="External"/><Relationship Id="rId109" Type="http://schemas.openxmlformats.org/officeDocument/2006/relationships/hyperlink" Target="https://community.secop.gov.co/Public/Tendering/ContractNoticePhases/View?PPI=CO1.PPI.37039008&amp;isFromPublicArea=True&amp;isModal=False" TargetMode="External"/><Relationship Id="rId260" Type="http://schemas.openxmlformats.org/officeDocument/2006/relationships/hyperlink" Target="https://community.secop.gov.co/Public/Tendering/ContractNoticePhases/View?PPI=CO1.PPI.38311940&amp;isFromPublicArea=True&amp;isModal=False" TargetMode="External"/><Relationship Id="rId316" Type="http://schemas.openxmlformats.org/officeDocument/2006/relationships/hyperlink" Target="https://community.secop.gov.co/Public/Tendering/ContractNoticePhases/View?PPI=CO1.PPI.38756583&amp;isFromPublicArea=True&amp;isModal=False" TargetMode="External"/><Relationship Id="rId523" Type="http://schemas.openxmlformats.org/officeDocument/2006/relationships/hyperlink" Target="https://community.secop.gov.co/Public/Tendering/ContractNoticePhases/View?PPI=CO1.PPI.44095092&amp;isFromPublicArea=True&amp;isModal=False" TargetMode="External"/><Relationship Id="rId55" Type="http://schemas.openxmlformats.org/officeDocument/2006/relationships/hyperlink" Target="mailto:Valentinalopez0527@outlook.com" TargetMode="External"/><Relationship Id="rId97" Type="http://schemas.openxmlformats.org/officeDocument/2006/relationships/hyperlink" Target="https://community.secop.gov.co/Public/Tendering/ContractNoticePhases/View?PPI=CO1.PPI.37556614&amp;isFromPublicArea=True&amp;isModal=False" TargetMode="External"/><Relationship Id="rId120" Type="http://schemas.openxmlformats.org/officeDocument/2006/relationships/hyperlink" Target="https://community.secop.gov.co/Public/Tendering/ContractNoticePhases/View?PPI=CO1.PPI.37142558&amp;isFromPublicArea=True&amp;isModal=False" TargetMode="External"/><Relationship Id="rId358" Type="http://schemas.openxmlformats.org/officeDocument/2006/relationships/hyperlink" Target="mailto:Crislop49542@gmail.com" TargetMode="External"/><Relationship Id="rId162" Type="http://schemas.openxmlformats.org/officeDocument/2006/relationships/hyperlink" Target="mailto:ximena.ruedaa@hotmail.com" TargetMode="External"/><Relationship Id="rId218" Type="http://schemas.openxmlformats.org/officeDocument/2006/relationships/hyperlink" Target="https://community.secop.gov.co/Public/Tendering/ContractNoticePhases/View?PPI=CO1.PPI.37896597&amp;isFromPublicArea=True&amp;isModal=False" TargetMode="External"/><Relationship Id="rId425" Type="http://schemas.openxmlformats.org/officeDocument/2006/relationships/hyperlink" Target="https://community.secop.gov.co/Public/Tendering/ContractNoticePhases/View?PPI=CO1.PPI.41198426&amp;isFromPublicArea=True&amp;isModal=False" TargetMode="External"/><Relationship Id="rId467" Type="http://schemas.openxmlformats.org/officeDocument/2006/relationships/hyperlink" Target="mailto:hermindaguzman60@gmail.com" TargetMode="External"/><Relationship Id="rId271" Type="http://schemas.openxmlformats.org/officeDocument/2006/relationships/hyperlink" Target="https://community.secop.gov.co/Public/Tendering/ContractNoticePhases/View?PPI=CO1.PPI.38381436&amp;isFromPublicArea=True&amp;isModal=False" TargetMode="External"/><Relationship Id="rId24" Type="http://schemas.openxmlformats.org/officeDocument/2006/relationships/hyperlink" Target="mailto:Anpalacio@udca.edu.co" TargetMode="External"/><Relationship Id="rId66" Type="http://schemas.openxmlformats.org/officeDocument/2006/relationships/hyperlink" Target="mailto:penuelasuarezander@gmail.com" TargetMode="External"/><Relationship Id="rId131" Type="http://schemas.openxmlformats.org/officeDocument/2006/relationships/hyperlink" Target="https://community.secop.gov.co/Public/Tendering/ContractNoticePhases/View?PPI=CO1.PPI.37206836&amp;isFromPublicArea=True&amp;isModal=False" TargetMode="External"/><Relationship Id="rId327" Type="http://schemas.openxmlformats.org/officeDocument/2006/relationships/hyperlink" Target="mailto:JOHAN.JURIDICO@GMAIL.COM" TargetMode="External"/><Relationship Id="rId369" Type="http://schemas.openxmlformats.org/officeDocument/2006/relationships/hyperlink" Target="mailto:cesaralejandroruiz@outlook.es" TargetMode="External"/><Relationship Id="rId534" Type="http://schemas.openxmlformats.org/officeDocument/2006/relationships/hyperlink" Target="mailto:lizdaniagc@gmail.com" TargetMode="External"/><Relationship Id="rId173" Type="http://schemas.openxmlformats.org/officeDocument/2006/relationships/hyperlink" Target="mailto:claudia.avilez1283@gmail.com" TargetMode="External"/><Relationship Id="rId229" Type="http://schemas.openxmlformats.org/officeDocument/2006/relationships/hyperlink" Target="https://community.secop.gov.co/Public/Tendering/ContractNoticePhases/View?PPI=CO1.PPI.38007501&amp;isFromPublicArea=True&amp;isModal=False" TargetMode="External"/><Relationship Id="rId380" Type="http://schemas.openxmlformats.org/officeDocument/2006/relationships/hyperlink" Target="mailto:Juseche19@hotmail.com" TargetMode="External"/><Relationship Id="rId436" Type="http://schemas.openxmlformats.org/officeDocument/2006/relationships/hyperlink" Target="https://community.secop.gov.co/Public/Tendering/ContractNoticePhases/View?PPI=CO1.PPI.41615761&amp;isFromPublicArea=True&amp;isModal=False" TargetMode="External"/><Relationship Id="rId240" Type="http://schemas.openxmlformats.org/officeDocument/2006/relationships/hyperlink" Target="https://community.secop.gov.co/Public/Tendering/ContractNoticePhases/View?PPI=CO1.PPI.38110557&amp;isFromPublicArea=True&amp;isModal=False" TargetMode="External"/><Relationship Id="rId478" Type="http://schemas.openxmlformats.org/officeDocument/2006/relationships/hyperlink" Target="mailto:andrea_ruiz150@hotmail.com" TargetMode="External"/><Relationship Id="rId35" Type="http://schemas.openxmlformats.org/officeDocument/2006/relationships/hyperlink" Target="mailto:Andreagutierrezperilla20217@gmail.com" TargetMode="External"/><Relationship Id="rId77" Type="http://schemas.openxmlformats.org/officeDocument/2006/relationships/hyperlink" Target="mailto:maria.armenta@gobiernobogota.gov.co" TargetMode="External"/><Relationship Id="rId100" Type="http://schemas.openxmlformats.org/officeDocument/2006/relationships/hyperlink" Target="https://community.secop.gov.co/Public/Tendering/ContractNoticePhases/View?PPI=CO1.PPI.37641414&amp;isFromPublicArea=True&amp;isModal=False" TargetMode="External"/><Relationship Id="rId282" Type="http://schemas.openxmlformats.org/officeDocument/2006/relationships/hyperlink" Target="https://community.secop.gov.co/Public/Tendering/ContractNoticePhases/View?PPI=CO1.PPI.38475769&amp;isFromPublicArea=True&amp;isModal=False" TargetMode="External"/><Relationship Id="rId338" Type="http://schemas.openxmlformats.org/officeDocument/2006/relationships/hyperlink" Target="mailto:fredyamadon@gmail.com" TargetMode="External"/><Relationship Id="rId503" Type="http://schemas.openxmlformats.org/officeDocument/2006/relationships/hyperlink" Target="https://community.secop.gov.co/Public/Tendering/ContractNoticePhases/View?PPI=CO1.PPI.43872217&amp;isFromPublicArea=True&amp;isModal=False" TargetMode="External"/><Relationship Id="rId8" Type="http://schemas.openxmlformats.org/officeDocument/2006/relationships/hyperlink" Target="mailto:CESARALARCON1975@GMAIL.COM" TargetMode="External"/><Relationship Id="rId142" Type="http://schemas.openxmlformats.org/officeDocument/2006/relationships/hyperlink" Target="https://community.secop.gov.co/Public/Tendering/ContractNoticePhases/View?PPI=CO1.PPI.37281479&amp;isFromPublicArea=True&amp;isModal=False" TargetMode="External"/><Relationship Id="rId184" Type="http://schemas.openxmlformats.org/officeDocument/2006/relationships/hyperlink" Target="mailto:yztmz79@gmail.com" TargetMode="External"/><Relationship Id="rId391" Type="http://schemas.openxmlformats.org/officeDocument/2006/relationships/hyperlink" Target="mailto:MONIK.5678@GMAIL.COM" TargetMode="External"/><Relationship Id="rId405" Type="http://schemas.openxmlformats.org/officeDocument/2006/relationships/hyperlink" Target="https://community.secop.gov.co/Public/Tendering/ContractNoticePhases/View?PPI=CO1.PPI.41077553&amp;isFromPublicArea=True&amp;isModal=False" TargetMode="External"/><Relationship Id="rId447" Type="http://schemas.openxmlformats.org/officeDocument/2006/relationships/hyperlink" Target="mailto:director.proyectos@lg-documentos.com" TargetMode="External"/><Relationship Id="rId251" Type="http://schemas.openxmlformats.org/officeDocument/2006/relationships/hyperlink" Target="https://community.secop.gov.co/Public/Tendering/ContractNoticePhases/View?PPI=CO1.PPI.38261717&amp;isFromPublicArea=True&amp;isModal=False" TargetMode="External"/><Relationship Id="rId489" Type="http://schemas.openxmlformats.org/officeDocument/2006/relationships/hyperlink" Target="https://community.secop.gov.co/Public/Tendering/ContractNoticePhases/View?PPI=CO1.PPI.43650525&amp;isFromPublicArea=True&amp;isModal=False" TargetMode="External"/><Relationship Id="rId46" Type="http://schemas.openxmlformats.org/officeDocument/2006/relationships/hyperlink" Target="mailto:holbespeedy@hotmail.com" TargetMode="External"/><Relationship Id="rId293" Type="http://schemas.openxmlformats.org/officeDocument/2006/relationships/hyperlink" Target="mailto:Ale1tor0her@gmail.com" TargetMode="External"/><Relationship Id="rId307" Type="http://schemas.openxmlformats.org/officeDocument/2006/relationships/hyperlink" Target="mailto:Asrsorjuridico17@gmail.com" TargetMode="External"/><Relationship Id="rId349" Type="http://schemas.openxmlformats.org/officeDocument/2006/relationships/hyperlink" Target="mailto:victoria.barbosa.silva@gmail.com" TargetMode="External"/><Relationship Id="rId514" Type="http://schemas.openxmlformats.org/officeDocument/2006/relationships/hyperlink" Target="https://community.secop.gov.co/Public/Tendering/ContractNoticePhases/View?PPI=CO1.PPI.43985296&amp;isFromPublicArea=True&amp;isModal=False" TargetMode="External"/><Relationship Id="rId88" Type="http://schemas.openxmlformats.org/officeDocument/2006/relationships/hyperlink" Target="mailto:brendagonza7777@gmail.com" TargetMode="External"/><Relationship Id="rId111" Type="http://schemas.openxmlformats.org/officeDocument/2006/relationships/hyperlink" Target="https://community.secop.gov.co/Public/Tendering/ContractNoticePhases/View?PPI=CO1.PPI.37058285&amp;isFromPublicArea=True&amp;isModal=False" TargetMode="External"/><Relationship Id="rId153" Type="http://schemas.openxmlformats.org/officeDocument/2006/relationships/hyperlink" Target="https://community.secop.gov.co/Public/Tendering/ContractNoticePhases/View?PPI=CO1.PPI.37406025&amp;isFromPublicArea=True&amp;isModal=False" TargetMode="External"/><Relationship Id="rId195" Type="http://schemas.openxmlformats.org/officeDocument/2006/relationships/hyperlink" Target="mailto:cecilia8820@hotmail.es" TargetMode="External"/><Relationship Id="rId209" Type="http://schemas.openxmlformats.org/officeDocument/2006/relationships/hyperlink" Target="mailto:VICMAN529@GMAIL.COM" TargetMode="External"/><Relationship Id="rId360" Type="http://schemas.openxmlformats.org/officeDocument/2006/relationships/hyperlink" Target="mailto:Laurac.marmolejo@hotmail.com" TargetMode="External"/><Relationship Id="rId416" Type="http://schemas.openxmlformats.org/officeDocument/2006/relationships/hyperlink" Target="mailto:cabetos_31@hotmail.com" TargetMode="External"/><Relationship Id="rId220" Type="http://schemas.openxmlformats.org/officeDocument/2006/relationships/hyperlink" Target="https://community.secop.gov.co/Public/Tendering/ContractNoticePhases/View?PPI=CO1.PPI.37898204&amp;isFromPublicArea=True&amp;isModal=False" TargetMode="External"/><Relationship Id="rId458" Type="http://schemas.openxmlformats.org/officeDocument/2006/relationships/hyperlink" Target="mailto:acastidu@gmail.com" TargetMode="External"/><Relationship Id="rId15" Type="http://schemas.openxmlformats.org/officeDocument/2006/relationships/hyperlink" Target="mailto:sergioeduardedil3011@gmail.com" TargetMode="External"/><Relationship Id="rId57" Type="http://schemas.openxmlformats.org/officeDocument/2006/relationships/hyperlink" Target="mailto:ingronnibio@gmail.com" TargetMode="External"/><Relationship Id="rId262" Type="http://schemas.openxmlformats.org/officeDocument/2006/relationships/hyperlink" Target="https://community.secop.gov.co/Public/Tendering/ContractNoticePhases/View?PPI=CO1.PPI.38327180&amp;isFromPublicArea=True&amp;isModal=False" TargetMode="External"/><Relationship Id="rId318" Type="http://schemas.openxmlformats.org/officeDocument/2006/relationships/hyperlink" Target="https://community.secop.gov.co/Public/Tendering/ContractNoticePhases/View?PPI=CO1.PPI.38770225&amp;isFromPublicArea=True&amp;isModal=False" TargetMode="External"/><Relationship Id="rId525" Type="http://schemas.openxmlformats.org/officeDocument/2006/relationships/hyperlink" Target="https://community.secop.gov.co/Public/Tendering/ContractNoticePhases/View?PPI=CO1.PPI.44112844&amp;isFromPublicArea=True&amp;isModal=False" TargetMode="External"/><Relationship Id="rId99" Type="http://schemas.openxmlformats.org/officeDocument/2006/relationships/hyperlink" Target="https://community.secop.gov.co/Public/Tendering/ContractNoticePhases/View?PPI=CO1.PPI.37640494&amp;isFromPublicArea=True&amp;isModal=False" TargetMode="External"/><Relationship Id="rId122" Type="http://schemas.openxmlformats.org/officeDocument/2006/relationships/hyperlink" Target="https://community.secop.gov.co/Public/Tendering/ContractNoticePhases/View?PPI=CO1.PPI.37150159&amp;isFromPublicArea=True&amp;isModal=False" TargetMode="External"/><Relationship Id="rId164" Type="http://schemas.openxmlformats.org/officeDocument/2006/relationships/hyperlink" Target="mailto:Asesoriajuridicarenzo75@gmail.com" TargetMode="External"/><Relationship Id="rId371" Type="http://schemas.openxmlformats.org/officeDocument/2006/relationships/hyperlink" Target="mailto:Sorgua05@gmail.com" TargetMode="External"/><Relationship Id="rId427" Type="http://schemas.openxmlformats.org/officeDocument/2006/relationships/hyperlink" Target="https://community.secop.gov.co/Public/Tendering/ContractNoticePhases/View?PPI=CO1.PPI.41243045&amp;isFromPublicArea=True&amp;isModal=False" TargetMode="External"/><Relationship Id="rId469" Type="http://schemas.openxmlformats.org/officeDocument/2006/relationships/hyperlink" Target="mailto:juanangelgaviria.101@gmail.com" TargetMode="External"/><Relationship Id="rId26" Type="http://schemas.openxmlformats.org/officeDocument/2006/relationships/hyperlink" Target="mailto:yuliandrearodriguezmelo@gmail.com" TargetMode="External"/><Relationship Id="rId231" Type="http://schemas.openxmlformats.org/officeDocument/2006/relationships/hyperlink" Target="https://community.secop.gov.co/Public/Tendering/ContractNoticePhases/View?PPI=CO1.PPI.38007993&amp;isFromPublicArea=True&amp;isModal=False" TargetMode="External"/><Relationship Id="rId273" Type="http://schemas.openxmlformats.org/officeDocument/2006/relationships/hyperlink" Target="https://community.secop.gov.co/Public/Tendering/ContractNoticePhases/View?PPI=CO1.PPI.38382247&amp;isFromPublicArea=True&amp;isModal=False" TargetMode="External"/><Relationship Id="rId329" Type="http://schemas.openxmlformats.org/officeDocument/2006/relationships/hyperlink" Target="https://community.secop.gov.co/Public/Tendering/OpportunityDetail/Index?noticeUID=CO1.NTC.7995291&amp;isFromPublicArea=True&amp;isModal=False" TargetMode="External"/><Relationship Id="rId480" Type="http://schemas.openxmlformats.org/officeDocument/2006/relationships/hyperlink" Target="mailto:patricia.leon.alzate@gmail.com" TargetMode="External"/><Relationship Id="rId536" Type="http://schemas.openxmlformats.org/officeDocument/2006/relationships/hyperlink" Target="mailto:reswyasol25115@gmail.com" TargetMode="External"/><Relationship Id="rId68" Type="http://schemas.openxmlformats.org/officeDocument/2006/relationships/hyperlink" Target="mailto:cantillolopezl@gmail.com" TargetMode="External"/><Relationship Id="rId133" Type="http://schemas.openxmlformats.org/officeDocument/2006/relationships/hyperlink" Target="https://community.secop.gov.co/Public/Tendering/ContractNoticePhases/View?PPI=CO1.PPI.37209366&amp;isFromPublicArea=True&amp;isModal=False" TargetMode="External"/><Relationship Id="rId175" Type="http://schemas.openxmlformats.org/officeDocument/2006/relationships/hyperlink" Target="mailto:ALEJANDROGOMEZC1146@GMAIL.COM" TargetMode="External"/><Relationship Id="rId340" Type="http://schemas.openxmlformats.org/officeDocument/2006/relationships/hyperlink" Target="mailto:SEBASB1.2090@GMAIL.COM" TargetMode="External"/><Relationship Id="rId200" Type="http://schemas.openxmlformats.org/officeDocument/2006/relationships/hyperlink" Target="mailto:Adri.rodriguez24@gmail.com" TargetMode="External"/><Relationship Id="rId382" Type="http://schemas.openxmlformats.org/officeDocument/2006/relationships/hyperlink" Target="mailto:ANDRESCRUZCASTANEDA25@GMAIL.COM" TargetMode="External"/><Relationship Id="rId438" Type="http://schemas.openxmlformats.org/officeDocument/2006/relationships/hyperlink" Target="https://community.secop.gov.co/Public/Tendering/ContractNoticePhases/View?PPI=CO1.PPI.41616579&amp;isFromPublicArea=True&amp;isModal=False" TargetMode="External"/><Relationship Id="rId242" Type="http://schemas.openxmlformats.org/officeDocument/2006/relationships/hyperlink" Target="https://community.secop.gov.co/Public/Tendering/ContractNoticePhases/View?PPI=CO1.PPI.38115769&amp;isFromPublicArea=True&amp;isModal=False" TargetMode="External"/><Relationship Id="rId284" Type="http://schemas.openxmlformats.org/officeDocument/2006/relationships/hyperlink" Target="https://community.secop.gov.co/Public/Tendering/ContractNoticePhases/View?PPI=CO1.PPI.38511850&amp;isFromPublicArea=True&amp;isModal=False" TargetMode="External"/><Relationship Id="rId491" Type="http://schemas.openxmlformats.org/officeDocument/2006/relationships/hyperlink" Target="https://community.secop.gov.co/Public/Tendering/ContractNoticePhases/View?PPI=CO1.PPI.43714417&amp;isFromPublicArea=True&amp;isModal=False" TargetMode="External"/><Relationship Id="rId505" Type="http://schemas.openxmlformats.org/officeDocument/2006/relationships/hyperlink" Target="https://community.secop.gov.co/Public/Tendering/ContractNoticePhases/View?PPI=CO1.PPI.43896055&amp;isFromPublicArea=True&amp;isModal=False" TargetMode="External"/><Relationship Id="rId37" Type="http://schemas.openxmlformats.org/officeDocument/2006/relationships/hyperlink" Target="mailto:Danilo.burbano@hotmail.com" TargetMode="External"/><Relationship Id="rId79" Type="http://schemas.openxmlformats.org/officeDocument/2006/relationships/hyperlink" Target="mailto:ingema2016@gmail.com" TargetMode="External"/><Relationship Id="rId102" Type="http://schemas.openxmlformats.org/officeDocument/2006/relationships/hyperlink" Target="https://community.secop.gov.co/Public/Tendering/ContractNoticePhases/View?PPI=CO1.PPI.37692597&amp;isFromPublicArea=True&amp;isModal=False" TargetMode="External"/><Relationship Id="rId144" Type="http://schemas.openxmlformats.org/officeDocument/2006/relationships/hyperlink" Target="https://community.secop.gov.co/Public/Tendering/ContractNoticePhases/View?PPI=CO1.PPI.37283423&amp;isFromPublicArea=True&amp;isModal=False" TargetMode="External"/><Relationship Id="rId90" Type="http://schemas.openxmlformats.org/officeDocument/2006/relationships/hyperlink" Target="mailto:Andrea.solano1229@gmail.com" TargetMode="External"/><Relationship Id="rId186" Type="http://schemas.openxmlformats.org/officeDocument/2006/relationships/hyperlink" Target="mailto:Legion.abo@hotmail.com" TargetMode="External"/><Relationship Id="rId351" Type="http://schemas.openxmlformats.org/officeDocument/2006/relationships/hyperlink" Target="mailto:Nazareno539@yahoo.es" TargetMode="External"/><Relationship Id="rId393" Type="http://schemas.openxmlformats.org/officeDocument/2006/relationships/hyperlink" Target="mailto:cridagu@hotmail.com" TargetMode="External"/><Relationship Id="rId407" Type="http://schemas.openxmlformats.org/officeDocument/2006/relationships/hyperlink" Target="https://community.secop.gov.co/Public/Tendering/ContractNoticePhases/View?PPI=CO1.PPI.41112311&amp;isFromPublicArea=True&amp;isModal=False" TargetMode="External"/><Relationship Id="rId449" Type="http://schemas.openxmlformats.org/officeDocument/2006/relationships/hyperlink" Target="https://community.secop.gov.co/Public/Tendering/ContractNoticePhases/View?PPI=CO1.PPI.37628202&amp;isFromPublicArea=True&amp;isModal=False" TargetMode="External"/><Relationship Id="rId211" Type="http://schemas.openxmlformats.org/officeDocument/2006/relationships/hyperlink" Target="mailto:sandracondoto@hotmail.com" TargetMode="External"/><Relationship Id="rId253" Type="http://schemas.openxmlformats.org/officeDocument/2006/relationships/hyperlink" Target="https://community.secop.gov.co/Public/Tendering/ContractNoticePhases/View?PPI=CO1.PPI.38290974&amp;isFromPublicArea=True&amp;isModal=False" TargetMode="External"/><Relationship Id="rId295" Type="http://schemas.openxmlformats.org/officeDocument/2006/relationships/hyperlink" Target="mailto:ESKALONES1988@GMAIL.COM" TargetMode="External"/><Relationship Id="rId309" Type="http://schemas.openxmlformats.org/officeDocument/2006/relationships/hyperlink" Target="https://community.secop.gov.co/Public/Tendering/ContractNoticePhases/View?PPI=CO1.PPI.38672385&amp;isFromPublicArea=True&amp;isModal=False" TargetMode="External"/><Relationship Id="rId460" Type="http://schemas.openxmlformats.org/officeDocument/2006/relationships/hyperlink" Target="mailto:juliogonzalez1680@hotmail.com" TargetMode="External"/><Relationship Id="rId516" Type="http://schemas.openxmlformats.org/officeDocument/2006/relationships/hyperlink" Target="https://community.secop.gov.co/Public/Tendering/ContractNoticePhases/View?PPI=CO1.PPI.44014077&amp;isFromPublicArea=True&amp;isModal=False" TargetMode="External"/><Relationship Id="rId48" Type="http://schemas.openxmlformats.org/officeDocument/2006/relationships/hyperlink" Target="mailto:KEVINAMELL1234@GMAIL.COM" TargetMode="External"/><Relationship Id="rId113" Type="http://schemas.openxmlformats.org/officeDocument/2006/relationships/hyperlink" Target="https://community.secop.gov.co/Public/Tendering/ContractNoticePhases/View?PPI=CO1.PPI.37112900&amp;isFromPublicArea=True&amp;isModal=False" TargetMode="External"/><Relationship Id="rId320" Type="http://schemas.openxmlformats.org/officeDocument/2006/relationships/hyperlink" Target="https://community.secop.gov.co/Public/Tendering/ContractNoticePhases/View?PPI=CO1.PPI.38759787&amp;isFromPublicArea=True&amp;isModal=False" TargetMode="External"/><Relationship Id="rId155" Type="http://schemas.openxmlformats.org/officeDocument/2006/relationships/hyperlink" Target="https://community.secop.gov.co/Public/Tendering/ContractNoticePhases/View?PPI=CO1.PPI.37484256&amp;isFromPublicArea=True&amp;isModal=False" TargetMode="External"/><Relationship Id="rId197" Type="http://schemas.openxmlformats.org/officeDocument/2006/relationships/hyperlink" Target="mailto:Quembadaniel04@gmail.com" TargetMode="External"/><Relationship Id="rId362" Type="http://schemas.openxmlformats.org/officeDocument/2006/relationships/hyperlink" Target="mailto:andreydcp99@gmail.com" TargetMode="External"/><Relationship Id="rId418" Type="http://schemas.openxmlformats.org/officeDocument/2006/relationships/hyperlink" Target="https://community.secop.gov.co/Public/Tendering/ContractNoticePhases/View?PPI=CO1.PPI.39676099&amp;isFromPublicArea=True&amp;isModal=False" TargetMode="External"/><Relationship Id="rId222" Type="http://schemas.openxmlformats.org/officeDocument/2006/relationships/hyperlink" Target="https://community.secop.gov.co/Public/Tendering/ContractNoticePhases/View?PPI=CO1.PPI.37930392&amp;isFromPublicArea=True&amp;isModal=False" TargetMode="External"/><Relationship Id="rId264" Type="http://schemas.openxmlformats.org/officeDocument/2006/relationships/hyperlink" Target="https://community.secop.gov.co/Public/Tendering/ContractNoticePhases/View?PPI=CO1.PPI.38321086&amp;isFromPublicArea=True&amp;isModal=False" TargetMode="External"/><Relationship Id="rId471" Type="http://schemas.openxmlformats.org/officeDocument/2006/relationships/hyperlink" Target="mailto:digdiaz85@gmail.com" TargetMode="External"/><Relationship Id="rId17" Type="http://schemas.openxmlformats.org/officeDocument/2006/relationships/hyperlink" Target="mailto:brendac.riosr@gmail.com" TargetMode="External"/><Relationship Id="rId59" Type="http://schemas.openxmlformats.org/officeDocument/2006/relationships/hyperlink" Target="mailto:Cedm0527@gmail.com" TargetMode="External"/><Relationship Id="rId124" Type="http://schemas.openxmlformats.org/officeDocument/2006/relationships/hyperlink" Target="https://community.secop.gov.co/Public/Tendering/ContractNoticePhases/View?PPI=CO1.PPI.37184328&amp;isFromPublicArea=True&amp;isModal=False" TargetMode="External"/><Relationship Id="rId527" Type="http://schemas.openxmlformats.org/officeDocument/2006/relationships/hyperlink" Target="https://community.secop.gov.co/Public/Tendering/ContractNoticePhases/View?PPI=CO1.PPI.44113272&amp;isFromPublicArea=True&amp;isModal=False" TargetMode="External"/><Relationship Id="rId70" Type="http://schemas.openxmlformats.org/officeDocument/2006/relationships/hyperlink" Target="mailto:KERLIONTRERAS@GMAIL.COM" TargetMode="External"/><Relationship Id="rId166" Type="http://schemas.openxmlformats.org/officeDocument/2006/relationships/hyperlink" Target="mailto:Meryblancolopez62@gmail.com" TargetMode="External"/><Relationship Id="rId331" Type="http://schemas.openxmlformats.org/officeDocument/2006/relationships/hyperlink" Target="https://community.secop.gov.co/Public/Tendering/OpportunityDetail/Index?noticeUID=CO1.NTC.7995613&amp;isFromPublicArea=True&amp;isModal=False" TargetMode="External"/><Relationship Id="rId373" Type="http://schemas.openxmlformats.org/officeDocument/2006/relationships/hyperlink" Target="mailto:castros_j05@hotmail.com" TargetMode="External"/><Relationship Id="rId429" Type="http://schemas.openxmlformats.org/officeDocument/2006/relationships/hyperlink" Target="https://community.secop.gov.co/Public/Tendering/ContractNoticePhases/View?PPI=CO1.PPI.41325296&amp;isFromPublicArea=True&amp;isModal=False" TargetMode="External"/><Relationship Id="rId1" Type="http://schemas.openxmlformats.org/officeDocument/2006/relationships/hyperlink" Target="mailto:Angelofrancisco74@hotmail.com" TargetMode="External"/><Relationship Id="rId233" Type="http://schemas.openxmlformats.org/officeDocument/2006/relationships/hyperlink" Target="https://community.secop.gov.co/Public/Tendering/ContractNoticePhases/View?PPI=CO1.PPI.38083714&amp;isFromPublicArea=True&amp;isModal=False" TargetMode="External"/><Relationship Id="rId440" Type="http://schemas.openxmlformats.org/officeDocument/2006/relationships/hyperlink" Target="https://community.secop.gov.co/Public/Tendering/ContractNoticePhases/View?PPI=CO1.PPI.41772189&amp;isFromPublicArea=True&amp;isModal=False" TargetMode="External"/><Relationship Id="rId28" Type="http://schemas.openxmlformats.org/officeDocument/2006/relationships/hyperlink" Target="mailto:joseluisconsuegra145@gmail.com" TargetMode="External"/><Relationship Id="rId275" Type="http://schemas.openxmlformats.org/officeDocument/2006/relationships/hyperlink" Target="https://community.secop.gov.co/Public/Tendering/ContractNoticePhases/View?PPI=CO1.PPI.38428718&amp;isFromPublicArea=True&amp;isModal=False" TargetMode="External"/><Relationship Id="rId300" Type="http://schemas.openxmlformats.org/officeDocument/2006/relationships/hyperlink" Target="https://community.secop.gov.co/Public/Tendering/ContractNoticePhases/View?PPI=CO1.PPI.38595707&amp;isFromPublicArea=True&amp;isModal=False" TargetMode="External"/><Relationship Id="rId482" Type="http://schemas.openxmlformats.org/officeDocument/2006/relationships/hyperlink" Target="mailto:juankamigallego@hotmail.com" TargetMode="External"/><Relationship Id="rId538" Type="http://schemas.openxmlformats.org/officeDocument/2006/relationships/hyperlink" Target="mailto:josetorresquijano18@gmail.com" TargetMode="External"/><Relationship Id="rId81" Type="http://schemas.openxmlformats.org/officeDocument/2006/relationships/hyperlink" Target="mailto:juangfernandez44@gmail.com" TargetMode="External"/><Relationship Id="rId135" Type="http://schemas.openxmlformats.org/officeDocument/2006/relationships/hyperlink" Target="https://community.secop.gov.co/Public/Tendering/ContractNoticePhases/View?PPI=CO1.PPI.37224557&amp;isFromPublicArea=True&amp;isModal=False" TargetMode="External"/><Relationship Id="rId177" Type="http://schemas.openxmlformats.org/officeDocument/2006/relationships/hyperlink" Target="mailto:victorlozada509@gmail.com" TargetMode="External"/><Relationship Id="rId342" Type="http://schemas.openxmlformats.org/officeDocument/2006/relationships/hyperlink" Target="mailto:licitaciones@segurosmundial.com.co" TargetMode="External"/><Relationship Id="rId384" Type="http://schemas.openxmlformats.org/officeDocument/2006/relationships/hyperlink" Target="mailto:pompogiraldo@gmail.com" TargetMode="External"/><Relationship Id="rId202" Type="http://schemas.openxmlformats.org/officeDocument/2006/relationships/hyperlink" Target="mailto:cc.zamudio8@gmail.com" TargetMode="External"/><Relationship Id="rId244" Type="http://schemas.openxmlformats.org/officeDocument/2006/relationships/hyperlink" Target="https://community.secop.gov.co/Public/Tendering/ContractNoticePhases/View?PPI=CO1.PPI.38118493&amp;isFromPublicArea=True&amp;isModal=False" TargetMode="External"/><Relationship Id="rId39" Type="http://schemas.openxmlformats.org/officeDocument/2006/relationships/hyperlink" Target="mailto:Dulfay7@hotmail.com" TargetMode="External"/><Relationship Id="rId286" Type="http://schemas.openxmlformats.org/officeDocument/2006/relationships/hyperlink" Target="https://community.secop.gov.co/Public/Tendering/ContractNoticePhases/View?PPI=CO1.PPI.38511108&amp;isFromPublicArea=True&amp;isModal=False" TargetMode="External"/><Relationship Id="rId451" Type="http://schemas.openxmlformats.org/officeDocument/2006/relationships/hyperlink" Target="mailto:yamapa87@gmail.com" TargetMode="External"/><Relationship Id="rId493" Type="http://schemas.openxmlformats.org/officeDocument/2006/relationships/hyperlink" Target="https://community.secop.gov.co/Public/Tendering/ContractNoticePhases/View?PPI=CO1.PPI.43812491&amp;isFromPublicArea=True&amp;isModal=False" TargetMode="External"/><Relationship Id="rId507" Type="http://schemas.openxmlformats.org/officeDocument/2006/relationships/hyperlink" Target="https://community.secop.gov.co/Public/Tendering/ContractNoticePhases/View?PPI=CO1.PPI.43928453&amp;isFromPublicArea=True&amp;isModal=False" TargetMode="External"/><Relationship Id="rId50" Type="http://schemas.openxmlformats.org/officeDocument/2006/relationships/hyperlink" Target="mailto:carlosbojaca8817@gmail.com" TargetMode="External"/><Relationship Id="rId104" Type="http://schemas.openxmlformats.org/officeDocument/2006/relationships/hyperlink" Target="https://community.secop.gov.co/Public/Tendering/ContractNoticePhases/View?PPI=CO1.PPI.37000401&amp;isFromPublicArea=True&amp;isModal=False" TargetMode="External"/><Relationship Id="rId146" Type="http://schemas.openxmlformats.org/officeDocument/2006/relationships/hyperlink" Target="https://community.secop.gov.co/Public/Tendering/ContractNoticePhases/View?PPI=CO1.PPI.37311920&amp;isFromPublicArea=True&amp;isModal=False" TargetMode="External"/><Relationship Id="rId188" Type="http://schemas.openxmlformats.org/officeDocument/2006/relationships/hyperlink" Target="mailto:Productooficial95@outlook.com" TargetMode="External"/><Relationship Id="rId311" Type="http://schemas.openxmlformats.org/officeDocument/2006/relationships/hyperlink" Target="https://community.secop.gov.co/Public/Tendering/ContractNoticePhases/View?PPI=CO1.PPI.38722914&amp;isFromPublicArea=True&amp;isModal=False" TargetMode="External"/><Relationship Id="rId353" Type="http://schemas.openxmlformats.org/officeDocument/2006/relationships/hyperlink" Target="mailto:ANGELIKVARON@GMAIL.COM" TargetMode="External"/><Relationship Id="rId395" Type="http://schemas.openxmlformats.org/officeDocument/2006/relationships/hyperlink" Target="mailto:ROZOGAVILAN@GMAIL.COM" TargetMode="External"/><Relationship Id="rId409" Type="http://schemas.openxmlformats.org/officeDocument/2006/relationships/hyperlink" Target="https://community.secop.gov.co/Public/Tendering/ContractNoticePhases/View?PPI=CO1.PPI.41166313&amp;isFromPublicArea=True&amp;isModal=False" TargetMode="External"/><Relationship Id="rId92" Type="http://schemas.openxmlformats.org/officeDocument/2006/relationships/hyperlink" Target="mailto:Mr_giovanny@hotmail.com" TargetMode="External"/><Relationship Id="rId213" Type="http://schemas.openxmlformats.org/officeDocument/2006/relationships/hyperlink" Target="https://community.secop.gov.co/Public/Tendering/ContractNoticePhases/View?PPI=CO1.PPI.37694381&amp;isFromPublicArea=True&amp;isModal=False" TargetMode="External"/><Relationship Id="rId420" Type="http://schemas.openxmlformats.org/officeDocument/2006/relationships/hyperlink" Target="https://community.secop.gov.co/Public/Tendering/ContractNoticePhases/View?PPI=CO1.PPI.40628186&amp;isFromPublicArea=True&amp;isModal=False" TargetMode="External"/><Relationship Id="rId255" Type="http://schemas.openxmlformats.org/officeDocument/2006/relationships/hyperlink" Target="https://community.secop.gov.co/Public/Tendering/ContractNoticePhases/View?PPI=CO1.PPI.38599996&amp;isFromPublicArea=True&amp;isModal=False" TargetMode="External"/><Relationship Id="rId297" Type="http://schemas.openxmlformats.org/officeDocument/2006/relationships/hyperlink" Target="https://community.secop.gov.co/Public/Tendering/ContractNoticePhases/View?PPI=CO1.PPI.38595322&amp;isFromPublicArea=True&amp;isModal=False" TargetMode="External"/><Relationship Id="rId462" Type="http://schemas.openxmlformats.org/officeDocument/2006/relationships/hyperlink" Target="mailto:andreagutierrezperilla2017@gmail.com" TargetMode="External"/><Relationship Id="rId518" Type="http://schemas.openxmlformats.org/officeDocument/2006/relationships/hyperlink" Target="https://community.secop.gov.co/Public/Tendering/ContractNoticePhases/View?PPI=CO1.PPI.44014927&amp;isFromPublicArea=True&amp;isModal=False" TargetMode="External"/><Relationship Id="rId115" Type="http://schemas.openxmlformats.org/officeDocument/2006/relationships/hyperlink" Target="https://community.secop.gov.co/Public/Tendering/ContractNoticePhases/View?PPI=CO1.PPI.37139902&amp;isFromPublicArea=True&amp;isModal=False" TargetMode="External"/><Relationship Id="rId157" Type="http://schemas.openxmlformats.org/officeDocument/2006/relationships/hyperlink" Target="https://community.secop.gov.co/Public/Tendering/ContractNoticePhases/View?PPI=CO1.PPI.37476782&amp;isFromPublicArea=True&amp;isModal=False" TargetMode="External"/><Relationship Id="rId322" Type="http://schemas.openxmlformats.org/officeDocument/2006/relationships/hyperlink" Target="https://community.secop.gov.co/Public/Tendering/ContractNoticePhases/View?PPI=CO1.PPI.38771146&amp;isFromPublicArea=True&amp;isModal=False" TargetMode="External"/><Relationship Id="rId364" Type="http://schemas.openxmlformats.org/officeDocument/2006/relationships/hyperlink" Target="mailto:Samy862000@hotmail.com" TargetMode="External"/><Relationship Id="rId61" Type="http://schemas.openxmlformats.org/officeDocument/2006/relationships/hyperlink" Target="https://community.secop.gov.co/Public/Tendering/ContractNoticePhases/View?PPI=CO1.PPI.37555904&amp;isFromPublicArea=True&amp;isModal=False" TargetMode="External"/><Relationship Id="rId199" Type="http://schemas.openxmlformats.org/officeDocument/2006/relationships/hyperlink" Target="mailto:jimenawilches@gmail.com" TargetMode="External"/><Relationship Id="rId19" Type="http://schemas.openxmlformats.org/officeDocument/2006/relationships/hyperlink" Target="mailto:p.ortiz2996@gmail.com" TargetMode="External"/><Relationship Id="rId224" Type="http://schemas.openxmlformats.org/officeDocument/2006/relationships/hyperlink" Target="https://community.secop.gov.co/Public/Tendering/ContractNoticePhases/View?PPI=CO1.PPI.37711493&amp;isFromPublicArea=True&amp;isModal=False" TargetMode="External"/><Relationship Id="rId266" Type="http://schemas.openxmlformats.org/officeDocument/2006/relationships/hyperlink" Target="https://community.secop.gov.co/Public/Tendering/ContractNoticePhases/View?PPI=CO1.PPI.38357292&amp;isFromPublicArea=True&amp;isModal=False" TargetMode="External"/><Relationship Id="rId431" Type="http://schemas.openxmlformats.org/officeDocument/2006/relationships/hyperlink" Target="https://community.secop.gov.co/Public/Tendering/ContractNoticePhases/View?PPI=CO1.PPI.41507213&amp;isFromPublicArea=True&amp;isModal=False" TargetMode="External"/><Relationship Id="rId473" Type="http://schemas.openxmlformats.org/officeDocument/2006/relationships/hyperlink" Target="mailto:cedm0527@gmail.com" TargetMode="External"/><Relationship Id="rId529" Type="http://schemas.openxmlformats.org/officeDocument/2006/relationships/hyperlink" Target="https://community.secop.gov.co/Public/Tendering/ContractNoticePhases/View?PPI=CO1.PPI.44123469&amp;isFromPublicArea=True&amp;isModal=False" TargetMode="External"/><Relationship Id="rId30" Type="http://schemas.openxmlformats.org/officeDocument/2006/relationships/hyperlink" Target="mailto:Patricia.ramirez1510@hotmail.com" TargetMode="External"/><Relationship Id="rId126" Type="http://schemas.openxmlformats.org/officeDocument/2006/relationships/hyperlink" Target="https://community.secop.gov.co/Public/Tendering/ContractNoticePhases/View?PPI=CO1.PPI.37200280&amp;isFromPublicArea=True&amp;isModal=False" TargetMode="External"/><Relationship Id="rId168" Type="http://schemas.openxmlformats.org/officeDocument/2006/relationships/hyperlink" Target="mailto:YULIANA_MR2@HOTMAIL.COM" TargetMode="External"/><Relationship Id="rId333" Type="http://schemas.openxmlformats.org/officeDocument/2006/relationships/hyperlink" Target="https://community.secop.gov.co/Public/Tendering/OpportunityDetail/Index?noticeUID=CO1.NTC.7995503&amp;isFromPublicArea=True&amp;isModal=False" TargetMode="External"/><Relationship Id="rId72" Type="http://schemas.openxmlformats.org/officeDocument/2006/relationships/hyperlink" Target="mailto:amparo.ramirezcas@gmail.com" TargetMode="External"/><Relationship Id="rId375" Type="http://schemas.openxmlformats.org/officeDocument/2006/relationships/hyperlink" Target="mailto:Familiamendezgarcia2012@gmail.com" TargetMode="External"/><Relationship Id="rId3" Type="http://schemas.openxmlformats.org/officeDocument/2006/relationships/hyperlink" Target="mailto:Nelpineres1@gmail.com" TargetMode="External"/><Relationship Id="rId235" Type="http://schemas.openxmlformats.org/officeDocument/2006/relationships/hyperlink" Target="https://community.secop.gov.co/Public/Tendering/ContractNoticePhases/View?PPI=CO1.PPI.38035736&amp;isFromPublicArea=True&amp;isModal=False" TargetMode="External"/><Relationship Id="rId277" Type="http://schemas.openxmlformats.org/officeDocument/2006/relationships/hyperlink" Target="https://community.secop.gov.co/Public/Tendering/ContractNoticePhases/View?PPI=CO1.PPI.38428614&amp;isFromPublicArea=True&amp;isModal=False" TargetMode="External"/><Relationship Id="rId400" Type="http://schemas.openxmlformats.org/officeDocument/2006/relationships/hyperlink" Target="mailto:Lazaro.bravo98@gmail.com" TargetMode="External"/><Relationship Id="rId442" Type="http://schemas.openxmlformats.org/officeDocument/2006/relationships/hyperlink" Target="mailto:Angelamariap1967@gmail.com" TargetMode="External"/><Relationship Id="rId484" Type="http://schemas.openxmlformats.org/officeDocument/2006/relationships/hyperlink" Target="https://community.secop.gov.co/Public/Tendering/ContractNoticePhases/View?PPI=CO1.PPI.43530383&amp;isFromPublicArea=True&amp;isModal=False" TargetMode="External"/><Relationship Id="rId137" Type="http://schemas.openxmlformats.org/officeDocument/2006/relationships/hyperlink" Target="https://community.secop.gov.co/Public/Tendering/ContractNoticePhases/View?PPI=CO1.PPI.37232502&amp;isFromPublicArea=True&amp;isModal=False" TargetMode="External"/><Relationship Id="rId302" Type="http://schemas.openxmlformats.org/officeDocument/2006/relationships/hyperlink" Target="https://community.secop.gov.co/Public/Tendering/ContractNoticePhases/View?PPI=CO1.PPI.38589356&amp;isFromPublicArea=True&amp;isModal=False" TargetMode="External"/><Relationship Id="rId344" Type="http://schemas.openxmlformats.org/officeDocument/2006/relationships/hyperlink" Target="mailto:vivi162128@gmail.com" TargetMode="External"/><Relationship Id="rId41" Type="http://schemas.openxmlformats.org/officeDocument/2006/relationships/hyperlink" Target="mailto:Juliorestreporodriguez4@gmail.com" TargetMode="External"/><Relationship Id="rId83" Type="http://schemas.openxmlformats.org/officeDocument/2006/relationships/hyperlink" Target="mailto:Canosanti89@gmail.com" TargetMode="External"/><Relationship Id="rId179" Type="http://schemas.openxmlformats.org/officeDocument/2006/relationships/hyperlink" Target="mailto:Luzadriana1025@hotmail.com" TargetMode="External"/><Relationship Id="rId386" Type="http://schemas.openxmlformats.org/officeDocument/2006/relationships/hyperlink" Target="mailto:jfmillanq@gmail.com" TargetMode="External"/><Relationship Id="rId190" Type="http://schemas.openxmlformats.org/officeDocument/2006/relationships/hyperlink" Target="mailto:Diana8guerrero@gmail.com" TargetMode="External"/><Relationship Id="rId204" Type="http://schemas.openxmlformats.org/officeDocument/2006/relationships/hyperlink" Target="mailto:JZ9953@GMAIL.COM" TargetMode="External"/><Relationship Id="rId246" Type="http://schemas.openxmlformats.org/officeDocument/2006/relationships/hyperlink" Target="https://community.secop.gov.co/Public/Tendering/ContractNoticePhases/View?PPI=CO1.PPI.38155242&amp;isFromPublicArea=True&amp;isModal=False" TargetMode="External"/><Relationship Id="rId288" Type="http://schemas.openxmlformats.org/officeDocument/2006/relationships/hyperlink" Target="https://community.secop.gov.co/Public/Tendering/ContractNoticePhases/View?PPI=CO1.PPI.38505541&amp;isFromPublicArea=True&amp;isModal=False" TargetMode="External"/><Relationship Id="rId411" Type="http://schemas.openxmlformats.org/officeDocument/2006/relationships/hyperlink" Target="mailto:APQR1997@GMAIL.COM" TargetMode="External"/><Relationship Id="rId453" Type="http://schemas.openxmlformats.org/officeDocument/2006/relationships/hyperlink" Target="mailto:lfvargas89@gmail.com" TargetMode="External"/><Relationship Id="rId509" Type="http://schemas.openxmlformats.org/officeDocument/2006/relationships/hyperlink" Target="https://community.secop.gov.co/Public/Tendering/ContractNoticePhases/View?PPI=CO1.PPI.43841188&amp;isFromPublicArea=True&amp;isModal=False" TargetMode="External"/><Relationship Id="rId106" Type="http://schemas.openxmlformats.org/officeDocument/2006/relationships/hyperlink" Target="https://community.secop.gov.co/Public/Tendering/ContractNoticePhases/View?PPI=CO1.PPI.36976216&amp;isFromPublicArea=True&amp;isModal=False" TargetMode="External"/><Relationship Id="rId313" Type="http://schemas.openxmlformats.org/officeDocument/2006/relationships/hyperlink" Target="https://community.secop.gov.co/Public/Tendering/ContractNoticePhases/View?PPI=CO1.PPI.38745955&amp;isFromPublicArea=True&amp;isModal=False" TargetMode="External"/><Relationship Id="rId495" Type="http://schemas.openxmlformats.org/officeDocument/2006/relationships/hyperlink" Target="https://community.secop.gov.co/Public/Tendering/ContractNoticePhases/View?PPI=CO1.PPI.43834173&amp;isFromPublicArea=True&amp;isModal=False" TargetMode="External"/><Relationship Id="rId10" Type="http://schemas.openxmlformats.org/officeDocument/2006/relationships/hyperlink" Target="mailto:Pinilladavid11@gmail.com" TargetMode="External"/><Relationship Id="rId52" Type="http://schemas.openxmlformats.org/officeDocument/2006/relationships/hyperlink" Target="mailto:Eco.kduran@gmail.com" TargetMode="External"/><Relationship Id="rId94" Type="http://schemas.openxmlformats.org/officeDocument/2006/relationships/hyperlink" Target="mailto:Arq.juanvives@gmail.com" TargetMode="External"/><Relationship Id="rId148" Type="http://schemas.openxmlformats.org/officeDocument/2006/relationships/hyperlink" Target="https://community.secop.gov.co/Public/Tendering/ContractNoticePhases/View?PPI=CO1.PPI.37314979&amp;isFromPublicArea=True&amp;isModal=False" TargetMode="External"/><Relationship Id="rId355" Type="http://schemas.openxmlformats.org/officeDocument/2006/relationships/hyperlink" Target="mailto:VIKEPRA8506@YAHOO.ES" TargetMode="External"/><Relationship Id="rId397" Type="http://schemas.openxmlformats.org/officeDocument/2006/relationships/hyperlink" Target="mailto:Victoriaherrera260@gmail.com" TargetMode="External"/><Relationship Id="rId520" Type="http://schemas.openxmlformats.org/officeDocument/2006/relationships/hyperlink" Target="https://community.secop.gov.co/Public/Tendering/ContractNoticePhases/View?PPI=CO1.PPI.44027688&amp;isFromPublicArea=True&amp;isModal=False" TargetMode="External"/><Relationship Id="rId215" Type="http://schemas.openxmlformats.org/officeDocument/2006/relationships/hyperlink" Target="https://community.secop.gov.co/Public/Tendering/ContractNoticePhases/View?PPI=CO1.PPI.37697126&amp;isFromPublicArea=True&amp;isModal=False" TargetMode="External"/><Relationship Id="rId257" Type="http://schemas.openxmlformats.org/officeDocument/2006/relationships/hyperlink" Target="https://community.secop.gov.co/Public/Tendering/ContractNoticePhases/View?PPI=CO1.PPI.38310403&amp;isFromPublicArea=True&amp;isModal=False" TargetMode="External"/><Relationship Id="rId422" Type="http://schemas.openxmlformats.org/officeDocument/2006/relationships/hyperlink" Target="mailto:andrewsod@outlook.com" TargetMode="External"/><Relationship Id="rId464" Type="http://schemas.openxmlformats.org/officeDocument/2006/relationships/hyperlink" Target="mailto:valentinalopez0527@outlook.com" TargetMode="External"/><Relationship Id="rId299" Type="http://schemas.openxmlformats.org/officeDocument/2006/relationships/hyperlink" Target="mailto:Jer1518@hotmail.com" TargetMode="External"/><Relationship Id="rId63" Type="http://schemas.openxmlformats.org/officeDocument/2006/relationships/hyperlink" Target="mailto:almamabe@yahoo.es" TargetMode="External"/><Relationship Id="rId159" Type="http://schemas.openxmlformats.org/officeDocument/2006/relationships/hyperlink" Target="https://community.secop.gov.co/Public/Tendering/ContractNoticePhases/View?PPI=CO1.PPI.37519280&amp;isFromPublicArea=True&amp;isModal=False" TargetMode="External"/><Relationship Id="rId366" Type="http://schemas.openxmlformats.org/officeDocument/2006/relationships/hyperlink" Target="mailto:maiandlore@gmail.com" TargetMode="External"/><Relationship Id="rId226" Type="http://schemas.openxmlformats.org/officeDocument/2006/relationships/hyperlink" Target="https://community.secop.gov.co/Public/Tendering/ContractNoticePhases/View?PPI=CO1.PPI.37973699&amp;isFromPublicArea=True&amp;isModal=False" TargetMode="External"/><Relationship Id="rId433" Type="http://schemas.openxmlformats.org/officeDocument/2006/relationships/hyperlink" Target="https://community.secop.gov.co/Public/Tendering/ContractNoticePhases/View?PPI=CO1.PPI.41581542&amp;isFromPublicArea=True&amp;isModal=False" TargetMode="External"/><Relationship Id="rId74" Type="http://schemas.openxmlformats.org/officeDocument/2006/relationships/hyperlink" Target="mailto:He.roa@hotmail.com" TargetMode="External"/><Relationship Id="rId377" Type="http://schemas.openxmlformats.org/officeDocument/2006/relationships/hyperlink" Target="mailto:Yinaka0313@gmail.com" TargetMode="External"/><Relationship Id="rId500" Type="http://schemas.openxmlformats.org/officeDocument/2006/relationships/hyperlink" Target="https://community.secop.gov.co/Public/Tendering/ContractNoticePhases/View?PPI=CO1.PPI.43871373&amp;isFromPublicArea=True&amp;isModal=False" TargetMode="External"/><Relationship Id="rId5" Type="http://schemas.openxmlformats.org/officeDocument/2006/relationships/hyperlink" Target="mailto:vimamoto@gmail.com" TargetMode="External"/><Relationship Id="rId237" Type="http://schemas.openxmlformats.org/officeDocument/2006/relationships/hyperlink" Target="https://community.secop.gov.co/Public/Tendering/ContractNoticePhases/View?PPI=CO1.PPI.38037542&amp;isFromPublicArea=True&amp;isModal=False" TargetMode="External"/><Relationship Id="rId444" Type="http://schemas.openxmlformats.org/officeDocument/2006/relationships/hyperlink" Target="mailto:almamabe@yahoo.es" TargetMode="External"/></Relationships>
</file>

<file path=xl/worksheets/_rels/sheet8.xml.rels><?xml version="1.0" encoding="UTF-8" standalone="yes"?>
<Relationships xmlns="http://schemas.openxmlformats.org/package/2006/relationships"><Relationship Id="rId2" Type="http://schemas.openxmlformats.org/officeDocument/2006/relationships/hyperlink" Target="https://operaciones.colombiacompra.gov.co/tienda-virtual-del-estado-colombiano/ordenes-compra/145362" TargetMode="External"/><Relationship Id="rId1" Type="http://schemas.openxmlformats.org/officeDocument/2006/relationships/hyperlink" Target="mailto:Angelofrancisco74@hotmail.com" TargetMode="External"/></Relationships>
</file>

<file path=xl/worksheets/_rels/sheet9.xml.rels><?xml version="1.0" encoding="UTF-8" standalone="yes"?>
<Relationships xmlns="http://schemas.openxmlformats.org/package/2006/relationships"><Relationship Id="rId2" Type="http://schemas.openxmlformats.org/officeDocument/2006/relationships/hyperlink" Target="https://community.secop.gov.co/Public/Tendering/ContractNoticePhases/View?PPI=CO1.PPI.37200751&amp;isFromPublicArea=True&amp;isModal=False" TargetMode="External"/><Relationship Id="rId1" Type="http://schemas.openxmlformats.org/officeDocument/2006/relationships/hyperlink" Target="mailto:Patricia.ramirez1510@hotmai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tabColor rgb="FF7030A0"/>
  </sheetPr>
  <dimension ref="A1:J42"/>
  <sheetViews>
    <sheetView topLeftCell="A7" workbookViewId="0">
      <selection activeCell="C40" sqref="C40"/>
    </sheetView>
  </sheetViews>
  <sheetFormatPr defaultColWidth="9.140625" defaultRowHeight="15"/>
  <cols>
    <col min="1" max="1" width="9.140625" style="7" bestFit="1" customWidth="1"/>
    <col min="2" max="2" width="20.85546875" bestFit="1" customWidth="1"/>
    <col min="3" max="3" width="35.28515625" bestFit="1" customWidth="1"/>
    <col min="4" max="4" width="59" bestFit="1" customWidth="1"/>
    <col min="5" max="5" width="25.7109375" bestFit="1" customWidth="1"/>
    <col min="6" max="6" width="11.140625" bestFit="1" customWidth="1"/>
    <col min="7" max="7" width="17" style="3" bestFit="1" customWidth="1"/>
    <col min="8" max="8" width="21" bestFit="1" customWidth="1"/>
    <col min="9" max="9" width="25.85546875" bestFit="1" customWidth="1"/>
    <col min="10" max="10" width="35.85546875" bestFit="1" customWidth="1"/>
  </cols>
  <sheetData>
    <row r="1" spans="1:10">
      <c r="A1" s="24" t="s">
        <v>0</v>
      </c>
      <c r="B1" s="25" t="s">
        <v>1</v>
      </c>
      <c r="C1" s="26" t="s">
        <v>2</v>
      </c>
      <c r="D1" s="26" t="s">
        <v>3</v>
      </c>
      <c r="E1" s="27" t="s">
        <v>4</v>
      </c>
      <c r="F1" s="27" t="s">
        <v>5</v>
      </c>
      <c r="G1" s="28" t="s">
        <v>6</v>
      </c>
      <c r="H1" s="27" t="s">
        <v>7</v>
      </c>
      <c r="I1" s="27" t="s">
        <v>8</v>
      </c>
      <c r="J1" s="27" t="s">
        <v>9</v>
      </c>
    </row>
    <row r="2" spans="1:10">
      <c r="A2" s="8">
        <v>1</v>
      </c>
      <c r="B2" s="5" t="s">
        <v>10</v>
      </c>
      <c r="C2" s="5" t="s">
        <v>11</v>
      </c>
      <c r="D2" s="5" t="s">
        <v>12</v>
      </c>
      <c r="E2" s="5" t="s">
        <v>13</v>
      </c>
      <c r="F2" s="5" t="s">
        <v>14</v>
      </c>
      <c r="G2" s="11">
        <v>20245410035902</v>
      </c>
      <c r="H2" s="9">
        <v>45390</v>
      </c>
      <c r="I2" s="12" t="s">
        <v>15</v>
      </c>
      <c r="J2" s="12" t="s">
        <v>16</v>
      </c>
    </row>
    <row r="3" spans="1:10">
      <c r="A3" s="8">
        <v>2</v>
      </c>
      <c r="B3" s="13" t="s">
        <v>17</v>
      </c>
      <c r="C3" s="13" t="s">
        <v>18</v>
      </c>
      <c r="D3" s="13" t="s">
        <v>19</v>
      </c>
      <c r="E3" s="13" t="s">
        <v>20</v>
      </c>
      <c r="F3" s="13" t="s">
        <v>14</v>
      </c>
      <c r="G3" s="14">
        <v>20245410039792</v>
      </c>
      <c r="H3" s="15">
        <v>45397</v>
      </c>
      <c r="I3" s="13" t="s">
        <v>15</v>
      </c>
      <c r="J3" s="13" t="s">
        <v>21</v>
      </c>
    </row>
    <row r="4" spans="1:10" hidden="1">
      <c r="A4" s="8">
        <v>3</v>
      </c>
      <c r="B4" s="16" t="s">
        <v>22</v>
      </c>
      <c r="C4" s="16" t="s">
        <v>23</v>
      </c>
      <c r="D4" s="16" t="s">
        <v>24</v>
      </c>
      <c r="E4" s="16" t="s">
        <v>20</v>
      </c>
      <c r="F4" s="16" t="s">
        <v>14</v>
      </c>
      <c r="G4" s="29">
        <v>20245410041092</v>
      </c>
      <c r="H4" s="30">
        <v>45399</v>
      </c>
      <c r="I4" s="18" t="s">
        <v>25</v>
      </c>
      <c r="J4" s="16" t="s">
        <v>26</v>
      </c>
    </row>
    <row r="5" spans="1:10" hidden="1">
      <c r="A5" s="8">
        <v>4</v>
      </c>
      <c r="B5" s="16" t="s">
        <v>27</v>
      </c>
      <c r="C5" s="16" t="s">
        <v>28</v>
      </c>
      <c r="D5" s="16" t="s">
        <v>29</v>
      </c>
      <c r="E5" s="16" t="s">
        <v>30</v>
      </c>
      <c r="F5" s="16" t="s">
        <v>14</v>
      </c>
      <c r="G5" s="29">
        <v>20245410035382</v>
      </c>
      <c r="H5" s="30">
        <v>45386</v>
      </c>
      <c r="I5" s="18" t="s">
        <v>25</v>
      </c>
      <c r="J5" s="16" t="s">
        <v>26</v>
      </c>
    </row>
    <row r="6" spans="1:10">
      <c r="A6" s="8">
        <v>5</v>
      </c>
      <c r="B6" s="5" t="s">
        <v>31</v>
      </c>
      <c r="C6" s="5" t="s">
        <v>32</v>
      </c>
      <c r="D6" s="5" t="s">
        <v>33</v>
      </c>
      <c r="E6" s="5" t="s">
        <v>34</v>
      </c>
      <c r="F6" s="5" t="s">
        <v>14</v>
      </c>
      <c r="G6" s="11">
        <v>20245410043072</v>
      </c>
      <c r="H6" s="17">
        <v>45405</v>
      </c>
      <c r="I6" s="5"/>
      <c r="J6" s="12" t="s">
        <v>15</v>
      </c>
    </row>
    <row r="7" spans="1:10">
      <c r="A7" s="8">
        <v>6</v>
      </c>
      <c r="B7" s="5" t="s">
        <v>35</v>
      </c>
      <c r="C7" s="5" t="s">
        <v>36</v>
      </c>
      <c r="D7" s="5" t="s">
        <v>37</v>
      </c>
      <c r="E7" s="5" t="s">
        <v>20</v>
      </c>
      <c r="F7" s="5" t="s">
        <v>14</v>
      </c>
      <c r="G7" s="11">
        <v>20245410043912</v>
      </c>
      <c r="H7" s="9">
        <v>45406</v>
      </c>
      <c r="I7" s="12" t="s">
        <v>15</v>
      </c>
      <c r="J7" s="12" t="s">
        <v>26</v>
      </c>
    </row>
    <row r="8" spans="1:10">
      <c r="A8" s="8">
        <v>7</v>
      </c>
      <c r="B8" s="5" t="s">
        <v>38</v>
      </c>
      <c r="C8" s="5" t="s">
        <v>39</v>
      </c>
      <c r="D8" s="5" t="s">
        <v>40</v>
      </c>
      <c r="E8" s="5" t="s">
        <v>20</v>
      </c>
      <c r="F8" s="5" t="s">
        <v>14</v>
      </c>
      <c r="G8" s="11">
        <v>20245410045282</v>
      </c>
      <c r="H8" s="9">
        <v>45408</v>
      </c>
      <c r="I8" s="5"/>
      <c r="J8" s="12" t="s">
        <v>41</v>
      </c>
    </row>
    <row r="9" spans="1:10">
      <c r="A9" s="8">
        <v>8</v>
      </c>
      <c r="B9" s="18" t="s">
        <v>42</v>
      </c>
      <c r="C9" s="18" t="s">
        <v>43</v>
      </c>
      <c r="D9" s="18" t="s">
        <v>44</v>
      </c>
      <c r="E9" s="18" t="s">
        <v>20</v>
      </c>
      <c r="F9" s="18" t="s">
        <v>45</v>
      </c>
      <c r="G9" s="19">
        <v>20245410046202</v>
      </c>
      <c r="H9" s="20">
        <v>45411</v>
      </c>
      <c r="I9" s="16" t="s">
        <v>46</v>
      </c>
      <c r="J9" s="16" t="s">
        <v>47</v>
      </c>
    </row>
    <row r="10" spans="1:10">
      <c r="A10" s="8">
        <v>9</v>
      </c>
      <c r="B10" s="5" t="s">
        <v>48</v>
      </c>
      <c r="C10" s="5" t="s">
        <v>49</v>
      </c>
      <c r="D10" s="5" t="s">
        <v>50</v>
      </c>
      <c r="E10" s="5" t="s">
        <v>51</v>
      </c>
      <c r="F10" s="5" t="s">
        <v>45</v>
      </c>
      <c r="G10" s="11">
        <v>20245410046542</v>
      </c>
      <c r="H10" s="9">
        <v>45412</v>
      </c>
      <c r="I10" s="12" t="s">
        <v>52</v>
      </c>
      <c r="J10" s="12" t="s">
        <v>47</v>
      </c>
    </row>
    <row r="11" spans="1:10">
      <c r="A11" s="8">
        <v>10</v>
      </c>
      <c r="B11" s="5" t="s">
        <v>53</v>
      </c>
      <c r="C11" s="5" t="s">
        <v>54</v>
      </c>
      <c r="D11" s="5" t="s">
        <v>55</v>
      </c>
      <c r="E11" s="5" t="s">
        <v>56</v>
      </c>
      <c r="F11" s="5" t="s">
        <v>45</v>
      </c>
      <c r="G11" s="11">
        <v>20245410046732</v>
      </c>
      <c r="H11" s="9">
        <v>45412</v>
      </c>
      <c r="I11" s="12" t="s">
        <v>57</v>
      </c>
      <c r="J11" s="12" t="s">
        <v>47</v>
      </c>
    </row>
    <row r="12" spans="1:10">
      <c r="A12" s="8">
        <v>11</v>
      </c>
      <c r="B12" s="5" t="s">
        <v>58</v>
      </c>
      <c r="C12" s="5" t="s">
        <v>59</v>
      </c>
      <c r="D12" s="5" t="s">
        <v>60</v>
      </c>
      <c r="E12" s="5" t="s">
        <v>30</v>
      </c>
      <c r="F12" s="5" t="s">
        <v>14</v>
      </c>
      <c r="G12" s="11">
        <v>20245410047642</v>
      </c>
      <c r="H12" s="9">
        <v>45415</v>
      </c>
      <c r="I12" s="12" t="s">
        <v>15</v>
      </c>
      <c r="J12" s="12" t="s">
        <v>61</v>
      </c>
    </row>
    <row r="13" spans="1:10">
      <c r="A13" s="8">
        <v>12</v>
      </c>
      <c r="B13" s="5" t="s">
        <v>62</v>
      </c>
      <c r="C13" s="5" t="s">
        <v>63</v>
      </c>
      <c r="D13" s="5" t="s">
        <v>64</v>
      </c>
      <c r="E13" s="5" t="s">
        <v>65</v>
      </c>
      <c r="F13" s="5" t="s">
        <v>14</v>
      </c>
      <c r="G13" s="11">
        <v>20245410048172</v>
      </c>
      <c r="H13" s="9">
        <v>45418</v>
      </c>
      <c r="I13" s="12" t="s">
        <v>15</v>
      </c>
      <c r="J13" s="12" t="s">
        <v>15</v>
      </c>
    </row>
    <row r="14" spans="1:10">
      <c r="A14" s="8">
        <v>13</v>
      </c>
      <c r="B14" s="5" t="s">
        <v>66</v>
      </c>
      <c r="C14" s="5" t="s">
        <v>67</v>
      </c>
      <c r="D14" s="5" t="s">
        <v>68</v>
      </c>
      <c r="E14" s="5" t="s">
        <v>13</v>
      </c>
      <c r="F14" s="5" t="s">
        <v>14</v>
      </c>
      <c r="G14" s="11">
        <v>20245410048432</v>
      </c>
      <c r="H14" s="9">
        <v>45419</v>
      </c>
      <c r="I14" s="12" t="s">
        <v>15</v>
      </c>
      <c r="J14" s="12" t="s">
        <v>16</v>
      </c>
    </row>
    <row r="15" spans="1:10">
      <c r="A15" s="8">
        <v>14</v>
      </c>
      <c r="B15" s="5" t="s">
        <v>69</v>
      </c>
      <c r="C15" s="5" t="s">
        <v>70</v>
      </c>
      <c r="D15" s="5" t="s">
        <v>64</v>
      </c>
      <c r="E15" s="5" t="s">
        <v>71</v>
      </c>
      <c r="F15" s="5" t="s">
        <v>14</v>
      </c>
      <c r="G15" s="11">
        <v>20245410049382</v>
      </c>
      <c r="H15" s="9">
        <v>45419</v>
      </c>
      <c r="I15" s="12" t="s">
        <v>15</v>
      </c>
      <c r="J15" s="12" t="s">
        <v>15</v>
      </c>
    </row>
    <row r="16" spans="1:10">
      <c r="A16" s="8">
        <v>15</v>
      </c>
      <c r="B16" s="5" t="s">
        <v>72</v>
      </c>
      <c r="C16" s="5" t="s">
        <v>73</v>
      </c>
      <c r="D16" s="5" t="s">
        <v>74</v>
      </c>
      <c r="E16" s="5" t="s">
        <v>75</v>
      </c>
      <c r="F16" s="5" t="s">
        <v>14</v>
      </c>
      <c r="G16" s="11">
        <v>20245410048972</v>
      </c>
      <c r="H16" s="9">
        <v>45419</v>
      </c>
      <c r="I16" s="12" t="s">
        <v>15</v>
      </c>
      <c r="J16" s="12" t="s">
        <v>26</v>
      </c>
    </row>
    <row r="17" spans="1:10">
      <c r="A17" s="8">
        <v>16</v>
      </c>
      <c r="B17" s="5" t="s">
        <v>76</v>
      </c>
      <c r="C17" s="5" t="s">
        <v>77</v>
      </c>
      <c r="D17" s="5" t="s">
        <v>78</v>
      </c>
      <c r="E17" s="5" t="s">
        <v>75</v>
      </c>
      <c r="F17" s="5" t="s">
        <v>14</v>
      </c>
      <c r="G17" s="11">
        <v>20245410049262</v>
      </c>
      <c r="H17" s="9">
        <v>45419</v>
      </c>
      <c r="I17" s="12"/>
      <c r="J17" s="12" t="s">
        <v>26</v>
      </c>
    </row>
    <row r="18" spans="1:10" hidden="1">
      <c r="A18" s="8">
        <v>17</v>
      </c>
      <c r="B18" s="22" t="s">
        <v>79</v>
      </c>
      <c r="C18" s="21" t="s">
        <v>80</v>
      </c>
      <c r="D18" s="22" t="s">
        <v>81</v>
      </c>
      <c r="E18" s="23" t="s">
        <v>82</v>
      </c>
      <c r="F18" s="18" t="s">
        <v>14</v>
      </c>
      <c r="G18" s="19">
        <v>20245410038922</v>
      </c>
      <c r="H18" s="20">
        <v>45394</v>
      </c>
      <c r="I18" s="18" t="s">
        <v>25</v>
      </c>
      <c r="J18" s="18" t="s">
        <v>26</v>
      </c>
    </row>
    <row r="19" spans="1:10" hidden="1">
      <c r="A19" s="8">
        <v>18</v>
      </c>
      <c r="B19" s="22" t="s">
        <v>22</v>
      </c>
      <c r="C19" s="21" t="s">
        <v>83</v>
      </c>
      <c r="D19" s="22" t="s">
        <v>84</v>
      </c>
      <c r="E19" s="23" t="s">
        <v>20</v>
      </c>
      <c r="F19" s="18" t="s">
        <v>14</v>
      </c>
      <c r="G19" s="19"/>
      <c r="H19" s="20"/>
      <c r="I19" s="18" t="s">
        <v>25</v>
      </c>
      <c r="J19" s="18" t="s">
        <v>26</v>
      </c>
    </row>
    <row r="20" spans="1:10" hidden="1">
      <c r="A20" s="8">
        <v>19</v>
      </c>
      <c r="B20" s="22" t="s">
        <v>85</v>
      </c>
      <c r="C20" s="21" t="s">
        <v>86</v>
      </c>
      <c r="D20" s="22" t="s">
        <v>87</v>
      </c>
      <c r="E20" s="23" t="s">
        <v>88</v>
      </c>
      <c r="F20" s="18" t="s">
        <v>14</v>
      </c>
      <c r="G20" s="19">
        <v>20245410028682</v>
      </c>
      <c r="H20" s="20"/>
      <c r="I20" s="18" t="s">
        <v>25</v>
      </c>
      <c r="J20" s="18" t="s">
        <v>89</v>
      </c>
    </row>
    <row r="21" spans="1:10" hidden="1">
      <c r="A21" s="8">
        <v>20</v>
      </c>
      <c r="B21" s="22" t="s">
        <v>27</v>
      </c>
      <c r="C21" s="21" t="s">
        <v>28</v>
      </c>
      <c r="D21" s="22" t="s">
        <v>90</v>
      </c>
      <c r="E21" s="23" t="s">
        <v>30</v>
      </c>
      <c r="F21" s="18" t="s">
        <v>14</v>
      </c>
      <c r="G21" s="19"/>
      <c r="H21" s="20"/>
      <c r="I21" s="18" t="s">
        <v>25</v>
      </c>
      <c r="J21" s="18" t="s">
        <v>26</v>
      </c>
    </row>
    <row r="22" spans="1:10" hidden="1">
      <c r="A22" s="8">
        <v>21</v>
      </c>
      <c r="B22" s="22" t="s">
        <v>91</v>
      </c>
      <c r="C22" s="21" t="s">
        <v>92</v>
      </c>
      <c r="D22" s="22" t="s">
        <v>93</v>
      </c>
      <c r="E22" s="23" t="s">
        <v>94</v>
      </c>
      <c r="F22" s="18" t="s">
        <v>14</v>
      </c>
      <c r="G22" s="19">
        <v>20245410028592</v>
      </c>
      <c r="H22" s="20"/>
      <c r="I22" s="18" t="s">
        <v>25</v>
      </c>
      <c r="J22" s="18" t="s">
        <v>89</v>
      </c>
    </row>
    <row r="23" spans="1:10" hidden="1">
      <c r="A23" s="8">
        <v>22</v>
      </c>
      <c r="B23" s="22" t="s">
        <v>95</v>
      </c>
      <c r="C23" s="21" t="s">
        <v>96</v>
      </c>
      <c r="D23" s="22" t="s">
        <v>97</v>
      </c>
      <c r="E23" s="23" t="s">
        <v>98</v>
      </c>
      <c r="F23" s="18" t="s">
        <v>14</v>
      </c>
      <c r="G23" s="19"/>
      <c r="H23" s="20"/>
      <c r="I23" s="18" t="s">
        <v>25</v>
      </c>
      <c r="J23" s="18" t="s">
        <v>26</v>
      </c>
    </row>
    <row r="24" spans="1:10" hidden="1">
      <c r="A24" s="8">
        <v>23</v>
      </c>
      <c r="B24" s="22" t="s">
        <v>99</v>
      </c>
      <c r="C24" s="21" t="s">
        <v>100</v>
      </c>
      <c r="D24" s="22" t="s">
        <v>101</v>
      </c>
      <c r="E24" s="23" t="s">
        <v>102</v>
      </c>
      <c r="F24" s="18" t="s">
        <v>14</v>
      </c>
      <c r="G24" s="19"/>
      <c r="H24" s="20"/>
      <c r="I24" s="18" t="s">
        <v>25</v>
      </c>
      <c r="J24" s="18" t="s">
        <v>26</v>
      </c>
    </row>
    <row r="25" spans="1:10" hidden="1">
      <c r="A25" s="8">
        <v>24</v>
      </c>
      <c r="B25" s="22" t="s">
        <v>103</v>
      </c>
      <c r="C25" s="21" t="s">
        <v>104</v>
      </c>
      <c r="D25" s="22" t="s">
        <v>105</v>
      </c>
      <c r="E25" s="23" t="s">
        <v>13</v>
      </c>
      <c r="F25" s="18" t="s">
        <v>14</v>
      </c>
      <c r="G25" s="19">
        <v>20245410029062</v>
      </c>
      <c r="H25" s="20"/>
      <c r="I25" s="18" t="s">
        <v>25</v>
      </c>
      <c r="J25" s="18" t="s">
        <v>89</v>
      </c>
    </row>
    <row r="26" spans="1:10" hidden="1">
      <c r="A26" s="8">
        <v>25</v>
      </c>
      <c r="B26" s="22" t="s">
        <v>106</v>
      </c>
      <c r="C26" s="21" t="s">
        <v>107</v>
      </c>
      <c r="D26" s="22" t="s">
        <v>108</v>
      </c>
      <c r="E26" s="23" t="s">
        <v>94</v>
      </c>
      <c r="F26" s="18" t="s">
        <v>14</v>
      </c>
      <c r="G26" s="19">
        <v>20245410034842</v>
      </c>
      <c r="H26" s="20"/>
      <c r="I26" s="18" t="s">
        <v>25</v>
      </c>
      <c r="J26" s="18" t="s">
        <v>109</v>
      </c>
    </row>
    <row r="27" spans="1:10" hidden="1">
      <c r="A27" s="8">
        <v>26</v>
      </c>
      <c r="B27" s="22" t="s">
        <v>110</v>
      </c>
      <c r="C27" s="21" t="s">
        <v>111</v>
      </c>
      <c r="D27" s="22" t="s">
        <v>112</v>
      </c>
      <c r="E27" s="23" t="s">
        <v>113</v>
      </c>
      <c r="F27" s="18" t="s">
        <v>14</v>
      </c>
      <c r="G27" s="19">
        <v>20245410036742</v>
      </c>
      <c r="H27" s="20"/>
      <c r="I27" s="18" t="s">
        <v>25</v>
      </c>
      <c r="J27" s="18" t="s">
        <v>109</v>
      </c>
    </row>
    <row r="28" spans="1:10" hidden="1">
      <c r="A28" s="8">
        <v>27</v>
      </c>
      <c r="B28" s="22" t="s">
        <v>114</v>
      </c>
      <c r="C28" s="21" t="s">
        <v>115</v>
      </c>
      <c r="D28" s="22" t="s">
        <v>116</v>
      </c>
      <c r="E28" s="23" t="s">
        <v>117</v>
      </c>
      <c r="F28" s="18" t="s">
        <v>14</v>
      </c>
      <c r="G28" s="19"/>
      <c r="H28" s="20"/>
      <c r="I28" s="18" t="s">
        <v>25</v>
      </c>
      <c r="J28" s="18" t="s">
        <v>118</v>
      </c>
    </row>
    <row r="29" spans="1:10" hidden="1">
      <c r="A29" s="8">
        <v>28</v>
      </c>
      <c r="B29" s="22" t="s">
        <v>119</v>
      </c>
      <c r="C29" s="21" t="s">
        <v>120</v>
      </c>
      <c r="D29" s="22" t="s">
        <v>121</v>
      </c>
      <c r="E29" s="23" t="s">
        <v>65</v>
      </c>
      <c r="F29" s="18" t="s">
        <v>14</v>
      </c>
      <c r="G29" s="19"/>
      <c r="H29" s="20"/>
      <c r="I29" s="18" t="s">
        <v>25</v>
      </c>
      <c r="J29" s="18" t="s">
        <v>118</v>
      </c>
    </row>
    <row r="30" spans="1:10" hidden="1">
      <c r="A30" s="8">
        <v>29</v>
      </c>
      <c r="B30" s="22" t="s">
        <v>122</v>
      </c>
      <c r="C30" s="21" t="s">
        <v>123</v>
      </c>
      <c r="D30" s="22" t="s">
        <v>124</v>
      </c>
      <c r="E30" s="23" t="s">
        <v>125</v>
      </c>
      <c r="F30" s="18" t="s">
        <v>14</v>
      </c>
      <c r="G30" s="19">
        <v>20245410040282</v>
      </c>
      <c r="H30" s="20"/>
      <c r="I30" s="18" t="s">
        <v>25</v>
      </c>
      <c r="J30" s="18" t="s">
        <v>109</v>
      </c>
    </row>
    <row r="31" spans="1:10" hidden="1">
      <c r="A31" s="8">
        <v>30</v>
      </c>
      <c r="B31" s="22" t="s">
        <v>126</v>
      </c>
      <c r="C31" s="21" t="s">
        <v>127</v>
      </c>
      <c r="D31" s="22" t="s">
        <v>123</v>
      </c>
      <c r="E31" s="23" t="s">
        <v>125</v>
      </c>
      <c r="F31" s="18" t="s">
        <v>14</v>
      </c>
      <c r="G31" s="19">
        <v>20245410035252</v>
      </c>
      <c r="H31" s="20"/>
      <c r="I31" s="18" t="s">
        <v>25</v>
      </c>
      <c r="J31" s="18" t="s">
        <v>109</v>
      </c>
    </row>
    <row r="32" spans="1:10" hidden="1">
      <c r="A32" s="8">
        <v>31</v>
      </c>
      <c r="B32" s="22" t="s">
        <v>128</v>
      </c>
      <c r="C32" s="21" t="s">
        <v>129</v>
      </c>
      <c r="D32" s="22" t="s">
        <v>130</v>
      </c>
      <c r="E32" s="23" t="s">
        <v>30</v>
      </c>
      <c r="F32" s="18" t="s">
        <v>14</v>
      </c>
      <c r="G32" s="19">
        <v>20245410041062</v>
      </c>
      <c r="H32" s="20"/>
      <c r="I32" s="18" t="s">
        <v>25</v>
      </c>
      <c r="J32" s="18" t="s">
        <v>89</v>
      </c>
    </row>
    <row r="33" spans="1:10" hidden="1">
      <c r="A33" s="8">
        <v>32</v>
      </c>
      <c r="B33" s="22" t="s">
        <v>131</v>
      </c>
      <c r="C33" s="21" t="s">
        <v>132</v>
      </c>
      <c r="D33" s="22" t="s">
        <v>133</v>
      </c>
      <c r="E33" s="23" t="s">
        <v>13</v>
      </c>
      <c r="F33" s="18" t="s">
        <v>14</v>
      </c>
      <c r="G33" s="19"/>
      <c r="H33" s="20"/>
      <c r="I33" s="18" t="s">
        <v>25</v>
      </c>
      <c r="J33" s="18" t="s">
        <v>26</v>
      </c>
    </row>
    <row r="34" spans="1:10">
      <c r="A34" s="6">
        <v>33</v>
      </c>
      <c r="B34" s="5" t="s">
        <v>79</v>
      </c>
      <c r="C34" s="5" t="s">
        <v>81</v>
      </c>
      <c r="D34" s="5" t="s">
        <v>134</v>
      </c>
      <c r="E34" s="5" t="s">
        <v>82</v>
      </c>
      <c r="F34" s="5" t="s">
        <v>14</v>
      </c>
      <c r="G34" s="5"/>
      <c r="H34" s="9">
        <v>45421</v>
      </c>
      <c r="I34" s="12"/>
      <c r="J34" s="12" t="s">
        <v>135</v>
      </c>
    </row>
    <row r="35" spans="1:10">
      <c r="A35" s="6">
        <v>34</v>
      </c>
      <c r="B35" s="4" t="s">
        <v>136</v>
      </c>
      <c r="C35" s="5" t="s">
        <v>137</v>
      </c>
      <c r="D35" s="5" t="s">
        <v>138</v>
      </c>
      <c r="E35" s="5" t="s">
        <v>139</v>
      </c>
      <c r="F35" s="5" t="s">
        <v>14</v>
      </c>
      <c r="G35" s="5" t="s">
        <v>64</v>
      </c>
      <c r="H35" s="9"/>
      <c r="I35" s="2"/>
      <c r="J35" s="2"/>
    </row>
    <row r="36" spans="1:10">
      <c r="A36" s="6">
        <v>35</v>
      </c>
      <c r="B36" s="4" t="s">
        <v>140</v>
      </c>
      <c r="C36" s="5" t="s">
        <v>141</v>
      </c>
      <c r="D36" s="5" t="s">
        <v>142</v>
      </c>
      <c r="E36" s="5" t="s">
        <v>30</v>
      </c>
      <c r="F36" s="5" t="s">
        <v>14</v>
      </c>
      <c r="G36" s="11">
        <v>20245410050862</v>
      </c>
      <c r="H36" s="9">
        <v>45422</v>
      </c>
      <c r="I36" s="2"/>
      <c r="J36" s="2"/>
    </row>
    <row r="37" spans="1:10">
      <c r="A37" s="6">
        <v>36</v>
      </c>
      <c r="B37" s="4" t="s">
        <v>143</v>
      </c>
      <c r="C37" s="5" t="s">
        <v>144</v>
      </c>
      <c r="D37" s="5" t="s">
        <v>145</v>
      </c>
      <c r="E37" s="5" t="s">
        <v>30</v>
      </c>
      <c r="F37" s="5" t="s">
        <v>14</v>
      </c>
      <c r="G37" s="11">
        <v>20245410050872</v>
      </c>
      <c r="H37" s="9">
        <v>45422</v>
      </c>
      <c r="I37" s="2"/>
      <c r="J37" s="2"/>
    </row>
    <row r="38" spans="1:10">
      <c r="A38" s="6">
        <v>37</v>
      </c>
      <c r="B38" s="1" t="s">
        <v>146</v>
      </c>
      <c r="C38" s="5" t="s">
        <v>147</v>
      </c>
      <c r="D38" s="5" t="s">
        <v>148</v>
      </c>
      <c r="E38" s="5" t="s">
        <v>149</v>
      </c>
      <c r="F38" s="5" t="s">
        <v>14</v>
      </c>
      <c r="G38" s="5" t="s">
        <v>64</v>
      </c>
      <c r="H38" s="9"/>
      <c r="I38" s="2"/>
      <c r="J38" s="2"/>
    </row>
    <row r="39" spans="1:10">
      <c r="A39" s="10">
        <v>38</v>
      </c>
    </row>
    <row r="40" spans="1:10">
      <c r="A40" s="8">
        <v>39</v>
      </c>
    </row>
    <row r="41" spans="1:10">
      <c r="A41" s="8">
        <v>40</v>
      </c>
    </row>
    <row r="42" spans="1:10">
      <c r="A42" s="8">
        <v>41</v>
      </c>
    </row>
  </sheetData>
  <autoFilter ref="B1:J36" xr:uid="{00000000-0009-0000-0000-000000000000}">
    <filterColumn colId="7">
      <filters blank="1">
        <filter val=" "/>
        <filter val="09 MAYO AL 11 JUNIO 2024"/>
        <filter val="14 MAYO AL 15 JUNIO 2024"/>
        <filter val="Reactivar 12 MAYO"/>
      </filters>
    </filterColumn>
  </autoFilter>
  <conditionalFormatting sqref="B18:B33">
    <cfRule type="duplicateValues" dxfId="400" priority="115"/>
    <cfRule type="duplicateValues" dxfId="399" priority="116"/>
    <cfRule type="duplicateValues" dxfId="398" priority="117"/>
    <cfRule type="duplicateValues" dxfId="397" priority="118"/>
    <cfRule type="duplicateValues" dxfId="396" priority="119"/>
    <cfRule type="duplicateValues" dxfId="395" priority="120"/>
    <cfRule type="duplicateValues" dxfId="394" priority="121"/>
    <cfRule type="duplicateValues" dxfId="393" priority="122"/>
    <cfRule type="duplicateValues" dxfId="392" priority="123"/>
    <cfRule type="duplicateValues" dxfId="391" priority="124"/>
    <cfRule type="duplicateValues" dxfId="390" priority="125"/>
  </conditionalFormatting>
  <conditionalFormatting sqref="B35">
    <cfRule type="duplicateValues" dxfId="389" priority="32"/>
    <cfRule type="duplicateValues" dxfId="388" priority="33"/>
    <cfRule type="duplicateValues" dxfId="387" priority="34"/>
    <cfRule type="duplicateValues" dxfId="386" priority="35"/>
    <cfRule type="duplicateValues" dxfId="385" priority="36"/>
    <cfRule type="duplicateValues" dxfId="384" priority="37"/>
    <cfRule type="duplicateValues" dxfId="383" priority="38"/>
    <cfRule type="duplicateValues" dxfId="382" priority="39"/>
    <cfRule type="duplicateValues" dxfId="381" priority="40"/>
    <cfRule type="duplicateValues" dxfId="380" priority="41"/>
    <cfRule type="duplicateValues" dxfId="379" priority="42"/>
  </conditionalFormatting>
  <conditionalFormatting sqref="B36">
    <cfRule type="duplicateValues" dxfId="378" priority="22"/>
    <cfRule type="duplicateValues" dxfId="377" priority="23"/>
    <cfRule type="duplicateValues" dxfId="376" priority="24"/>
    <cfRule type="duplicateValues" dxfId="375" priority="25"/>
    <cfRule type="duplicateValues" dxfId="374" priority="26"/>
    <cfRule type="duplicateValues" dxfId="373" priority="27"/>
    <cfRule type="duplicateValues" dxfId="372" priority="28"/>
    <cfRule type="duplicateValues" dxfId="371" priority="29"/>
    <cfRule type="duplicateValues" dxfId="370" priority="30"/>
    <cfRule type="duplicateValues" dxfId="369" priority="31"/>
  </conditionalFormatting>
  <conditionalFormatting sqref="B37">
    <cfRule type="duplicateValues" dxfId="368" priority="12"/>
    <cfRule type="duplicateValues" dxfId="367" priority="13"/>
    <cfRule type="duplicateValues" dxfId="366" priority="14"/>
    <cfRule type="duplicateValues" dxfId="365" priority="15"/>
    <cfRule type="duplicateValues" dxfId="364" priority="16"/>
    <cfRule type="duplicateValues" dxfId="363" priority="17"/>
    <cfRule type="duplicateValues" dxfId="362" priority="18"/>
    <cfRule type="duplicateValues" dxfId="361" priority="19"/>
    <cfRule type="duplicateValues" dxfId="360" priority="20"/>
    <cfRule type="duplicateValues" dxfId="359" priority="21"/>
  </conditionalFormatting>
  <conditionalFormatting sqref="B38">
    <cfRule type="duplicateValues" dxfId="358" priority="1"/>
    <cfRule type="duplicateValues" dxfId="357" priority="2"/>
    <cfRule type="duplicateValues" dxfId="356" priority="3"/>
    <cfRule type="duplicateValues" dxfId="355" priority="4"/>
    <cfRule type="duplicateValues" dxfId="354" priority="5"/>
    <cfRule type="duplicateValues" dxfId="353" priority="6"/>
    <cfRule type="duplicateValues" dxfId="352" priority="7"/>
    <cfRule type="duplicateValues" dxfId="351" priority="8"/>
    <cfRule type="duplicateValues" dxfId="350" priority="9"/>
    <cfRule type="duplicateValues" dxfId="349" priority="10"/>
    <cfRule type="duplicateValues" dxfId="348" priority="11"/>
  </conditionalFormatting>
  <conditionalFormatting sqref="C35">
    <cfRule type="duplicateValues" dxfId="347" priority="65"/>
    <cfRule type="duplicateValues" dxfId="346" priority="66"/>
  </conditionalFormatting>
  <conditionalFormatting sqref="C36">
    <cfRule type="duplicateValues" dxfId="345" priority="53"/>
    <cfRule type="duplicateValues" dxfId="344" priority="54"/>
  </conditionalFormatting>
  <conditionalFormatting sqref="D18:D33">
    <cfRule type="duplicateValues" dxfId="343" priority="84"/>
    <cfRule type="duplicateValues" dxfId="342" priority="85"/>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M118"/>
  <sheetViews>
    <sheetView workbookViewId="0">
      <pane ySplit="1" topLeftCell="A70" activePane="bottomLeft" state="frozen"/>
      <selection pane="bottomLeft" activeCell="K1" sqref="K1"/>
      <selection activeCell="K1" sqref="K1"/>
    </sheetView>
  </sheetViews>
  <sheetFormatPr defaultColWidth="11.42578125" defaultRowHeight="23.1" customHeight="1"/>
  <cols>
    <col min="1" max="1" width="11.42578125" style="34"/>
    <col min="2" max="2" width="11.42578125" style="33"/>
    <col min="3" max="3" width="10.140625" style="33" bestFit="1" customWidth="1"/>
    <col min="4" max="4" width="26.5703125" style="33" bestFit="1" customWidth="1"/>
    <col min="5" max="5" width="11.42578125" style="33"/>
    <col min="6" max="6" width="14" style="33" customWidth="1"/>
    <col min="7" max="9" width="11.42578125" style="33"/>
    <col min="10" max="10" width="20.5703125" style="33" customWidth="1"/>
    <col min="11" max="11" width="17.85546875" style="33" customWidth="1"/>
    <col min="12" max="12" width="23.85546875" style="33" customWidth="1"/>
    <col min="13" max="33" width="11.42578125" style="33"/>
    <col min="34" max="34" width="20.85546875" style="33" customWidth="1"/>
    <col min="35" max="35" width="13.5703125" style="33" bestFit="1" customWidth="1"/>
    <col min="36" max="16384" width="11.42578125" style="33"/>
  </cols>
  <sheetData>
    <row r="1" spans="1:39" ht="48.6" customHeight="1">
      <c r="A1" s="144" t="s">
        <v>150</v>
      </c>
      <c r="B1" s="261" t="s">
        <v>151</v>
      </c>
      <c r="C1" s="145" t="s">
        <v>152</v>
      </c>
      <c r="D1" s="146" t="s">
        <v>153</v>
      </c>
      <c r="E1" s="147" t="s">
        <v>154</v>
      </c>
      <c r="F1" s="147" t="s">
        <v>155</v>
      </c>
      <c r="G1" s="259" t="s">
        <v>156</v>
      </c>
      <c r="H1" s="147" t="s">
        <v>157</v>
      </c>
      <c r="I1" s="147" t="s">
        <v>158</v>
      </c>
      <c r="J1" s="148" t="s">
        <v>1</v>
      </c>
      <c r="K1" s="148" t="s">
        <v>159</v>
      </c>
      <c r="L1" s="149" t="s">
        <v>160</v>
      </c>
      <c r="M1" s="149" t="s">
        <v>161</v>
      </c>
      <c r="N1" s="150" t="s">
        <v>162</v>
      </c>
      <c r="O1" s="150" t="s">
        <v>163</v>
      </c>
      <c r="P1" s="150" t="s">
        <v>164</v>
      </c>
      <c r="Q1" s="149" t="s">
        <v>165</v>
      </c>
      <c r="R1" s="149" t="s">
        <v>166</v>
      </c>
      <c r="S1" s="151" t="s">
        <v>167</v>
      </c>
      <c r="T1" s="151" t="s">
        <v>168</v>
      </c>
      <c r="U1" s="152" t="s">
        <v>169</v>
      </c>
      <c r="V1" s="153" t="s">
        <v>170</v>
      </c>
      <c r="W1" s="153" t="s">
        <v>171</v>
      </c>
      <c r="X1" s="154" t="s">
        <v>172</v>
      </c>
      <c r="Y1" s="154" t="s">
        <v>173</v>
      </c>
      <c r="Z1" s="154" t="s">
        <v>174</v>
      </c>
      <c r="AA1" s="153" t="s">
        <v>175</v>
      </c>
      <c r="AB1" s="155" t="s">
        <v>176</v>
      </c>
      <c r="AC1" s="155" t="s">
        <v>177</v>
      </c>
      <c r="AD1" s="215" t="s">
        <v>178</v>
      </c>
      <c r="AE1" s="156" t="s">
        <v>179</v>
      </c>
      <c r="AF1" s="215" t="s">
        <v>180</v>
      </c>
      <c r="AG1" s="157" t="s">
        <v>4</v>
      </c>
      <c r="AH1" s="157" t="s">
        <v>181</v>
      </c>
      <c r="AI1" s="158" t="s">
        <v>182</v>
      </c>
      <c r="AJ1" s="159" t="s">
        <v>183</v>
      </c>
      <c r="AK1" s="160" t="s">
        <v>184</v>
      </c>
      <c r="AL1" s="161" t="s">
        <v>185</v>
      </c>
      <c r="AM1" s="161" t="s">
        <v>186</v>
      </c>
    </row>
    <row r="2" spans="1:39" ht="21" customHeight="1">
      <c r="A2" s="162">
        <v>2022</v>
      </c>
      <c r="B2" s="165">
        <v>590</v>
      </c>
      <c r="C2" s="176" t="s">
        <v>187</v>
      </c>
      <c r="D2" s="164" t="s">
        <v>188</v>
      </c>
      <c r="E2" s="165" t="s">
        <v>188</v>
      </c>
      <c r="F2" s="166" t="s">
        <v>187</v>
      </c>
      <c r="G2" s="165" t="s">
        <v>189</v>
      </c>
      <c r="H2" s="166" t="s">
        <v>190</v>
      </c>
      <c r="I2" s="165" t="s">
        <v>191</v>
      </c>
      <c r="J2" s="165" t="s">
        <v>192</v>
      </c>
      <c r="K2" s="165" t="s">
        <v>193</v>
      </c>
      <c r="L2" s="165" t="s">
        <v>194</v>
      </c>
      <c r="M2" s="165">
        <v>800166880</v>
      </c>
      <c r="N2" s="166" t="s">
        <v>195</v>
      </c>
      <c r="O2" s="214">
        <v>44897</v>
      </c>
      <c r="P2" s="176">
        <v>48</v>
      </c>
      <c r="Q2" s="214">
        <v>44915</v>
      </c>
      <c r="R2" s="214">
        <v>46357</v>
      </c>
      <c r="S2" s="214" t="s">
        <v>196</v>
      </c>
      <c r="T2" s="214"/>
      <c r="U2" s="164"/>
      <c r="V2" s="164" t="s">
        <v>196</v>
      </c>
      <c r="W2" s="165">
        <v>48</v>
      </c>
      <c r="X2" s="214"/>
      <c r="Y2" s="214"/>
      <c r="Z2" s="214">
        <v>46357</v>
      </c>
      <c r="AA2" s="171">
        <v>0</v>
      </c>
      <c r="AB2" s="171">
        <v>0</v>
      </c>
      <c r="AC2" s="172">
        <v>0</v>
      </c>
      <c r="AD2" s="213" t="s">
        <v>197</v>
      </c>
      <c r="AE2" s="212" t="s">
        <v>197</v>
      </c>
      <c r="AF2" s="211" t="s">
        <v>198</v>
      </c>
      <c r="AG2" s="165" t="s">
        <v>199</v>
      </c>
      <c r="AH2" s="181" t="s">
        <v>200</v>
      </c>
      <c r="AI2" s="210">
        <v>20235400002483</v>
      </c>
      <c r="AJ2" s="178" t="s">
        <v>201</v>
      </c>
      <c r="AK2" s="178" t="s">
        <v>202</v>
      </c>
      <c r="AL2" s="209"/>
      <c r="AM2" s="209">
        <v>46540</v>
      </c>
    </row>
    <row r="3" spans="1:39" ht="21" customHeight="1">
      <c r="A3" s="162">
        <v>2022</v>
      </c>
      <c r="B3" s="165">
        <v>591</v>
      </c>
      <c r="C3" s="176" t="s">
        <v>187</v>
      </c>
      <c r="D3" s="164" t="s">
        <v>188</v>
      </c>
      <c r="E3" s="165" t="s">
        <v>188</v>
      </c>
      <c r="F3" s="166" t="s">
        <v>187</v>
      </c>
      <c r="G3" s="165" t="s">
        <v>189</v>
      </c>
      <c r="H3" s="166" t="s">
        <v>190</v>
      </c>
      <c r="I3" s="165" t="s">
        <v>191</v>
      </c>
      <c r="J3" s="165" t="s">
        <v>203</v>
      </c>
      <c r="K3" s="165" t="s">
        <v>204</v>
      </c>
      <c r="L3" s="165" t="s">
        <v>205</v>
      </c>
      <c r="M3" s="162">
        <v>900024023</v>
      </c>
      <c r="N3" s="166" t="s">
        <v>195</v>
      </c>
      <c r="O3" s="167" t="s">
        <v>206</v>
      </c>
      <c r="P3" s="163">
        <v>48</v>
      </c>
      <c r="Q3" s="214">
        <v>44915</v>
      </c>
      <c r="R3" s="214">
        <v>46357</v>
      </c>
      <c r="S3" s="168"/>
      <c r="T3" s="168"/>
      <c r="U3" s="169"/>
      <c r="V3" s="164" t="s">
        <v>196</v>
      </c>
      <c r="W3" s="165">
        <v>48</v>
      </c>
      <c r="X3" s="162"/>
      <c r="Y3" s="162"/>
      <c r="Z3" s="168" t="s">
        <v>207</v>
      </c>
      <c r="AA3" s="170">
        <v>0</v>
      </c>
      <c r="AB3" s="171">
        <v>0</v>
      </c>
      <c r="AC3" s="172">
        <v>0</v>
      </c>
      <c r="AD3" s="205" t="s">
        <v>208</v>
      </c>
      <c r="AE3" s="183" t="s">
        <v>209</v>
      </c>
      <c r="AF3" s="211" t="s">
        <v>210</v>
      </c>
      <c r="AG3" s="174" t="s">
        <v>199</v>
      </c>
      <c r="AH3" s="174" t="s">
        <v>15</v>
      </c>
      <c r="AI3" s="175"/>
      <c r="AJ3" s="205" t="s">
        <v>208</v>
      </c>
      <c r="AK3" s="205" t="s">
        <v>208</v>
      </c>
      <c r="AL3" s="205" t="s">
        <v>208</v>
      </c>
      <c r="AM3" s="205" t="s">
        <v>208</v>
      </c>
    </row>
    <row r="4" spans="1:39" ht="21" customHeight="1">
      <c r="A4" s="162">
        <v>2022</v>
      </c>
      <c r="B4" s="165">
        <v>592</v>
      </c>
      <c r="C4" s="176" t="s">
        <v>187</v>
      </c>
      <c r="D4" s="164" t="s">
        <v>188</v>
      </c>
      <c r="E4" s="165" t="s">
        <v>188</v>
      </c>
      <c r="F4" s="166" t="s">
        <v>187</v>
      </c>
      <c r="G4" s="165" t="s">
        <v>189</v>
      </c>
      <c r="H4" s="166" t="s">
        <v>190</v>
      </c>
      <c r="I4" s="165" t="s">
        <v>191</v>
      </c>
      <c r="J4" s="165" t="s">
        <v>211</v>
      </c>
      <c r="K4" s="165" t="s">
        <v>212</v>
      </c>
      <c r="L4" s="165" t="s">
        <v>213</v>
      </c>
      <c r="M4" s="165">
        <v>900245396</v>
      </c>
      <c r="N4" s="166" t="s">
        <v>195</v>
      </c>
      <c r="O4" s="214">
        <v>44897</v>
      </c>
      <c r="P4" s="176">
        <v>48</v>
      </c>
      <c r="Q4" s="214">
        <v>44993</v>
      </c>
      <c r="R4" s="214">
        <v>46484</v>
      </c>
      <c r="S4" s="214" t="s">
        <v>196</v>
      </c>
      <c r="T4" s="214"/>
      <c r="U4" s="164"/>
      <c r="V4" s="164" t="s">
        <v>196</v>
      </c>
      <c r="W4" s="165">
        <v>48</v>
      </c>
      <c r="X4" s="214"/>
      <c r="Y4" s="214"/>
      <c r="Z4" s="214">
        <v>46484</v>
      </c>
      <c r="AA4" s="171">
        <v>0</v>
      </c>
      <c r="AB4" s="171">
        <v>0</v>
      </c>
      <c r="AC4" s="172">
        <v>0</v>
      </c>
      <c r="AD4" s="213" t="s">
        <v>197</v>
      </c>
      <c r="AE4" s="212" t="s">
        <v>197</v>
      </c>
      <c r="AF4" s="211" t="s">
        <v>214</v>
      </c>
      <c r="AG4" s="165" t="s">
        <v>199</v>
      </c>
      <c r="AH4" s="181" t="s">
        <v>200</v>
      </c>
      <c r="AI4" s="210">
        <v>20235400002483</v>
      </c>
      <c r="AJ4" s="184" t="s">
        <v>215</v>
      </c>
      <c r="AK4" s="178" t="s">
        <v>216</v>
      </c>
      <c r="AL4" s="209"/>
      <c r="AM4" s="209">
        <v>46540</v>
      </c>
    </row>
    <row r="5" spans="1:39" ht="21" customHeight="1">
      <c r="A5" s="162">
        <v>2022</v>
      </c>
      <c r="B5" s="165">
        <v>593</v>
      </c>
      <c r="C5" s="176" t="s">
        <v>187</v>
      </c>
      <c r="D5" s="164" t="s">
        <v>188</v>
      </c>
      <c r="E5" s="165" t="s">
        <v>188</v>
      </c>
      <c r="F5" s="166" t="s">
        <v>187</v>
      </c>
      <c r="G5" s="165" t="s">
        <v>189</v>
      </c>
      <c r="H5" s="166" t="s">
        <v>190</v>
      </c>
      <c r="I5" s="165" t="s">
        <v>191</v>
      </c>
      <c r="J5" s="165" t="s">
        <v>217</v>
      </c>
      <c r="K5" s="165" t="s">
        <v>218</v>
      </c>
      <c r="L5" s="165" t="s">
        <v>219</v>
      </c>
      <c r="M5" s="165">
        <v>900100615</v>
      </c>
      <c r="N5" s="166" t="s">
        <v>195</v>
      </c>
      <c r="O5" s="214">
        <v>44907</v>
      </c>
      <c r="P5" s="176">
        <v>48</v>
      </c>
      <c r="Q5" s="214">
        <v>44993</v>
      </c>
      <c r="R5" s="214">
        <v>46484</v>
      </c>
      <c r="S5" s="214" t="s">
        <v>196</v>
      </c>
      <c r="T5" s="214"/>
      <c r="U5" s="164"/>
      <c r="V5" s="164" t="s">
        <v>196</v>
      </c>
      <c r="W5" s="165">
        <v>48</v>
      </c>
      <c r="X5" s="214"/>
      <c r="Y5" s="214"/>
      <c r="Z5" s="214">
        <v>46453</v>
      </c>
      <c r="AA5" s="171">
        <v>0</v>
      </c>
      <c r="AB5" s="171">
        <v>0</v>
      </c>
      <c r="AC5" s="172">
        <v>0</v>
      </c>
      <c r="AD5" s="213" t="s">
        <v>197</v>
      </c>
      <c r="AE5" s="212" t="s">
        <v>197</v>
      </c>
      <c r="AF5" s="211" t="s">
        <v>220</v>
      </c>
      <c r="AG5" s="165" t="s">
        <v>199</v>
      </c>
      <c r="AH5" s="181" t="s">
        <v>200</v>
      </c>
      <c r="AI5" s="210">
        <v>20235400002483</v>
      </c>
      <c r="AJ5" s="178" t="s">
        <v>221</v>
      </c>
      <c r="AK5" s="178" t="s">
        <v>222</v>
      </c>
      <c r="AL5" s="209"/>
      <c r="AM5" s="209">
        <v>46620</v>
      </c>
    </row>
    <row r="6" spans="1:39" ht="21" customHeight="1">
      <c r="A6" s="162">
        <v>2022</v>
      </c>
      <c r="B6" s="165">
        <v>594</v>
      </c>
      <c r="C6" s="176" t="s">
        <v>187</v>
      </c>
      <c r="D6" s="164" t="s">
        <v>188</v>
      </c>
      <c r="E6" s="165" t="s">
        <v>188</v>
      </c>
      <c r="F6" s="166" t="s">
        <v>187</v>
      </c>
      <c r="G6" s="165" t="s">
        <v>189</v>
      </c>
      <c r="H6" s="166" t="s">
        <v>190</v>
      </c>
      <c r="I6" s="165" t="s">
        <v>191</v>
      </c>
      <c r="J6" s="165" t="s">
        <v>223</v>
      </c>
      <c r="K6" s="165" t="s">
        <v>224</v>
      </c>
      <c r="L6" s="165" t="s">
        <v>225</v>
      </c>
      <c r="M6" s="165">
        <v>900266155</v>
      </c>
      <c r="N6" s="166" t="s">
        <v>195</v>
      </c>
      <c r="O6" s="214">
        <v>44897</v>
      </c>
      <c r="P6" s="176">
        <v>48</v>
      </c>
      <c r="Q6" s="214">
        <v>44914</v>
      </c>
      <c r="R6" s="214">
        <v>46023</v>
      </c>
      <c r="S6" s="214" t="s">
        <v>196</v>
      </c>
      <c r="T6" s="214"/>
      <c r="U6" s="164"/>
      <c r="V6" s="164" t="s">
        <v>196</v>
      </c>
      <c r="W6" s="165">
        <v>48</v>
      </c>
      <c r="X6" s="214"/>
      <c r="Y6" s="214"/>
      <c r="Z6" s="214">
        <v>46357</v>
      </c>
      <c r="AA6" s="171">
        <v>0</v>
      </c>
      <c r="AB6" s="171">
        <v>0</v>
      </c>
      <c r="AC6" s="172">
        <v>0</v>
      </c>
      <c r="AD6" s="213" t="s">
        <v>197</v>
      </c>
      <c r="AE6" s="212" t="s">
        <v>197</v>
      </c>
      <c r="AF6" s="211" t="s">
        <v>226</v>
      </c>
      <c r="AG6" s="165" t="s">
        <v>199</v>
      </c>
      <c r="AH6" s="181" t="s">
        <v>200</v>
      </c>
      <c r="AI6" s="210">
        <v>20235400002483</v>
      </c>
      <c r="AJ6" s="178" t="s">
        <v>227</v>
      </c>
      <c r="AK6" s="178" t="s">
        <v>202</v>
      </c>
      <c r="AL6" s="209"/>
      <c r="AM6" s="209">
        <v>46541</v>
      </c>
    </row>
    <row r="7" spans="1:39" ht="21" customHeight="1">
      <c r="A7" s="162">
        <v>2022</v>
      </c>
      <c r="B7" s="165">
        <v>595</v>
      </c>
      <c r="C7" s="176" t="s">
        <v>187</v>
      </c>
      <c r="D7" s="164" t="s">
        <v>188</v>
      </c>
      <c r="E7" s="165" t="s">
        <v>188</v>
      </c>
      <c r="F7" s="166" t="s">
        <v>187</v>
      </c>
      <c r="G7" s="165" t="s">
        <v>189</v>
      </c>
      <c r="H7" s="166" t="s">
        <v>190</v>
      </c>
      <c r="I7" s="165" t="s">
        <v>191</v>
      </c>
      <c r="J7" s="165" t="s">
        <v>228</v>
      </c>
      <c r="K7" s="165" t="s">
        <v>229</v>
      </c>
      <c r="L7" s="165" t="s">
        <v>230</v>
      </c>
      <c r="M7" s="165">
        <v>830058693</v>
      </c>
      <c r="N7" s="166" t="s">
        <v>195</v>
      </c>
      <c r="O7" s="214">
        <v>44897</v>
      </c>
      <c r="P7" s="176">
        <v>48</v>
      </c>
      <c r="Q7" s="214">
        <v>44915</v>
      </c>
      <c r="R7" s="214">
        <v>46356</v>
      </c>
      <c r="S7" s="214" t="s">
        <v>196</v>
      </c>
      <c r="T7" s="214"/>
      <c r="U7" s="164"/>
      <c r="V7" s="164" t="s">
        <v>196</v>
      </c>
      <c r="W7" s="165">
        <v>48</v>
      </c>
      <c r="X7" s="214"/>
      <c r="Y7" s="214"/>
      <c r="Z7" s="214">
        <v>46356</v>
      </c>
      <c r="AA7" s="171">
        <v>0</v>
      </c>
      <c r="AB7" s="171">
        <v>0</v>
      </c>
      <c r="AC7" s="172">
        <v>0</v>
      </c>
      <c r="AD7" s="213" t="s">
        <v>197</v>
      </c>
      <c r="AE7" s="212" t="s">
        <v>197</v>
      </c>
      <c r="AF7" s="211" t="s">
        <v>231</v>
      </c>
      <c r="AG7" s="165" t="s">
        <v>199</v>
      </c>
      <c r="AH7" s="181" t="s">
        <v>200</v>
      </c>
      <c r="AI7" s="210">
        <v>20235400002483</v>
      </c>
      <c r="AJ7" s="178" t="s">
        <v>232</v>
      </c>
      <c r="AK7" s="178" t="s">
        <v>216</v>
      </c>
      <c r="AL7" s="209"/>
      <c r="AM7" s="209">
        <v>46540</v>
      </c>
    </row>
    <row r="8" spans="1:39" ht="21" customHeight="1">
      <c r="A8" s="162">
        <v>2022</v>
      </c>
      <c r="B8" s="165">
        <v>596</v>
      </c>
      <c r="C8" s="176" t="s">
        <v>187</v>
      </c>
      <c r="D8" s="164" t="s">
        <v>188</v>
      </c>
      <c r="E8" s="165" t="s">
        <v>188</v>
      </c>
      <c r="F8" s="166" t="s">
        <v>187</v>
      </c>
      <c r="G8" s="165" t="s">
        <v>189</v>
      </c>
      <c r="H8" s="166" t="s">
        <v>190</v>
      </c>
      <c r="I8" s="165" t="s">
        <v>191</v>
      </c>
      <c r="J8" s="165" t="s">
        <v>233</v>
      </c>
      <c r="K8" s="165" t="s">
        <v>234</v>
      </c>
      <c r="L8" s="165" t="s">
        <v>235</v>
      </c>
      <c r="M8" s="165">
        <v>860030506</v>
      </c>
      <c r="N8" s="166" t="s">
        <v>195</v>
      </c>
      <c r="O8" s="214">
        <v>44897</v>
      </c>
      <c r="P8" s="176">
        <v>48</v>
      </c>
      <c r="Q8" s="214">
        <v>44915</v>
      </c>
      <c r="R8" s="214">
        <v>46357</v>
      </c>
      <c r="S8" s="214" t="s">
        <v>196</v>
      </c>
      <c r="T8" s="214"/>
      <c r="U8" s="164"/>
      <c r="V8" s="164" t="s">
        <v>196</v>
      </c>
      <c r="W8" s="165">
        <v>48</v>
      </c>
      <c r="X8" s="214"/>
      <c r="Y8" s="214"/>
      <c r="Z8" s="214">
        <v>46357</v>
      </c>
      <c r="AA8" s="171">
        <v>0</v>
      </c>
      <c r="AB8" s="171">
        <v>0</v>
      </c>
      <c r="AC8" s="172">
        <v>0</v>
      </c>
      <c r="AD8" s="213" t="s">
        <v>197</v>
      </c>
      <c r="AE8" s="212" t="s">
        <v>197</v>
      </c>
      <c r="AF8" s="211" t="s">
        <v>236</v>
      </c>
      <c r="AG8" s="165" t="s">
        <v>199</v>
      </c>
      <c r="AH8" s="181" t="s">
        <v>200</v>
      </c>
      <c r="AI8" s="210">
        <v>20235400002483</v>
      </c>
      <c r="AJ8" s="178" t="s">
        <v>237</v>
      </c>
      <c r="AK8" s="178" t="s">
        <v>216</v>
      </c>
      <c r="AL8" s="209"/>
      <c r="AM8" s="209">
        <v>46540</v>
      </c>
    </row>
    <row r="9" spans="1:39" ht="21" customHeight="1">
      <c r="A9" s="162">
        <v>2022</v>
      </c>
      <c r="B9" s="165">
        <v>597</v>
      </c>
      <c r="C9" s="176" t="s">
        <v>187</v>
      </c>
      <c r="D9" s="164" t="s">
        <v>188</v>
      </c>
      <c r="E9" s="165" t="s">
        <v>188</v>
      </c>
      <c r="F9" s="166" t="s">
        <v>187</v>
      </c>
      <c r="G9" s="165" t="s">
        <v>189</v>
      </c>
      <c r="H9" s="166" t="s">
        <v>190</v>
      </c>
      <c r="I9" s="165" t="s">
        <v>191</v>
      </c>
      <c r="J9" s="165" t="s">
        <v>238</v>
      </c>
      <c r="K9" s="165" t="s">
        <v>239</v>
      </c>
      <c r="L9" s="165" t="s">
        <v>240</v>
      </c>
      <c r="M9" s="162">
        <v>900266338</v>
      </c>
      <c r="N9" s="166" t="s">
        <v>195</v>
      </c>
      <c r="O9" s="167">
        <v>44897</v>
      </c>
      <c r="P9" s="163">
        <v>48</v>
      </c>
      <c r="Q9" s="167" t="s">
        <v>241</v>
      </c>
      <c r="R9" s="167" t="s">
        <v>241</v>
      </c>
      <c r="S9" s="168" t="s">
        <v>196</v>
      </c>
      <c r="T9" s="168"/>
      <c r="U9" s="169"/>
      <c r="V9" s="164" t="s">
        <v>196</v>
      </c>
      <c r="W9" s="165">
        <v>48</v>
      </c>
      <c r="X9" s="162"/>
      <c r="Y9" s="162"/>
      <c r="Z9" s="168" t="s">
        <v>196</v>
      </c>
      <c r="AA9" s="170">
        <v>0</v>
      </c>
      <c r="AB9" s="171">
        <v>0</v>
      </c>
      <c r="AC9" s="172">
        <v>0</v>
      </c>
      <c r="AD9" s="182" t="s">
        <v>242</v>
      </c>
      <c r="AE9" s="183" t="s">
        <v>242</v>
      </c>
      <c r="AF9" s="211" t="s">
        <v>243</v>
      </c>
      <c r="AG9" s="174" t="s">
        <v>199</v>
      </c>
      <c r="AH9" s="182" t="s">
        <v>242</v>
      </c>
      <c r="AI9" s="182" t="s">
        <v>242</v>
      </c>
      <c r="AJ9" s="182" t="s">
        <v>242</v>
      </c>
      <c r="AK9" s="182" t="s">
        <v>242</v>
      </c>
      <c r="AL9" s="182" t="s">
        <v>242</v>
      </c>
      <c r="AM9" s="182" t="s">
        <v>242</v>
      </c>
    </row>
    <row r="10" spans="1:39" ht="21" customHeight="1">
      <c r="A10" s="162">
        <v>2022</v>
      </c>
      <c r="B10" s="165">
        <v>598</v>
      </c>
      <c r="C10" s="176" t="s">
        <v>187</v>
      </c>
      <c r="D10" s="164" t="s">
        <v>188</v>
      </c>
      <c r="E10" s="165" t="s">
        <v>188</v>
      </c>
      <c r="F10" s="166" t="s">
        <v>187</v>
      </c>
      <c r="G10" s="165" t="s">
        <v>189</v>
      </c>
      <c r="H10" s="166" t="s">
        <v>190</v>
      </c>
      <c r="I10" s="165" t="s">
        <v>191</v>
      </c>
      <c r="J10" s="165" t="s">
        <v>244</v>
      </c>
      <c r="K10" s="165" t="s">
        <v>245</v>
      </c>
      <c r="L10" s="165" t="s">
        <v>246</v>
      </c>
      <c r="M10" s="165">
        <v>830055117</v>
      </c>
      <c r="N10" s="166" t="s">
        <v>195</v>
      </c>
      <c r="O10" s="214">
        <v>44915</v>
      </c>
      <c r="P10" s="176">
        <v>48</v>
      </c>
      <c r="Q10" s="214">
        <v>44993</v>
      </c>
      <c r="R10" s="214">
        <v>46453</v>
      </c>
      <c r="S10" s="214" t="s">
        <v>196</v>
      </c>
      <c r="T10" s="214"/>
      <c r="U10" s="164"/>
      <c r="V10" s="164" t="s">
        <v>196</v>
      </c>
      <c r="W10" s="165">
        <v>48</v>
      </c>
      <c r="X10" s="214"/>
      <c r="Y10" s="214"/>
      <c r="Z10" s="214">
        <v>46453</v>
      </c>
      <c r="AA10" s="171">
        <v>0</v>
      </c>
      <c r="AB10" s="171">
        <v>0</v>
      </c>
      <c r="AC10" s="172">
        <v>0</v>
      </c>
      <c r="AD10" s="213" t="s">
        <v>197</v>
      </c>
      <c r="AE10" s="212" t="s">
        <v>197</v>
      </c>
      <c r="AF10" s="211" t="s">
        <v>247</v>
      </c>
      <c r="AG10" s="165" t="s">
        <v>199</v>
      </c>
      <c r="AH10" s="181" t="s">
        <v>200</v>
      </c>
      <c r="AI10" s="210">
        <v>20235400002483</v>
      </c>
      <c r="AJ10" s="178" t="s">
        <v>248</v>
      </c>
      <c r="AK10" s="178" t="s">
        <v>202</v>
      </c>
      <c r="AL10" s="209"/>
      <c r="AM10" s="209">
        <v>46568</v>
      </c>
    </row>
    <row r="11" spans="1:39" ht="21" customHeight="1">
      <c r="A11" s="162">
        <v>2022</v>
      </c>
      <c r="B11" s="165">
        <v>599</v>
      </c>
      <c r="C11" s="176" t="s">
        <v>187</v>
      </c>
      <c r="D11" s="164" t="s">
        <v>188</v>
      </c>
      <c r="E11" s="165" t="s">
        <v>188</v>
      </c>
      <c r="F11" s="166" t="s">
        <v>187</v>
      </c>
      <c r="G11" s="165" t="s">
        <v>189</v>
      </c>
      <c r="H11" s="166" t="s">
        <v>190</v>
      </c>
      <c r="I11" s="165" t="s">
        <v>191</v>
      </c>
      <c r="J11" s="165" t="s">
        <v>249</v>
      </c>
      <c r="K11" s="165" t="s">
        <v>250</v>
      </c>
      <c r="L11" s="165" t="s">
        <v>251</v>
      </c>
      <c r="M11" s="165">
        <v>830049288</v>
      </c>
      <c r="N11" s="166" t="s">
        <v>195</v>
      </c>
      <c r="O11" s="214">
        <v>44907</v>
      </c>
      <c r="P11" s="176">
        <v>48</v>
      </c>
      <c r="Q11" s="214">
        <v>44915</v>
      </c>
      <c r="R11" s="214">
        <v>46357</v>
      </c>
      <c r="S11" s="214" t="s">
        <v>196</v>
      </c>
      <c r="T11" s="214"/>
      <c r="U11" s="164"/>
      <c r="V11" s="164" t="s">
        <v>196</v>
      </c>
      <c r="W11" s="165">
        <v>48</v>
      </c>
      <c r="X11" s="214"/>
      <c r="Y11" s="214"/>
      <c r="Z11" s="214">
        <v>46357</v>
      </c>
      <c r="AA11" s="171">
        <v>0</v>
      </c>
      <c r="AB11" s="171">
        <v>0</v>
      </c>
      <c r="AC11" s="172">
        <v>0</v>
      </c>
      <c r="AD11" s="213" t="s">
        <v>197</v>
      </c>
      <c r="AE11" s="212" t="s">
        <v>197</v>
      </c>
      <c r="AF11" s="211" t="s">
        <v>252</v>
      </c>
      <c r="AG11" s="165" t="s">
        <v>199</v>
      </c>
      <c r="AH11" s="181" t="s">
        <v>200</v>
      </c>
      <c r="AI11" s="210">
        <v>20235400002483</v>
      </c>
      <c r="AJ11" s="178" t="s">
        <v>253</v>
      </c>
      <c r="AK11" s="178" t="s">
        <v>216</v>
      </c>
      <c r="AL11" s="209"/>
      <c r="AM11" s="209">
        <v>46540</v>
      </c>
    </row>
    <row r="12" spans="1:39" ht="21" customHeight="1">
      <c r="A12" s="162">
        <v>2022</v>
      </c>
      <c r="B12" s="165">
        <v>600</v>
      </c>
      <c r="C12" s="176" t="s">
        <v>187</v>
      </c>
      <c r="D12" s="164" t="s">
        <v>188</v>
      </c>
      <c r="E12" s="165" t="s">
        <v>188</v>
      </c>
      <c r="F12" s="166" t="s">
        <v>187</v>
      </c>
      <c r="G12" s="165" t="s">
        <v>189</v>
      </c>
      <c r="H12" s="166" t="s">
        <v>190</v>
      </c>
      <c r="I12" s="165" t="s">
        <v>191</v>
      </c>
      <c r="J12" s="165" t="s">
        <v>254</v>
      </c>
      <c r="K12" s="165" t="s">
        <v>255</v>
      </c>
      <c r="L12" s="165" t="s">
        <v>256</v>
      </c>
      <c r="M12" s="165">
        <v>800106127</v>
      </c>
      <c r="N12" s="166" t="s">
        <v>195</v>
      </c>
      <c r="O12" s="214">
        <v>44907</v>
      </c>
      <c r="P12" s="176">
        <v>48</v>
      </c>
      <c r="Q12" s="214">
        <v>44932</v>
      </c>
      <c r="R12" s="214">
        <v>46364</v>
      </c>
      <c r="S12" s="214" t="s">
        <v>196</v>
      </c>
      <c r="T12" s="214"/>
      <c r="U12" s="164"/>
      <c r="V12" s="164" t="s">
        <v>196</v>
      </c>
      <c r="W12" s="165">
        <v>48</v>
      </c>
      <c r="X12" s="214"/>
      <c r="Y12" s="214"/>
      <c r="Z12" s="214">
        <v>46364</v>
      </c>
      <c r="AA12" s="171">
        <v>0</v>
      </c>
      <c r="AB12" s="171">
        <v>0</v>
      </c>
      <c r="AC12" s="172">
        <v>0</v>
      </c>
      <c r="AD12" s="213" t="s">
        <v>197</v>
      </c>
      <c r="AE12" s="212" t="s">
        <v>197</v>
      </c>
      <c r="AF12" s="211" t="s">
        <v>257</v>
      </c>
      <c r="AG12" s="165" t="s">
        <v>199</v>
      </c>
      <c r="AH12" s="181" t="s">
        <v>200</v>
      </c>
      <c r="AI12" s="210">
        <v>20235400002483</v>
      </c>
      <c r="AJ12" s="178" t="s">
        <v>258</v>
      </c>
      <c r="AK12" s="178" t="s">
        <v>202</v>
      </c>
      <c r="AL12" s="209"/>
      <c r="AM12" s="209">
        <v>46568</v>
      </c>
    </row>
    <row r="13" spans="1:39" ht="21" customHeight="1">
      <c r="A13" s="162">
        <v>2022</v>
      </c>
      <c r="B13" s="165">
        <v>601</v>
      </c>
      <c r="C13" s="176" t="s">
        <v>187</v>
      </c>
      <c r="D13" s="164" t="s">
        <v>188</v>
      </c>
      <c r="E13" s="165" t="s">
        <v>188</v>
      </c>
      <c r="F13" s="166" t="s">
        <v>187</v>
      </c>
      <c r="G13" s="165" t="s">
        <v>189</v>
      </c>
      <c r="H13" s="166" t="s">
        <v>190</v>
      </c>
      <c r="I13" s="165" t="s">
        <v>191</v>
      </c>
      <c r="J13" s="165" t="s">
        <v>259</v>
      </c>
      <c r="K13" s="165" t="s">
        <v>260</v>
      </c>
      <c r="L13" s="165" t="s">
        <v>261</v>
      </c>
      <c r="M13" s="165">
        <v>830064847</v>
      </c>
      <c r="N13" s="166" t="s">
        <v>195</v>
      </c>
      <c r="O13" s="214">
        <v>44897</v>
      </c>
      <c r="P13" s="176">
        <v>48</v>
      </c>
      <c r="Q13" s="214">
        <v>44914</v>
      </c>
      <c r="R13" s="214">
        <v>46357</v>
      </c>
      <c r="S13" s="214" t="s">
        <v>196</v>
      </c>
      <c r="T13" s="214"/>
      <c r="U13" s="164"/>
      <c r="V13" s="164" t="s">
        <v>196</v>
      </c>
      <c r="W13" s="165">
        <v>48</v>
      </c>
      <c r="X13" s="214"/>
      <c r="Y13" s="214"/>
      <c r="Z13" s="214">
        <v>46357</v>
      </c>
      <c r="AA13" s="171">
        <v>0</v>
      </c>
      <c r="AB13" s="171">
        <v>0</v>
      </c>
      <c r="AC13" s="172">
        <v>0</v>
      </c>
      <c r="AD13" s="213" t="s">
        <v>197</v>
      </c>
      <c r="AE13" s="212" t="s">
        <v>197</v>
      </c>
      <c r="AF13" s="211" t="s">
        <v>262</v>
      </c>
      <c r="AG13" s="165" t="s">
        <v>199</v>
      </c>
      <c r="AH13" s="181" t="s">
        <v>200</v>
      </c>
      <c r="AI13" s="210">
        <v>20235400002483</v>
      </c>
      <c r="AJ13" s="178" t="s">
        <v>263</v>
      </c>
      <c r="AK13" s="178" t="s">
        <v>264</v>
      </c>
      <c r="AL13" s="209"/>
      <c r="AM13" s="209">
        <v>46540</v>
      </c>
    </row>
    <row r="14" spans="1:39" ht="21" customHeight="1">
      <c r="A14" s="162">
        <v>2023</v>
      </c>
      <c r="B14" s="165">
        <v>1</v>
      </c>
      <c r="C14" s="185" t="s">
        <v>187</v>
      </c>
      <c r="D14" s="191" t="s">
        <v>188</v>
      </c>
      <c r="E14" s="165" t="s">
        <v>265</v>
      </c>
      <c r="F14" s="186" t="s">
        <v>266</v>
      </c>
      <c r="G14" s="260" t="s">
        <v>189</v>
      </c>
      <c r="H14" s="162" t="s">
        <v>190</v>
      </c>
      <c r="I14" s="165" t="s">
        <v>267</v>
      </c>
      <c r="J14" s="185" t="s">
        <v>268</v>
      </c>
      <c r="K14" s="185" t="s">
        <v>269</v>
      </c>
      <c r="L14" s="189" t="s">
        <v>270</v>
      </c>
      <c r="M14" s="192">
        <v>9014636606</v>
      </c>
      <c r="N14" s="187" t="s">
        <v>195</v>
      </c>
      <c r="O14" s="193">
        <v>44936.959432870368</v>
      </c>
      <c r="P14" s="185">
        <v>48</v>
      </c>
      <c r="Q14" s="193">
        <v>44939</v>
      </c>
      <c r="R14" s="193">
        <v>46417</v>
      </c>
      <c r="S14" s="168"/>
      <c r="T14" s="168"/>
      <c r="U14" s="188"/>
      <c r="V14" s="162" t="s">
        <v>196</v>
      </c>
      <c r="W14" s="162">
        <v>48</v>
      </c>
      <c r="X14" s="176" t="s">
        <v>15</v>
      </c>
      <c r="Y14" s="177" t="s">
        <v>15</v>
      </c>
      <c r="Z14" s="168">
        <v>46417</v>
      </c>
      <c r="AA14" s="170">
        <v>0</v>
      </c>
      <c r="AB14" s="171">
        <v>0</v>
      </c>
      <c r="AC14" s="172">
        <v>0</v>
      </c>
      <c r="AD14" s="203" t="s">
        <v>197</v>
      </c>
      <c r="AE14" s="165" t="s">
        <v>197</v>
      </c>
      <c r="AF14" s="173" t="s">
        <v>271</v>
      </c>
      <c r="AG14" s="189" t="s">
        <v>88</v>
      </c>
      <c r="AH14" s="189" t="s">
        <v>272</v>
      </c>
      <c r="AI14" s="190">
        <v>20245420000483</v>
      </c>
      <c r="AJ14" s="207" t="s">
        <v>273</v>
      </c>
      <c r="AK14" s="179" t="s">
        <v>274</v>
      </c>
      <c r="AL14" s="206">
        <v>44937</v>
      </c>
      <c r="AM14" s="206">
        <v>46398</v>
      </c>
    </row>
    <row r="15" spans="1:39" ht="21" customHeight="1">
      <c r="A15" s="162">
        <v>2023</v>
      </c>
      <c r="B15" s="165">
        <v>2</v>
      </c>
      <c r="C15" s="185" t="s">
        <v>187</v>
      </c>
      <c r="D15" s="191" t="s">
        <v>188</v>
      </c>
      <c r="E15" s="165" t="s">
        <v>265</v>
      </c>
      <c r="F15" s="186" t="s">
        <v>266</v>
      </c>
      <c r="G15" s="260" t="s">
        <v>189</v>
      </c>
      <c r="H15" s="162" t="s">
        <v>190</v>
      </c>
      <c r="I15" s="165" t="s">
        <v>267</v>
      </c>
      <c r="J15" s="185" t="s">
        <v>275</v>
      </c>
      <c r="K15" s="185" t="s">
        <v>276</v>
      </c>
      <c r="L15" s="189" t="s">
        <v>277</v>
      </c>
      <c r="M15" s="192">
        <v>900577347</v>
      </c>
      <c r="N15" s="187" t="s">
        <v>195</v>
      </c>
      <c r="O15" s="193">
        <v>44936.917997685188</v>
      </c>
      <c r="P15" s="185">
        <v>48</v>
      </c>
      <c r="Q15" s="193">
        <v>44943</v>
      </c>
      <c r="R15" s="193">
        <v>46403</v>
      </c>
      <c r="S15" s="168"/>
      <c r="T15" s="168"/>
      <c r="U15" s="188"/>
      <c r="V15" s="162" t="s">
        <v>196</v>
      </c>
      <c r="W15" s="162">
        <v>48</v>
      </c>
      <c r="X15" s="176" t="s">
        <v>15</v>
      </c>
      <c r="Y15" s="177" t="s">
        <v>15</v>
      </c>
      <c r="Z15" s="168">
        <v>46403</v>
      </c>
      <c r="AA15" s="170">
        <v>0</v>
      </c>
      <c r="AB15" s="171">
        <v>0</v>
      </c>
      <c r="AC15" s="172">
        <v>0</v>
      </c>
      <c r="AD15" s="208" t="s">
        <v>197</v>
      </c>
      <c r="AE15" s="165" t="s">
        <v>197</v>
      </c>
      <c r="AF15" s="173" t="s">
        <v>278</v>
      </c>
      <c r="AG15" s="189" t="s">
        <v>88</v>
      </c>
      <c r="AH15" s="189" t="s">
        <v>272</v>
      </c>
      <c r="AI15" s="190">
        <v>20245420000483</v>
      </c>
      <c r="AJ15" s="202" t="s">
        <v>279</v>
      </c>
      <c r="AK15" s="177" t="s">
        <v>274</v>
      </c>
      <c r="AL15" s="194">
        <v>44937</v>
      </c>
      <c r="AM15" s="194">
        <v>46398</v>
      </c>
    </row>
    <row r="16" spans="1:39" ht="21" customHeight="1">
      <c r="A16" s="162">
        <v>2023</v>
      </c>
      <c r="B16" s="165">
        <v>4</v>
      </c>
      <c r="C16" s="185" t="s">
        <v>187</v>
      </c>
      <c r="D16" s="191" t="s">
        <v>188</v>
      </c>
      <c r="E16" s="165" t="s">
        <v>265</v>
      </c>
      <c r="F16" s="186" t="s">
        <v>266</v>
      </c>
      <c r="G16" s="260" t="s">
        <v>189</v>
      </c>
      <c r="H16" s="162" t="s">
        <v>190</v>
      </c>
      <c r="I16" s="165" t="s">
        <v>267</v>
      </c>
      <c r="J16" s="185" t="s">
        <v>280</v>
      </c>
      <c r="K16" s="185" t="s">
        <v>281</v>
      </c>
      <c r="L16" s="189" t="s">
        <v>282</v>
      </c>
      <c r="M16" s="192">
        <v>900802449</v>
      </c>
      <c r="N16" s="187" t="s">
        <v>195</v>
      </c>
      <c r="O16" s="193">
        <v>44936.917615740742</v>
      </c>
      <c r="P16" s="185">
        <v>48</v>
      </c>
      <c r="Q16" s="193">
        <v>44957</v>
      </c>
      <c r="R16" s="193">
        <v>46417</v>
      </c>
      <c r="S16" s="168"/>
      <c r="T16" s="168"/>
      <c r="U16" s="188"/>
      <c r="V16" s="162" t="s">
        <v>196</v>
      </c>
      <c r="W16" s="162">
        <v>48</v>
      </c>
      <c r="X16" s="176" t="s">
        <v>15</v>
      </c>
      <c r="Y16" s="177" t="s">
        <v>15</v>
      </c>
      <c r="Z16" s="168">
        <v>46417</v>
      </c>
      <c r="AA16" s="170">
        <v>0</v>
      </c>
      <c r="AB16" s="171">
        <v>0</v>
      </c>
      <c r="AC16" s="172">
        <v>0</v>
      </c>
      <c r="AD16" s="208" t="s">
        <v>197</v>
      </c>
      <c r="AE16" s="165" t="s">
        <v>197</v>
      </c>
      <c r="AF16" s="173" t="s">
        <v>283</v>
      </c>
      <c r="AG16" s="189" t="s">
        <v>88</v>
      </c>
      <c r="AH16" s="189" t="s">
        <v>272</v>
      </c>
      <c r="AI16" s="190">
        <v>20245420000483</v>
      </c>
      <c r="AJ16" s="202" t="s">
        <v>284</v>
      </c>
      <c r="AK16" s="177" t="s">
        <v>274</v>
      </c>
      <c r="AL16" s="194">
        <v>44937</v>
      </c>
      <c r="AM16" s="194">
        <v>46398</v>
      </c>
    </row>
    <row r="17" spans="1:39" ht="21" customHeight="1">
      <c r="A17" s="162">
        <v>2023</v>
      </c>
      <c r="B17" s="165">
        <v>5</v>
      </c>
      <c r="C17" s="185" t="s">
        <v>187</v>
      </c>
      <c r="D17" s="191" t="s">
        <v>188</v>
      </c>
      <c r="E17" s="165" t="s">
        <v>265</v>
      </c>
      <c r="F17" s="186" t="s">
        <v>266</v>
      </c>
      <c r="G17" s="260" t="s">
        <v>189</v>
      </c>
      <c r="H17" s="162" t="s">
        <v>190</v>
      </c>
      <c r="I17" s="165" t="s">
        <v>267</v>
      </c>
      <c r="J17" s="185" t="s">
        <v>285</v>
      </c>
      <c r="K17" s="185" t="s">
        <v>286</v>
      </c>
      <c r="L17" s="189" t="s">
        <v>287</v>
      </c>
      <c r="M17" s="192">
        <v>900666971</v>
      </c>
      <c r="N17" s="187" t="s">
        <v>195</v>
      </c>
      <c r="O17" s="193">
        <v>44936.917511574073</v>
      </c>
      <c r="P17" s="185">
        <v>48</v>
      </c>
      <c r="Q17" s="193">
        <v>44939</v>
      </c>
      <c r="R17" s="193">
        <v>46399</v>
      </c>
      <c r="S17" s="168"/>
      <c r="T17" s="168"/>
      <c r="U17" s="188"/>
      <c r="V17" s="162" t="s">
        <v>196</v>
      </c>
      <c r="W17" s="162">
        <v>48</v>
      </c>
      <c r="X17" s="176" t="s">
        <v>15</v>
      </c>
      <c r="Y17" s="177" t="s">
        <v>15</v>
      </c>
      <c r="Z17" s="168">
        <v>46399</v>
      </c>
      <c r="AA17" s="170">
        <v>0</v>
      </c>
      <c r="AB17" s="171">
        <v>0</v>
      </c>
      <c r="AC17" s="172">
        <v>0</v>
      </c>
      <c r="AD17" s="208" t="s">
        <v>197</v>
      </c>
      <c r="AE17" s="165" t="s">
        <v>197</v>
      </c>
      <c r="AF17" s="173" t="s">
        <v>288</v>
      </c>
      <c r="AG17" s="189" t="s">
        <v>88</v>
      </c>
      <c r="AH17" s="189" t="s">
        <v>272</v>
      </c>
      <c r="AI17" s="190">
        <v>20245420000483</v>
      </c>
      <c r="AJ17" s="202" t="s">
        <v>289</v>
      </c>
      <c r="AK17" s="177" t="s">
        <v>274</v>
      </c>
      <c r="AL17" s="194">
        <v>44937</v>
      </c>
      <c r="AM17" s="194">
        <v>46398</v>
      </c>
    </row>
    <row r="18" spans="1:39" ht="21" customHeight="1">
      <c r="A18" s="162">
        <v>2023</v>
      </c>
      <c r="B18" s="165">
        <v>6</v>
      </c>
      <c r="C18" s="185" t="s">
        <v>187</v>
      </c>
      <c r="D18" s="191" t="s">
        <v>188</v>
      </c>
      <c r="E18" s="165" t="s">
        <v>265</v>
      </c>
      <c r="F18" s="186" t="s">
        <v>266</v>
      </c>
      <c r="G18" s="260" t="s">
        <v>189</v>
      </c>
      <c r="H18" s="162" t="s">
        <v>190</v>
      </c>
      <c r="I18" s="165" t="s">
        <v>267</v>
      </c>
      <c r="J18" s="185" t="s">
        <v>290</v>
      </c>
      <c r="K18" s="185" t="s">
        <v>291</v>
      </c>
      <c r="L18" s="189" t="s">
        <v>292</v>
      </c>
      <c r="M18" s="192">
        <v>860524015</v>
      </c>
      <c r="N18" s="187" t="s">
        <v>195</v>
      </c>
      <c r="O18" s="193">
        <v>44936.918009259258</v>
      </c>
      <c r="P18" s="185">
        <v>48</v>
      </c>
      <c r="Q18" s="193">
        <v>44943</v>
      </c>
      <c r="R18" s="193">
        <v>46403</v>
      </c>
      <c r="S18" s="168"/>
      <c r="T18" s="168"/>
      <c r="U18" s="188"/>
      <c r="V18" s="162" t="s">
        <v>196</v>
      </c>
      <c r="W18" s="162">
        <v>48</v>
      </c>
      <c r="X18" s="176" t="s">
        <v>15</v>
      </c>
      <c r="Y18" s="177" t="s">
        <v>15</v>
      </c>
      <c r="Z18" s="168">
        <v>46403</v>
      </c>
      <c r="AA18" s="170">
        <v>0</v>
      </c>
      <c r="AB18" s="171">
        <v>0</v>
      </c>
      <c r="AC18" s="172">
        <v>0</v>
      </c>
      <c r="AD18" s="208" t="s">
        <v>197</v>
      </c>
      <c r="AE18" s="165" t="s">
        <v>197</v>
      </c>
      <c r="AF18" s="173" t="s">
        <v>293</v>
      </c>
      <c r="AG18" s="189" t="s">
        <v>88</v>
      </c>
      <c r="AH18" s="189" t="s">
        <v>272</v>
      </c>
      <c r="AI18" s="190">
        <v>20245420000483</v>
      </c>
      <c r="AJ18" s="202" t="s">
        <v>294</v>
      </c>
      <c r="AK18" s="177" t="s">
        <v>274</v>
      </c>
      <c r="AL18" s="194">
        <v>44937</v>
      </c>
      <c r="AM18" s="194">
        <v>46398</v>
      </c>
    </row>
    <row r="19" spans="1:39" ht="21" customHeight="1">
      <c r="A19" s="162">
        <v>2023</v>
      </c>
      <c r="B19" s="165">
        <v>7</v>
      </c>
      <c r="C19" s="185" t="s">
        <v>187</v>
      </c>
      <c r="D19" s="191" t="s">
        <v>188</v>
      </c>
      <c r="E19" s="165" t="s">
        <v>265</v>
      </c>
      <c r="F19" s="186" t="s">
        <v>266</v>
      </c>
      <c r="G19" s="260" t="s">
        <v>189</v>
      </c>
      <c r="H19" s="162" t="s">
        <v>190</v>
      </c>
      <c r="I19" s="165" t="s">
        <v>267</v>
      </c>
      <c r="J19" s="185" t="s">
        <v>295</v>
      </c>
      <c r="K19" s="185" t="s">
        <v>296</v>
      </c>
      <c r="L19" s="189" t="s">
        <v>297</v>
      </c>
      <c r="M19" s="192">
        <v>901307976</v>
      </c>
      <c r="N19" s="187" t="s">
        <v>195</v>
      </c>
      <c r="O19" s="193">
        <v>44936.918032407404</v>
      </c>
      <c r="P19" s="185">
        <v>48</v>
      </c>
      <c r="Q19" s="193">
        <v>44943</v>
      </c>
      <c r="R19" s="193">
        <v>46403</v>
      </c>
      <c r="S19" s="168"/>
      <c r="T19" s="168"/>
      <c r="U19" s="188"/>
      <c r="V19" s="162" t="s">
        <v>196</v>
      </c>
      <c r="W19" s="162">
        <v>48</v>
      </c>
      <c r="X19" s="176" t="s">
        <v>15</v>
      </c>
      <c r="Y19" s="177" t="s">
        <v>15</v>
      </c>
      <c r="Z19" s="168">
        <v>46403</v>
      </c>
      <c r="AA19" s="170">
        <v>0</v>
      </c>
      <c r="AB19" s="171">
        <v>0</v>
      </c>
      <c r="AC19" s="172">
        <v>0</v>
      </c>
      <c r="AD19" s="208" t="s">
        <v>197</v>
      </c>
      <c r="AE19" s="165" t="s">
        <v>197</v>
      </c>
      <c r="AF19" s="173" t="s">
        <v>298</v>
      </c>
      <c r="AG19" s="189" t="s">
        <v>88</v>
      </c>
      <c r="AH19" s="189" t="s">
        <v>272</v>
      </c>
      <c r="AI19" s="190">
        <v>20245420000483</v>
      </c>
      <c r="AJ19" s="202" t="s">
        <v>299</v>
      </c>
      <c r="AK19" s="177" t="s">
        <v>274</v>
      </c>
      <c r="AL19" s="194">
        <v>44937</v>
      </c>
      <c r="AM19" s="194">
        <v>46398</v>
      </c>
    </row>
    <row r="20" spans="1:39" ht="21" customHeight="1">
      <c r="A20" s="162">
        <v>2023</v>
      </c>
      <c r="B20" s="165">
        <v>8</v>
      </c>
      <c r="C20" s="185" t="s">
        <v>187</v>
      </c>
      <c r="D20" s="191" t="s">
        <v>188</v>
      </c>
      <c r="E20" s="165" t="s">
        <v>265</v>
      </c>
      <c r="F20" s="186" t="s">
        <v>266</v>
      </c>
      <c r="G20" s="260" t="s">
        <v>189</v>
      </c>
      <c r="H20" s="162" t="s">
        <v>190</v>
      </c>
      <c r="I20" s="165" t="s">
        <v>267</v>
      </c>
      <c r="J20" s="185" t="s">
        <v>300</v>
      </c>
      <c r="K20" s="185" t="s">
        <v>301</v>
      </c>
      <c r="L20" s="189" t="s">
        <v>302</v>
      </c>
      <c r="M20" s="192">
        <v>901156689</v>
      </c>
      <c r="N20" s="187" t="s">
        <v>195</v>
      </c>
      <c r="O20" s="193">
        <v>45076</v>
      </c>
      <c r="P20" s="185">
        <v>48</v>
      </c>
      <c r="Q20" s="193" t="s">
        <v>242</v>
      </c>
      <c r="R20" s="193" t="s">
        <v>242</v>
      </c>
      <c r="S20" s="168"/>
      <c r="T20" s="168"/>
      <c r="U20" s="188"/>
      <c r="V20" s="162" t="s">
        <v>196</v>
      </c>
      <c r="W20" s="162">
        <v>48</v>
      </c>
      <c r="X20" s="176" t="s">
        <v>15</v>
      </c>
      <c r="Y20" s="177" t="s">
        <v>15</v>
      </c>
      <c r="Z20" s="168" t="s">
        <v>242</v>
      </c>
      <c r="AA20" s="170">
        <v>0</v>
      </c>
      <c r="AB20" s="171">
        <v>0</v>
      </c>
      <c r="AC20" s="172">
        <v>0</v>
      </c>
      <c r="AD20" s="205" t="s">
        <v>242</v>
      </c>
      <c r="AE20" s="165" t="s">
        <v>242</v>
      </c>
      <c r="AF20" s="173" t="s">
        <v>303</v>
      </c>
      <c r="AG20" s="189" t="s">
        <v>88</v>
      </c>
      <c r="AH20" s="189" t="s">
        <v>64</v>
      </c>
      <c r="AI20" s="189" t="s">
        <v>64</v>
      </c>
      <c r="AJ20" s="202" t="s">
        <v>196</v>
      </c>
      <c r="AK20" s="202" t="s">
        <v>196</v>
      </c>
      <c r="AL20" s="202" t="s">
        <v>196</v>
      </c>
      <c r="AM20" s="202" t="s">
        <v>196</v>
      </c>
    </row>
    <row r="21" spans="1:39" ht="21" customHeight="1">
      <c r="A21" s="162">
        <v>2023</v>
      </c>
      <c r="B21" s="165">
        <v>172</v>
      </c>
      <c r="C21" s="185" t="s">
        <v>187</v>
      </c>
      <c r="D21" s="191" t="s">
        <v>188</v>
      </c>
      <c r="E21" s="165" t="s">
        <v>265</v>
      </c>
      <c r="F21" s="186" t="s">
        <v>266</v>
      </c>
      <c r="G21" s="260" t="s">
        <v>189</v>
      </c>
      <c r="H21" s="162" t="s">
        <v>190</v>
      </c>
      <c r="I21" s="165" t="s">
        <v>267</v>
      </c>
      <c r="J21" s="185" t="s">
        <v>304</v>
      </c>
      <c r="K21" s="185" t="s">
        <v>305</v>
      </c>
      <c r="L21" s="189" t="s">
        <v>306</v>
      </c>
      <c r="M21" s="192">
        <v>901172874</v>
      </c>
      <c r="N21" s="187" t="s">
        <v>195</v>
      </c>
      <c r="O21" s="193">
        <v>44984.87667824074</v>
      </c>
      <c r="P21" s="185">
        <v>48</v>
      </c>
      <c r="Q21" s="193" t="s">
        <v>242</v>
      </c>
      <c r="R21" s="193" t="s">
        <v>242</v>
      </c>
      <c r="S21" s="168"/>
      <c r="T21" s="168"/>
      <c r="U21" s="188"/>
      <c r="V21" s="162" t="s">
        <v>196</v>
      </c>
      <c r="W21" s="162">
        <v>48</v>
      </c>
      <c r="X21" s="176" t="s">
        <v>15</v>
      </c>
      <c r="Y21" s="177" t="s">
        <v>15</v>
      </c>
      <c r="Z21" s="168" t="s">
        <v>242</v>
      </c>
      <c r="AA21" s="170">
        <v>0</v>
      </c>
      <c r="AB21" s="171">
        <v>0</v>
      </c>
      <c r="AC21" s="172">
        <v>0</v>
      </c>
      <c r="AD21" s="205" t="s">
        <v>242</v>
      </c>
      <c r="AE21" s="165" t="s">
        <v>242</v>
      </c>
      <c r="AF21" s="173" t="s">
        <v>307</v>
      </c>
      <c r="AG21" s="189" t="s">
        <v>88</v>
      </c>
      <c r="AH21" s="189" t="s">
        <v>64</v>
      </c>
      <c r="AI21" s="189" t="s">
        <v>64</v>
      </c>
      <c r="AJ21" s="189" t="s">
        <v>196</v>
      </c>
      <c r="AK21" s="189" t="s">
        <v>196</v>
      </c>
      <c r="AL21" s="189" t="s">
        <v>196</v>
      </c>
      <c r="AM21" s="189" t="s">
        <v>196</v>
      </c>
    </row>
    <row r="22" spans="1:39" ht="21" customHeight="1">
      <c r="A22" s="162">
        <v>2023</v>
      </c>
      <c r="B22" s="165">
        <v>190</v>
      </c>
      <c r="C22" s="185" t="s">
        <v>187</v>
      </c>
      <c r="D22" s="191" t="s">
        <v>188</v>
      </c>
      <c r="E22" s="165" t="s">
        <v>265</v>
      </c>
      <c r="F22" s="186" t="s">
        <v>266</v>
      </c>
      <c r="G22" s="260" t="s">
        <v>189</v>
      </c>
      <c r="H22" s="162" t="s">
        <v>190</v>
      </c>
      <c r="I22" s="165" t="s">
        <v>267</v>
      </c>
      <c r="J22" s="185" t="s">
        <v>308</v>
      </c>
      <c r="K22" s="185" t="s">
        <v>309</v>
      </c>
      <c r="L22" s="189" t="s">
        <v>310</v>
      </c>
      <c r="M22" s="192">
        <v>901615777</v>
      </c>
      <c r="N22" s="187" t="s">
        <v>195</v>
      </c>
      <c r="O22" s="193">
        <v>44991</v>
      </c>
      <c r="P22" s="185">
        <v>48</v>
      </c>
      <c r="Q22" s="193">
        <v>45086</v>
      </c>
      <c r="R22" s="193">
        <v>46638</v>
      </c>
      <c r="S22" s="168"/>
      <c r="T22" s="168"/>
      <c r="U22" s="188"/>
      <c r="V22" s="162" t="s">
        <v>196</v>
      </c>
      <c r="W22" s="162">
        <v>48</v>
      </c>
      <c r="X22" s="176" t="s">
        <v>15</v>
      </c>
      <c r="Y22" s="177" t="s">
        <v>15</v>
      </c>
      <c r="Z22" s="168">
        <v>46638</v>
      </c>
      <c r="AA22" s="170">
        <v>0</v>
      </c>
      <c r="AB22" s="171">
        <v>0</v>
      </c>
      <c r="AC22" s="172">
        <v>0</v>
      </c>
      <c r="AD22" s="203" t="s">
        <v>197</v>
      </c>
      <c r="AE22" s="165" t="s">
        <v>197</v>
      </c>
      <c r="AF22" s="173" t="s">
        <v>311</v>
      </c>
      <c r="AG22" s="189" t="s">
        <v>88</v>
      </c>
      <c r="AH22" s="189" t="s">
        <v>272</v>
      </c>
      <c r="AI22" s="190">
        <v>20245420000483</v>
      </c>
      <c r="AJ22" s="207" t="s">
        <v>312</v>
      </c>
      <c r="AK22" s="179" t="s">
        <v>274</v>
      </c>
      <c r="AL22" s="206">
        <v>45000</v>
      </c>
      <c r="AM22" s="206">
        <v>46461</v>
      </c>
    </row>
    <row r="23" spans="1:39" ht="21" customHeight="1">
      <c r="A23" s="162">
        <v>2023</v>
      </c>
      <c r="B23" s="165">
        <v>295</v>
      </c>
      <c r="C23" s="185" t="s">
        <v>187</v>
      </c>
      <c r="D23" s="191" t="s">
        <v>188</v>
      </c>
      <c r="E23" s="165" t="s">
        <v>265</v>
      </c>
      <c r="F23" s="186" t="s">
        <v>266</v>
      </c>
      <c r="G23" s="260" t="s">
        <v>189</v>
      </c>
      <c r="H23" s="162" t="s">
        <v>190</v>
      </c>
      <c r="I23" s="165" t="s">
        <v>267</v>
      </c>
      <c r="J23" s="185" t="s">
        <v>313</v>
      </c>
      <c r="K23" s="185" t="s">
        <v>314</v>
      </c>
      <c r="L23" s="189" t="s">
        <v>315</v>
      </c>
      <c r="M23" s="192" t="s">
        <v>316</v>
      </c>
      <c r="N23" s="187" t="s">
        <v>195</v>
      </c>
      <c r="O23" s="193">
        <v>45076</v>
      </c>
      <c r="P23" s="185">
        <v>48</v>
      </c>
      <c r="Q23" s="193">
        <v>45103</v>
      </c>
      <c r="R23" s="193">
        <v>46563</v>
      </c>
      <c r="S23" s="168"/>
      <c r="T23" s="168"/>
      <c r="U23" s="188"/>
      <c r="V23" s="162" t="s">
        <v>196</v>
      </c>
      <c r="W23" s="162">
        <v>48</v>
      </c>
      <c r="X23" s="176" t="s">
        <v>15</v>
      </c>
      <c r="Y23" s="177" t="s">
        <v>15</v>
      </c>
      <c r="Z23" s="168">
        <v>46563</v>
      </c>
      <c r="AA23" s="170">
        <v>0</v>
      </c>
      <c r="AB23" s="171">
        <v>0</v>
      </c>
      <c r="AC23" s="172">
        <v>0</v>
      </c>
      <c r="AD23" s="203" t="s">
        <v>197</v>
      </c>
      <c r="AE23" s="165" t="s">
        <v>197</v>
      </c>
      <c r="AF23" s="173" t="s">
        <v>317</v>
      </c>
      <c r="AG23" s="189" t="s">
        <v>88</v>
      </c>
      <c r="AH23" s="189" t="s">
        <v>272</v>
      </c>
      <c r="AI23" s="190">
        <v>20245420000483</v>
      </c>
      <c r="AJ23" s="207" t="s">
        <v>318</v>
      </c>
      <c r="AK23" s="179" t="s">
        <v>274</v>
      </c>
      <c r="AL23" s="206">
        <v>45015</v>
      </c>
      <c r="AM23" s="206">
        <v>46476</v>
      </c>
    </row>
    <row r="24" spans="1:39" ht="21" customHeight="1">
      <c r="A24" s="162">
        <v>2023</v>
      </c>
      <c r="B24" s="165">
        <v>394</v>
      </c>
      <c r="C24" s="185" t="s">
        <v>187</v>
      </c>
      <c r="D24" s="191" t="s">
        <v>188</v>
      </c>
      <c r="E24" s="165" t="s">
        <v>265</v>
      </c>
      <c r="F24" s="186" t="s">
        <v>266</v>
      </c>
      <c r="G24" s="165" t="s">
        <v>189</v>
      </c>
      <c r="H24" s="162" t="s">
        <v>190</v>
      </c>
      <c r="I24" s="165" t="s">
        <v>267</v>
      </c>
      <c r="J24" s="185" t="s">
        <v>319</v>
      </c>
      <c r="K24" s="185" t="s">
        <v>320</v>
      </c>
      <c r="L24" s="189" t="s">
        <v>321</v>
      </c>
      <c r="M24" s="192">
        <v>830064711</v>
      </c>
      <c r="N24" s="187" t="s">
        <v>89</v>
      </c>
      <c r="O24" s="193">
        <v>45273</v>
      </c>
      <c r="P24" s="185">
        <v>24</v>
      </c>
      <c r="Q24" s="193">
        <v>45287</v>
      </c>
      <c r="R24" s="193">
        <v>46017</v>
      </c>
      <c r="S24" s="168"/>
      <c r="T24" s="168"/>
      <c r="U24" s="188"/>
      <c r="V24" s="162" t="s">
        <v>196</v>
      </c>
      <c r="W24" s="162">
        <v>24</v>
      </c>
      <c r="X24" s="176" t="s">
        <v>15</v>
      </c>
      <c r="Y24" s="177" t="s">
        <v>15</v>
      </c>
      <c r="Z24" s="168">
        <v>46017</v>
      </c>
      <c r="AA24" s="170">
        <v>0</v>
      </c>
      <c r="AB24" s="171">
        <v>0</v>
      </c>
      <c r="AC24" s="172">
        <v>0</v>
      </c>
      <c r="AD24" s="203" t="s">
        <v>197</v>
      </c>
      <c r="AE24" s="165" t="s">
        <v>197</v>
      </c>
      <c r="AF24" s="173" t="s">
        <v>322</v>
      </c>
      <c r="AG24" s="174" t="s">
        <v>323</v>
      </c>
      <c r="AH24" s="189" t="s">
        <v>324</v>
      </c>
      <c r="AI24" s="190">
        <v>20245400000343</v>
      </c>
      <c r="AJ24" s="207" t="s">
        <v>325</v>
      </c>
      <c r="AK24" s="179" t="s">
        <v>216</v>
      </c>
      <c r="AL24" s="206">
        <v>45266</v>
      </c>
      <c r="AM24" s="206">
        <v>46006</v>
      </c>
    </row>
    <row r="25" spans="1:39" ht="21" customHeight="1">
      <c r="A25" s="162">
        <v>2023</v>
      </c>
      <c r="B25" s="165">
        <v>651</v>
      </c>
      <c r="C25" s="185" t="s">
        <v>187</v>
      </c>
      <c r="D25" s="191" t="s">
        <v>188</v>
      </c>
      <c r="E25" s="165" t="s">
        <v>265</v>
      </c>
      <c r="F25" s="186" t="s">
        <v>266</v>
      </c>
      <c r="G25" s="165" t="s">
        <v>189</v>
      </c>
      <c r="H25" s="162" t="s">
        <v>190</v>
      </c>
      <c r="I25" s="165" t="s">
        <v>267</v>
      </c>
      <c r="J25" s="185" t="s">
        <v>326</v>
      </c>
      <c r="K25" s="185" t="s">
        <v>320</v>
      </c>
      <c r="L25" s="189" t="s">
        <v>327</v>
      </c>
      <c r="M25" s="192">
        <v>830027776</v>
      </c>
      <c r="N25" s="187" t="s">
        <v>89</v>
      </c>
      <c r="O25" s="193">
        <v>45272</v>
      </c>
      <c r="P25" s="185">
        <v>24</v>
      </c>
      <c r="Q25" s="193">
        <v>45275</v>
      </c>
      <c r="R25" s="193">
        <v>46005</v>
      </c>
      <c r="S25" s="168"/>
      <c r="T25" s="168"/>
      <c r="U25" s="188"/>
      <c r="V25" s="162" t="s">
        <v>196</v>
      </c>
      <c r="W25" s="162">
        <v>24</v>
      </c>
      <c r="X25" s="176" t="s">
        <v>15</v>
      </c>
      <c r="Y25" s="177" t="s">
        <v>15</v>
      </c>
      <c r="Z25" s="168">
        <v>46005</v>
      </c>
      <c r="AA25" s="170">
        <v>0</v>
      </c>
      <c r="AB25" s="171">
        <v>0</v>
      </c>
      <c r="AC25" s="172">
        <v>0</v>
      </c>
      <c r="AD25" s="203" t="s">
        <v>197</v>
      </c>
      <c r="AE25" s="165" t="s">
        <v>197</v>
      </c>
      <c r="AF25" s="173" t="s">
        <v>322</v>
      </c>
      <c r="AG25" s="174" t="s">
        <v>323</v>
      </c>
      <c r="AH25" s="189" t="s">
        <v>324</v>
      </c>
      <c r="AI25" s="190">
        <v>20245400000343</v>
      </c>
      <c r="AJ25" s="207" t="s">
        <v>328</v>
      </c>
      <c r="AK25" s="179" t="s">
        <v>216</v>
      </c>
      <c r="AL25" s="206">
        <v>45266</v>
      </c>
      <c r="AM25" s="206">
        <v>46006</v>
      </c>
    </row>
    <row r="26" spans="1:39" ht="21" customHeight="1">
      <c r="A26" s="162">
        <v>2023</v>
      </c>
      <c r="B26" s="165">
        <v>659</v>
      </c>
      <c r="C26" s="185" t="s">
        <v>187</v>
      </c>
      <c r="D26" s="191" t="s">
        <v>188</v>
      </c>
      <c r="E26" s="165" t="s">
        <v>265</v>
      </c>
      <c r="F26" s="186" t="s">
        <v>266</v>
      </c>
      <c r="G26" s="165" t="s">
        <v>189</v>
      </c>
      <c r="H26" s="162" t="s">
        <v>190</v>
      </c>
      <c r="I26" s="165" t="s">
        <v>267</v>
      </c>
      <c r="J26" s="185" t="s">
        <v>329</v>
      </c>
      <c r="K26" s="185" t="s">
        <v>320</v>
      </c>
      <c r="L26" s="189" t="s">
        <v>330</v>
      </c>
      <c r="M26" s="192">
        <v>860526471</v>
      </c>
      <c r="N26" s="187" t="s">
        <v>89</v>
      </c>
      <c r="O26" s="193">
        <v>45271</v>
      </c>
      <c r="P26" s="185">
        <v>24</v>
      </c>
      <c r="Q26" s="193">
        <v>45344</v>
      </c>
      <c r="R26" s="193">
        <v>46074</v>
      </c>
      <c r="S26" s="168"/>
      <c r="T26" s="168"/>
      <c r="U26" s="188"/>
      <c r="V26" s="162" t="s">
        <v>196</v>
      </c>
      <c r="W26" s="162">
        <v>24</v>
      </c>
      <c r="X26" s="176" t="s">
        <v>15</v>
      </c>
      <c r="Y26" s="177" t="s">
        <v>15</v>
      </c>
      <c r="Z26" s="168">
        <v>46074</v>
      </c>
      <c r="AA26" s="170">
        <v>0</v>
      </c>
      <c r="AB26" s="171">
        <v>0</v>
      </c>
      <c r="AC26" s="172">
        <v>0</v>
      </c>
      <c r="AD26" s="203" t="s">
        <v>197</v>
      </c>
      <c r="AE26" s="165" t="s">
        <v>197</v>
      </c>
      <c r="AF26" s="173" t="s">
        <v>322</v>
      </c>
      <c r="AG26" s="174" t="s">
        <v>323</v>
      </c>
      <c r="AH26" s="189" t="s">
        <v>64</v>
      </c>
      <c r="AI26" s="189" t="s">
        <v>64</v>
      </c>
      <c r="AJ26" s="207" t="s">
        <v>331</v>
      </c>
      <c r="AK26" s="179" t="s">
        <v>216</v>
      </c>
      <c r="AL26" s="206">
        <v>45337</v>
      </c>
      <c r="AM26" s="206">
        <v>46249</v>
      </c>
    </row>
    <row r="27" spans="1:39" ht="21" customHeight="1">
      <c r="A27" s="162">
        <v>2023</v>
      </c>
      <c r="B27" s="165">
        <v>704</v>
      </c>
      <c r="C27" s="185" t="s">
        <v>187</v>
      </c>
      <c r="D27" s="191" t="s">
        <v>188</v>
      </c>
      <c r="E27" s="165" t="s">
        <v>265</v>
      </c>
      <c r="F27" s="186" t="s">
        <v>266</v>
      </c>
      <c r="G27" s="165" t="s">
        <v>189</v>
      </c>
      <c r="H27" s="162" t="s">
        <v>190</v>
      </c>
      <c r="I27" s="165" t="s">
        <v>267</v>
      </c>
      <c r="J27" s="185" t="s">
        <v>332</v>
      </c>
      <c r="K27" s="185" t="s">
        <v>320</v>
      </c>
      <c r="L27" s="189" t="s">
        <v>333</v>
      </c>
      <c r="M27" s="192">
        <v>800018632</v>
      </c>
      <c r="N27" s="187" t="s">
        <v>89</v>
      </c>
      <c r="O27" s="193">
        <v>45271</v>
      </c>
      <c r="P27" s="185">
        <v>24</v>
      </c>
      <c r="Q27" s="193">
        <v>45273</v>
      </c>
      <c r="R27" s="193">
        <v>46003</v>
      </c>
      <c r="S27" s="168"/>
      <c r="T27" s="168"/>
      <c r="U27" s="188"/>
      <c r="V27" s="162" t="s">
        <v>196</v>
      </c>
      <c r="W27" s="162">
        <v>24</v>
      </c>
      <c r="X27" s="176" t="s">
        <v>15</v>
      </c>
      <c r="Y27" s="177" t="s">
        <v>15</v>
      </c>
      <c r="Z27" s="168">
        <v>46003</v>
      </c>
      <c r="AA27" s="170">
        <v>0</v>
      </c>
      <c r="AB27" s="171">
        <v>0</v>
      </c>
      <c r="AC27" s="172">
        <v>0</v>
      </c>
      <c r="AD27" s="203" t="s">
        <v>197</v>
      </c>
      <c r="AE27" s="165" t="s">
        <v>197</v>
      </c>
      <c r="AF27" s="173" t="s">
        <v>322</v>
      </c>
      <c r="AG27" s="174" t="s">
        <v>323</v>
      </c>
      <c r="AH27" s="189" t="s">
        <v>324</v>
      </c>
      <c r="AI27" s="190">
        <v>20245420000763</v>
      </c>
      <c r="AJ27" s="202" t="s">
        <v>334</v>
      </c>
      <c r="AK27" s="177" t="s">
        <v>216</v>
      </c>
      <c r="AL27" s="194">
        <v>45266</v>
      </c>
      <c r="AM27" s="194">
        <v>46006</v>
      </c>
    </row>
    <row r="28" spans="1:39" ht="21" customHeight="1">
      <c r="A28" s="162">
        <v>2023</v>
      </c>
      <c r="B28" s="165">
        <v>719</v>
      </c>
      <c r="C28" s="185" t="s">
        <v>187</v>
      </c>
      <c r="D28" s="191" t="s">
        <v>188</v>
      </c>
      <c r="E28" s="165" t="s">
        <v>265</v>
      </c>
      <c r="F28" s="186" t="s">
        <v>266</v>
      </c>
      <c r="G28" s="260" t="s">
        <v>189</v>
      </c>
      <c r="H28" s="162" t="s">
        <v>190</v>
      </c>
      <c r="I28" s="165" t="s">
        <v>267</v>
      </c>
      <c r="J28" s="185" t="s">
        <v>335</v>
      </c>
      <c r="K28" s="185" t="s">
        <v>336</v>
      </c>
      <c r="L28" s="165" t="s">
        <v>337</v>
      </c>
      <c r="M28" s="162">
        <v>830078667</v>
      </c>
      <c r="N28" s="187" t="s">
        <v>89</v>
      </c>
      <c r="O28" s="168">
        <v>45198</v>
      </c>
      <c r="P28" s="162">
        <v>24</v>
      </c>
      <c r="Q28" s="167">
        <v>45205</v>
      </c>
      <c r="R28" s="168">
        <v>45935</v>
      </c>
      <c r="S28" s="168"/>
      <c r="T28" s="168"/>
      <c r="U28" s="188"/>
      <c r="V28" s="162" t="s">
        <v>196</v>
      </c>
      <c r="W28" s="162">
        <v>24</v>
      </c>
      <c r="X28" s="176" t="s">
        <v>15</v>
      </c>
      <c r="Y28" s="177" t="s">
        <v>15</v>
      </c>
      <c r="Z28" s="168">
        <v>45935</v>
      </c>
      <c r="AA28" s="170">
        <v>0</v>
      </c>
      <c r="AB28" s="171">
        <v>0</v>
      </c>
      <c r="AC28" s="172">
        <v>0</v>
      </c>
      <c r="AD28" s="203" t="s">
        <v>197</v>
      </c>
      <c r="AE28" s="165" t="s">
        <v>197</v>
      </c>
      <c r="AF28" s="173" t="s">
        <v>338</v>
      </c>
      <c r="AG28" s="174" t="s">
        <v>88</v>
      </c>
      <c r="AH28" s="189" t="s">
        <v>339</v>
      </c>
      <c r="AI28" s="190">
        <v>20235400002563</v>
      </c>
      <c r="AJ28" s="202" t="s">
        <v>340</v>
      </c>
      <c r="AK28" s="177" t="s">
        <v>216</v>
      </c>
      <c r="AL28" s="194">
        <v>45201</v>
      </c>
      <c r="AM28" s="194">
        <v>46114</v>
      </c>
    </row>
    <row r="29" spans="1:39" ht="21" customHeight="1">
      <c r="A29" s="162">
        <v>2023</v>
      </c>
      <c r="B29" s="165">
        <v>720</v>
      </c>
      <c r="C29" s="185" t="s">
        <v>187</v>
      </c>
      <c r="D29" s="191" t="s">
        <v>188</v>
      </c>
      <c r="E29" s="165" t="s">
        <v>265</v>
      </c>
      <c r="F29" s="186" t="s">
        <v>266</v>
      </c>
      <c r="G29" s="260" t="s">
        <v>189</v>
      </c>
      <c r="H29" s="162" t="s">
        <v>190</v>
      </c>
      <c r="I29" s="165" t="s">
        <v>267</v>
      </c>
      <c r="J29" s="185" t="s">
        <v>341</v>
      </c>
      <c r="K29" s="185" t="s">
        <v>336</v>
      </c>
      <c r="L29" s="165" t="s">
        <v>342</v>
      </c>
      <c r="M29" s="162">
        <v>900032416</v>
      </c>
      <c r="N29" s="187" t="s">
        <v>89</v>
      </c>
      <c r="O29" s="168">
        <v>45196</v>
      </c>
      <c r="P29" s="162">
        <v>24</v>
      </c>
      <c r="Q29" s="167">
        <v>45201</v>
      </c>
      <c r="R29" s="168">
        <v>45931</v>
      </c>
      <c r="S29" s="168"/>
      <c r="T29" s="168"/>
      <c r="U29" s="188"/>
      <c r="V29" s="162" t="s">
        <v>196</v>
      </c>
      <c r="W29" s="162">
        <v>24</v>
      </c>
      <c r="X29" s="176" t="s">
        <v>15</v>
      </c>
      <c r="Y29" s="177" t="s">
        <v>15</v>
      </c>
      <c r="Z29" s="168">
        <v>45931</v>
      </c>
      <c r="AA29" s="170">
        <v>0</v>
      </c>
      <c r="AB29" s="171">
        <v>0</v>
      </c>
      <c r="AC29" s="172">
        <v>0</v>
      </c>
      <c r="AD29" s="203" t="s">
        <v>197</v>
      </c>
      <c r="AE29" s="165" t="s">
        <v>197</v>
      </c>
      <c r="AF29" s="173" t="s">
        <v>338</v>
      </c>
      <c r="AG29" s="174" t="s">
        <v>88</v>
      </c>
      <c r="AH29" s="189" t="s">
        <v>339</v>
      </c>
      <c r="AI29" s="190">
        <v>20235400002563</v>
      </c>
      <c r="AJ29" s="202" t="s">
        <v>343</v>
      </c>
      <c r="AK29" s="177" t="s">
        <v>216</v>
      </c>
      <c r="AL29" s="194">
        <v>45197</v>
      </c>
      <c r="AM29" s="194">
        <v>46111</v>
      </c>
    </row>
    <row r="30" spans="1:39" ht="21" customHeight="1">
      <c r="A30" s="162">
        <v>2023</v>
      </c>
      <c r="B30" s="165">
        <v>721</v>
      </c>
      <c r="C30" s="185" t="s">
        <v>187</v>
      </c>
      <c r="D30" s="191" t="s">
        <v>188</v>
      </c>
      <c r="E30" s="165" t="s">
        <v>265</v>
      </c>
      <c r="F30" s="186" t="s">
        <v>266</v>
      </c>
      <c r="G30" s="260" t="s">
        <v>189</v>
      </c>
      <c r="H30" s="162" t="s">
        <v>190</v>
      </c>
      <c r="I30" s="165" t="s">
        <v>267</v>
      </c>
      <c r="J30" s="185" t="s">
        <v>344</v>
      </c>
      <c r="K30" s="185" t="s">
        <v>336</v>
      </c>
      <c r="L30" s="165" t="s">
        <v>345</v>
      </c>
      <c r="M30" s="162">
        <v>830050632</v>
      </c>
      <c r="N30" s="187" t="s">
        <v>89</v>
      </c>
      <c r="O30" s="168">
        <v>45196</v>
      </c>
      <c r="P30" s="162">
        <v>24</v>
      </c>
      <c r="Q30" s="167">
        <v>45201</v>
      </c>
      <c r="R30" s="168">
        <v>45931</v>
      </c>
      <c r="S30" s="168"/>
      <c r="T30" s="168"/>
      <c r="U30" s="188"/>
      <c r="V30" s="162" t="s">
        <v>196</v>
      </c>
      <c r="W30" s="162">
        <v>24</v>
      </c>
      <c r="X30" s="176" t="s">
        <v>15</v>
      </c>
      <c r="Y30" s="177" t="s">
        <v>15</v>
      </c>
      <c r="Z30" s="168">
        <v>45931</v>
      </c>
      <c r="AA30" s="170">
        <v>0</v>
      </c>
      <c r="AB30" s="171">
        <v>0</v>
      </c>
      <c r="AC30" s="172">
        <v>0</v>
      </c>
      <c r="AD30" s="203" t="s">
        <v>197</v>
      </c>
      <c r="AE30" s="165" t="s">
        <v>197</v>
      </c>
      <c r="AF30" s="173" t="s">
        <v>338</v>
      </c>
      <c r="AG30" s="174" t="s">
        <v>88</v>
      </c>
      <c r="AH30" s="189" t="s">
        <v>339</v>
      </c>
      <c r="AI30" s="190">
        <v>20235400002563</v>
      </c>
      <c r="AJ30" s="202" t="s">
        <v>346</v>
      </c>
      <c r="AK30" s="177" t="s">
        <v>216</v>
      </c>
      <c r="AL30" s="194">
        <v>45197</v>
      </c>
      <c r="AM30" s="194">
        <v>46111</v>
      </c>
    </row>
    <row r="31" spans="1:39" ht="21" customHeight="1">
      <c r="A31" s="162">
        <v>2023</v>
      </c>
      <c r="B31" s="165">
        <v>722</v>
      </c>
      <c r="C31" s="185" t="s">
        <v>187</v>
      </c>
      <c r="D31" s="191" t="s">
        <v>188</v>
      </c>
      <c r="E31" s="165" t="s">
        <v>265</v>
      </c>
      <c r="F31" s="186" t="s">
        <v>266</v>
      </c>
      <c r="G31" s="260" t="s">
        <v>189</v>
      </c>
      <c r="H31" s="162" t="s">
        <v>190</v>
      </c>
      <c r="I31" s="165" t="s">
        <v>267</v>
      </c>
      <c r="J31" s="185" t="s">
        <v>347</v>
      </c>
      <c r="K31" s="185" t="s">
        <v>336</v>
      </c>
      <c r="L31" s="165" t="s">
        <v>348</v>
      </c>
      <c r="M31" s="162">
        <v>900100615</v>
      </c>
      <c r="N31" s="187" t="s">
        <v>89</v>
      </c>
      <c r="O31" s="168">
        <v>45191</v>
      </c>
      <c r="P31" s="162">
        <v>24</v>
      </c>
      <c r="Q31" s="167">
        <v>45210</v>
      </c>
      <c r="R31" s="168">
        <v>45940</v>
      </c>
      <c r="S31" s="168"/>
      <c r="T31" s="168"/>
      <c r="U31" s="188"/>
      <c r="V31" s="162" t="s">
        <v>196</v>
      </c>
      <c r="W31" s="162">
        <v>24</v>
      </c>
      <c r="X31" s="176" t="s">
        <v>15</v>
      </c>
      <c r="Y31" s="177" t="s">
        <v>15</v>
      </c>
      <c r="Z31" s="168">
        <v>45940</v>
      </c>
      <c r="AA31" s="170">
        <v>0</v>
      </c>
      <c r="AB31" s="171">
        <v>0</v>
      </c>
      <c r="AC31" s="172">
        <v>0</v>
      </c>
      <c r="AD31" s="203" t="s">
        <v>197</v>
      </c>
      <c r="AE31" s="165" t="s">
        <v>197</v>
      </c>
      <c r="AF31" s="173" t="s">
        <v>338</v>
      </c>
      <c r="AG31" s="174" t="s">
        <v>88</v>
      </c>
      <c r="AH31" s="189" t="s">
        <v>339</v>
      </c>
      <c r="AI31" s="190">
        <v>20235400002563</v>
      </c>
      <c r="AJ31" s="202" t="s">
        <v>349</v>
      </c>
      <c r="AK31" s="177" t="s">
        <v>216</v>
      </c>
      <c r="AL31" s="194">
        <v>45198</v>
      </c>
      <c r="AM31" s="194">
        <v>46111</v>
      </c>
    </row>
    <row r="32" spans="1:39" ht="21" customHeight="1">
      <c r="A32" s="162">
        <v>2023</v>
      </c>
      <c r="B32" s="165">
        <v>723</v>
      </c>
      <c r="C32" s="185" t="s">
        <v>187</v>
      </c>
      <c r="D32" s="191" t="s">
        <v>188</v>
      </c>
      <c r="E32" s="165" t="s">
        <v>265</v>
      </c>
      <c r="F32" s="186" t="s">
        <v>266</v>
      </c>
      <c r="G32" s="260" t="s">
        <v>189</v>
      </c>
      <c r="H32" s="162" t="s">
        <v>190</v>
      </c>
      <c r="I32" s="165" t="s">
        <v>267</v>
      </c>
      <c r="J32" s="185" t="s">
        <v>350</v>
      </c>
      <c r="K32" s="185" t="s">
        <v>336</v>
      </c>
      <c r="L32" s="165" t="s">
        <v>351</v>
      </c>
      <c r="M32" s="162">
        <v>900962762</v>
      </c>
      <c r="N32" s="187" t="s">
        <v>89</v>
      </c>
      <c r="O32" s="168">
        <v>45191</v>
      </c>
      <c r="P32" s="162">
        <v>24</v>
      </c>
      <c r="Q32" s="167">
        <v>45211</v>
      </c>
      <c r="R32" s="168">
        <v>45941</v>
      </c>
      <c r="S32" s="168"/>
      <c r="T32" s="168"/>
      <c r="U32" s="188"/>
      <c r="V32" s="162" t="s">
        <v>196</v>
      </c>
      <c r="W32" s="162">
        <v>24</v>
      </c>
      <c r="X32" s="176" t="s">
        <v>15</v>
      </c>
      <c r="Y32" s="177" t="s">
        <v>15</v>
      </c>
      <c r="Z32" s="168">
        <v>45941</v>
      </c>
      <c r="AA32" s="170">
        <v>0</v>
      </c>
      <c r="AB32" s="171">
        <v>0</v>
      </c>
      <c r="AC32" s="172">
        <v>0</v>
      </c>
      <c r="AD32" s="203" t="s">
        <v>197</v>
      </c>
      <c r="AE32" s="165" t="s">
        <v>197</v>
      </c>
      <c r="AF32" s="173" t="s">
        <v>338</v>
      </c>
      <c r="AG32" s="174" t="s">
        <v>88</v>
      </c>
      <c r="AH32" s="189" t="s">
        <v>339</v>
      </c>
      <c r="AI32" s="190">
        <v>20235400002563</v>
      </c>
      <c r="AJ32" s="202" t="s">
        <v>352</v>
      </c>
      <c r="AK32" s="177" t="s">
        <v>216</v>
      </c>
      <c r="AL32" s="194">
        <v>45198</v>
      </c>
      <c r="AM32" s="194">
        <v>46111</v>
      </c>
    </row>
    <row r="33" spans="1:39" ht="21" customHeight="1">
      <c r="A33" s="162">
        <v>2023</v>
      </c>
      <c r="B33" s="165">
        <v>724</v>
      </c>
      <c r="C33" s="185" t="s">
        <v>187</v>
      </c>
      <c r="D33" s="191" t="s">
        <v>188</v>
      </c>
      <c r="E33" s="165" t="s">
        <v>265</v>
      </c>
      <c r="F33" s="186" t="s">
        <v>266</v>
      </c>
      <c r="G33" s="260" t="s">
        <v>189</v>
      </c>
      <c r="H33" s="162" t="s">
        <v>190</v>
      </c>
      <c r="I33" s="165" t="s">
        <v>267</v>
      </c>
      <c r="J33" s="185" t="s">
        <v>353</v>
      </c>
      <c r="K33" s="185" t="s">
        <v>336</v>
      </c>
      <c r="L33" s="165" t="s">
        <v>354</v>
      </c>
      <c r="M33" s="162">
        <v>830074529</v>
      </c>
      <c r="N33" s="187" t="s">
        <v>89</v>
      </c>
      <c r="O33" s="193">
        <v>45229</v>
      </c>
      <c r="P33" s="162">
        <v>24</v>
      </c>
      <c r="Q33" s="167">
        <v>45239</v>
      </c>
      <c r="R33" s="168">
        <v>45969</v>
      </c>
      <c r="S33" s="168"/>
      <c r="T33" s="168"/>
      <c r="U33" s="188"/>
      <c r="V33" s="162" t="s">
        <v>196</v>
      </c>
      <c r="W33" s="162">
        <v>24</v>
      </c>
      <c r="X33" s="176" t="s">
        <v>15</v>
      </c>
      <c r="Y33" s="177" t="s">
        <v>15</v>
      </c>
      <c r="Z33" s="168">
        <v>45969</v>
      </c>
      <c r="AA33" s="170">
        <v>0</v>
      </c>
      <c r="AB33" s="171">
        <v>0</v>
      </c>
      <c r="AC33" s="172">
        <v>0</v>
      </c>
      <c r="AD33" s="203" t="s">
        <v>197</v>
      </c>
      <c r="AE33" s="165" t="s">
        <v>197</v>
      </c>
      <c r="AF33" s="173" t="s">
        <v>338</v>
      </c>
      <c r="AG33" s="174" t="s">
        <v>323</v>
      </c>
      <c r="AH33" s="189" t="s">
        <v>324</v>
      </c>
      <c r="AI33" s="190">
        <v>20235400002733</v>
      </c>
      <c r="AJ33" s="202" t="s">
        <v>355</v>
      </c>
      <c r="AK33" s="177" t="s">
        <v>216</v>
      </c>
      <c r="AL33" s="194">
        <v>45233</v>
      </c>
      <c r="AM33" s="194">
        <v>46218</v>
      </c>
    </row>
    <row r="34" spans="1:39" ht="21" customHeight="1">
      <c r="A34" s="162">
        <v>2023</v>
      </c>
      <c r="B34" s="165">
        <v>725</v>
      </c>
      <c r="C34" s="185" t="s">
        <v>187</v>
      </c>
      <c r="D34" s="191" t="s">
        <v>188</v>
      </c>
      <c r="E34" s="165" t="s">
        <v>265</v>
      </c>
      <c r="F34" s="186" t="s">
        <v>266</v>
      </c>
      <c r="G34" s="260" t="s">
        <v>189</v>
      </c>
      <c r="H34" s="162" t="s">
        <v>190</v>
      </c>
      <c r="I34" s="165" t="s">
        <v>267</v>
      </c>
      <c r="J34" s="185" t="s">
        <v>356</v>
      </c>
      <c r="K34" s="185" t="s">
        <v>336</v>
      </c>
      <c r="L34" s="165" t="s">
        <v>357</v>
      </c>
      <c r="M34" s="162">
        <v>830073205</v>
      </c>
      <c r="N34" s="187" t="s">
        <v>89</v>
      </c>
      <c r="O34" s="168">
        <v>45190</v>
      </c>
      <c r="P34" s="162">
        <v>24</v>
      </c>
      <c r="Q34" s="167">
        <v>45205</v>
      </c>
      <c r="R34" s="168">
        <v>45935</v>
      </c>
      <c r="S34" s="168"/>
      <c r="T34" s="168"/>
      <c r="U34" s="188"/>
      <c r="V34" s="162" t="s">
        <v>196</v>
      </c>
      <c r="W34" s="162">
        <v>24</v>
      </c>
      <c r="X34" s="176" t="s">
        <v>15</v>
      </c>
      <c r="Y34" s="177" t="s">
        <v>15</v>
      </c>
      <c r="Z34" s="168">
        <v>45935</v>
      </c>
      <c r="AA34" s="170">
        <v>0</v>
      </c>
      <c r="AB34" s="171">
        <v>0</v>
      </c>
      <c r="AC34" s="172">
        <v>0</v>
      </c>
      <c r="AD34" s="203" t="s">
        <v>197</v>
      </c>
      <c r="AE34" s="165" t="s">
        <v>197</v>
      </c>
      <c r="AF34" s="173" t="s">
        <v>338</v>
      </c>
      <c r="AG34" s="174" t="s">
        <v>88</v>
      </c>
      <c r="AH34" s="189" t="s">
        <v>339</v>
      </c>
      <c r="AI34" s="190">
        <v>20235400002563</v>
      </c>
      <c r="AJ34" s="202" t="s">
        <v>358</v>
      </c>
      <c r="AK34" s="177" t="s">
        <v>216</v>
      </c>
      <c r="AL34" s="194">
        <v>45195</v>
      </c>
      <c r="AM34" s="194">
        <v>46107</v>
      </c>
    </row>
    <row r="35" spans="1:39" ht="21" customHeight="1">
      <c r="A35" s="162">
        <v>2023</v>
      </c>
      <c r="B35" s="165">
        <v>726</v>
      </c>
      <c r="C35" s="185" t="s">
        <v>187</v>
      </c>
      <c r="D35" s="191" t="s">
        <v>188</v>
      </c>
      <c r="E35" s="165" t="s">
        <v>265</v>
      </c>
      <c r="F35" s="186" t="s">
        <v>266</v>
      </c>
      <c r="G35" s="260" t="s">
        <v>189</v>
      </c>
      <c r="H35" s="162" t="s">
        <v>190</v>
      </c>
      <c r="I35" s="165" t="s">
        <v>267</v>
      </c>
      <c r="J35" s="185" t="s">
        <v>359</v>
      </c>
      <c r="K35" s="185" t="s">
        <v>360</v>
      </c>
      <c r="L35" s="165" t="s">
        <v>361</v>
      </c>
      <c r="M35" s="162">
        <v>830050201</v>
      </c>
      <c r="N35" s="187" t="s">
        <v>89</v>
      </c>
      <c r="O35" s="168">
        <v>45188</v>
      </c>
      <c r="P35" s="162">
        <v>24</v>
      </c>
      <c r="Q35" s="167">
        <v>45198</v>
      </c>
      <c r="R35" s="168">
        <v>45928</v>
      </c>
      <c r="S35" s="168"/>
      <c r="T35" s="168"/>
      <c r="U35" s="188"/>
      <c r="V35" s="162" t="s">
        <v>196</v>
      </c>
      <c r="W35" s="162">
        <v>24</v>
      </c>
      <c r="X35" s="176" t="s">
        <v>15</v>
      </c>
      <c r="Y35" s="177" t="s">
        <v>15</v>
      </c>
      <c r="Z35" s="168">
        <v>45928</v>
      </c>
      <c r="AA35" s="170">
        <v>0</v>
      </c>
      <c r="AB35" s="171">
        <v>0</v>
      </c>
      <c r="AC35" s="172">
        <v>0</v>
      </c>
      <c r="AD35" s="203" t="s">
        <v>197</v>
      </c>
      <c r="AE35" s="165" t="s">
        <v>197</v>
      </c>
      <c r="AF35" s="173" t="s">
        <v>362</v>
      </c>
      <c r="AG35" s="174" t="s">
        <v>88</v>
      </c>
      <c r="AH35" s="180" t="s">
        <v>363</v>
      </c>
      <c r="AI35" s="190">
        <v>20235400002553</v>
      </c>
      <c r="AJ35" s="202" t="s">
        <v>364</v>
      </c>
      <c r="AK35" s="177" t="s">
        <v>216</v>
      </c>
      <c r="AL35" s="194">
        <v>45195</v>
      </c>
      <c r="AM35" s="194">
        <v>46107</v>
      </c>
    </row>
    <row r="36" spans="1:39" ht="21" customHeight="1">
      <c r="A36" s="162">
        <v>2023</v>
      </c>
      <c r="B36" s="165">
        <v>727</v>
      </c>
      <c r="C36" s="185" t="s">
        <v>187</v>
      </c>
      <c r="D36" s="191" t="s">
        <v>188</v>
      </c>
      <c r="E36" s="165" t="s">
        <v>265</v>
      </c>
      <c r="F36" s="186" t="s">
        <v>266</v>
      </c>
      <c r="G36" s="260" t="s">
        <v>189</v>
      </c>
      <c r="H36" s="162" t="s">
        <v>190</v>
      </c>
      <c r="I36" s="165" t="s">
        <v>267</v>
      </c>
      <c r="J36" s="185" t="s">
        <v>365</v>
      </c>
      <c r="K36" s="185" t="s">
        <v>366</v>
      </c>
      <c r="L36" s="165" t="s">
        <v>367</v>
      </c>
      <c r="M36" s="162">
        <v>830059945</v>
      </c>
      <c r="N36" s="187" t="s">
        <v>89</v>
      </c>
      <c r="O36" s="168">
        <v>45190</v>
      </c>
      <c r="P36" s="162">
        <v>24</v>
      </c>
      <c r="Q36" s="167">
        <v>45203</v>
      </c>
      <c r="R36" s="168">
        <v>45933</v>
      </c>
      <c r="S36" s="168"/>
      <c r="T36" s="168"/>
      <c r="U36" s="188"/>
      <c r="V36" s="162" t="s">
        <v>196</v>
      </c>
      <c r="W36" s="162">
        <v>24</v>
      </c>
      <c r="X36" s="176" t="s">
        <v>15</v>
      </c>
      <c r="Y36" s="177" t="s">
        <v>15</v>
      </c>
      <c r="Z36" s="168">
        <v>45933</v>
      </c>
      <c r="AA36" s="170">
        <v>0</v>
      </c>
      <c r="AB36" s="171">
        <v>0</v>
      </c>
      <c r="AC36" s="172">
        <v>0</v>
      </c>
      <c r="AD36" s="203" t="s">
        <v>197</v>
      </c>
      <c r="AE36" s="165" t="s">
        <v>197</v>
      </c>
      <c r="AF36" s="173" t="s">
        <v>368</v>
      </c>
      <c r="AG36" s="174" t="s">
        <v>88</v>
      </c>
      <c r="AH36" s="180" t="s">
        <v>363</v>
      </c>
      <c r="AI36" s="190">
        <v>20235400002553</v>
      </c>
      <c r="AJ36" s="202" t="s">
        <v>369</v>
      </c>
      <c r="AK36" s="177" t="s">
        <v>216</v>
      </c>
      <c r="AL36" s="194">
        <v>45194</v>
      </c>
      <c r="AM36" s="194">
        <v>46106</v>
      </c>
    </row>
    <row r="37" spans="1:39" ht="21" customHeight="1">
      <c r="A37" s="162">
        <v>2023</v>
      </c>
      <c r="B37" s="165">
        <v>728</v>
      </c>
      <c r="C37" s="185" t="s">
        <v>187</v>
      </c>
      <c r="D37" s="191" t="s">
        <v>188</v>
      </c>
      <c r="E37" s="165" t="s">
        <v>265</v>
      </c>
      <c r="F37" s="186" t="s">
        <v>266</v>
      </c>
      <c r="G37" s="260" t="s">
        <v>189</v>
      </c>
      <c r="H37" s="162" t="s">
        <v>190</v>
      </c>
      <c r="I37" s="165" t="s">
        <v>267</v>
      </c>
      <c r="J37" s="185" t="s">
        <v>370</v>
      </c>
      <c r="K37" s="185" t="s">
        <v>371</v>
      </c>
      <c r="L37" s="165" t="s">
        <v>372</v>
      </c>
      <c r="M37" s="162">
        <v>900273911</v>
      </c>
      <c r="N37" s="187" t="s">
        <v>89</v>
      </c>
      <c r="O37" s="168">
        <v>45188</v>
      </c>
      <c r="P37" s="162">
        <v>24</v>
      </c>
      <c r="Q37" s="167">
        <v>45211</v>
      </c>
      <c r="R37" s="168">
        <v>45941</v>
      </c>
      <c r="S37" s="168"/>
      <c r="T37" s="168"/>
      <c r="U37" s="188"/>
      <c r="V37" s="162" t="s">
        <v>196</v>
      </c>
      <c r="W37" s="162">
        <v>24</v>
      </c>
      <c r="X37" s="176" t="s">
        <v>15</v>
      </c>
      <c r="Y37" s="177" t="s">
        <v>15</v>
      </c>
      <c r="Z37" s="168">
        <v>45941</v>
      </c>
      <c r="AA37" s="170">
        <v>0</v>
      </c>
      <c r="AB37" s="171">
        <v>0</v>
      </c>
      <c r="AC37" s="172">
        <v>0</v>
      </c>
      <c r="AD37" s="203" t="s">
        <v>197</v>
      </c>
      <c r="AE37" s="165" t="s">
        <v>197</v>
      </c>
      <c r="AF37" s="173" t="s">
        <v>373</v>
      </c>
      <c r="AG37" s="174" t="s">
        <v>88</v>
      </c>
      <c r="AH37" s="180" t="s">
        <v>363</v>
      </c>
      <c r="AI37" s="190">
        <v>20235400002553</v>
      </c>
      <c r="AJ37" s="202" t="s">
        <v>374</v>
      </c>
      <c r="AK37" s="177" t="s">
        <v>216</v>
      </c>
      <c r="AL37" s="194">
        <v>45191</v>
      </c>
      <c r="AM37" s="194">
        <v>46103</v>
      </c>
    </row>
    <row r="38" spans="1:39" ht="21" customHeight="1">
      <c r="A38" s="162">
        <v>2023</v>
      </c>
      <c r="B38" s="165">
        <v>729</v>
      </c>
      <c r="C38" s="185" t="s">
        <v>187</v>
      </c>
      <c r="D38" s="191" t="s">
        <v>188</v>
      </c>
      <c r="E38" s="165" t="s">
        <v>265</v>
      </c>
      <c r="F38" s="186" t="s">
        <v>266</v>
      </c>
      <c r="G38" s="260" t="s">
        <v>189</v>
      </c>
      <c r="H38" s="162" t="s">
        <v>190</v>
      </c>
      <c r="I38" s="165" t="s">
        <v>267</v>
      </c>
      <c r="J38" s="185" t="s">
        <v>375</v>
      </c>
      <c r="K38" s="185" t="s">
        <v>376</v>
      </c>
      <c r="L38" s="165" t="s">
        <v>357</v>
      </c>
      <c r="M38" s="162">
        <v>830073205</v>
      </c>
      <c r="N38" s="187" t="s">
        <v>89</v>
      </c>
      <c r="O38" s="168">
        <v>45188</v>
      </c>
      <c r="P38" s="162">
        <v>24</v>
      </c>
      <c r="Q38" s="167">
        <v>45201</v>
      </c>
      <c r="R38" s="168">
        <v>45931</v>
      </c>
      <c r="S38" s="168"/>
      <c r="T38" s="168"/>
      <c r="U38" s="188"/>
      <c r="V38" s="162" t="s">
        <v>196</v>
      </c>
      <c r="W38" s="162">
        <v>24</v>
      </c>
      <c r="X38" s="176" t="s">
        <v>15</v>
      </c>
      <c r="Y38" s="177" t="s">
        <v>15</v>
      </c>
      <c r="Z38" s="168">
        <v>45931</v>
      </c>
      <c r="AA38" s="170">
        <v>0</v>
      </c>
      <c r="AB38" s="171">
        <v>0</v>
      </c>
      <c r="AC38" s="172">
        <v>0</v>
      </c>
      <c r="AD38" s="203" t="s">
        <v>197</v>
      </c>
      <c r="AE38" s="165" t="s">
        <v>197</v>
      </c>
      <c r="AF38" s="173" t="s">
        <v>377</v>
      </c>
      <c r="AG38" s="174" t="s">
        <v>88</v>
      </c>
      <c r="AH38" s="180" t="s">
        <v>363</v>
      </c>
      <c r="AI38" s="190">
        <v>20235400002553</v>
      </c>
      <c r="AJ38" s="202" t="s">
        <v>378</v>
      </c>
      <c r="AK38" s="177" t="s">
        <v>216</v>
      </c>
      <c r="AL38" s="194">
        <v>45196</v>
      </c>
      <c r="AM38" s="194">
        <v>46108</v>
      </c>
    </row>
    <row r="39" spans="1:39" ht="21" customHeight="1">
      <c r="A39" s="162">
        <v>2023</v>
      </c>
      <c r="B39" s="165">
        <v>730</v>
      </c>
      <c r="C39" s="185" t="s">
        <v>187</v>
      </c>
      <c r="D39" s="191" t="s">
        <v>188</v>
      </c>
      <c r="E39" s="165" t="s">
        <v>265</v>
      </c>
      <c r="F39" s="186" t="s">
        <v>266</v>
      </c>
      <c r="G39" s="260" t="s">
        <v>189</v>
      </c>
      <c r="H39" s="162" t="s">
        <v>190</v>
      </c>
      <c r="I39" s="165" t="s">
        <v>267</v>
      </c>
      <c r="J39" s="185" t="s">
        <v>379</v>
      </c>
      <c r="K39" s="185" t="s">
        <v>380</v>
      </c>
      <c r="L39" s="165" t="s">
        <v>381</v>
      </c>
      <c r="M39" s="162">
        <v>900024023</v>
      </c>
      <c r="N39" s="187" t="s">
        <v>89</v>
      </c>
      <c r="O39" s="168">
        <v>45188</v>
      </c>
      <c r="P39" s="162">
        <v>24</v>
      </c>
      <c r="Q39" s="167">
        <v>45211</v>
      </c>
      <c r="R39" s="168">
        <v>45941</v>
      </c>
      <c r="S39" s="168"/>
      <c r="T39" s="168"/>
      <c r="U39" s="188"/>
      <c r="V39" s="162" t="s">
        <v>196</v>
      </c>
      <c r="W39" s="162">
        <v>24</v>
      </c>
      <c r="X39" s="176" t="s">
        <v>15</v>
      </c>
      <c r="Y39" s="177" t="s">
        <v>15</v>
      </c>
      <c r="Z39" s="168">
        <v>45941</v>
      </c>
      <c r="AA39" s="170">
        <v>0</v>
      </c>
      <c r="AB39" s="171">
        <v>0</v>
      </c>
      <c r="AC39" s="172">
        <v>0</v>
      </c>
      <c r="AD39" s="203" t="s">
        <v>197</v>
      </c>
      <c r="AE39" s="165" t="s">
        <v>197</v>
      </c>
      <c r="AF39" s="173" t="s">
        <v>382</v>
      </c>
      <c r="AG39" s="174" t="s">
        <v>88</v>
      </c>
      <c r="AH39" s="180" t="s">
        <v>363</v>
      </c>
      <c r="AI39" s="190">
        <v>20235400002553</v>
      </c>
      <c r="AJ39" s="202" t="s">
        <v>383</v>
      </c>
      <c r="AK39" s="177" t="s">
        <v>216</v>
      </c>
      <c r="AL39" s="194">
        <v>45195</v>
      </c>
      <c r="AM39" s="194">
        <v>46107</v>
      </c>
    </row>
    <row r="40" spans="1:39" ht="21" customHeight="1">
      <c r="A40" s="162">
        <v>2023</v>
      </c>
      <c r="B40" s="165">
        <v>732</v>
      </c>
      <c r="C40" s="185" t="s">
        <v>187</v>
      </c>
      <c r="D40" s="191" t="s">
        <v>188</v>
      </c>
      <c r="E40" s="165" t="s">
        <v>265</v>
      </c>
      <c r="F40" s="186" t="s">
        <v>266</v>
      </c>
      <c r="G40" s="260" t="s">
        <v>189</v>
      </c>
      <c r="H40" s="162" t="s">
        <v>190</v>
      </c>
      <c r="I40" s="165" t="s">
        <v>267</v>
      </c>
      <c r="J40" s="185" t="s">
        <v>384</v>
      </c>
      <c r="K40" s="185" t="s">
        <v>385</v>
      </c>
      <c r="L40" s="165" t="s">
        <v>386</v>
      </c>
      <c r="M40" s="162">
        <v>800107483</v>
      </c>
      <c r="N40" s="187" t="s">
        <v>89</v>
      </c>
      <c r="O40" s="168">
        <v>45190</v>
      </c>
      <c r="P40" s="162">
        <v>24</v>
      </c>
      <c r="Q40" s="167">
        <v>45202</v>
      </c>
      <c r="R40" s="193">
        <v>45932</v>
      </c>
      <c r="S40" s="168"/>
      <c r="T40" s="168"/>
      <c r="U40" s="188"/>
      <c r="V40" s="162" t="s">
        <v>196</v>
      </c>
      <c r="W40" s="162">
        <v>24</v>
      </c>
      <c r="X40" s="176" t="s">
        <v>15</v>
      </c>
      <c r="Y40" s="177" t="s">
        <v>15</v>
      </c>
      <c r="Z40" s="168">
        <v>45932</v>
      </c>
      <c r="AA40" s="170">
        <v>0</v>
      </c>
      <c r="AB40" s="171">
        <v>0</v>
      </c>
      <c r="AC40" s="172">
        <v>0</v>
      </c>
      <c r="AD40" s="203" t="s">
        <v>197</v>
      </c>
      <c r="AE40" s="165" t="s">
        <v>197</v>
      </c>
      <c r="AF40" s="173" t="s">
        <v>387</v>
      </c>
      <c r="AG40" s="174" t="s">
        <v>88</v>
      </c>
      <c r="AH40" s="180" t="s">
        <v>363</v>
      </c>
      <c r="AI40" s="190">
        <v>20235400002553</v>
      </c>
      <c r="AJ40" s="202" t="s">
        <v>388</v>
      </c>
      <c r="AK40" s="177" t="s">
        <v>216</v>
      </c>
      <c r="AL40" s="194">
        <v>45190</v>
      </c>
      <c r="AM40" s="194">
        <v>46102</v>
      </c>
    </row>
    <row r="41" spans="1:39" ht="21" customHeight="1">
      <c r="A41" s="162">
        <v>2023</v>
      </c>
      <c r="B41" s="165">
        <v>733</v>
      </c>
      <c r="C41" s="185" t="s">
        <v>187</v>
      </c>
      <c r="D41" s="191" t="s">
        <v>188</v>
      </c>
      <c r="E41" s="165" t="s">
        <v>265</v>
      </c>
      <c r="F41" s="186" t="s">
        <v>266</v>
      </c>
      <c r="G41" s="165" t="s">
        <v>189</v>
      </c>
      <c r="H41" s="162" t="s">
        <v>190</v>
      </c>
      <c r="I41" s="165" t="s">
        <v>267</v>
      </c>
      <c r="J41" s="185" t="s">
        <v>389</v>
      </c>
      <c r="K41" s="185" t="s">
        <v>320</v>
      </c>
      <c r="L41" s="165" t="s">
        <v>390</v>
      </c>
      <c r="M41" s="162">
        <v>901286699</v>
      </c>
      <c r="N41" s="187" t="s">
        <v>89</v>
      </c>
      <c r="O41" s="193">
        <v>45231</v>
      </c>
      <c r="P41" s="162">
        <v>24</v>
      </c>
      <c r="Q41" s="167">
        <v>45264</v>
      </c>
      <c r="R41" s="168">
        <v>45994</v>
      </c>
      <c r="S41" s="168"/>
      <c r="T41" s="168"/>
      <c r="U41" s="188"/>
      <c r="V41" s="162" t="s">
        <v>196</v>
      </c>
      <c r="W41" s="162">
        <v>24</v>
      </c>
      <c r="X41" s="176" t="s">
        <v>15</v>
      </c>
      <c r="Y41" s="177" t="s">
        <v>15</v>
      </c>
      <c r="Z41" s="168">
        <v>45994</v>
      </c>
      <c r="AA41" s="170">
        <v>0</v>
      </c>
      <c r="AB41" s="171">
        <v>0</v>
      </c>
      <c r="AC41" s="172">
        <v>0</v>
      </c>
      <c r="AD41" s="203" t="s">
        <v>197</v>
      </c>
      <c r="AE41" s="165" t="s">
        <v>197</v>
      </c>
      <c r="AF41" s="173" t="s">
        <v>322</v>
      </c>
      <c r="AG41" s="174" t="s">
        <v>323</v>
      </c>
      <c r="AH41" s="189" t="s">
        <v>324</v>
      </c>
      <c r="AI41" s="190">
        <v>20235400002733</v>
      </c>
      <c r="AJ41" s="202" t="s">
        <v>391</v>
      </c>
      <c r="AK41" s="177" t="s">
        <v>216</v>
      </c>
      <c r="AL41" s="194">
        <v>45244</v>
      </c>
      <c r="AM41" s="194">
        <v>46157</v>
      </c>
    </row>
    <row r="42" spans="1:39" ht="21" customHeight="1">
      <c r="A42" s="162">
        <v>2023</v>
      </c>
      <c r="B42" s="165">
        <v>734</v>
      </c>
      <c r="C42" s="185" t="s">
        <v>187</v>
      </c>
      <c r="D42" s="191" t="s">
        <v>188</v>
      </c>
      <c r="E42" s="165" t="s">
        <v>265</v>
      </c>
      <c r="F42" s="186" t="s">
        <v>266</v>
      </c>
      <c r="G42" s="165" t="s">
        <v>189</v>
      </c>
      <c r="H42" s="162" t="s">
        <v>190</v>
      </c>
      <c r="I42" s="165" t="s">
        <v>267</v>
      </c>
      <c r="J42" s="185" t="s">
        <v>392</v>
      </c>
      <c r="K42" s="185" t="s">
        <v>320</v>
      </c>
      <c r="L42" s="165" t="s">
        <v>393</v>
      </c>
      <c r="M42" s="162">
        <v>860535312</v>
      </c>
      <c r="N42" s="187" t="s">
        <v>89</v>
      </c>
      <c r="O42" s="193">
        <v>45232</v>
      </c>
      <c r="P42" s="162">
        <v>24</v>
      </c>
      <c r="Q42" s="167">
        <v>45260</v>
      </c>
      <c r="R42" s="168">
        <v>45990</v>
      </c>
      <c r="S42" s="168"/>
      <c r="T42" s="168"/>
      <c r="U42" s="188"/>
      <c r="V42" s="162" t="s">
        <v>196</v>
      </c>
      <c r="W42" s="162">
        <v>24</v>
      </c>
      <c r="X42" s="176" t="s">
        <v>15</v>
      </c>
      <c r="Y42" s="177" t="s">
        <v>15</v>
      </c>
      <c r="Z42" s="168">
        <v>45990</v>
      </c>
      <c r="AA42" s="170">
        <v>0</v>
      </c>
      <c r="AB42" s="171">
        <v>0</v>
      </c>
      <c r="AC42" s="172">
        <v>0</v>
      </c>
      <c r="AD42" s="203" t="s">
        <v>197</v>
      </c>
      <c r="AE42" s="165" t="s">
        <v>197</v>
      </c>
      <c r="AF42" s="173" t="s">
        <v>322</v>
      </c>
      <c r="AG42" s="174" t="s">
        <v>323</v>
      </c>
      <c r="AH42" s="189" t="s">
        <v>324</v>
      </c>
      <c r="AI42" s="190">
        <v>20235400002733</v>
      </c>
      <c r="AJ42" s="202" t="s">
        <v>394</v>
      </c>
      <c r="AK42" s="177" t="s">
        <v>216</v>
      </c>
      <c r="AL42" s="194">
        <v>45236</v>
      </c>
      <c r="AM42" s="194">
        <v>46149</v>
      </c>
    </row>
    <row r="43" spans="1:39" ht="21" customHeight="1">
      <c r="A43" s="162">
        <v>2023</v>
      </c>
      <c r="B43" s="165">
        <v>735</v>
      </c>
      <c r="C43" s="185" t="s">
        <v>187</v>
      </c>
      <c r="D43" s="191" t="s">
        <v>188</v>
      </c>
      <c r="E43" s="165" t="s">
        <v>265</v>
      </c>
      <c r="F43" s="186" t="s">
        <v>266</v>
      </c>
      <c r="G43" s="165" t="s">
        <v>189</v>
      </c>
      <c r="H43" s="162" t="s">
        <v>190</v>
      </c>
      <c r="I43" s="165" t="s">
        <v>267</v>
      </c>
      <c r="J43" s="185" t="s">
        <v>395</v>
      </c>
      <c r="K43" s="185" t="s">
        <v>320</v>
      </c>
      <c r="L43" s="165" t="s">
        <v>396</v>
      </c>
      <c r="M43" s="162">
        <v>830010521</v>
      </c>
      <c r="N43" s="187" t="s">
        <v>89</v>
      </c>
      <c r="O43" s="193">
        <v>45232</v>
      </c>
      <c r="P43" s="162">
        <v>24</v>
      </c>
      <c r="Q43" s="167">
        <v>45274</v>
      </c>
      <c r="R43" s="168">
        <v>46004</v>
      </c>
      <c r="S43" s="168"/>
      <c r="T43" s="168"/>
      <c r="U43" s="188"/>
      <c r="V43" s="162" t="s">
        <v>196</v>
      </c>
      <c r="W43" s="162">
        <v>24</v>
      </c>
      <c r="X43" s="176" t="s">
        <v>15</v>
      </c>
      <c r="Y43" s="177" t="s">
        <v>15</v>
      </c>
      <c r="Z43" s="168">
        <v>46004</v>
      </c>
      <c r="AA43" s="170">
        <v>0</v>
      </c>
      <c r="AB43" s="171">
        <v>0</v>
      </c>
      <c r="AC43" s="172">
        <v>0</v>
      </c>
      <c r="AD43" s="203" t="s">
        <v>197</v>
      </c>
      <c r="AE43" s="165" t="s">
        <v>197</v>
      </c>
      <c r="AF43" s="173" t="s">
        <v>322</v>
      </c>
      <c r="AG43" s="174" t="s">
        <v>323</v>
      </c>
      <c r="AH43" s="189" t="s">
        <v>324</v>
      </c>
      <c r="AI43" s="190">
        <v>20245400000343</v>
      </c>
      <c r="AJ43" s="202" t="s">
        <v>397</v>
      </c>
      <c r="AK43" s="177" t="s">
        <v>216</v>
      </c>
      <c r="AL43" s="194">
        <v>45266</v>
      </c>
      <c r="AM43" s="194">
        <v>46006</v>
      </c>
    </row>
    <row r="44" spans="1:39" ht="21" customHeight="1">
      <c r="A44" s="162">
        <v>2023</v>
      </c>
      <c r="B44" s="165">
        <v>736</v>
      </c>
      <c r="C44" s="185" t="s">
        <v>187</v>
      </c>
      <c r="D44" s="191" t="s">
        <v>188</v>
      </c>
      <c r="E44" s="165" t="s">
        <v>265</v>
      </c>
      <c r="F44" s="186" t="s">
        <v>266</v>
      </c>
      <c r="G44" s="165" t="s">
        <v>189</v>
      </c>
      <c r="H44" s="162" t="s">
        <v>190</v>
      </c>
      <c r="I44" s="165" t="s">
        <v>267</v>
      </c>
      <c r="J44" s="185" t="s">
        <v>398</v>
      </c>
      <c r="K44" s="185" t="s">
        <v>320</v>
      </c>
      <c r="L44" s="165" t="s">
        <v>399</v>
      </c>
      <c r="M44" s="162">
        <v>830063869</v>
      </c>
      <c r="N44" s="187" t="s">
        <v>89</v>
      </c>
      <c r="O44" s="168" t="s">
        <v>400</v>
      </c>
      <c r="P44" s="168" t="s">
        <v>400</v>
      </c>
      <c r="Q44" s="168" t="s">
        <v>400</v>
      </c>
      <c r="R44" s="168" t="s">
        <v>400</v>
      </c>
      <c r="S44" s="168"/>
      <c r="T44" s="168"/>
      <c r="U44" s="188"/>
      <c r="V44" s="162" t="s">
        <v>196</v>
      </c>
      <c r="W44" s="162" t="s">
        <v>400</v>
      </c>
      <c r="X44" s="176" t="s">
        <v>15</v>
      </c>
      <c r="Y44" s="177" t="s">
        <v>15</v>
      </c>
      <c r="Z44" s="168" t="s">
        <v>400</v>
      </c>
      <c r="AA44" s="170">
        <v>0</v>
      </c>
      <c r="AB44" s="171">
        <v>0</v>
      </c>
      <c r="AC44" s="172">
        <v>0</v>
      </c>
      <c r="AD44" s="205" t="s">
        <v>64</v>
      </c>
      <c r="AE44" s="165" t="s">
        <v>401</v>
      </c>
      <c r="AF44" s="173" t="s">
        <v>322</v>
      </c>
      <c r="AG44" s="174" t="s">
        <v>323</v>
      </c>
      <c r="AH44" s="189" t="s">
        <v>64</v>
      </c>
      <c r="AI44" s="189" t="s">
        <v>64</v>
      </c>
      <c r="AJ44" s="189" t="s">
        <v>21</v>
      </c>
      <c r="AK44" s="185" t="s">
        <v>21</v>
      </c>
      <c r="AL44" s="193" t="s">
        <v>21</v>
      </c>
      <c r="AM44" s="193" t="s">
        <v>21</v>
      </c>
    </row>
    <row r="45" spans="1:39" ht="21" customHeight="1">
      <c r="A45" s="162">
        <v>2023</v>
      </c>
      <c r="B45" s="165">
        <v>737</v>
      </c>
      <c r="C45" s="185" t="s">
        <v>187</v>
      </c>
      <c r="D45" s="191" t="s">
        <v>188</v>
      </c>
      <c r="E45" s="165" t="s">
        <v>265</v>
      </c>
      <c r="F45" s="186" t="s">
        <v>266</v>
      </c>
      <c r="G45" s="165" t="s">
        <v>189</v>
      </c>
      <c r="H45" s="162" t="s">
        <v>190</v>
      </c>
      <c r="I45" s="165" t="s">
        <v>267</v>
      </c>
      <c r="J45" s="185" t="s">
        <v>402</v>
      </c>
      <c r="K45" s="185" t="s">
        <v>320</v>
      </c>
      <c r="L45" s="165" t="s">
        <v>403</v>
      </c>
      <c r="M45" s="162">
        <v>830058616</v>
      </c>
      <c r="N45" s="187" t="s">
        <v>89</v>
      </c>
      <c r="O45" s="193">
        <v>45271</v>
      </c>
      <c r="P45" s="185">
        <v>24</v>
      </c>
      <c r="Q45" s="167">
        <v>45275</v>
      </c>
      <c r="R45" s="168">
        <v>46005</v>
      </c>
      <c r="S45" s="168"/>
      <c r="T45" s="168"/>
      <c r="U45" s="188"/>
      <c r="V45" s="162" t="s">
        <v>196</v>
      </c>
      <c r="W45" s="162">
        <v>24</v>
      </c>
      <c r="X45" s="176" t="s">
        <v>15</v>
      </c>
      <c r="Y45" s="177" t="s">
        <v>15</v>
      </c>
      <c r="Z45" s="168">
        <v>46005</v>
      </c>
      <c r="AA45" s="170">
        <v>0</v>
      </c>
      <c r="AB45" s="171">
        <v>0</v>
      </c>
      <c r="AC45" s="172">
        <v>0</v>
      </c>
      <c r="AD45" s="203" t="s">
        <v>197</v>
      </c>
      <c r="AE45" s="165" t="s">
        <v>197</v>
      </c>
      <c r="AF45" s="173" t="s">
        <v>322</v>
      </c>
      <c r="AG45" s="174" t="s">
        <v>323</v>
      </c>
      <c r="AH45" s="189" t="s">
        <v>324</v>
      </c>
      <c r="AI45" s="190">
        <v>20245400000343</v>
      </c>
      <c r="AJ45" s="207" t="s">
        <v>404</v>
      </c>
      <c r="AK45" s="179" t="s">
        <v>216</v>
      </c>
      <c r="AL45" s="206">
        <v>45266</v>
      </c>
      <c r="AM45" s="206">
        <v>46006</v>
      </c>
    </row>
    <row r="46" spans="1:39" ht="21" customHeight="1">
      <c r="A46" s="162">
        <v>2023</v>
      </c>
      <c r="B46" s="165">
        <v>738</v>
      </c>
      <c r="C46" s="185" t="s">
        <v>187</v>
      </c>
      <c r="D46" s="191" t="s">
        <v>188</v>
      </c>
      <c r="E46" s="165" t="s">
        <v>265</v>
      </c>
      <c r="F46" s="186" t="s">
        <v>266</v>
      </c>
      <c r="G46" s="165" t="s">
        <v>189</v>
      </c>
      <c r="H46" s="162" t="s">
        <v>190</v>
      </c>
      <c r="I46" s="165" t="s">
        <v>267</v>
      </c>
      <c r="J46" s="185" t="s">
        <v>405</v>
      </c>
      <c r="K46" s="185" t="s">
        <v>320</v>
      </c>
      <c r="L46" s="165" t="s">
        <v>406</v>
      </c>
      <c r="M46" s="162">
        <v>830049288</v>
      </c>
      <c r="N46" s="187" t="s">
        <v>89</v>
      </c>
      <c r="O46" s="193">
        <v>45239</v>
      </c>
      <c r="P46" s="162">
        <v>24</v>
      </c>
      <c r="Q46" s="167">
        <v>45264</v>
      </c>
      <c r="R46" s="168">
        <v>45994</v>
      </c>
      <c r="S46" s="168"/>
      <c r="T46" s="168"/>
      <c r="U46" s="188"/>
      <c r="V46" s="162" t="s">
        <v>196</v>
      </c>
      <c r="W46" s="162">
        <v>24</v>
      </c>
      <c r="X46" s="176" t="s">
        <v>15</v>
      </c>
      <c r="Y46" s="177" t="s">
        <v>15</v>
      </c>
      <c r="Z46" s="168">
        <v>45994</v>
      </c>
      <c r="AA46" s="170">
        <v>0</v>
      </c>
      <c r="AB46" s="171">
        <v>0</v>
      </c>
      <c r="AC46" s="172">
        <v>0</v>
      </c>
      <c r="AD46" s="203" t="s">
        <v>197</v>
      </c>
      <c r="AE46" s="165" t="s">
        <v>197</v>
      </c>
      <c r="AF46" s="173" t="s">
        <v>322</v>
      </c>
      <c r="AG46" s="174" t="s">
        <v>323</v>
      </c>
      <c r="AH46" s="189" t="s">
        <v>324</v>
      </c>
      <c r="AI46" s="190">
        <v>20235400002733</v>
      </c>
      <c r="AJ46" s="202" t="s">
        <v>407</v>
      </c>
      <c r="AK46" s="177" t="s">
        <v>216</v>
      </c>
      <c r="AL46" s="194">
        <v>45239</v>
      </c>
      <c r="AM46" s="194">
        <v>46151</v>
      </c>
    </row>
    <row r="47" spans="1:39" ht="21" customHeight="1">
      <c r="A47" s="162">
        <v>2023</v>
      </c>
      <c r="B47" s="165">
        <v>739</v>
      </c>
      <c r="C47" s="185" t="s">
        <v>187</v>
      </c>
      <c r="D47" s="191" t="s">
        <v>188</v>
      </c>
      <c r="E47" s="165" t="s">
        <v>265</v>
      </c>
      <c r="F47" s="186" t="s">
        <v>266</v>
      </c>
      <c r="G47" s="165" t="s">
        <v>189</v>
      </c>
      <c r="H47" s="162" t="s">
        <v>190</v>
      </c>
      <c r="I47" s="165" t="s">
        <v>267</v>
      </c>
      <c r="J47" s="185" t="s">
        <v>408</v>
      </c>
      <c r="K47" s="185" t="s">
        <v>320</v>
      </c>
      <c r="L47" s="165" t="s">
        <v>409</v>
      </c>
      <c r="M47" s="162">
        <v>900059846</v>
      </c>
      <c r="N47" s="187" t="s">
        <v>89</v>
      </c>
      <c r="O47" s="193">
        <v>45198</v>
      </c>
      <c r="P47" s="188">
        <v>24</v>
      </c>
      <c r="Q47" s="167">
        <v>45275</v>
      </c>
      <c r="R47" s="168">
        <v>46005</v>
      </c>
      <c r="S47" s="168"/>
      <c r="T47" s="168"/>
      <c r="U47" s="188"/>
      <c r="V47" s="162" t="s">
        <v>196</v>
      </c>
      <c r="W47" s="162">
        <v>24</v>
      </c>
      <c r="X47" s="176" t="s">
        <v>15</v>
      </c>
      <c r="Y47" s="177" t="s">
        <v>15</v>
      </c>
      <c r="Z47" s="168">
        <v>46005</v>
      </c>
      <c r="AA47" s="170">
        <v>0</v>
      </c>
      <c r="AB47" s="171">
        <v>0</v>
      </c>
      <c r="AC47" s="172">
        <v>0</v>
      </c>
      <c r="AD47" s="203" t="s">
        <v>197</v>
      </c>
      <c r="AE47" s="165" t="s">
        <v>197</v>
      </c>
      <c r="AF47" s="173" t="s">
        <v>322</v>
      </c>
      <c r="AG47" s="174" t="s">
        <v>323</v>
      </c>
      <c r="AH47" s="189" t="s">
        <v>324</v>
      </c>
      <c r="AI47" s="190">
        <v>20245400000343</v>
      </c>
      <c r="AJ47" s="202" t="s">
        <v>410</v>
      </c>
      <c r="AK47" s="177" t="s">
        <v>216</v>
      </c>
      <c r="AL47" s="194">
        <v>45266</v>
      </c>
      <c r="AM47" s="194">
        <v>46006</v>
      </c>
    </row>
    <row r="48" spans="1:39" ht="21" customHeight="1">
      <c r="A48" s="162">
        <v>2023</v>
      </c>
      <c r="B48" s="165">
        <v>746</v>
      </c>
      <c r="C48" s="185" t="s">
        <v>187</v>
      </c>
      <c r="D48" s="191" t="s">
        <v>188</v>
      </c>
      <c r="E48" s="165" t="s">
        <v>265</v>
      </c>
      <c r="F48" s="186" t="s">
        <v>266</v>
      </c>
      <c r="G48" s="165" t="s">
        <v>189</v>
      </c>
      <c r="H48" s="162" t="s">
        <v>190</v>
      </c>
      <c r="I48" s="165" t="s">
        <v>267</v>
      </c>
      <c r="J48" s="185" t="s">
        <v>411</v>
      </c>
      <c r="K48" s="185" t="s">
        <v>320</v>
      </c>
      <c r="L48" s="165" t="s">
        <v>412</v>
      </c>
      <c r="M48" s="162">
        <v>860535233</v>
      </c>
      <c r="N48" s="187" t="s">
        <v>89</v>
      </c>
      <c r="O48" s="168">
        <v>45287</v>
      </c>
      <c r="P48" s="188">
        <v>24</v>
      </c>
      <c r="Q48" s="167">
        <v>45300</v>
      </c>
      <c r="R48" s="168">
        <v>46030</v>
      </c>
      <c r="S48" s="168"/>
      <c r="T48" s="168"/>
      <c r="U48" s="188"/>
      <c r="V48" s="162" t="s">
        <v>196</v>
      </c>
      <c r="W48" s="162">
        <v>24</v>
      </c>
      <c r="X48" s="176" t="s">
        <v>15</v>
      </c>
      <c r="Y48" s="177" t="s">
        <v>15</v>
      </c>
      <c r="Z48" s="168">
        <v>46030</v>
      </c>
      <c r="AA48" s="170">
        <v>0</v>
      </c>
      <c r="AB48" s="171">
        <v>0</v>
      </c>
      <c r="AC48" s="172">
        <v>0</v>
      </c>
      <c r="AD48" s="203" t="s">
        <v>197</v>
      </c>
      <c r="AE48" s="165" t="s">
        <v>197</v>
      </c>
      <c r="AF48" s="173" t="s">
        <v>322</v>
      </c>
      <c r="AG48" s="174" t="s">
        <v>323</v>
      </c>
      <c r="AH48" s="189" t="s">
        <v>324</v>
      </c>
      <c r="AI48" s="190">
        <v>20245420000763</v>
      </c>
      <c r="AJ48" s="202" t="s">
        <v>413</v>
      </c>
      <c r="AK48" s="177" t="s">
        <v>216</v>
      </c>
      <c r="AL48" s="194">
        <v>45280</v>
      </c>
      <c r="AM48" s="194">
        <v>46203</v>
      </c>
    </row>
    <row r="49" spans="1:39" ht="21" customHeight="1">
      <c r="A49" s="162">
        <v>2023</v>
      </c>
      <c r="B49" s="165">
        <v>747</v>
      </c>
      <c r="C49" s="185" t="s">
        <v>187</v>
      </c>
      <c r="D49" s="191" t="s">
        <v>188</v>
      </c>
      <c r="E49" s="165" t="s">
        <v>265</v>
      </c>
      <c r="F49" s="186" t="s">
        <v>266</v>
      </c>
      <c r="G49" s="165" t="s">
        <v>189</v>
      </c>
      <c r="H49" s="162" t="s">
        <v>190</v>
      </c>
      <c r="I49" s="165" t="s">
        <v>267</v>
      </c>
      <c r="J49" s="185" t="s">
        <v>414</v>
      </c>
      <c r="K49" s="185" t="s">
        <v>320</v>
      </c>
      <c r="L49" s="165" t="s">
        <v>415</v>
      </c>
      <c r="M49" s="162">
        <v>860509791</v>
      </c>
      <c r="N49" s="187" t="s">
        <v>89</v>
      </c>
      <c r="O49" s="193">
        <v>45271</v>
      </c>
      <c r="P49" s="188">
        <v>24</v>
      </c>
      <c r="Q49" s="167">
        <v>45274</v>
      </c>
      <c r="R49" s="168">
        <v>46004</v>
      </c>
      <c r="S49" s="168"/>
      <c r="T49" s="168"/>
      <c r="U49" s="188"/>
      <c r="V49" s="162" t="s">
        <v>196</v>
      </c>
      <c r="W49" s="162">
        <v>24</v>
      </c>
      <c r="X49" s="176" t="s">
        <v>15</v>
      </c>
      <c r="Y49" s="177" t="s">
        <v>15</v>
      </c>
      <c r="Z49" s="168">
        <v>46004</v>
      </c>
      <c r="AA49" s="170">
        <v>0</v>
      </c>
      <c r="AB49" s="171">
        <v>0</v>
      </c>
      <c r="AC49" s="172">
        <v>0</v>
      </c>
      <c r="AD49" s="203" t="s">
        <v>197</v>
      </c>
      <c r="AE49" s="165" t="s">
        <v>197</v>
      </c>
      <c r="AF49" s="173" t="s">
        <v>322</v>
      </c>
      <c r="AG49" s="174" t="s">
        <v>323</v>
      </c>
      <c r="AH49" s="189" t="s">
        <v>324</v>
      </c>
      <c r="AI49" s="190">
        <v>20245400000343</v>
      </c>
      <c r="AJ49" s="202" t="s">
        <v>416</v>
      </c>
      <c r="AK49" s="177" t="s">
        <v>216</v>
      </c>
      <c r="AL49" s="194">
        <v>45266</v>
      </c>
      <c r="AM49" s="194">
        <v>46006</v>
      </c>
    </row>
    <row r="50" spans="1:39" ht="21" customHeight="1">
      <c r="A50" s="162">
        <v>2023</v>
      </c>
      <c r="B50" s="165">
        <v>748</v>
      </c>
      <c r="C50" s="185" t="s">
        <v>187</v>
      </c>
      <c r="D50" s="191" t="s">
        <v>188</v>
      </c>
      <c r="E50" s="165" t="s">
        <v>265</v>
      </c>
      <c r="F50" s="186" t="s">
        <v>266</v>
      </c>
      <c r="G50" s="165" t="s">
        <v>189</v>
      </c>
      <c r="H50" s="162" t="s">
        <v>190</v>
      </c>
      <c r="I50" s="165" t="s">
        <v>267</v>
      </c>
      <c r="J50" s="185" t="s">
        <v>417</v>
      </c>
      <c r="K50" s="185" t="s">
        <v>320</v>
      </c>
      <c r="L50" s="165" t="s">
        <v>418</v>
      </c>
      <c r="M50" s="162">
        <v>830056901</v>
      </c>
      <c r="N50" s="187" t="s">
        <v>89</v>
      </c>
      <c r="O50" s="193">
        <v>45271</v>
      </c>
      <c r="P50" s="188">
        <v>24</v>
      </c>
      <c r="Q50" s="167">
        <v>45274</v>
      </c>
      <c r="R50" s="168">
        <v>46004</v>
      </c>
      <c r="S50" s="168"/>
      <c r="T50" s="168"/>
      <c r="U50" s="188"/>
      <c r="V50" s="162" t="s">
        <v>196</v>
      </c>
      <c r="W50" s="162">
        <v>24</v>
      </c>
      <c r="X50" s="176" t="s">
        <v>15</v>
      </c>
      <c r="Y50" s="177" t="s">
        <v>15</v>
      </c>
      <c r="Z50" s="168">
        <v>46004</v>
      </c>
      <c r="AA50" s="170">
        <v>0</v>
      </c>
      <c r="AB50" s="171">
        <v>0</v>
      </c>
      <c r="AC50" s="172">
        <v>0</v>
      </c>
      <c r="AD50" s="203" t="s">
        <v>197</v>
      </c>
      <c r="AE50" s="165" t="s">
        <v>197</v>
      </c>
      <c r="AF50" s="173" t="s">
        <v>322</v>
      </c>
      <c r="AG50" s="174" t="s">
        <v>323</v>
      </c>
      <c r="AH50" s="189" t="s">
        <v>324</v>
      </c>
      <c r="AI50" s="190">
        <v>20245400000343</v>
      </c>
      <c r="AJ50" s="202" t="s">
        <v>419</v>
      </c>
      <c r="AK50" s="177" t="s">
        <v>216</v>
      </c>
      <c r="AL50" s="194">
        <v>45266</v>
      </c>
      <c r="AM50" s="194">
        <v>46006</v>
      </c>
    </row>
    <row r="51" spans="1:39" ht="21" customHeight="1">
      <c r="A51" s="162">
        <v>2023</v>
      </c>
      <c r="B51" s="165">
        <v>749</v>
      </c>
      <c r="C51" s="185" t="s">
        <v>187</v>
      </c>
      <c r="D51" s="191" t="s">
        <v>188</v>
      </c>
      <c r="E51" s="165" t="s">
        <v>265</v>
      </c>
      <c r="F51" s="186" t="s">
        <v>266</v>
      </c>
      <c r="G51" s="165" t="s">
        <v>189</v>
      </c>
      <c r="H51" s="162" t="s">
        <v>190</v>
      </c>
      <c r="I51" s="165" t="s">
        <v>267</v>
      </c>
      <c r="J51" s="185" t="s">
        <v>420</v>
      </c>
      <c r="K51" s="185" t="s">
        <v>320</v>
      </c>
      <c r="L51" s="165" t="s">
        <v>421</v>
      </c>
      <c r="M51" s="162">
        <v>830057914</v>
      </c>
      <c r="N51" s="187" t="s">
        <v>89</v>
      </c>
      <c r="O51" s="193">
        <v>45271</v>
      </c>
      <c r="P51" s="188">
        <v>24</v>
      </c>
      <c r="Q51" s="167">
        <v>45274</v>
      </c>
      <c r="R51" s="168">
        <v>46004</v>
      </c>
      <c r="S51" s="168"/>
      <c r="T51" s="168"/>
      <c r="U51" s="188"/>
      <c r="V51" s="162" t="s">
        <v>196</v>
      </c>
      <c r="W51" s="162">
        <v>24</v>
      </c>
      <c r="X51" s="176" t="s">
        <v>15</v>
      </c>
      <c r="Y51" s="177" t="s">
        <v>15</v>
      </c>
      <c r="Z51" s="168">
        <v>46004</v>
      </c>
      <c r="AA51" s="170">
        <v>0</v>
      </c>
      <c r="AB51" s="171">
        <v>0</v>
      </c>
      <c r="AC51" s="172">
        <v>0</v>
      </c>
      <c r="AD51" s="203" t="s">
        <v>197</v>
      </c>
      <c r="AE51" s="165" t="s">
        <v>197</v>
      </c>
      <c r="AF51" s="173" t="s">
        <v>322</v>
      </c>
      <c r="AG51" s="174" t="s">
        <v>323</v>
      </c>
      <c r="AH51" s="189" t="s">
        <v>324</v>
      </c>
      <c r="AI51" s="190">
        <v>20245400000343</v>
      </c>
      <c r="AJ51" s="202" t="s">
        <v>422</v>
      </c>
      <c r="AK51" s="177" t="s">
        <v>216</v>
      </c>
      <c r="AL51" s="194">
        <v>45266</v>
      </c>
      <c r="AM51" s="194">
        <v>46006</v>
      </c>
    </row>
    <row r="52" spans="1:39" ht="21" customHeight="1">
      <c r="A52" s="162">
        <v>2023</v>
      </c>
      <c r="B52" s="165">
        <v>750</v>
      </c>
      <c r="C52" s="185" t="s">
        <v>187</v>
      </c>
      <c r="D52" s="191" t="s">
        <v>188</v>
      </c>
      <c r="E52" s="165" t="s">
        <v>265</v>
      </c>
      <c r="F52" s="186" t="s">
        <v>266</v>
      </c>
      <c r="G52" s="165" t="s">
        <v>189</v>
      </c>
      <c r="H52" s="162" t="s">
        <v>190</v>
      </c>
      <c r="I52" s="165" t="s">
        <v>267</v>
      </c>
      <c r="J52" s="185" t="s">
        <v>423</v>
      </c>
      <c r="K52" s="185" t="s">
        <v>320</v>
      </c>
      <c r="L52" s="165" t="s">
        <v>424</v>
      </c>
      <c r="M52" s="162">
        <v>860042207</v>
      </c>
      <c r="N52" s="187" t="s">
        <v>89</v>
      </c>
      <c r="O52" s="193">
        <v>45271</v>
      </c>
      <c r="P52" s="188">
        <v>24</v>
      </c>
      <c r="Q52" s="167">
        <v>45320</v>
      </c>
      <c r="R52" s="168">
        <v>46050</v>
      </c>
      <c r="S52" s="168"/>
      <c r="T52" s="168"/>
      <c r="U52" s="188"/>
      <c r="V52" s="162" t="s">
        <v>196</v>
      </c>
      <c r="W52" s="162">
        <v>24</v>
      </c>
      <c r="X52" s="176" t="s">
        <v>15</v>
      </c>
      <c r="Y52" s="177" t="s">
        <v>15</v>
      </c>
      <c r="Z52" s="168">
        <v>46050</v>
      </c>
      <c r="AA52" s="170">
        <v>0</v>
      </c>
      <c r="AB52" s="171">
        <v>0</v>
      </c>
      <c r="AC52" s="172">
        <v>0</v>
      </c>
      <c r="AD52" s="203" t="s">
        <v>197</v>
      </c>
      <c r="AE52" s="165" t="s">
        <v>197</v>
      </c>
      <c r="AF52" s="173" t="s">
        <v>322</v>
      </c>
      <c r="AG52" s="174" t="s">
        <v>323</v>
      </c>
      <c r="AH52" s="189" t="s">
        <v>64</v>
      </c>
      <c r="AI52" s="189" t="s">
        <v>64</v>
      </c>
      <c r="AJ52" s="202" t="s">
        <v>425</v>
      </c>
      <c r="AK52" s="177" t="s">
        <v>274</v>
      </c>
      <c r="AL52" s="194">
        <v>45271</v>
      </c>
      <c r="AM52" s="194">
        <v>46187</v>
      </c>
    </row>
    <row r="53" spans="1:39" ht="21" customHeight="1">
      <c r="A53" s="162">
        <v>2023</v>
      </c>
      <c r="B53" s="165">
        <v>751</v>
      </c>
      <c r="C53" s="185" t="s">
        <v>187</v>
      </c>
      <c r="D53" s="191" t="s">
        <v>188</v>
      </c>
      <c r="E53" s="165" t="s">
        <v>265</v>
      </c>
      <c r="F53" s="186" t="s">
        <v>266</v>
      </c>
      <c r="G53" s="165" t="s">
        <v>189</v>
      </c>
      <c r="H53" s="162" t="s">
        <v>190</v>
      </c>
      <c r="I53" s="165" t="s">
        <v>267</v>
      </c>
      <c r="J53" s="185" t="s">
        <v>426</v>
      </c>
      <c r="K53" s="185" t="s">
        <v>320</v>
      </c>
      <c r="L53" s="165" t="s">
        <v>427</v>
      </c>
      <c r="M53" s="162">
        <v>830079142</v>
      </c>
      <c r="N53" s="187" t="s">
        <v>89</v>
      </c>
      <c r="O53" s="168">
        <v>45287</v>
      </c>
      <c r="P53" s="188">
        <v>24</v>
      </c>
      <c r="Q53" s="167">
        <v>45295</v>
      </c>
      <c r="R53" s="168">
        <v>46025</v>
      </c>
      <c r="S53" s="168"/>
      <c r="T53" s="168"/>
      <c r="U53" s="188"/>
      <c r="V53" s="162" t="s">
        <v>196</v>
      </c>
      <c r="W53" s="162">
        <v>24</v>
      </c>
      <c r="X53" s="176" t="s">
        <v>15</v>
      </c>
      <c r="Y53" s="177" t="s">
        <v>15</v>
      </c>
      <c r="Z53" s="168">
        <v>46025</v>
      </c>
      <c r="AA53" s="170">
        <v>0</v>
      </c>
      <c r="AB53" s="171">
        <v>0</v>
      </c>
      <c r="AC53" s="172">
        <v>0</v>
      </c>
      <c r="AD53" s="203" t="s">
        <v>197</v>
      </c>
      <c r="AE53" s="165" t="s">
        <v>197</v>
      </c>
      <c r="AF53" s="173" t="s">
        <v>322</v>
      </c>
      <c r="AG53" s="174" t="s">
        <v>323</v>
      </c>
      <c r="AH53" s="189" t="s">
        <v>324</v>
      </c>
      <c r="AI53" s="190">
        <v>20245400000343</v>
      </c>
      <c r="AJ53" s="202" t="s">
        <v>428</v>
      </c>
      <c r="AK53" s="177" t="s">
        <v>216</v>
      </c>
      <c r="AL53" s="194">
        <v>45280</v>
      </c>
      <c r="AM53" s="194">
        <v>46203</v>
      </c>
    </row>
    <row r="54" spans="1:39" ht="21" customHeight="1">
      <c r="A54" s="162">
        <v>2023</v>
      </c>
      <c r="B54" s="165">
        <v>752</v>
      </c>
      <c r="C54" s="185" t="s">
        <v>187</v>
      </c>
      <c r="D54" s="191" t="s">
        <v>188</v>
      </c>
      <c r="E54" s="165" t="s">
        <v>265</v>
      </c>
      <c r="F54" s="186" t="s">
        <v>266</v>
      </c>
      <c r="G54" s="165" t="s">
        <v>189</v>
      </c>
      <c r="H54" s="162" t="s">
        <v>190</v>
      </c>
      <c r="I54" s="165" t="s">
        <v>267</v>
      </c>
      <c r="J54" s="185" t="s">
        <v>429</v>
      </c>
      <c r="K54" s="185" t="s">
        <v>320</v>
      </c>
      <c r="L54" s="165" t="s">
        <v>430</v>
      </c>
      <c r="M54" s="162">
        <v>830080344</v>
      </c>
      <c r="N54" s="187" t="s">
        <v>89</v>
      </c>
      <c r="O54" s="193">
        <v>45278</v>
      </c>
      <c r="P54" s="188">
        <v>24</v>
      </c>
      <c r="Q54" s="167">
        <v>45335</v>
      </c>
      <c r="R54" s="168">
        <v>46065</v>
      </c>
      <c r="S54" s="168"/>
      <c r="T54" s="168"/>
      <c r="U54" s="188"/>
      <c r="V54" s="162" t="s">
        <v>196</v>
      </c>
      <c r="W54" s="162">
        <v>24</v>
      </c>
      <c r="X54" s="176" t="s">
        <v>15</v>
      </c>
      <c r="Y54" s="177" t="s">
        <v>15</v>
      </c>
      <c r="Z54" s="168">
        <v>46065</v>
      </c>
      <c r="AA54" s="170">
        <v>0</v>
      </c>
      <c r="AB54" s="171">
        <v>0</v>
      </c>
      <c r="AC54" s="172">
        <v>0</v>
      </c>
      <c r="AD54" s="203" t="s">
        <v>197</v>
      </c>
      <c r="AE54" s="165" t="s">
        <v>197</v>
      </c>
      <c r="AF54" s="173" t="s">
        <v>322</v>
      </c>
      <c r="AG54" s="174" t="s">
        <v>323</v>
      </c>
      <c r="AH54" s="189" t="s">
        <v>64</v>
      </c>
      <c r="AI54" s="189" t="s">
        <v>64</v>
      </c>
      <c r="AJ54" s="202" t="s">
        <v>431</v>
      </c>
      <c r="AK54" s="177" t="s">
        <v>216</v>
      </c>
      <c r="AL54" s="194">
        <v>45284</v>
      </c>
      <c r="AM54" s="194">
        <v>46203</v>
      </c>
    </row>
    <row r="55" spans="1:39" ht="21" customHeight="1">
      <c r="A55" s="162">
        <v>2023</v>
      </c>
      <c r="B55" s="165">
        <v>753</v>
      </c>
      <c r="C55" s="185" t="s">
        <v>187</v>
      </c>
      <c r="D55" s="191" t="s">
        <v>188</v>
      </c>
      <c r="E55" s="165" t="s">
        <v>265</v>
      </c>
      <c r="F55" s="186" t="s">
        <v>266</v>
      </c>
      <c r="G55" s="165" t="s">
        <v>189</v>
      </c>
      <c r="H55" s="162" t="s">
        <v>190</v>
      </c>
      <c r="I55" s="165" t="s">
        <v>267</v>
      </c>
      <c r="J55" s="185" t="s">
        <v>432</v>
      </c>
      <c r="K55" s="185" t="s">
        <v>320</v>
      </c>
      <c r="L55" s="165" t="s">
        <v>433</v>
      </c>
      <c r="M55" s="162">
        <v>860030506</v>
      </c>
      <c r="N55" s="187" t="s">
        <v>89</v>
      </c>
      <c r="O55" s="168" t="s">
        <v>400</v>
      </c>
      <c r="P55" s="168" t="s">
        <v>400</v>
      </c>
      <c r="Q55" s="168" t="s">
        <v>400</v>
      </c>
      <c r="R55" s="168" t="s">
        <v>400</v>
      </c>
      <c r="S55" s="168"/>
      <c r="T55" s="168"/>
      <c r="U55" s="188"/>
      <c r="V55" s="162" t="s">
        <v>196</v>
      </c>
      <c r="W55" s="162" t="s">
        <v>400</v>
      </c>
      <c r="X55" s="176" t="s">
        <v>15</v>
      </c>
      <c r="Y55" s="177" t="s">
        <v>15</v>
      </c>
      <c r="Z55" s="168" t="s">
        <v>400</v>
      </c>
      <c r="AA55" s="170">
        <v>0</v>
      </c>
      <c r="AB55" s="171">
        <v>0</v>
      </c>
      <c r="AC55" s="172">
        <v>0</v>
      </c>
      <c r="AD55" s="205" t="s">
        <v>64</v>
      </c>
      <c r="AE55" s="165" t="s">
        <v>401</v>
      </c>
      <c r="AF55" s="173" t="s">
        <v>322</v>
      </c>
      <c r="AG55" s="174" t="s">
        <v>323</v>
      </c>
      <c r="AH55" s="189" t="s">
        <v>64</v>
      </c>
      <c r="AI55" s="189" t="s">
        <v>64</v>
      </c>
      <c r="AJ55" s="202" t="s">
        <v>15</v>
      </c>
      <c r="AK55" s="177" t="s">
        <v>15</v>
      </c>
      <c r="AL55" s="177" t="s">
        <v>15</v>
      </c>
      <c r="AM55" s="177" t="s">
        <v>15</v>
      </c>
    </row>
    <row r="56" spans="1:39" ht="21" customHeight="1">
      <c r="A56" s="162">
        <v>2023</v>
      </c>
      <c r="B56" s="165">
        <v>754</v>
      </c>
      <c r="C56" s="185" t="s">
        <v>187</v>
      </c>
      <c r="D56" s="191" t="s">
        <v>188</v>
      </c>
      <c r="E56" s="165" t="s">
        <v>265</v>
      </c>
      <c r="F56" s="186" t="s">
        <v>266</v>
      </c>
      <c r="G56" s="165" t="s">
        <v>189</v>
      </c>
      <c r="H56" s="162" t="s">
        <v>190</v>
      </c>
      <c r="I56" s="165" t="s">
        <v>267</v>
      </c>
      <c r="J56" s="185" t="s">
        <v>434</v>
      </c>
      <c r="K56" s="185" t="s">
        <v>320</v>
      </c>
      <c r="L56" s="165" t="s">
        <v>435</v>
      </c>
      <c r="M56" s="162">
        <v>900266155</v>
      </c>
      <c r="N56" s="187" t="s">
        <v>89</v>
      </c>
      <c r="O56" s="193">
        <v>45278</v>
      </c>
      <c r="P56" s="188">
        <v>24</v>
      </c>
      <c r="Q56" s="167">
        <v>45313</v>
      </c>
      <c r="R56" s="168">
        <v>46043</v>
      </c>
      <c r="S56" s="168"/>
      <c r="T56" s="168"/>
      <c r="U56" s="188"/>
      <c r="V56" s="162" t="s">
        <v>196</v>
      </c>
      <c r="W56" s="162">
        <v>24</v>
      </c>
      <c r="X56" s="176" t="s">
        <v>15</v>
      </c>
      <c r="Y56" s="177" t="s">
        <v>15</v>
      </c>
      <c r="Z56" s="168">
        <v>46043</v>
      </c>
      <c r="AA56" s="170">
        <v>0</v>
      </c>
      <c r="AB56" s="171">
        <v>0</v>
      </c>
      <c r="AC56" s="172">
        <v>0</v>
      </c>
      <c r="AD56" s="203" t="s">
        <v>197</v>
      </c>
      <c r="AE56" s="165" t="s">
        <v>197</v>
      </c>
      <c r="AF56" s="173" t="s">
        <v>322</v>
      </c>
      <c r="AG56" s="174" t="s">
        <v>323</v>
      </c>
      <c r="AH56" s="189" t="s">
        <v>324</v>
      </c>
      <c r="AI56" s="190">
        <v>20245420000763</v>
      </c>
      <c r="AJ56" s="202" t="s">
        <v>436</v>
      </c>
      <c r="AK56" s="177" t="s">
        <v>216</v>
      </c>
      <c r="AL56" s="194">
        <v>45280</v>
      </c>
      <c r="AM56" s="194">
        <v>46203</v>
      </c>
    </row>
    <row r="57" spans="1:39" ht="21" customHeight="1">
      <c r="A57" s="162">
        <v>2023</v>
      </c>
      <c r="B57" s="165">
        <v>755</v>
      </c>
      <c r="C57" s="185" t="s">
        <v>187</v>
      </c>
      <c r="D57" s="191" t="s">
        <v>188</v>
      </c>
      <c r="E57" s="165" t="s">
        <v>265</v>
      </c>
      <c r="F57" s="186" t="s">
        <v>266</v>
      </c>
      <c r="G57" s="165" t="s">
        <v>189</v>
      </c>
      <c r="H57" s="162" t="s">
        <v>190</v>
      </c>
      <c r="I57" s="165" t="s">
        <v>267</v>
      </c>
      <c r="J57" s="185" t="s">
        <v>437</v>
      </c>
      <c r="K57" s="185" t="s">
        <v>320</v>
      </c>
      <c r="L57" s="165" t="s">
        <v>438</v>
      </c>
      <c r="M57" s="162">
        <v>800107483</v>
      </c>
      <c r="N57" s="187" t="s">
        <v>89</v>
      </c>
      <c r="O57" s="193">
        <v>45271</v>
      </c>
      <c r="P57" s="188">
        <v>24</v>
      </c>
      <c r="Q57" s="167">
        <v>45398</v>
      </c>
      <c r="R57" s="168">
        <v>46127</v>
      </c>
      <c r="S57" s="168"/>
      <c r="T57" s="168"/>
      <c r="U57" s="188"/>
      <c r="V57" s="162" t="s">
        <v>196</v>
      </c>
      <c r="W57" s="162">
        <v>24</v>
      </c>
      <c r="X57" s="176" t="s">
        <v>15</v>
      </c>
      <c r="Y57" s="177" t="s">
        <v>15</v>
      </c>
      <c r="Z57" s="168">
        <v>46127</v>
      </c>
      <c r="AA57" s="170">
        <v>0</v>
      </c>
      <c r="AB57" s="171">
        <v>0</v>
      </c>
      <c r="AC57" s="172">
        <v>0</v>
      </c>
      <c r="AD57" s="203" t="s">
        <v>197</v>
      </c>
      <c r="AE57" s="165" t="s">
        <v>197</v>
      </c>
      <c r="AF57" s="173" t="s">
        <v>322</v>
      </c>
      <c r="AG57" s="174" t="s">
        <v>323</v>
      </c>
      <c r="AH57" s="189" t="s">
        <v>64</v>
      </c>
      <c r="AI57" s="189" t="s">
        <v>64</v>
      </c>
      <c r="AJ57" s="202" t="s">
        <v>15</v>
      </c>
      <c r="AK57" s="177" t="s">
        <v>15</v>
      </c>
      <c r="AL57" s="177" t="s">
        <v>15</v>
      </c>
      <c r="AM57" s="177" t="s">
        <v>15</v>
      </c>
    </row>
    <row r="58" spans="1:39" ht="21" customHeight="1">
      <c r="A58" s="162">
        <v>2023</v>
      </c>
      <c r="B58" s="165">
        <v>756</v>
      </c>
      <c r="C58" s="185" t="s">
        <v>187</v>
      </c>
      <c r="D58" s="191" t="s">
        <v>188</v>
      </c>
      <c r="E58" s="165" t="s">
        <v>265</v>
      </c>
      <c r="F58" s="186" t="s">
        <v>266</v>
      </c>
      <c r="G58" s="165" t="s">
        <v>189</v>
      </c>
      <c r="H58" s="162" t="s">
        <v>190</v>
      </c>
      <c r="I58" s="165" t="s">
        <v>267</v>
      </c>
      <c r="J58" s="185" t="s">
        <v>439</v>
      </c>
      <c r="K58" s="185" t="s">
        <v>320</v>
      </c>
      <c r="L58" s="165" t="s">
        <v>367</v>
      </c>
      <c r="M58" s="162">
        <v>830059945</v>
      </c>
      <c r="N58" s="187" t="s">
        <v>89</v>
      </c>
      <c r="O58" s="193">
        <v>45264</v>
      </c>
      <c r="P58" s="188">
        <v>24</v>
      </c>
      <c r="Q58" s="167">
        <v>45345</v>
      </c>
      <c r="R58" s="168">
        <v>46075</v>
      </c>
      <c r="S58" s="168"/>
      <c r="T58" s="168"/>
      <c r="U58" s="188"/>
      <c r="V58" s="162" t="s">
        <v>196</v>
      </c>
      <c r="W58" s="162">
        <v>24</v>
      </c>
      <c r="X58" s="176" t="s">
        <v>15</v>
      </c>
      <c r="Y58" s="177" t="s">
        <v>15</v>
      </c>
      <c r="Z58" s="168">
        <v>46075</v>
      </c>
      <c r="AA58" s="170">
        <v>0</v>
      </c>
      <c r="AB58" s="171">
        <v>0</v>
      </c>
      <c r="AC58" s="172">
        <v>0</v>
      </c>
      <c r="AD58" s="203" t="s">
        <v>197</v>
      </c>
      <c r="AE58" s="165" t="s">
        <v>197</v>
      </c>
      <c r="AF58" s="173" t="s">
        <v>322</v>
      </c>
      <c r="AG58" s="174" t="s">
        <v>323</v>
      </c>
      <c r="AH58" s="189" t="s">
        <v>64</v>
      </c>
      <c r="AI58" s="189" t="s">
        <v>64</v>
      </c>
      <c r="AJ58" s="202" t="s">
        <v>440</v>
      </c>
      <c r="AK58" s="177" t="s">
        <v>216</v>
      </c>
      <c r="AL58" s="194">
        <v>45264</v>
      </c>
      <c r="AM58" s="194">
        <v>46181</v>
      </c>
    </row>
    <row r="59" spans="1:39" ht="21" customHeight="1">
      <c r="A59" s="162">
        <v>2023</v>
      </c>
      <c r="B59" s="165">
        <v>758</v>
      </c>
      <c r="C59" s="185" t="s">
        <v>187</v>
      </c>
      <c r="D59" s="191" t="s">
        <v>188</v>
      </c>
      <c r="E59" s="165" t="s">
        <v>265</v>
      </c>
      <c r="F59" s="186" t="s">
        <v>266</v>
      </c>
      <c r="G59" s="165" t="s">
        <v>189</v>
      </c>
      <c r="H59" s="162" t="s">
        <v>190</v>
      </c>
      <c r="I59" s="165" t="s">
        <v>267</v>
      </c>
      <c r="J59" s="185" t="s">
        <v>441</v>
      </c>
      <c r="K59" s="185" t="s">
        <v>320</v>
      </c>
      <c r="L59" s="165" t="s">
        <v>333</v>
      </c>
      <c r="M59" s="162">
        <v>8300520223</v>
      </c>
      <c r="N59" s="187" t="s">
        <v>89</v>
      </c>
      <c r="O59" s="193">
        <v>45265</v>
      </c>
      <c r="P59" s="188">
        <v>24</v>
      </c>
      <c r="Q59" s="167">
        <v>45272</v>
      </c>
      <c r="R59" s="168">
        <v>46002</v>
      </c>
      <c r="S59" s="168"/>
      <c r="T59" s="168"/>
      <c r="U59" s="188"/>
      <c r="V59" s="162" t="s">
        <v>196</v>
      </c>
      <c r="W59" s="162">
        <v>24</v>
      </c>
      <c r="X59" s="176" t="s">
        <v>15</v>
      </c>
      <c r="Y59" s="177" t="s">
        <v>15</v>
      </c>
      <c r="Z59" s="168">
        <v>46002</v>
      </c>
      <c r="AA59" s="170">
        <v>0</v>
      </c>
      <c r="AB59" s="171">
        <v>0</v>
      </c>
      <c r="AC59" s="172">
        <v>0</v>
      </c>
      <c r="AD59" s="203" t="s">
        <v>197</v>
      </c>
      <c r="AE59" s="165" t="s">
        <v>197</v>
      </c>
      <c r="AF59" s="173" t="s">
        <v>322</v>
      </c>
      <c r="AG59" s="174" t="s">
        <v>323</v>
      </c>
      <c r="AH59" s="189" t="s">
        <v>324</v>
      </c>
      <c r="AI59" s="190">
        <v>20235400002733</v>
      </c>
      <c r="AJ59" s="202" t="s">
        <v>442</v>
      </c>
      <c r="AK59" s="177" t="s">
        <v>216</v>
      </c>
      <c r="AL59" s="194">
        <v>45266</v>
      </c>
      <c r="AM59" s="194">
        <v>46006</v>
      </c>
    </row>
    <row r="60" spans="1:39" ht="21" customHeight="1">
      <c r="A60" s="162">
        <v>2023</v>
      </c>
      <c r="B60" s="165">
        <v>760</v>
      </c>
      <c r="C60" s="185" t="s">
        <v>187</v>
      </c>
      <c r="D60" s="191" t="s">
        <v>188</v>
      </c>
      <c r="E60" s="165" t="s">
        <v>265</v>
      </c>
      <c r="F60" s="186" t="s">
        <v>266</v>
      </c>
      <c r="G60" s="165" t="s">
        <v>189</v>
      </c>
      <c r="H60" s="162" t="s">
        <v>190</v>
      </c>
      <c r="I60" s="165" t="s">
        <v>267</v>
      </c>
      <c r="J60" s="185" t="s">
        <v>443</v>
      </c>
      <c r="K60" s="185" t="s">
        <v>320</v>
      </c>
      <c r="L60" s="165" t="s">
        <v>444</v>
      </c>
      <c r="M60" s="162">
        <v>800106117</v>
      </c>
      <c r="N60" s="187" t="s">
        <v>89</v>
      </c>
      <c r="O60" s="168">
        <v>45287</v>
      </c>
      <c r="P60" s="188">
        <v>24</v>
      </c>
      <c r="Q60" s="167">
        <v>45302</v>
      </c>
      <c r="R60" s="168">
        <v>46032</v>
      </c>
      <c r="S60" s="168"/>
      <c r="T60" s="168"/>
      <c r="U60" s="188"/>
      <c r="V60" s="162" t="s">
        <v>196</v>
      </c>
      <c r="W60" s="162">
        <v>24</v>
      </c>
      <c r="X60" s="176" t="s">
        <v>15</v>
      </c>
      <c r="Y60" s="177" t="s">
        <v>15</v>
      </c>
      <c r="Z60" s="168">
        <v>46032</v>
      </c>
      <c r="AA60" s="170">
        <v>0</v>
      </c>
      <c r="AB60" s="171">
        <v>0</v>
      </c>
      <c r="AC60" s="172">
        <v>0</v>
      </c>
      <c r="AD60" s="203" t="s">
        <v>197</v>
      </c>
      <c r="AE60" s="165" t="s">
        <v>197</v>
      </c>
      <c r="AF60" s="173" t="s">
        <v>322</v>
      </c>
      <c r="AG60" s="174" t="s">
        <v>323</v>
      </c>
      <c r="AH60" s="189" t="s">
        <v>324</v>
      </c>
      <c r="AI60" s="190">
        <v>20245420000763</v>
      </c>
      <c r="AJ60" s="202" t="s">
        <v>445</v>
      </c>
      <c r="AK60" s="177" t="s">
        <v>216</v>
      </c>
      <c r="AL60" s="194">
        <v>45266</v>
      </c>
      <c r="AM60" s="194">
        <v>46203</v>
      </c>
    </row>
    <row r="61" spans="1:39" ht="21" customHeight="1">
      <c r="A61" s="162">
        <v>2023</v>
      </c>
      <c r="B61" s="165">
        <v>761</v>
      </c>
      <c r="C61" s="185" t="s">
        <v>187</v>
      </c>
      <c r="D61" s="191" t="s">
        <v>188</v>
      </c>
      <c r="E61" s="165" t="s">
        <v>265</v>
      </c>
      <c r="F61" s="186" t="s">
        <v>266</v>
      </c>
      <c r="G61" s="165" t="s">
        <v>189</v>
      </c>
      <c r="H61" s="162" t="s">
        <v>190</v>
      </c>
      <c r="I61" s="165" t="s">
        <v>267</v>
      </c>
      <c r="J61" s="185" t="s">
        <v>446</v>
      </c>
      <c r="K61" s="185" t="s">
        <v>320</v>
      </c>
      <c r="L61" s="165" t="s">
        <v>447</v>
      </c>
      <c r="M61" s="162">
        <v>901726717</v>
      </c>
      <c r="N61" s="187" t="s">
        <v>89</v>
      </c>
      <c r="O61" s="168">
        <v>45289</v>
      </c>
      <c r="P61" s="188">
        <v>24</v>
      </c>
      <c r="Q61" s="167">
        <v>45306</v>
      </c>
      <c r="R61" s="168">
        <v>46036</v>
      </c>
      <c r="S61" s="168"/>
      <c r="T61" s="168"/>
      <c r="U61" s="188"/>
      <c r="V61" s="162" t="s">
        <v>196</v>
      </c>
      <c r="W61" s="162">
        <v>24</v>
      </c>
      <c r="X61" s="176" t="s">
        <v>15</v>
      </c>
      <c r="Y61" s="177" t="s">
        <v>15</v>
      </c>
      <c r="Z61" s="168">
        <v>46036</v>
      </c>
      <c r="AA61" s="170">
        <v>0</v>
      </c>
      <c r="AB61" s="171">
        <v>0</v>
      </c>
      <c r="AC61" s="172">
        <v>0</v>
      </c>
      <c r="AD61" s="203" t="s">
        <v>197</v>
      </c>
      <c r="AE61" s="165" t="s">
        <v>197</v>
      </c>
      <c r="AF61" s="173" t="s">
        <v>322</v>
      </c>
      <c r="AG61" s="174" t="s">
        <v>323</v>
      </c>
      <c r="AH61" s="189" t="s">
        <v>324</v>
      </c>
      <c r="AI61" s="190">
        <v>20245420000763</v>
      </c>
      <c r="AJ61" s="202" t="s">
        <v>448</v>
      </c>
      <c r="AK61" s="177" t="s">
        <v>216</v>
      </c>
      <c r="AL61" s="194">
        <v>45280</v>
      </c>
      <c r="AM61" s="194">
        <v>46203</v>
      </c>
    </row>
    <row r="62" spans="1:39" ht="21" customHeight="1">
      <c r="A62" s="162">
        <v>2023</v>
      </c>
      <c r="B62" s="165">
        <v>762</v>
      </c>
      <c r="C62" s="185" t="s">
        <v>187</v>
      </c>
      <c r="D62" s="191" t="s">
        <v>188</v>
      </c>
      <c r="E62" s="165" t="s">
        <v>265</v>
      </c>
      <c r="F62" s="186" t="s">
        <v>266</v>
      </c>
      <c r="G62" s="165" t="s">
        <v>189</v>
      </c>
      <c r="H62" s="162" t="s">
        <v>190</v>
      </c>
      <c r="I62" s="165" t="s">
        <v>267</v>
      </c>
      <c r="J62" s="185" t="s">
        <v>449</v>
      </c>
      <c r="K62" s="185" t="s">
        <v>320</v>
      </c>
      <c r="L62" s="165" t="s">
        <v>450</v>
      </c>
      <c r="M62" s="162">
        <v>830095680</v>
      </c>
      <c r="N62" s="187" t="s">
        <v>89</v>
      </c>
      <c r="O62" s="193">
        <v>45278</v>
      </c>
      <c r="P62" s="188">
        <v>24</v>
      </c>
      <c r="Q62" s="167">
        <v>45345</v>
      </c>
      <c r="R62" s="168">
        <v>46075</v>
      </c>
      <c r="S62" s="168"/>
      <c r="T62" s="168"/>
      <c r="U62" s="188"/>
      <c r="V62" s="162" t="s">
        <v>196</v>
      </c>
      <c r="W62" s="162">
        <v>24</v>
      </c>
      <c r="X62" s="176" t="s">
        <v>15</v>
      </c>
      <c r="Y62" s="177" t="s">
        <v>15</v>
      </c>
      <c r="Z62" s="168">
        <v>46075</v>
      </c>
      <c r="AA62" s="170">
        <v>0</v>
      </c>
      <c r="AB62" s="171">
        <v>0</v>
      </c>
      <c r="AC62" s="172">
        <v>0</v>
      </c>
      <c r="AD62" s="203" t="s">
        <v>197</v>
      </c>
      <c r="AE62" s="165" t="s">
        <v>197</v>
      </c>
      <c r="AF62" s="173" t="s">
        <v>322</v>
      </c>
      <c r="AG62" s="174" t="s">
        <v>323</v>
      </c>
      <c r="AH62" s="189" t="s">
        <v>64</v>
      </c>
      <c r="AI62" s="189" t="s">
        <v>64</v>
      </c>
      <c r="AJ62" s="202" t="s">
        <v>451</v>
      </c>
      <c r="AK62" s="177" t="s">
        <v>216</v>
      </c>
      <c r="AL62" s="194">
        <v>45266</v>
      </c>
      <c r="AM62" s="194">
        <v>46203</v>
      </c>
    </row>
    <row r="63" spans="1:39" ht="21" customHeight="1">
      <c r="A63" s="162">
        <v>2023</v>
      </c>
      <c r="B63" s="165">
        <v>763</v>
      </c>
      <c r="C63" s="185" t="s">
        <v>187</v>
      </c>
      <c r="D63" s="191" t="s">
        <v>188</v>
      </c>
      <c r="E63" s="165" t="s">
        <v>265</v>
      </c>
      <c r="F63" s="186" t="s">
        <v>266</v>
      </c>
      <c r="G63" s="165" t="s">
        <v>189</v>
      </c>
      <c r="H63" s="162" t="s">
        <v>190</v>
      </c>
      <c r="I63" s="165" t="s">
        <v>267</v>
      </c>
      <c r="J63" s="185" t="s">
        <v>452</v>
      </c>
      <c r="K63" s="185" t="s">
        <v>320</v>
      </c>
      <c r="L63" s="165" t="s">
        <v>453</v>
      </c>
      <c r="M63" s="162">
        <v>860403997</v>
      </c>
      <c r="N63" s="187" t="s">
        <v>89</v>
      </c>
      <c r="O63" s="193">
        <v>45274</v>
      </c>
      <c r="P63" s="188">
        <v>24</v>
      </c>
      <c r="Q63" s="167">
        <v>45275</v>
      </c>
      <c r="R63" s="168">
        <v>46005</v>
      </c>
      <c r="S63" s="168"/>
      <c r="T63" s="168"/>
      <c r="U63" s="188"/>
      <c r="V63" s="162" t="s">
        <v>196</v>
      </c>
      <c r="W63" s="162">
        <v>24</v>
      </c>
      <c r="X63" s="176" t="s">
        <v>15</v>
      </c>
      <c r="Y63" s="177" t="s">
        <v>15</v>
      </c>
      <c r="Z63" s="168">
        <v>46005</v>
      </c>
      <c r="AA63" s="170">
        <v>0</v>
      </c>
      <c r="AB63" s="171">
        <v>0</v>
      </c>
      <c r="AC63" s="172">
        <v>0</v>
      </c>
      <c r="AD63" s="203" t="s">
        <v>197</v>
      </c>
      <c r="AE63" s="165" t="s">
        <v>197</v>
      </c>
      <c r="AF63" s="173" t="s">
        <v>322</v>
      </c>
      <c r="AG63" s="174" t="s">
        <v>323</v>
      </c>
      <c r="AH63" s="189" t="s">
        <v>324</v>
      </c>
      <c r="AI63" s="190">
        <v>20245400000343</v>
      </c>
      <c r="AJ63" s="202" t="s">
        <v>454</v>
      </c>
      <c r="AK63" s="177" t="s">
        <v>216</v>
      </c>
      <c r="AL63" s="194">
        <v>45266</v>
      </c>
      <c r="AM63" s="194">
        <v>46006</v>
      </c>
    </row>
    <row r="64" spans="1:39" ht="21" customHeight="1">
      <c r="A64" s="162">
        <v>2023</v>
      </c>
      <c r="B64" s="165">
        <v>765</v>
      </c>
      <c r="C64" s="185" t="s">
        <v>187</v>
      </c>
      <c r="D64" s="191" t="s">
        <v>188</v>
      </c>
      <c r="E64" s="165" t="s">
        <v>265</v>
      </c>
      <c r="F64" s="186" t="s">
        <v>266</v>
      </c>
      <c r="G64" s="165" t="s">
        <v>189</v>
      </c>
      <c r="H64" s="162" t="s">
        <v>190</v>
      </c>
      <c r="I64" s="165" t="s">
        <v>267</v>
      </c>
      <c r="J64" s="185" t="s">
        <v>455</v>
      </c>
      <c r="K64" s="185" t="s">
        <v>320</v>
      </c>
      <c r="L64" s="165" t="s">
        <v>456</v>
      </c>
      <c r="M64" s="162">
        <v>901705749</v>
      </c>
      <c r="N64" s="187" t="s">
        <v>89</v>
      </c>
      <c r="O64" s="193">
        <v>45271</v>
      </c>
      <c r="P64" s="188">
        <v>24</v>
      </c>
      <c r="Q64" s="167">
        <v>45274</v>
      </c>
      <c r="R64" s="168">
        <v>46004</v>
      </c>
      <c r="S64" s="168"/>
      <c r="T64" s="168"/>
      <c r="U64" s="188"/>
      <c r="V64" s="162" t="s">
        <v>196</v>
      </c>
      <c r="W64" s="162">
        <v>24</v>
      </c>
      <c r="X64" s="176" t="s">
        <v>15</v>
      </c>
      <c r="Y64" s="177" t="s">
        <v>15</v>
      </c>
      <c r="Z64" s="168">
        <v>46004</v>
      </c>
      <c r="AA64" s="170">
        <v>0</v>
      </c>
      <c r="AB64" s="171">
        <v>0</v>
      </c>
      <c r="AC64" s="172">
        <v>0</v>
      </c>
      <c r="AD64" s="203" t="s">
        <v>197</v>
      </c>
      <c r="AE64" s="165" t="s">
        <v>197</v>
      </c>
      <c r="AF64" s="173" t="s">
        <v>322</v>
      </c>
      <c r="AG64" s="174" t="s">
        <v>323</v>
      </c>
      <c r="AH64" s="189" t="s">
        <v>324</v>
      </c>
      <c r="AI64" s="190">
        <v>20245400000343</v>
      </c>
      <c r="AJ64" s="202" t="s">
        <v>457</v>
      </c>
      <c r="AK64" s="177" t="s">
        <v>216</v>
      </c>
      <c r="AL64" s="194">
        <v>45266</v>
      </c>
      <c r="AM64" s="194">
        <v>46006</v>
      </c>
    </row>
    <row r="65" spans="1:39" ht="21" customHeight="1">
      <c r="A65" s="162">
        <v>2023</v>
      </c>
      <c r="B65" s="165">
        <v>774</v>
      </c>
      <c r="C65" s="185" t="s">
        <v>187</v>
      </c>
      <c r="D65" s="191" t="s">
        <v>188</v>
      </c>
      <c r="E65" s="165" t="s">
        <v>265</v>
      </c>
      <c r="F65" s="186" t="s">
        <v>266</v>
      </c>
      <c r="G65" s="165" t="s">
        <v>189</v>
      </c>
      <c r="H65" s="162" t="s">
        <v>190</v>
      </c>
      <c r="I65" s="165" t="s">
        <v>267</v>
      </c>
      <c r="J65" s="185" t="s">
        <v>458</v>
      </c>
      <c r="K65" s="185" t="s">
        <v>320</v>
      </c>
      <c r="L65" s="165" t="s">
        <v>459</v>
      </c>
      <c r="M65" s="162">
        <v>830031905</v>
      </c>
      <c r="N65" s="187" t="s">
        <v>89</v>
      </c>
      <c r="O65" s="168">
        <v>45287</v>
      </c>
      <c r="P65" s="188">
        <v>24</v>
      </c>
      <c r="Q65" s="167">
        <v>45289</v>
      </c>
      <c r="R65" s="168">
        <v>46019</v>
      </c>
      <c r="S65" s="168"/>
      <c r="T65" s="168"/>
      <c r="U65" s="188"/>
      <c r="V65" s="162" t="s">
        <v>196</v>
      </c>
      <c r="W65" s="162">
        <v>24</v>
      </c>
      <c r="X65" s="176" t="s">
        <v>15</v>
      </c>
      <c r="Y65" s="177" t="s">
        <v>15</v>
      </c>
      <c r="Z65" s="168">
        <v>46019</v>
      </c>
      <c r="AA65" s="170">
        <v>0</v>
      </c>
      <c r="AB65" s="171">
        <v>0</v>
      </c>
      <c r="AC65" s="172">
        <v>0</v>
      </c>
      <c r="AD65" s="203" t="s">
        <v>197</v>
      </c>
      <c r="AE65" s="165" t="s">
        <v>197</v>
      </c>
      <c r="AF65" s="173" t="s">
        <v>322</v>
      </c>
      <c r="AG65" s="174" t="s">
        <v>323</v>
      </c>
      <c r="AH65" s="189" t="s">
        <v>324</v>
      </c>
      <c r="AI65" s="190">
        <v>20245400000343</v>
      </c>
      <c r="AJ65" s="202" t="s">
        <v>460</v>
      </c>
      <c r="AK65" s="177" t="s">
        <v>216</v>
      </c>
      <c r="AL65" s="194">
        <v>45280</v>
      </c>
      <c r="AM65" s="194">
        <v>46203</v>
      </c>
    </row>
    <row r="66" spans="1:39" ht="21" customHeight="1">
      <c r="A66" s="162">
        <v>2023</v>
      </c>
      <c r="B66" s="165">
        <v>776</v>
      </c>
      <c r="C66" s="185" t="s">
        <v>187</v>
      </c>
      <c r="D66" s="191" t="s">
        <v>188</v>
      </c>
      <c r="E66" s="165" t="s">
        <v>265</v>
      </c>
      <c r="F66" s="186" t="s">
        <v>266</v>
      </c>
      <c r="G66" s="165" t="s">
        <v>189</v>
      </c>
      <c r="H66" s="162" t="s">
        <v>190</v>
      </c>
      <c r="I66" s="165" t="s">
        <v>267</v>
      </c>
      <c r="J66" s="185" t="s">
        <v>461</v>
      </c>
      <c r="K66" s="185" t="s">
        <v>320</v>
      </c>
      <c r="L66" s="165" t="s">
        <v>462</v>
      </c>
      <c r="M66" s="162">
        <v>830122972</v>
      </c>
      <c r="N66" s="187" t="s">
        <v>89</v>
      </c>
      <c r="O66" s="168">
        <v>45282</v>
      </c>
      <c r="P66" s="188">
        <v>24</v>
      </c>
      <c r="Q66" s="167">
        <v>45296</v>
      </c>
      <c r="R66" s="168">
        <v>46026</v>
      </c>
      <c r="S66" s="168"/>
      <c r="T66" s="168"/>
      <c r="U66" s="188"/>
      <c r="V66" s="162" t="s">
        <v>196</v>
      </c>
      <c r="W66" s="162">
        <v>24</v>
      </c>
      <c r="X66" s="176" t="s">
        <v>15</v>
      </c>
      <c r="Y66" s="177" t="s">
        <v>15</v>
      </c>
      <c r="Z66" s="168">
        <v>46026</v>
      </c>
      <c r="AA66" s="170">
        <v>0</v>
      </c>
      <c r="AB66" s="171">
        <v>0</v>
      </c>
      <c r="AC66" s="172">
        <v>0</v>
      </c>
      <c r="AD66" s="203" t="s">
        <v>197</v>
      </c>
      <c r="AE66" s="165" t="s">
        <v>197</v>
      </c>
      <c r="AF66" s="173" t="s">
        <v>322</v>
      </c>
      <c r="AG66" s="174" t="s">
        <v>323</v>
      </c>
      <c r="AH66" s="189" t="s">
        <v>324</v>
      </c>
      <c r="AI66" s="190">
        <v>20245420000763</v>
      </c>
      <c r="AJ66" s="202" t="s">
        <v>463</v>
      </c>
      <c r="AK66" s="177" t="s">
        <v>216</v>
      </c>
      <c r="AL66" s="194">
        <v>45280</v>
      </c>
      <c r="AM66" s="194">
        <v>46203</v>
      </c>
    </row>
    <row r="67" spans="1:39" ht="21" customHeight="1">
      <c r="A67" s="162">
        <v>2023</v>
      </c>
      <c r="B67" s="165">
        <v>777</v>
      </c>
      <c r="C67" s="185" t="s">
        <v>187</v>
      </c>
      <c r="D67" s="191" t="s">
        <v>188</v>
      </c>
      <c r="E67" s="165" t="s">
        <v>265</v>
      </c>
      <c r="F67" s="186" t="s">
        <v>266</v>
      </c>
      <c r="G67" s="165" t="s">
        <v>189</v>
      </c>
      <c r="H67" s="162" t="s">
        <v>190</v>
      </c>
      <c r="I67" s="165" t="s">
        <v>267</v>
      </c>
      <c r="J67" s="185" t="s">
        <v>464</v>
      </c>
      <c r="K67" s="185" t="s">
        <v>320</v>
      </c>
      <c r="L67" s="165" t="s">
        <v>465</v>
      </c>
      <c r="M67" s="162">
        <v>830068240</v>
      </c>
      <c r="N67" s="187" t="s">
        <v>89</v>
      </c>
      <c r="O67" s="168">
        <v>45282</v>
      </c>
      <c r="P67" s="188">
        <v>24</v>
      </c>
      <c r="Q67" s="167">
        <v>45313</v>
      </c>
      <c r="R67" s="168">
        <v>46043</v>
      </c>
      <c r="S67" s="168"/>
      <c r="T67" s="168"/>
      <c r="U67" s="188"/>
      <c r="V67" s="162" t="s">
        <v>196</v>
      </c>
      <c r="W67" s="162">
        <v>24</v>
      </c>
      <c r="X67" s="176" t="s">
        <v>15</v>
      </c>
      <c r="Y67" s="177" t="s">
        <v>15</v>
      </c>
      <c r="Z67" s="168">
        <v>46043</v>
      </c>
      <c r="AA67" s="170">
        <v>0</v>
      </c>
      <c r="AB67" s="171">
        <v>0</v>
      </c>
      <c r="AC67" s="172">
        <v>0</v>
      </c>
      <c r="AD67" s="203" t="s">
        <v>197</v>
      </c>
      <c r="AE67" s="165" t="s">
        <v>197</v>
      </c>
      <c r="AF67" s="173" t="s">
        <v>322</v>
      </c>
      <c r="AG67" s="174" t="s">
        <v>323</v>
      </c>
      <c r="AH67" s="189" t="s">
        <v>324</v>
      </c>
      <c r="AI67" s="190">
        <v>20245420000763</v>
      </c>
      <c r="AJ67" s="202" t="s">
        <v>466</v>
      </c>
      <c r="AK67" s="177" t="s">
        <v>216</v>
      </c>
      <c r="AL67" s="194">
        <v>45280</v>
      </c>
      <c r="AM67" s="194">
        <v>46203</v>
      </c>
    </row>
    <row r="68" spans="1:39" ht="21" customHeight="1">
      <c r="A68" s="162">
        <v>2023</v>
      </c>
      <c r="B68" s="165">
        <v>779</v>
      </c>
      <c r="C68" s="185" t="s">
        <v>187</v>
      </c>
      <c r="D68" s="191" t="s">
        <v>188</v>
      </c>
      <c r="E68" s="165" t="s">
        <v>265</v>
      </c>
      <c r="F68" s="186" t="s">
        <v>266</v>
      </c>
      <c r="G68" s="165" t="s">
        <v>189</v>
      </c>
      <c r="H68" s="162" t="s">
        <v>190</v>
      </c>
      <c r="I68" s="165" t="s">
        <v>267</v>
      </c>
      <c r="J68" s="185" t="s">
        <v>467</v>
      </c>
      <c r="K68" s="185" t="s">
        <v>320</v>
      </c>
      <c r="L68" s="165" t="s">
        <v>468</v>
      </c>
      <c r="M68" s="162">
        <v>830058744</v>
      </c>
      <c r="N68" s="187" t="s">
        <v>89</v>
      </c>
      <c r="O68" s="168">
        <v>45288</v>
      </c>
      <c r="P68" s="188">
        <v>24</v>
      </c>
      <c r="Q68" s="167">
        <v>45349</v>
      </c>
      <c r="R68" s="168">
        <v>46079</v>
      </c>
      <c r="S68" s="168"/>
      <c r="T68" s="168"/>
      <c r="U68" s="188"/>
      <c r="V68" s="162" t="s">
        <v>196</v>
      </c>
      <c r="W68" s="162">
        <v>24</v>
      </c>
      <c r="X68" s="176" t="s">
        <v>15</v>
      </c>
      <c r="Y68" s="177" t="s">
        <v>15</v>
      </c>
      <c r="Z68" s="168">
        <v>46079</v>
      </c>
      <c r="AA68" s="170">
        <v>0</v>
      </c>
      <c r="AB68" s="171">
        <v>0</v>
      </c>
      <c r="AC68" s="172">
        <v>0</v>
      </c>
      <c r="AD68" s="203" t="s">
        <v>197</v>
      </c>
      <c r="AE68" s="165" t="s">
        <v>197</v>
      </c>
      <c r="AF68" s="173" t="s">
        <v>322</v>
      </c>
      <c r="AG68" s="174" t="s">
        <v>323</v>
      </c>
      <c r="AH68" s="189" t="s">
        <v>64</v>
      </c>
      <c r="AI68" s="189" t="s">
        <v>64</v>
      </c>
      <c r="AJ68" s="202" t="s">
        <v>469</v>
      </c>
      <c r="AK68" s="177" t="s">
        <v>216</v>
      </c>
      <c r="AL68" s="194">
        <v>45317</v>
      </c>
      <c r="AM68" s="194">
        <v>46264</v>
      </c>
    </row>
    <row r="69" spans="1:39" ht="21" customHeight="1">
      <c r="A69" s="162">
        <v>2023</v>
      </c>
      <c r="B69" s="165">
        <v>782</v>
      </c>
      <c r="C69" s="185" t="s">
        <v>187</v>
      </c>
      <c r="D69" s="191" t="s">
        <v>188</v>
      </c>
      <c r="E69" s="165" t="s">
        <v>265</v>
      </c>
      <c r="F69" s="186" t="s">
        <v>266</v>
      </c>
      <c r="G69" s="165" t="s">
        <v>189</v>
      </c>
      <c r="H69" s="162" t="s">
        <v>190</v>
      </c>
      <c r="I69" s="165" t="s">
        <v>267</v>
      </c>
      <c r="J69" s="185" t="s">
        <v>470</v>
      </c>
      <c r="K69" s="185" t="s">
        <v>320</v>
      </c>
      <c r="L69" s="165" t="s">
        <v>471</v>
      </c>
      <c r="M69" s="162">
        <v>800177633</v>
      </c>
      <c r="N69" s="187" t="s">
        <v>89</v>
      </c>
      <c r="O69" s="168">
        <v>45289</v>
      </c>
      <c r="P69" s="188">
        <v>24</v>
      </c>
      <c r="Q69" s="167">
        <v>45295</v>
      </c>
      <c r="R69" s="168">
        <v>46025</v>
      </c>
      <c r="S69" s="168"/>
      <c r="T69" s="168"/>
      <c r="U69" s="188"/>
      <c r="V69" s="162" t="s">
        <v>196</v>
      </c>
      <c r="W69" s="162">
        <v>24</v>
      </c>
      <c r="X69" s="176" t="s">
        <v>15</v>
      </c>
      <c r="Y69" s="177" t="s">
        <v>15</v>
      </c>
      <c r="Z69" s="168">
        <v>46025</v>
      </c>
      <c r="AA69" s="170">
        <v>0</v>
      </c>
      <c r="AB69" s="171">
        <v>0</v>
      </c>
      <c r="AC69" s="172">
        <v>0</v>
      </c>
      <c r="AD69" s="203" t="s">
        <v>197</v>
      </c>
      <c r="AE69" s="165" t="s">
        <v>197</v>
      </c>
      <c r="AF69" s="173" t="s">
        <v>322</v>
      </c>
      <c r="AG69" s="174" t="s">
        <v>323</v>
      </c>
      <c r="AH69" s="189" t="s">
        <v>324</v>
      </c>
      <c r="AI69" s="190">
        <v>20245400000343</v>
      </c>
      <c r="AJ69" s="202" t="s">
        <v>472</v>
      </c>
      <c r="AK69" s="177" t="s">
        <v>216</v>
      </c>
      <c r="AL69" s="194">
        <v>45280</v>
      </c>
      <c r="AM69" s="194">
        <v>46203</v>
      </c>
    </row>
    <row r="70" spans="1:39" ht="21" customHeight="1">
      <c r="A70" s="162">
        <v>2023</v>
      </c>
      <c r="B70" s="165">
        <v>783</v>
      </c>
      <c r="C70" s="185" t="s">
        <v>187</v>
      </c>
      <c r="D70" s="191" t="s">
        <v>188</v>
      </c>
      <c r="E70" s="165" t="s">
        <v>265</v>
      </c>
      <c r="F70" s="186" t="s">
        <v>266</v>
      </c>
      <c r="G70" s="165" t="s">
        <v>189</v>
      </c>
      <c r="H70" s="162" t="s">
        <v>190</v>
      </c>
      <c r="I70" s="165" t="s">
        <v>267</v>
      </c>
      <c r="J70" s="185" t="s">
        <v>473</v>
      </c>
      <c r="K70" s="185" t="s">
        <v>320</v>
      </c>
      <c r="L70" s="165" t="s">
        <v>474</v>
      </c>
      <c r="M70" s="162">
        <v>830059398</v>
      </c>
      <c r="N70" s="187" t="s">
        <v>89</v>
      </c>
      <c r="O70" s="168">
        <v>45287</v>
      </c>
      <c r="P70" s="188">
        <v>24</v>
      </c>
      <c r="Q70" s="167">
        <v>45349</v>
      </c>
      <c r="R70" s="168">
        <v>46079</v>
      </c>
      <c r="S70" s="168"/>
      <c r="T70" s="168"/>
      <c r="U70" s="188"/>
      <c r="V70" s="162" t="s">
        <v>196</v>
      </c>
      <c r="W70" s="162">
        <v>24</v>
      </c>
      <c r="X70" s="176" t="s">
        <v>15</v>
      </c>
      <c r="Y70" s="177" t="s">
        <v>15</v>
      </c>
      <c r="Z70" s="168">
        <v>46079</v>
      </c>
      <c r="AA70" s="170">
        <v>0</v>
      </c>
      <c r="AB70" s="171">
        <v>0</v>
      </c>
      <c r="AC70" s="172">
        <v>0</v>
      </c>
      <c r="AD70" s="203" t="s">
        <v>197</v>
      </c>
      <c r="AE70" s="165" t="s">
        <v>197</v>
      </c>
      <c r="AF70" s="173" t="s">
        <v>322</v>
      </c>
      <c r="AG70" s="174" t="s">
        <v>323</v>
      </c>
      <c r="AH70" s="189" t="s">
        <v>64</v>
      </c>
      <c r="AI70" s="189" t="s">
        <v>64</v>
      </c>
      <c r="AJ70" s="202" t="s">
        <v>475</v>
      </c>
      <c r="AK70" s="177" t="s">
        <v>216</v>
      </c>
      <c r="AL70" s="194">
        <v>45292</v>
      </c>
      <c r="AM70" s="194">
        <v>46204</v>
      </c>
    </row>
    <row r="71" spans="1:39" ht="21" customHeight="1">
      <c r="A71" s="162">
        <v>2023</v>
      </c>
      <c r="B71" s="165">
        <v>784</v>
      </c>
      <c r="C71" s="185" t="s">
        <v>187</v>
      </c>
      <c r="D71" s="191" t="s">
        <v>188</v>
      </c>
      <c r="E71" s="165" t="s">
        <v>265</v>
      </c>
      <c r="F71" s="186" t="s">
        <v>266</v>
      </c>
      <c r="G71" s="165" t="s">
        <v>189</v>
      </c>
      <c r="H71" s="162" t="s">
        <v>190</v>
      </c>
      <c r="I71" s="165" t="s">
        <v>267</v>
      </c>
      <c r="J71" s="185" t="s">
        <v>476</v>
      </c>
      <c r="K71" s="185" t="s">
        <v>320</v>
      </c>
      <c r="L71" s="165" t="s">
        <v>477</v>
      </c>
      <c r="M71" s="162">
        <v>900092304</v>
      </c>
      <c r="N71" s="187" t="s">
        <v>89</v>
      </c>
      <c r="O71" s="168">
        <v>45282</v>
      </c>
      <c r="P71" s="188">
        <v>24</v>
      </c>
      <c r="Q71" s="167">
        <v>45294</v>
      </c>
      <c r="R71" s="168">
        <v>46024</v>
      </c>
      <c r="S71" s="168"/>
      <c r="T71" s="168"/>
      <c r="U71" s="188"/>
      <c r="V71" s="162" t="s">
        <v>196</v>
      </c>
      <c r="W71" s="162">
        <v>24</v>
      </c>
      <c r="X71" s="176" t="s">
        <v>15</v>
      </c>
      <c r="Y71" s="177" t="s">
        <v>15</v>
      </c>
      <c r="Z71" s="168">
        <v>46024</v>
      </c>
      <c r="AA71" s="170">
        <v>0</v>
      </c>
      <c r="AB71" s="171">
        <v>0</v>
      </c>
      <c r="AC71" s="172">
        <v>0</v>
      </c>
      <c r="AD71" s="203" t="s">
        <v>197</v>
      </c>
      <c r="AE71" s="165" t="s">
        <v>197</v>
      </c>
      <c r="AF71" s="173" t="s">
        <v>322</v>
      </c>
      <c r="AG71" s="174" t="s">
        <v>323</v>
      </c>
      <c r="AH71" s="189" t="s">
        <v>324</v>
      </c>
      <c r="AI71" s="190">
        <v>20245420000763</v>
      </c>
      <c r="AJ71" s="202" t="s">
        <v>478</v>
      </c>
      <c r="AK71" s="177" t="s">
        <v>216</v>
      </c>
      <c r="AL71" s="194">
        <v>45280</v>
      </c>
      <c r="AM71" s="194">
        <v>46203</v>
      </c>
    </row>
    <row r="72" spans="1:39" ht="21" customHeight="1">
      <c r="A72" s="162">
        <v>2023</v>
      </c>
      <c r="B72" s="165">
        <v>785</v>
      </c>
      <c r="C72" s="185" t="s">
        <v>187</v>
      </c>
      <c r="D72" s="191" t="s">
        <v>188</v>
      </c>
      <c r="E72" s="165" t="s">
        <v>265</v>
      </c>
      <c r="F72" s="186" t="s">
        <v>266</v>
      </c>
      <c r="G72" s="165" t="s">
        <v>189</v>
      </c>
      <c r="H72" s="162" t="s">
        <v>190</v>
      </c>
      <c r="I72" s="165" t="s">
        <v>267</v>
      </c>
      <c r="J72" s="185" t="s">
        <v>479</v>
      </c>
      <c r="K72" s="185" t="s">
        <v>320</v>
      </c>
      <c r="L72" s="165" t="s">
        <v>480</v>
      </c>
      <c r="M72" s="162">
        <v>830046737</v>
      </c>
      <c r="N72" s="187" t="s">
        <v>89</v>
      </c>
      <c r="O72" s="168">
        <v>45282</v>
      </c>
      <c r="P72" s="188">
        <v>24</v>
      </c>
      <c r="Q72" s="167">
        <v>45295</v>
      </c>
      <c r="R72" s="168">
        <v>46025</v>
      </c>
      <c r="S72" s="168"/>
      <c r="T72" s="168"/>
      <c r="U72" s="188"/>
      <c r="V72" s="162" t="s">
        <v>196</v>
      </c>
      <c r="W72" s="162">
        <v>24</v>
      </c>
      <c r="X72" s="176" t="s">
        <v>15</v>
      </c>
      <c r="Y72" s="177" t="s">
        <v>15</v>
      </c>
      <c r="Z72" s="168">
        <v>46025</v>
      </c>
      <c r="AA72" s="170">
        <v>0</v>
      </c>
      <c r="AB72" s="171">
        <v>0</v>
      </c>
      <c r="AC72" s="172">
        <v>0</v>
      </c>
      <c r="AD72" s="203" t="s">
        <v>197</v>
      </c>
      <c r="AE72" s="165" t="s">
        <v>197</v>
      </c>
      <c r="AF72" s="173" t="s">
        <v>322</v>
      </c>
      <c r="AG72" s="174" t="s">
        <v>323</v>
      </c>
      <c r="AH72" s="189" t="s">
        <v>324</v>
      </c>
      <c r="AI72" s="190">
        <v>20245400000343</v>
      </c>
      <c r="AJ72" s="202" t="s">
        <v>481</v>
      </c>
      <c r="AK72" s="177" t="s">
        <v>216</v>
      </c>
      <c r="AL72" s="194">
        <v>45280</v>
      </c>
      <c r="AM72" s="194">
        <v>46203</v>
      </c>
    </row>
    <row r="73" spans="1:39" ht="21" customHeight="1">
      <c r="A73" s="162">
        <v>2023</v>
      </c>
      <c r="B73" s="165">
        <v>790</v>
      </c>
      <c r="C73" s="185" t="s">
        <v>187</v>
      </c>
      <c r="D73" s="191" t="s">
        <v>188</v>
      </c>
      <c r="E73" s="165" t="s">
        <v>265</v>
      </c>
      <c r="F73" s="186" t="s">
        <v>266</v>
      </c>
      <c r="G73" s="165" t="s">
        <v>189</v>
      </c>
      <c r="H73" s="162" t="s">
        <v>190</v>
      </c>
      <c r="I73" s="165" t="s">
        <v>267</v>
      </c>
      <c r="J73" s="185" t="s">
        <v>482</v>
      </c>
      <c r="K73" s="185" t="s">
        <v>320</v>
      </c>
      <c r="L73" s="165" t="s">
        <v>483</v>
      </c>
      <c r="M73" s="162">
        <v>830058616</v>
      </c>
      <c r="N73" s="187" t="s">
        <v>89</v>
      </c>
      <c r="O73" s="168">
        <v>45289</v>
      </c>
      <c r="P73" s="188">
        <v>24</v>
      </c>
      <c r="Q73" s="167">
        <v>45335</v>
      </c>
      <c r="R73" s="168">
        <v>46065</v>
      </c>
      <c r="S73" s="168"/>
      <c r="T73" s="168"/>
      <c r="U73" s="188"/>
      <c r="V73" s="162" t="s">
        <v>196</v>
      </c>
      <c r="W73" s="162">
        <v>24</v>
      </c>
      <c r="X73" s="176" t="s">
        <v>15</v>
      </c>
      <c r="Y73" s="177" t="s">
        <v>15</v>
      </c>
      <c r="Z73" s="168">
        <v>46065</v>
      </c>
      <c r="AA73" s="170">
        <v>0</v>
      </c>
      <c r="AB73" s="171">
        <v>0</v>
      </c>
      <c r="AC73" s="172">
        <v>0</v>
      </c>
      <c r="AD73" s="203" t="s">
        <v>197</v>
      </c>
      <c r="AE73" s="165" t="s">
        <v>197</v>
      </c>
      <c r="AF73" s="173" t="s">
        <v>322</v>
      </c>
      <c r="AG73" s="174" t="s">
        <v>323</v>
      </c>
      <c r="AH73" s="189" t="s">
        <v>64</v>
      </c>
      <c r="AI73" s="189" t="s">
        <v>64</v>
      </c>
      <c r="AJ73" s="202" t="s">
        <v>484</v>
      </c>
      <c r="AK73" s="177" t="s">
        <v>216</v>
      </c>
      <c r="AL73" s="194">
        <v>45280</v>
      </c>
      <c r="AM73" s="194">
        <v>46203</v>
      </c>
    </row>
    <row r="74" spans="1:39" ht="21" customHeight="1">
      <c r="A74" s="162">
        <v>2023</v>
      </c>
      <c r="B74" s="165">
        <v>793</v>
      </c>
      <c r="C74" s="185" t="s">
        <v>187</v>
      </c>
      <c r="D74" s="191" t="s">
        <v>188</v>
      </c>
      <c r="E74" s="165" t="s">
        <v>265</v>
      </c>
      <c r="F74" s="186" t="s">
        <v>266</v>
      </c>
      <c r="G74" s="165" t="s">
        <v>189</v>
      </c>
      <c r="H74" s="162" t="s">
        <v>190</v>
      </c>
      <c r="I74" s="165" t="s">
        <v>267</v>
      </c>
      <c r="J74" s="185" t="s">
        <v>485</v>
      </c>
      <c r="K74" s="185" t="s">
        <v>320</v>
      </c>
      <c r="L74" s="165" t="s">
        <v>444</v>
      </c>
      <c r="M74" s="162">
        <v>800106117</v>
      </c>
      <c r="N74" s="187" t="s">
        <v>89</v>
      </c>
      <c r="O74" s="168">
        <v>45287</v>
      </c>
      <c r="P74" s="188">
        <v>24</v>
      </c>
      <c r="Q74" s="168">
        <v>45302</v>
      </c>
      <c r="R74" s="168">
        <v>46032</v>
      </c>
      <c r="S74" s="168"/>
      <c r="T74" s="168"/>
      <c r="U74" s="188"/>
      <c r="V74" s="162" t="s">
        <v>196</v>
      </c>
      <c r="W74" s="162">
        <v>24</v>
      </c>
      <c r="X74" s="176" t="s">
        <v>15</v>
      </c>
      <c r="Y74" s="177" t="s">
        <v>15</v>
      </c>
      <c r="Z74" s="168">
        <v>46032</v>
      </c>
      <c r="AA74" s="170">
        <v>0</v>
      </c>
      <c r="AB74" s="171">
        <v>0</v>
      </c>
      <c r="AC74" s="172">
        <v>0</v>
      </c>
      <c r="AD74" s="203" t="s">
        <v>197</v>
      </c>
      <c r="AE74" s="165" t="s">
        <v>197</v>
      </c>
      <c r="AF74" s="173" t="s">
        <v>322</v>
      </c>
      <c r="AG74" s="174" t="s">
        <v>323</v>
      </c>
      <c r="AH74" s="189" t="s">
        <v>324</v>
      </c>
      <c r="AI74" s="190">
        <v>20245420000763</v>
      </c>
      <c r="AJ74" s="202" t="s">
        <v>486</v>
      </c>
      <c r="AK74" s="177" t="s">
        <v>216</v>
      </c>
      <c r="AL74" s="194">
        <v>45286</v>
      </c>
      <c r="AM74" s="194">
        <v>46203</v>
      </c>
    </row>
    <row r="75" spans="1:39" ht="21" customHeight="1">
      <c r="A75" s="162">
        <v>2023</v>
      </c>
      <c r="B75" s="165">
        <v>794</v>
      </c>
      <c r="C75" s="185" t="s">
        <v>187</v>
      </c>
      <c r="D75" s="191" t="s">
        <v>188</v>
      </c>
      <c r="E75" s="165" t="s">
        <v>265</v>
      </c>
      <c r="F75" s="186" t="s">
        <v>266</v>
      </c>
      <c r="G75" s="165" t="s">
        <v>189</v>
      </c>
      <c r="H75" s="162" t="s">
        <v>190</v>
      </c>
      <c r="I75" s="165" t="s">
        <v>267</v>
      </c>
      <c r="J75" s="185" t="s">
        <v>487</v>
      </c>
      <c r="K75" s="185" t="s">
        <v>320</v>
      </c>
      <c r="L75" s="165" t="s">
        <v>488</v>
      </c>
      <c r="M75" s="162">
        <v>830052223</v>
      </c>
      <c r="N75" s="187" t="s">
        <v>89</v>
      </c>
      <c r="O75" s="168">
        <v>45288</v>
      </c>
      <c r="P75" s="188">
        <v>24</v>
      </c>
      <c r="Q75" s="168">
        <v>45289</v>
      </c>
      <c r="R75" s="168">
        <v>46019</v>
      </c>
      <c r="S75" s="168"/>
      <c r="T75" s="168"/>
      <c r="U75" s="188"/>
      <c r="V75" s="162" t="s">
        <v>196</v>
      </c>
      <c r="W75" s="162">
        <v>24</v>
      </c>
      <c r="X75" s="176" t="s">
        <v>15</v>
      </c>
      <c r="Y75" s="177" t="s">
        <v>15</v>
      </c>
      <c r="Z75" s="168">
        <v>46019</v>
      </c>
      <c r="AA75" s="170">
        <v>0</v>
      </c>
      <c r="AB75" s="171">
        <v>0</v>
      </c>
      <c r="AC75" s="172">
        <v>0</v>
      </c>
      <c r="AD75" s="203" t="s">
        <v>197</v>
      </c>
      <c r="AE75" s="165" t="s">
        <v>197</v>
      </c>
      <c r="AF75" s="173" t="s">
        <v>322</v>
      </c>
      <c r="AG75" s="174" t="s">
        <v>323</v>
      </c>
      <c r="AH75" s="189" t="s">
        <v>324</v>
      </c>
      <c r="AI75" s="190">
        <v>20245420000763</v>
      </c>
      <c r="AJ75" s="202" t="s">
        <v>489</v>
      </c>
      <c r="AK75" s="177" t="s">
        <v>216</v>
      </c>
      <c r="AL75" s="194">
        <v>45280</v>
      </c>
      <c r="AM75" s="194">
        <v>46203</v>
      </c>
    </row>
    <row r="76" spans="1:39" ht="21" customHeight="1">
      <c r="A76" s="162">
        <v>2023</v>
      </c>
      <c r="B76" s="165">
        <v>795</v>
      </c>
      <c r="C76" s="185" t="s">
        <v>187</v>
      </c>
      <c r="D76" s="191" t="s">
        <v>188</v>
      </c>
      <c r="E76" s="165" t="s">
        <v>265</v>
      </c>
      <c r="F76" s="186" t="s">
        <v>266</v>
      </c>
      <c r="G76" s="165" t="s">
        <v>189</v>
      </c>
      <c r="H76" s="162" t="s">
        <v>190</v>
      </c>
      <c r="I76" s="165" t="s">
        <v>267</v>
      </c>
      <c r="J76" s="185" t="s">
        <v>490</v>
      </c>
      <c r="K76" s="185" t="s">
        <v>320</v>
      </c>
      <c r="L76" s="165" t="s">
        <v>491</v>
      </c>
      <c r="M76" s="162">
        <v>800018632</v>
      </c>
      <c r="N76" s="187" t="s">
        <v>89</v>
      </c>
      <c r="O76" s="168">
        <v>45282</v>
      </c>
      <c r="P76" s="188">
        <v>24</v>
      </c>
      <c r="Q76" s="168">
        <v>45295</v>
      </c>
      <c r="R76" s="168">
        <v>46025</v>
      </c>
      <c r="S76" s="168"/>
      <c r="T76" s="168"/>
      <c r="U76" s="188"/>
      <c r="V76" s="162" t="s">
        <v>196</v>
      </c>
      <c r="W76" s="162">
        <v>24</v>
      </c>
      <c r="X76" s="176" t="s">
        <v>15</v>
      </c>
      <c r="Y76" s="177" t="s">
        <v>15</v>
      </c>
      <c r="Z76" s="168">
        <v>46025</v>
      </c>
      <c r="AA76" s="170">
        <v>0</v>
      </c>
      <c r="AB76" s="171">
        <v>0</v>
      </c>
      <c r="AC76" s="172">
        <v>0</v>
      </c>
      <c r="AD76" s="203" t="s">
        <v>197</v>
      </c>
      <c r="AE76" s="165" t="s">
        <v>197</v>
      </c>
      <c r="AF76" s="173" t="s">
        <v>322</v>
      </c>
      <c r="AG76" s="174" t="s">
        <v>323</v>
      </c>
      <c r="AH76" s="189" t="s">
        <v>324</v>
      </c>
      <c r="AI76" s="190">
        <v>20245400000343</v>
      </c>
      <c r="AJ76" s="202" t="s">
        <v>492</v>
      </c>
      <c r="AK76" s="177" t="s">
        <v>216</v>
      </c>
      <c r="AL76" s="194">
        <v>45280</v>
      </c>
      <c r="AM76" s="204">
        <v>45838</v>
      </c>
    </row>
    <row r="77" spans="1:39" ht="21" customHeight="1">
      <c r="A77" s="162">
        <v>2023</v>
      </c>
      <c r="B77" s="165">
        <v>796</v>
      </c>
      <c r="C77" s="185" t="s">
        <v>187</v>
      </c>
      <c r="D77" s="191" t="s">
        <v>188</v>
      </c>
      <c r="E77" s="165" t="s">
        <v>265</v>
      </c>
      <c r="F77" s="186" t="s">
        <v>266</v>
      </c>
      <c r="G77" s="165" t="s">
        <v>189</v>
      </c>
      <c r="H77" s="162" t="s">
        <v>190</v>
      </c>
      <c r="I77" s="165" t="s">
        <v>267</v>
      </c>
      <c r="J77" s="185" t="s">
        <v>493</v>
      </c>
      <c r="K77" s="185" t="s">
        <v>320</v>
      </c>
      <c r="L77" s="165" t="s">
        <v>357</v>
      </c>
      <c r="M77" s="162">
        <v>830073205</v>
      </c>
      <c r="N77" s="187" t="s">
        <v>89</v>
      </c>
      <c r="O77" s="168">
        <v>45282</v>
      </c>
      <c r="P77" s="188">
        <v>24</v>
      </c>
      <c r="Q77" s="168">
        <v>45341</v>
      </c>
      <c r="R77" s="168">
        <v>46071</v>
      </c>
      <c r="S77" s="168"/>
      <c r="T77" s="168"/>
      <c r="U77" s="188"/>
      <c r="V77" s="162" t="s">
        <v>196</v>
      </c>
      <c r="W77" s="162">
        <v>24</v>
      </c>
      <c r="X77" s="176" t="s">
        <v>15</v>
      </c>
      <c r="Y77" s="177" t="s">
        <v>15</v>
      </c>
      <c r="Z77" s="168">
        <v>46071</v>
      </c>
      <c r="AA77" s="170">
        <v>0</v>
      </c>
      <c r="AB77" s="171">
        <v>0</v>
      </c>
      <c r="AC77" s="172">
        <v>0</v>
      </c>
      <c r="AD77" s="203" t="s">
        <v>197</v>
      </c>
      <c r="AE77" s="165" t="s">
        <v>197</v>
      </c>
      <c r="AF77" s="173" t="s">
        <v>322</v>
      </c>
      <c r="AG77" s="174" t="s">
        <v>323</v>
      </c>
      <c r="AH77" s="189" t="s">
        <v>64</v>
      </c>
      <c r="AI77" s="189" t="s">
        <v>64</v>
      </c>
      <c r="AJ77" s="202" t="s">
        <v>494</v>
      </c>
      <c r="AK77" s="177" t="s">
        <v>216</v>
      </c>
      <c r="AL77" s="194">
        <v>45280</v>
      </c>
      <c r="AM77" s="194">
        <v>46203</v>
      </c>
    </row>
    <row r="78" spans="1:39" ht="21" customHeight="1">
      <c r="A78" s="162">
        <v>2023</v>
      </c>
      <c r="B78" s="165">
        <v>797</v>
      </c>
      <c r="C78" s="185" t="s">
        <v>187</v>
      </c>
      <c r="D78" s="191" t="s">
        <v>188</v>
      </c>
      <c r="E78" s="165" t="s">
        <v>265</v>
      </c>
      <c r="F78" s="186" t="s">
        <v>266</v>
      </c>
      <c r="G78" s="165" t="s">
        <v>189</v>
      </c>
      <c r="H78" s="162" t="s">
        <v>190</v>
      </c>
      <c r="I78" s="165" t="s">
        <v>267</v>
      </c>
      <c r="J78" s="185" t="s">
        <v>495</v>
      </c>
      <c r="K78" s="185" t="s">
        <v>320</v>
      </c>
      <c r="L78" s="165" t="s">
        <v>330</v>
      </c>
      <c r="M78" s="162">
        <v>860526471</v>
      </c>
      <c r="N78" s="187" t="s">
        <v>89</v>
      </c>
      <c r="O78" s="168">
        <v>45282</v>
      </c>
      <c r="P78" s="188">
        <v>24</v>
      </c>
      <c r="Q78" s="193">
        <v>45344</v>
      </c>
      <c r="R78" s="193">
        <v>46074</v>
      </c>
      <c r="S78" s="168"/>
      <c r="T78" s="168"/>
      <c r="U78" s="188"/>
      <c r="V78" s="162" t="s">
        <v>196</v>
      </c>
      <c r="W78" s="162">
        <v>24</v>
      </c>
      <c r="X78" s="176" t="s">
        <v>15</v>
      </c>
      <c r="Y78" s="177" t="s">
        <v>15</v>
      </c>
      <c r="Z78" s="168">
        <v>46074</v>
      </c>
      <c r="AA78" s="170">
        <v>0</v>
      </c>
      <c r="AB78" s="171">
        <v>0</v>
      </c>
      <c r="AC78" s="172">
        <v>0</v>
      </c>
      <c r="AD78" s="203" t="s">
        <v>197</v>
      </c>
      <c r="AE78" s="165" t="s">
        <v>197</v>
      </c>
      <c r="AF78" s="173" t="s">
        <v>322</v>
      </c>
      <c r="AG78" s="174" t="s">
        <v>323</v>
      </c>
      <c r="AH78" s="189" t="s">
        <v>64</v>
      </c>
      <c r="AI78" s="189" t="s">
        <v>64</v>
      </c>
      <c r="AJ78" s="202" t="s">
        <v>496</v>
      </c>
      <c r="AK78" s="177" t="s">
        <v>216</v>
      </c>
      <c r="AL78" s="194">
        <v>45281</v>
      </c>
      <c r="AM78" s="194">
        <v>46194</v>
      </c>
    </row>
    <row r="79" spans="1:39" ht="21" customHeight="1">
      <c r="A79" s="162">
        <v>2023</v>
      </c>
      <c r="B79" s="165">
        <v>798</v>
      </c>
      <c r="C79" s="185" t="s">
        <v>187</v>
      </c>
      <c r="D79" s="191" t="s">
        <v>188</v>
      </c>
      <c r="E79" s="165" t="s">
        <v>265</v>
      </c>
      <c r="F79" s="186" t="s">
        <v>266</v>
      </c>
      <c r="G79" s="165" t="s">
        <v>189</v>
      </c>
      <c r="H79" s="162" t="s">
        <v>190</v>
      </c>
      <c r="I79" s="165" t="s">
        <v>267</v>
      </c>
      <c r="J79" s="185" t="s">
        <v>497</v>
      </c>
      <c r="K79" s="185" t="s">
        <v>320</v>
      </c>
      <c r="L79" s="165" t="s">
        <v>342</v>
      </c>
      <c r="M79" s="162">
        <v>900032416</v>
      </c>
      <c r="N79" s="187" t="s">
        <v>89</v>
      </c>
      <c r="O79" s="168">
        <v>45288</v>
      </c>
      <c r="P79" s="188">
        <v>24</v>
      </c>
      <c r="Q79" s="168">
        <v>45306</v>
      </c>
      <c r="R79" s="168">
        <v>46036</v>
      </c>
      <c r="S79" s="168"/>
      <c r="T79" s="168"/>
      <c r="U79" s="188"/>
      <c r="V79" s="162" t="s">
        <v>196</v>
      </c>
      <c r="W79" s="162">
        <v>24</v>
      </c>
      <c r="X79" s="176" t="s">
        <v>15</v>
      </c>
      <c r="Y79" s="177" t="s">
        <v>15</v>
      </c>
      <c r="Z79" s="168">
        <v>46036</v>
      </c>
      <c r="AA79" s="170">
        <v>0</v>
      </c>
      <c r="AB79" s="171">
        <v>0</v>
      </c>
      <c r="AC79" s="172">
        <v>0</v>
      </c>
      <c r="AD79" s="203" t="s">
        <v>197</v>
      </c>
      <c r="AE79" s="165" t="s">
        <v>197</v>
      </c>
      <c r="AF79" s="173" t="s">
        <v>322</v>
      </c>
      <c r="AG79" s="174" t="s">
        <v>323</v>
      </c>
      <c r="AH79" s="189" t="s">
        <v>324</v>
      </c>
      <c r="AI79" s="190">
        <v>20245420000763</v>
      </c>
      <c r="AJ79" s="202" t="s">
        <v>498</v>
      </c>
      <c r="AK79" s="177" t="s">
        <v>216</v>
      </c>
      <c r="AL79" s="194">
        <v>45280</v>
      </c>
      <c r="AM79" s="194">
        <v>46203</v>
      </c>
    </row>
    <row r="80" spans="1:39" ht="21" customHeight="1">
      <c r="A80" s="162">
        <v>2023</v>
      </c>
      <c r="B80" s="165">
        <v>799</v>
      </c>
      <c r="C80" s="185" t="s">
        <v>187</v>
      </c>
      <c r="D80" s="191" t="s">
        <v>188</v>
      </c>
      <c r="E80" s="165" t="s">
        <v>265</v>
      </c>
      <c r="F80" s="186" t="s">
        <v>266</v>
      </c>
      <c r="G80" s="165" t="s">
        <v>189</v>
      </c>
      <c r="H80" s="162" t="s">
        <v>190</v>
      </c>
      <c r="I80" s="165" t="s">
        <v>267</v>
      </c>
      <c r="J80" s="185" t="s">
        <v>499</v>
      </c>
      <c r="K80" s="185" t="s">
        <v>320</v>
      </c>
      <c r="L80" s="165" t="s">
        <v>321</v>
      </c>
      <c r="M80" s="162">
        <v>830064711</v>
      </c>
      <c r="N80" s="187" t="s">
        <v>89</v>
      </c>
      <c r="O80" s="168">
        <v>45280</v>
      </c>
      <c r="P80" s="188">
        <v>24</v>
      </c>
      <c r="Q80" s="168">
        <v>45289</v>
      </c>
      <c r="R80" s="168">
        <v>46019</v>
      </c>
      <c r="S80" s="168"/>
      <c r="T80" s="168"/>
      <c r="U80" s="188"/>
      <c r="V80" s="162" t="s">
        <v>196</v>
      </c>
      <c r="W80" s="162">
        <v>24</v>
      </c>
      <c r="X80" s="176" t="s">
        <v>15</v>
      </c>
      <c r="Y80" s="177" t="s">
        <v>15</v>
      </c>
      <c r="Z80" s="168">
        <v>46019</v>
      </c>
      <c r="AA80" s="170">
        <v>0</v>
      </c>
      <c r="AB80" s="171">
        <v>0</v>
      </c>
      <c r="AC80" s="172">
        <v>0</v>
      </c>
      <c r="AD80" s="203" t="s">
        <v>197</v>
      </c>
      <c r="AE80" s="165" t="s">
        <v>197</v>
      </c>
      <c r="AF80" s="173" t="s">
        <v>322</v>
      </c>
      <c r="AG80" s="174" t="s">
        <v>323</v>
      </c>
      <c r="AH80" s="189" t="s">
        <v>324</v>
      </c>
      <c r="AI80" s="190">
        <v>20245420000763</v>
      </c>
      <c r="AJ80" s="202" t="s">
        <v>500</v>
      </c>
      <c r="AK80" s="177" t="s">
        <v>216</v>
      </c>
      <c r="AL80" s="194">
        <v>45288</v>
      </c>
      <c r="AM80" s="194">
        <v>46203</v>
      </c>
    </row>
    <row r="81" spans="1:39" ht="21" customHeight="1">
      <c r="A81" s="162">
        <v>2023</v>
      </c>
      <c r="B81" s="165">
        <v>803</v>
      </c>
      <c r="C81" s="185" t="s">
        <v>187</v>
      </c>
      <c r="D81" s="191" t="s">
        <v>188</v>
      </c>
      <c r="E81" s="165" t="s">
        <v>265</v>
      </c>
      <c r="F81" s="186" t="s">
        <v>266</v>
      </c>
      <c r="G81" s="165" t="s">
        <v>189</v>
      </c>
      <c r="H81" s="162" t="s">
        <v>190</v>
      </c>
      <c r="I81" s="165" t="s">
        <v>267</v>
      </c>
      <c r="J81" s="185" t="s">
        <v>501</v>
      </c>
      <c r="K81" s="185" t="s">
        <v>320</v>
      </c>
      <c r="L81" s="165" t="s">
        <v>502</v>
      </c>
      <c r="M81" s="162">
        <v>830064847</v>
      </c>
      <c r="N81" s="187" t="s">
        <v>89</v>
      </c>
      <c r="O81" s="168">
        <v>45289</v>
      </c>
      <c r="P81" s="188">
        <v>24</v>
      </c>
      <c r="Q81" s="168">
        <v>45300</v>
      </c>
      <c r="R81" s="168">
        <v>46030</v>
      </c>
      <c r="S81" s="168"/>
      <c r="T81" s="168"/>
      <c r="U81" s="188"/>
      <c r="V81" s="162" t="s">
        <v>196</v>
      </c>
      <c r="W81" s="162">
        <v>24</v>
      </c>
      <c r="X81" s="176" t="s">
        <v>15</v>
      </c>
      <c r="Y81" s="177" t="s">
        <v>15</v>
      </c>
      <c r="Z81" s="168">
        <v>46030</v>
      </c>
      <c r="AA81" s="170">
        <v>0</v>
      </c>
      <c r="AB81" s="171">
        <v>0</v>
      </c>
      <c r="AC81" s="172">
        <v>0</v>
      </c>
      <c r="AD81" s="203" t="s">
        <v>197</v>
      </c>
      <c r="AE81" s="165" t="s">
        <v>197</v>
      </c>
      <c r="AF81" s="173" t="s">
        <v>322</v>
      </c>
      <c r="AG81" s="174" t="s">
        <v>323</v>
      </c>
      <c r="AH81" s="189" t="s">
        <v>324</v>
      </c>
      <c r="AI81" s="190">
        <v>20245420000763</v>
      </c>
      <c r="AJ81" s="202" t="s">
        <v>503</v>
      </c>
      <c r="AK81" s="177" t="s">
        <v>216</v>
      </c>
      <c r="AL81" s="194">
        <v>45280</v>
      </c>
      <c r="AM81" s="194">
        <v>46203</v>
      </c>
    </row>
    <row r="82" spans="1:39" ht="21" customHeight="1">
      <c r="A82" s="162">
        <v>2023</v>
      </c>
      <c r="B82" s="165">
        <v>804</v>
      </c>
      <c r="C82" s="185" t="s">
        <v>187</v>
      </c>
      <c r="D82" s="191" t="s">
        <v>188</v>
      </c>
      <c r="E82" s="165" t="s">
        <v>265</v>
      </c>
      <c r="F82" s="186" t="s">
        <v>266</v>
      </c>
      <c r="G82" s="165" t="s">
        <v>189</v>
      </c>
      <c r="H82" s="162" t="s">
        <v>190</v>
      </c>
      <c r="I82" s="165" t="s">
        <v>267</v>
      </c>
      <c r="J82" s="185" t="s">
        <v>504</v>
      </c>
      <c r="K82" s="185" t="s">
        <v>320</v>
      </c>
      <c r="L82" s="165" t="s">
        <v>415</v>
      </c>
      <c r="M82" s="162">
        <v>860509791</v>
      </c>
      <c r="N82" s="187" t="s">
        <v>89</v>
      </c>
      <c r="O82" s="168">
        <v>45282</v>
      </c>
      <c r="P82" s="188">
        <v>24</v>
      </c>
      <c r="Q82" s="168">
        <v>45316</v>
      </c>
      <c r="R82" s="168">
        <v>46046</v>
      </c>
      <c r="S82" s="168"/>
      <c r="T82" s="168"/>
      <c r="U82" s="188"/>
      <c r="V82" s="162" t="s">
        <v>196</v>
      </c>
      <c r="W82" s="162">
        <v>24</v>
      </c>
      <c r="X82" s="176" t="s">
        <v>15</v>
      </c>
      <c r="Y82" s="177" t="s">
        <v>15</v>
      </c>
      <c r="Z82" s="168">
        <v>46046</v>
      </c>
      <c r="AA82" s="170">
        <v>0</v>
      </c>
      <c r="AB82" s="171">
        <v>0</v>
      </c>
      <c r="AC82" s="172">
        <v>0</v>
      </c>
      <c r="AD82" s="203" t="s">
        <v>197</v>
      </c>
      <c r="AE82" s="165" t="s">
        <v>197</v>
      </c>
      <c r="AF82" s="173" t="s">
        <v>322</v>
      </c>
      <c r="AG82" s="174" t="s">
        <v>323</v>
      </c>
      <c r="AH82" s="189" t="s">
        <v>64</v>
      </c>
      <c r="AI82" s="189" t="s">
        <v>64</v>
      </c>
      <c r="AJ82" s="202" t="s">
        <v>505</v>
      </c>
      <c r="AK82" s="177" t="s">
        <v>216</v>
      </c>
      <c r="AL82" s="194">
        <v>45280</v>
      </c>
      <c r="AM82" s="194">
        <v>46203</v>
      </c>
    </row>
    <row r="83" spans="1:39" ht="21" customHeight="1">
      <c r="A83" s="162">
        <v>2023</v>
      </c>
      <c r="B83" s="165">
        <v>805</v>
      </c>
      <c r="C83" s="185" t="s">
        <v>187</v>
      </c>
      <c r="D83" s="191" t="s">
        <v>188</v>
      </c>
      <c r="E83" s="165" t="s">
        <v>265</v>
      </c>
      <c r="F83" s="186" t="s">
        <v>266</v>
      </c>
      <c r="G83" s="165" t="s">
        <v>189</v>
      </c>
      <c r="H83" s="162" t="s">
        <v>190</v>
      </c>
      <c r="I83" s="165" t="s">
        <v>267</v>
      </c>
      <c r="J83" s="185" t="s">
        <v>506</v>
      </c>
      <c r="K83" s="185" t="s">
        <v>320</v>
      </c>
      <c r="L83" s="165" t="s">
        <v>450</v>
      </c>
      <c r="M83" s="162">
        <v>830095680</v>
      </c>
      <c r="N83" s="187" t="s">
        <v>89</v>
      </c>
      <c r="O83" s="168">
        <v>45278</v>
      </c>
      <c r="P83" s="188">
        <v>24</v>
      </c>
      <c r="Q83" s="168">
        <v>45288</v>
      </c>
      <c r="R83" s="168">
        <v>46018</v>
      </c>
      <c r="S83" s="168"/>
      <c r="T83" s="168"/>
      <c r="U83" s="188"/>
      <c r="V83" s="162" t="s">
        <v>196</v>
      </c>
      <c r="W83" s="162">
        <v>24</v>
      </c>
      <c r="X83" s="176" t="s">
        <v>15</v>
      </c>
      <c r="Y83" s="177" t="s">
        <v>15</v>
      </c>
      <c r="Z83" s="168">
        <v>46018</v>
      </c>
      <c r="AA83" s="170">
        <v>0</v>
      </c>
      <c r="AB83" s="171">
        <v>0</v>
      </c>
      <c r="AC83" s="172">
        <v>0</v>
      </c>
      <c r="AD83" s="203" t="s">
        <v>197</v>
      </c>
      <c r="AE83" s="165" t="s">
        <v>197</v>
      </c>
      <c r="AF83" s="173" t="s">
        <v>322</v>
      </c>
      <c r="AG83" s="174" t="s">
        <v>323</v>
      </c>
      <c r="AH83" s="189" t="s">
        <v>324</v>
      </c>
      <c r="AI83" s="190">
        <v>20245420000763</v>
      </c>
      <c r="AJ83" s="202" t="s">
        <v>507</v>
      </c>
      <c r="AK83" s="177" t="s">
        <v>216</v>
      </c>
      <c r="AL83" s="194">
        <v>45280</v>
      </c>
      <c r="AM83" s="194">
        <v>46203</v>
      </c>
    </row>
    <row r="84" spans="1:39" ht="21" customHeight="1">
      <c r="A84" s="162">
        <v>2023</v>
      </c>
      <c r="B84" s="165">
        <v>809</v>
      </c>
      <c r="C84" s="185" t="s">
        <v>187</v>
      </c>
      <c r="D84" s="191" t="s">
        <v>188</v>
      </c>
      <c r="E84" s="165" t="s">
        <v>265</v>
      </c>
      <c r="F84" s="186" t="s">
        <v>266</v>
      </c>
      <c r="G84" s="165" t="s">
        <v>189</v>
      </c>
      <c r="H84" s="162" t="s">
        <v>190</v>
      </c>
      <c r="I84" s="165" t="s">
        <v>267</v>
      </c>
      <c r="J84" s="185" t="s">
        <v>508</v>
      </c>
      <c r="K84" s="185" t="s">
        <v>320</v>
      </c>
      <c r="L84" s="165" t="s">
        <v>327</v>
      </c>
      <c r="M84" s="162">
        <v>830027776</v>
      </c>
      <c r="N84" s="187" t="s">
        <v>89</v>
      </c>
      <c r="O84" s="168">
        <v>45282</v>
      </c>
      <c r="P84" s="188">
        <v>24</v>
      </c>
      <c r="Q84" s="168">
        <v>45295</v>
      </c>
      <c r="R84" s="168">
        <v>46025</v>
      </c>
      <c r="S84" s="168"/>
      <c r="T84" s="168"/>
      <c r="U84" s="188"/>
      <c r="V84" s="162" t="s">
        <v>196</v>
      </c>
      <c r="W84" s="162">
        <v>24</v>
      </c>
      <c r="X84" s="176" t="s">
        <v>15</v>
      </c>
      <c r="Y84" s="177" t="s">
        <v>15</v>
      </c>
      <c r="Z84" s="168">
        <v>46025</v>
      </c>
      <c r="AA84" s="170">
        <v>0</v>
      </c>
      <c r="AB84" s="171">
        <v>0</v>
      </c>
      <c r="AC84" s="172">
        <v>0</v>
      </c>
      <c r="AD84" s="203" t="s">
        <v>197</v>
      </c>
      <c r="AE84" s="165" t="s">
        <v>197</v>
      </c>
      <c r="AF84" s="173" t="s">
        <v>322</v>
      </c>
      <c r="AG84" s="174" t="s">
        <v>323</v>
      </c>
      <c r="AH84" s="189" t="s">
        <v>324</v>
      </c>
      <c r="AI84" s="190">
        <v>20245400000343</v>
      </c>
      <c r="AJ84" s="202" t="s">
        <v>509</v>
      </c>
      <c r="AK84" s="177" t="s">
        <v>216</v>
      </c>
      <c r="AL84" s="194">
        <v>45280</v>
      </c>
      <c r="AM84" s="194">
        <v>46203</v>
      </c>
    </row>
    <row r="85" spans="1:39" ht="21" customHeight="1">
      <c r="A85" s="162">
        <v>2023</v>
      </c>
      <c r="B85" s="165">
        <v>810</v>
      </c>
      <c r="C85" s="185" t="s">
        <v>187</v>
      </c>
      <c r="D85" s="191" t="s">
        <v>188</v>
      </c>
      <c r="E85" s="165" t="s">
        <v>265</v>
      </c>
      <c r="F85" s="186" t="s">
        <v>266</v>
      </c>
      <c r="G85" s="165" t="s">
        <v>189</v>
      </c>
      <c r="H85" s="162" t="s">
        <v>190</v>
      </c>
      <c r="I85" s="165" t="s">
        <v>267</v>
      </c>
      <c r="J85" s="185" t="s">
        <v>510</v>
      </c>
      <c r="K85" s="185" t="s">
        <v>320</v>
      </c>
      <c r="L85" s="165" t="s">
        <v>424</v>
      </c>
      <c r="M85" s="162">
        <v>860042207</v>
      </c>
      <c r="N85" s="187" t="s">
        <v>89</v>
      </c>
      <c r="O85" s="168">
        <v>45282</v>
      </c>
      <c r="P85" s="188">
        <v>24</v>
      </c>
      <c r="Q85" s="167">
        <v>45320</v>
      </c>
      <c r="R85" s="168">
        <v>46050</v>
      </c>
      <c r="S85" s="168"/>
      <c r="T85" s="168"/>
      <c r="U85" s="188"/>
      <c r="V85" s="162" t="s">
        <v>196</v>
      </c>
      <c r="W85" s="162">
        <v>24</v>
      </c>
      <c r="X85" s="176" t="s">
        <v>15</v>
      </c>
      <c r="Y85" s="177" t="s">
        <v>15</v>
      </c>
      <c r="Z85" s="168">
        <v>46050</v>
      </c>
      <c r="AA85" s="170">
        <v>0</v>
      </c>
      <c r="AB85" s="171">
        <v>0</v>
      </c>
      <c r="AC85" s="172">
        <v>0</v>
      </c>
      <c r="AD85" s="203" t="s">
        <v>197</v>
      </c>
      <c r="AE85" s="165" t="s">
        <v>197</v>
      </c>
      <c r="AF85" s="173" t="s">
        <v>322</v>
      </c>
      <c r="AG85" s="174" t="s">
        <v>323</v>
      </c>
      <c r="AH85" s="189" t="s">
        <v>64</v>
      </c>
      <c r="AI85" s="189" t="s">
        <v>64</v>
      </c>
      <c r="AJ85" s="202" t="s">
        <v>511</v>
      </c>
      <c r="AK85" s="177" t="s">
        <v>216</v>
      </c>
      <c r="AL85" s="194">
        <v>45280</v>
      </c>
      <c r="AM85" s="194">
        <v>46203</v>
      </c>
    </row>
    <row r="86" spans="1:39" ht="21" customHeight="1">
      <c r="A86" s="162">
        <v>2023</v>
      </c>
      <c r="B86" s="165">
        <v>811</v>
      </c>
      <c r="C86" s="185" t="s">
        <v>187</v>
      </c>
      <c r="D86" s="191" t="s">
        <v>188</v>
      </c>
      <c r="E86" s="165" t="s">
        <v>265</v>
      </c>
      <c r="F86" s="186" t="s">
        <v>266</v>
      </c>
      <c r="G86" s="165" t="s">
        <v>189</v>
      </c>
      <c r="H86" s="162" t="s">
        <v>190</v>
      </c>
      <c r="I86" s="165" t="s">
        <v>267</v>
      </c>
      <c r="J86" s="185" t="s">
        <v>512</v>
      </c>
      <c r="K86" s="185" t="s">
        <v>320</v>
      </c>
      <c r="L86" s="165" t="s">
        <v>396</v>
      </c>
      <c r="M86" s="162">
        <v>830010521</v>
      </c>
      <c r="N86" s="187" t="s">
        <v>89</v>
      </c>
      <c r="O86" s="168">
        <v>45287</v>
      </c>
      <c r="P86" s="188">
        <v>24</v>
      </c>
      <c r="Q86" s="168">
        <v>45302</v>
      </c>
      <c r="R86" s="168">
        <v>46032</v>
      </c>
      <c r="S86" s="168"/>
      <c r="T86" s="168"/>
      <c r="U86" s="188"/>
      <c r="V86" s="162" t="s">
        <v>196</v>
      </c>
      <c r="W86" s="162">
        <v>24</v>
      </c>
      <c r="X86" s="176" t="s">
        <v>15</v>
      </c>
      <c r="Y86" s="177" t="s">
        <v>15</v>
      </c>
      <c r="Z86" s="168">
        <v>46032</v>
      </c>
      <c r="AA86" s="170">
        <v>0</v>
      </c>
      <c r="AB86" s="171">
        <v>0</v>
      </c>
      <c r="AC86" s="172">
        <v>0</v>
      </c>
      <c r="AD86" s="203" t="s">
        <v>197</v>
      </c>
      <c r="AE86" s="165" t="s">
        <v>197</v>
      </c>
      <c r="AF86" s="173" t="s">
        <v>322</v>
      </c>
      <c r="AG86" s="174" t="s">
        <v>323</v>
      </c>
      <c r="AH86" s="189" t="s">
        <v>324</v>
      </c>
      <c r="AI86" s="190">
        <v>20245420000763</v>
      </c>
      <c r="AJ86" s="202" t="s">
        <v>513</v>
      </c>
      <c r="AK86" s="177" t="s">
        <v>216</v>
      </c>
      <c r="AL86" s="194">
        <v>45280</v>
      </c>
      <c r="AM86" s="194">
        <v>46203</v>
      </c>
    </row>
    <row r="87" spans="1:39" ht="21" customHeight="1">
      <c r="A87" s="162">
        <v>2023</v>
      </c>
      <c r="B87" s="165">
        <v>812</v>
      </c>
      <c r="C87" s="185" t="s">
        <v>187</v>
      </c>
      <c r="D87" s="191" t="s">
        <v>188</v>
      </c>
      <c r="E87" s="165" t="s">
        <v>265</v>
      </c>
      <c r="F87" s="186" t="s">
        <v>266</v>
      </c>
      <c r="G87" s="165" t="s">
        <v>189</v>
      </c>
      <c r="H87" s="162" t="s">
        <v>190</v>
      </c>
      <c r="I87" s="165" t="s">
        <v>267</v>
      </c>
      <c r="J87" s="185" t="s">
        <v>514</v>
      </c>
      <c r="K87" s="185" t="s">
        <v>320</v>
      </c>
      <c r="L87" s="165" t="s">
        <v>456</v>
      </c>
      <c r="M87" s="162">
        <v>901705749</v>
      </c>
      <c r="N87" s="187" t="s">
        <v>89</v>
      </c>
      <c r="O87" s="168">
        <v>45282</v>
      </c>
      <c r="P87" s="188">
        <v>24</v>
      </c>
      <c r="Q87" s="168">
        <v>45295</v>
      </c>
      <c r="R87" s="168">
        <v>46025</v>
      </c>
      <c r="S87" s="168"/>
      <c r="T87" s="168"/>
      <c r="U87" s="188"/>
      <c r="V87" s="162" t="s">
        <v>196</v>
      </c>
      <c r="W87" s="162">
        <v>24</v>
      </c>
      <c r="X87" s="176" t="s">
        <v>15</v>
      </c>
      <c r="Y87" s="177" t="s">
        <v>15</v>
      </c>
      <c r="Z87" s="168">
        <v>46025</v>
      </c>
      <c r="AA87" s="170">
        <v>0</v>
      </c>
      <c r="AB87" s="171">
        <v>0</v>
      </c>
      <c r="AC87" s="172">
        <v>0</v>
      </c>
      <c r="AD87" s="203" t="s">
        <v>197</v>
      </c>
      <c r="AE87" s="165" t="s">
        <v>197</v>
      </c>
      <c r="AF87" s="173" t="s">
        <v>322</v>
      </c>
      <c r="AG87" s="174" t="s">
        <v>323</v>
      </c>
      <c r="AH87" s="189" t="s">
        <v>324</v>
      </c>
      <c r="AI87" s="190">
        <v>20245400000343</v>
      </c>
      <c r="AJ87" s="202" t="s">
        <v>515</v>
      </c>
      <c r="AK87" s="177" t="s">
        <v>216</v>
      </c>
      <c r="AL87" s="194">
        <v>45280</v>
      </c>
      <c r="AM87" s="194">
        <v>46203</v>
      </c>
    </row>
    <row r="88" spans="1:39" ht="21" customHeight="1">
      <c r="A88" s="162">
        <v>2023</v>
      </c>
      <c r="B88" s="165">
        <v>814</v>
      </c>
      <c r="C88" s="185" t="s">
        <v>187</v>
      </c>
      <c r="D88" s="191" t="s">
        <v>188</v>
      </c>
      <c r="E88" s="165" t="s">
        <v>265</v>
      </c>
      <c r="F88" s="186" t="s">
        <v>266</v>
      </c>
      <c r="G88" s="165" t="s">
        <v>189</v>
      </c>
      <c r="H88" s="162" t="s">
        <v>190</v>
      </c>
      <c r="I88" s="165" t="s">
        <v>267</v>
      </c>
      <c r="J88" s="185" t="s">
        <v>516</v>
      </c>
      <c r="K88" s="185" t="s">
        <v>320</v>
      </c>
      <c r="L88" s="165" t="s">
        <v>354</v>
      </c>
      <c r="M88" s="162">
        <v>830074529</v>
      </c>
      <c r="N88" s="187" t="s">
        <v>89</v>
      </c>
      <c r="O88" s="168">
        <v>45288</v>
      </c>
      <c r="P88" s="188">
        <v>24</v>
      </c>
      <c r="Q88" s="168">
        <v>45296</v>
      </c>
      <c r="R88" s="168">
        <v>46026</v>
      </c>
      <c r="S88" s="168"/>
      <c r="T88" s="168"/>
      <c r="U88" s="188"/>
      <c r="V88" s="162" t="s">
        <v>196</v>
      </c>
      <c r="W88" s="162">
        <v>24</v>
      </c>
      <c r="X88" s="176" t="s">
        <v>15</v>
      </c>
      <c r="Y88" s="177" t="s">
        <v>15</v>
      </c>
      <c r="Z88" s="168">
        <v>46026</v>
      </c>
      <c r="AA88" s="170">
        <v>0</v>
      </c>
      <c r="AB88" s="171">
        <v>0</v>
      </c>
      <c r="AC88" s="172">
        <v>0</v>
      </c>
      <c r="AD88" s="203" t="s">
        <v>197</v>
      </c>
      <c r="AE88" s="165" t="s">
        <v>197</v>
      </c>
      <c r="AF88" s="173" t="s">
        <v>322</v>
      </c>
      <c r="AG88" s="174" t="s">
        <v>323</v>
      </c>
      <c r="AH88" s="189" t="s">
        <v>324</v>
      </c>
      <c r="AI88" s="190">
        <v>20245420000763</v>
      </c>
      <c r="AJ88" s="202" t="s">
        <v>517</v>
      </c>
      <c r="AK88" s="177" t="s">
        <v>216</v>
      </c>
      <c r="AL88" s="194">
        <v>45280</v>
      </c>
      <c r="AM88" s="194">
        <v>46203</v>
      </c>
    </row>
    <row r="89" spans="1:39" ht="21" customHeight="1">
      <c r="A89" s="162">
        <v>2023</v>
      </c>
      <c r="B89" s="165">
        <v>815</v>
      </c>
      <c r="C89" s="185" t="s">
        <v>187</v>
      </c>
      <c r="D89" s="191" t="s">
        <v>188</v>
      </c>
      <c r="E89" s="165" t="s">
        <v>265</v>
      </c>
      <c r="F89" s="186" t="s">
        <v>266</v>
      </c>
      <c r="G89" s="165" t="s">
        <v>189</v>
      </c>
      <c r="H89" s="162" t="s">
        <v>190</v>
      </c>
      <c r="I89" s="165" t="s">
        <v>267</v>
      </c>
      <c r="J89" s="185" t="s">
        <v>518</v>
      </c>
      <c r="K89" s="185" t="s">
        <v>320</v>
      </c>
      <c r="L89" s="165" t="s">
        <v>519</v>
      </c>
      <c r="M89" s="162">
        <v>900059846</v>
      </c>
      <c r="N89" s="187" t="s">
        <v>89</v>
      </c>
      <c r="O89" s="168">
        <v>45282</v>
      </c>
      <c r="P89" s="188">
        <v>24</v>
      </c>
      <c r="Q89" s="167">
        <v>45348</v>
      </c>
      <c r="R89" s="168">
        <v>46078</v>
      </c>
      <c r="S89" s="168"/>
      <c r="T89" s="168"/>
      <c r="U89" s="188"/>
      <c r="V89" s="162" t="s">
        <v>196</v>
      </c>
      <c r="W89" s="162">
        <v>24</v>
      </c>
      <c r="X89" s="176" t="s">
        <v>15</v>
      </c>
      <c r="Y89" s="177" t="s">
        <v>15</v>
      </c>
      <c r="Z89" s="168">
        <v>46078</v>
      </c>
      <c r="AA89" s="170">
        <v>0</v>
      </c>
      <c r="AB89" s="171">
        <v>0</v>
      </c>
      <c r="AC89" s="172">
        <v>0</v>
      </c>
      <c r="AD89" s="203" t="s">
        <v>197</v>
      </c>
      <c r="AE89" s="165" t="s">
        <v>197</v>
      </c>
      <c r="AF89" s="173" t="s">
        <v>322</v>
      </c>
      <c r="AG89" s="174" t="s">
        <v>323</v>
      </c>
      <c r="AH89" s="189" t="s">
        <v>64</v>
      </c>
      <c r="AI89" s="189" t="s">
        <v>64</v>
      </c>
      <c r="AJ89" s="202" t="s">
        <v>520</v>
      </c>
      <c r="AK89" s="177" t="s">
        <v>216</v>
      </c>
      <c r="AL89" s="194">
        <v>45313</v>
      </c>
      <c r="AM89" s="194">
        <v>46264</v>
      </c>
    </row>
    <row r="90" spans="1:39" ht="21" customHeight="1">
      <c r="A90" s="162">
        <v>2023</v>
      </c>
      <c r="B90" s="165">
        <v>817</v>
      </c>
      <c r="C90" s="185" t="s">
        <v>187</v>
      </c>
      <c r="D90" s="191" t="s">
        <v>188</v>
      </c>
      <c r="E90" s="165" t="s">
        <v>265</v>
      </c>
      <c r="F90" s="186" t="s">
        <v>266</v>
      </c>
      <c r="G90" s="165" t="s">
        <v>189</v>
      </c>
      <c r="H90" s="162" t="s">
        <v>190</v>
      </c>
      <c r="I90" s="165" t="s">
        <v>267</v>
      </c>
      <c r="J90" s="185" t="s">
        <v>521</v>
      </c>
      <c r="K90" s="185" t="s">
        <v>320</v>
      </c>
      <c r="L90" s="165" t="s">
        <v>367</v>
      </c>
      <c r="M90" s="162">
        <v>830059945</v>
      </c>
      <c r="N90" s="187" t="s">
        <v>89</v>
      </c>
      <c r="O90" s="168">
        <v>45287</v>
      </c>
      <c r="P90" s="188">
        <v>24</v>
      </c>
      <c r="Q90" s="168">
        <v>45295</v>
      </c>
      <c r="R90" s="168">
        <v>46025</v>
      </c>
      <c r="S90" s="168"/>
      <c r="T90" s="168"/>
      <c r="U90" s="188"/>
      <c r="V90" s="162" t="s">
        <v>196</v>
      </c>
      <c r="W90" s="162">
        <v>24</v>
      </c>
      <c r="X90" s="176" t="s">
        <v>15</v>
      </c>
      <c r="Y90" s="177" t="s">
        <v>15</v>
      </c>
      <c r="Z90" s="168">
        <v>46025</v>
      </c>
      <c r="AA90" s="170">
        <v>0</v>
      </c>
      <c r="AB90" s="171">
        <v>0</v>
      </c>
      <c r="AC90" s="172">
        <v>0</v>
      </c>
      <c r="AD90" s="203" t="s">
        <v>197</v>
      </c>
      <c r="AE90" s="165" t="s">
        <v>197</v>
      </c>
      <c r="AF90" s="173" t="s">
        <v>322</v>
      </c>
      <c r="AG90" s="174" t="s">
        <v>323</v>
      </c>
      <c r="AH90" s="189" t="s">
        <v>324</v>
      </c>
      <c r="AI90" s="190">
        <v>20245420000763</v>
      </c>
      <c r="AJ90" s="202" t="s">
        <v>522</v>
      </c>
      <c r="AK90" s="177" t="s">
        <v>216</v>
      </c>
      <c r="AL90" s="194">
        <v>45280</v>
      </c>
      <c r="AM90" s="194">
        <v>46203</v>
      </c>
    </row>
    <row r="91" spans="1:39" ht="21" customHeight="1">
      <c r="A91" s="162">
        <v>2023</v>
      </c>
      <c r="B91" s="165">
        <v>818</v>
      </c>
      <c r="C91" s="185" t="s">
        <v>187</v>
      </c>
      <c r="D91" s="191" t="s">
        <v>188</v>
      </c>
      <c r="E91" s="165" t="s">
        <v>265</v>
      </c>
      <c r="F91" s="186" t="s">
        <v>266</v>
      </c>
      <c r="G91" s="165" t="s">
        <v>189</v>
      </c>
      <c r="H91" s="162" t="s">
        <v>190</v>
      </c>
      <c r="I91" s="165" t="s">
        <v>267</v>
      </c>
      <c r="J91" s="185" t="s">
        <v>523</v>
      </c>
      <c r="K91" s="185" t="s">
        <v>320</v>
      </c>
      <c r="L91" s="165" t="s">
        <v>453</v>
      </c>
      <c r="M91" s="162">
        <v>860403997</v>
      </c>
      <c r="N91" s="187" t="s">
        <v>89</v>
      </c>
      <c r="O91" s="168">
        <v>45282</v>
      </c>
      <c r="P91" s="188">
        <v>24</v>
      </c>
      <c r="Q91" s="167">
        <v>45320</v>
      </c>
      <c r="R91" s="168">
        <v>46050</v>
      </c>
      <c r="S91" s="168"/>
      <c r="T91" s="168"/>
      <c r="U91" s="188"/>
      <c r="V91" s="162" t="s">
        <v>196</v>
      </c>
      <c r="W91" s="162">
        <v>24</v>
      </c>
      <c r="X91" s="176" t="s">
        <v>15</v>
      </c>
      <c r="Y91" s="177" t="s">
        <v>15</v>
      </c>
      <c r="Z91" s="168">
        <v>46050</v>
      </c>
      <c r="AA91" s="170">
        <v>0</v>
      </c>
      <c r="AB91" s="171">
        <v>0</v>
      </c>
      <c r="AC91" s="172">
        <v>0</v>
      </c>
      <c r="AD91" s="203" t="s">
        <v>197</v>
      </c>
      <c r="AE91" s="165" t="s">
        <v>197</v>
      </c>
      <c r="AF91" s="173" t="s">
        <v>322</v>
      </c>
      <c r="AG91" s="174" t="s">
        <v>323</v>
      </c>
      <c r="AH91" s="189" t="s">
        <v>64</v>
      </c>
      <c r="AI91" s="189" t="s">
        <v>64</v>
      </c>
      <c r="AJ91" s="202" t="s">
        <v>524</v>
      </c>
      <c r="AK91" s="177" t="s">
        <v>216</v>
      </c>
      <c r="AL91" s="194">
        <v>45280</v>
      </c>
      <c r="AM91" s="194">
        <v>46203</v>
      </c>
    </row>
    <row r="92" spans="1:39" ht="23.1" customHeight="1">
      <c r="A92" s="162">
        <v>2024</v>
      </c>
      <c r="B92" s="165">
        <v>1</v>
      </c>
      <c r="C92" s="185" t="s">
        <v>187</v>
      </c>
      <c r="D92" s="185" t="s">
        <v>188</v>
      </c>
      <c r="E92" s="162" t="s">
        <v>265</v>
      </c>
      <c r="F92" s="185" t="s">
        <v>266</v>
      </c>
      <c r="G92" s="260" t="s">
        <v>189</v>
      </c>
      <c r="H92" s="162" t="s">
        <v>525</v>
      </c>
      <c r="I92" s="162" t="s">
        <v>267</v>
      </c>
      <c r="J92" s="185" t="s">
        <v>526</v>
      </c>
      <c r="K92" s="185" t="s">
        <v>320</v>
      </c>
      <c r="L92" s="185" t="s">
        <v>527</v>
      </c>
      <c r="M92" s="192">
        <v>830070946</v>
      </c>
      <c r="N92" s="187" t="s">
        <v>89</v>
      </c>
      <c r="O92" s="193">
        <v>45321</v>
      </c>
      <c r="P92" s="185">
        <v>24</v>
      </c>
      <c r="Q92" s="193">
        <v>45348</v>
      </c>
      <c r="R92" s="193">
        <v>46078</v>
      </c>
      <c r="S92" s="168"/>
      <c r="T92" s="168"/>
      <c r="U92" s="188"/>
      <c r="V92" s="162" t="s">
        <v>196</v>
      </c>
      <c r="W92" s="185">
        <v>24</v>
      </c>
      <c r="X92" s="176" t="s">
        <v>15</v>
      </c>
      <c r="Y92" s="177" t="s">
        <v>15</v>
      </c>
      <c r="Z92" s="168">
        <v>46078</v>
      </c>
      <c r="AA92" s="170">
        <v>0</v>
      </c>
      <c r="AB92" s="171">
        <v>0</v>
      </c>
      <c r="AC92" s="172">
        <v>0</v>
      </c>
      <c r="AD92" s="201" t="s">
        <v>197</v>
      </c>
      <c r="AE92" s="201" t="s">
        <v>197</v>
      </c>
      <c r="AF92" s="198" t="s">
        <v>322</v>
      </c>
      <c r="AG92" s="162" t="s">
        <v>323</v>
      </c>
      <c r="AH92" s="185" t="s">
        <v>528</v>
      </c>
      <c r="AI92" s="192">
        <v>20245420008703</v>
      </c>
      <c r="AJ92" s="197" t="s">
        <v>529</v>
      </c>
      <c r="AK92" s="200" t="s">
        <v>216</v>
      </c>
      <c r="AL92" s="200">
        <v>45280</v>
      </c>
      <c r="AM92" s="200">
        <v>46203</v>
      </c>
    </row>
    <row r="93" spans="1:39" ht="23.1" customHeight="1">
      <c r="A93" s="162">
        <v>2024</v>
      </c>
      <c r="B93" s="165">
        <v>2</v>
      </c>
      <c r="C93" s="185" t="s">
        <v>187</v>
      </c>
      <c r="D93" s="185" t="s">
        <v>188</v>
      </c>
      <c r="E93" s="195" t="s">
        <v>265</v>
      </c>
      <c r="F93" s="185" t="s">
        <v>266</v>
      </c>
      <c r="G93" s="260" t="s">
        <v>189</v>
      </c>
      <c r="H93" s="162" t="s">
        <v>525</v>
      </c>
      <c r="I93" s="162" t="s">
        <v>267</v>
      </c>
      <c r="J93" s="185" t="s">
        <v>530</v>
      </c>
      <c r="K93" s="185" t="s">
        <v>320</v>
      </c>
      <c r="L93" s="185" t="s">
        <v>531</v>
      </c>
      <c r="M93" s="192">
        <v>830142651</v>
      </c>
      <c r="N93" s="187" t="s">
        <v>89</v>
      </c>
      <c r="O93" s="193">
        <v>45300</v>
      </c>
      <c r="P93" s="185">
        <v>24</v>
      </c>
      <c r="Q93" s="193">
        <v>45363</v>
      </c>
      <c r="R93" s="193">
        <v>46092</v>
      </c>
      <c r="S93" s="168"/>
      <c r="T93" s="168"/>
      <c r="U93" s="188"/>
      <c r="V93" s="162" t="s">
        <v>196</v>
      </c>
      <c r="W93" s="185">
        <v>24</v>
      </c>
      <c r="X93" s="176" t="s">
        <v>15</v>
      </c>
      <c r="Y93" s="177" t="s">
        <v>15</v>
      </c>
      <c r="Z93" s="168">
        <v>46092</v>
      </c>
      <c r="AA93" s="170">
        <v>0</v>
      </c>
      <c r="AB93" s="171">
        <v>0</v>
      </c>
      <c r="AC93" s="172">
        <v>0</v>
      </c>
      <c r="AD93" s="162" t="s">
        <v>197</v>
      </c>
      <c r="AE93" s="162" t="s">
        <v>197</v>
      </c>
      <c r="AF93" s="198" t="s">
        <v>322</v>
      </c>
      <c r="AG93" s="185" t="s">
        <v>323</v>
      </c>
      <c r="AH93" s="185" t="s">
        <v>528</v>
      </c>
      <c r="AI93" s="192">
        <v>20245420008703</v>
      </c>
      <c r="AJ93" s="192">
        <v>1146101051435</v>
      </c>
      <c r="AK93" s="185" t="s">
        <v>216</v>
      </c>
      <c r="AL93" s="193">
        <v>45352</v>
      </c>
      <c r="AM93" s="193">
        <v>46280</v>
      </c>
    </row>
    <row r="94" spans="1:39" ht="23.1" customHeight="1">
      <c r="A94" s="162">
        <v>2024</v>
      </c>
      <c r="B94" s="165">
        <v>3</v>
      </c>
      <c r="C94" s="185" t="s">
        <v>187</v>
      </c>
      <c r="D94" s="185" t="s">
        <v>188</v>
      </c>
      <c r="E94" s="195" t="s">
        <v>265</v>
      </c>
      <c r="F94" s="185" t="s">
        <v>266</v>
      </c>
      <c r="G94" s="260" t="s">
        <v>189</v>
      </c>
      <c r="H94" s="162" t="s">
        <v>525</v>
      </c>
      <c r="I94" s="162" t="s">
        <v>267</v>
      </c>
      <c r="J94" s="185" t="s">
        <v>532</v>
      </c>
      <c r="K94" s="185" t="s">
        <v>320</v>
      </c>
      <c r="L94" s="185" t="s">
        <v>533</v>
      </c>
      <c r="M94" s="192">
        <v>830064838</v>
      </c>
      <c r="N94" s="187" t="s">
        <v>89</v>
      </c>
      <c r="O94" s="193">
        <v>45364</v>
      </c>
      <c r="P94" s="185">
        <v>24</v>
      </c>
      <c r="Q94" s="193">
        <v>45384</v>
      </c>
      <c r="R94" s="193">
        <v>46113</v>
      </c>
      <c r="S94" s="168"/>
      <c r="T94" s="168"/>
      <c r="U94" s="188"/>
      <c r="V94" s="162" t="s">
        <v>196</v>
      </c>
      <c r="W94" s="185">
        <v>24</v>
      </c>
      <c r="X94" s="176" t="s">
        <v>15</v>
      </c>
      <c r="Y94" s="177" t="s">
        <v>15</v>
      </c>
      <c r="Z94" s="168">
        <v>46113</v>
      </c>
      <c r="AA94" s="170">
        <v>0</v>
      </c>
      <c r="AB94" s="171">
        <v>0</v>
      </c>
      <c r="AC94" s="172">
        <v>0</v>
      </c>
      <c r="AD94" s="162" t="s">
        <v>197</v>
      </c>
      <c r="AE94" s="162" t="s">
        <v>197</v>
      </c>
      <c r="AF94" s="198" t="s">
        <v>322</v>
      </c>
      <c r="AG94" s="185" t="s">
        <v>323</v>
      </c>
      <c r="AH94" s="185" t="s">
        <v>528</v>
      </c>
      <c r="AI94" s="192">
        <v>20245420008703</v>
      </c>
      <c r="AJ94" s="185" t="s">
        <v>534</v>
      </c>
      <c r="AK94" s="185" t="s">
        <v>216</v>
      </c>
      <c r="AL94" s="193">
        <v>45366</v>
      </c>
      <c r="AM94" s="193">
        <v>46295</v>
      </c>
    </row>
    <row r="95" spans="1:39" ht="23.1" customHeight="1">
      <c r="A95" s="162">
        <v>2024</v>
      </c>
      <c r="B95" s="165">
        <v>4</v>
      </c>
      <c r="C95" s="185" t="s">
        <v>187</v>
      </c>
      <c r="D95" s="185" t="s">
        <v>188</v>
      </c>
      <c r="E95" s="195" t="s">
        <v>265</v>
      </c>
      <c r="F95" s="185" t="s">
        <v>266</v>
      </c>
      <c r="G95" s="260" t="s">
        <v>189</v>
      </c>
      <c r="H95" s="162" t="s">
        <v>525</v>
      </c>
      <c r="I95" s="162" t="s">
        <v>267</v>
      </c>
      <c r="J95" s="185" t="s">
        <v>535</v>
      </c>
      <c r="K95" s="185" t="s">
        <v>320</v>
      </c>
      <c r="L95" s="185" t="s">
        <v>536</v>
      </c>
      <c r="M95" s="192">
        <v>860535820</v>
      </c>
      <c r="N95" s="187" t="s">
        <v>89</v>
      </c>
      <c r="O95" s="193">
        <v>45345</v>
      </c>
      <c r="P95" s="185">
        <v>24</v>
      </c>
      <c r="Q95" s="193">
        <v>45356</v>
      </c>
      <c r="R95" s="193">
        <v>46085</v>
      </c>
      <c r="S95" s="168"/>
      <c r="T95" s="168"/>
      <c r="U95" s="188"/>
      <c r="V95" s="162" t="s">
        <v>196</v>
      </c>
      <c r="W95" s="185">
        <v>24</v>
      </c>
      <c r="X95" s="176" t="s">
        <v>15</v>
      </c>
      <c r="Y95" s="177" t="s">
        <v>15</v>
      </c>
      <c r="Z95" s="168">
        <v>46085</v>
      </c>
      <c r="AA95" s="170">
        <v>0</v>
      </c>
      <c r="AB95" s="171">
        <v>0</v>
      </c>
      <c r="AC95" s="172">
        <v>0</v>
      </c>
      <c r="AD95" s="162" t="s">
        <v>197</v>
      </c>
      <c r="AE95" s="162" t="s">
        <v>197</v>
      </c>
      <c r="AF95" s="198" t="s">
        <v>322</v>
      </c>
      <c r="AG95" s="185" t="s">
        <v>323</v>
      </c>
      <c r="AH95" s="185" t="s">
        <v>528</v>
      </c>
      <c r="AI95" s="192">
        <v>20245420005333</v>
      </c>
      <c r="AJ95" s="185" t="s">
        <v>537</v>
      </c>
      <c r="AK95" s="185" t="s">
        <v>216</v>
      </c>
      <c r="AL95" s="193">
        <v>45351</v>
      </c>
      <c r="AM95" s="193">
        <v>46264</v>
      </c>
    </row>
    <row r="96" spans="1:39" ht="23.1" customHeight="1">
      <c r="A96" s="162">
        <v>2024</v>
      </c>
      <c r="B96" s="165">
        <v>5</v>
      </c>
      <c r="C96" s="185" t="s">
        <v>187</v>
      </c>
      <c r="D96" s="185" t="s">
        <v>188</v>
      </c>
      <c r="E96" s="195" t="s">
        <v>265</v>
      </c>
      <c r="F96" s="185" t="s">
        <v>266</v>
      </c>
      <c r="G96" s="260" t="s">
        <v>189</v>
      </c>
      <c r="H96" s="162" t="s">
        <v>525</v>
      </c>
      <c r="I96" s="162" t="s">
        <v>267</v>
      </c>
      <c r="J96" s="185" t="s">
        <v>538</v>
      </c>
      <c r="K96" s="185" t="s">
        <v>320</v>
      </c>
      <c r="L96" s="162" t="s">
        <v>539</v>
      </c>
      <c r="M96" s="192">
        <v>830030200</v>
      </c>
      <c r="N96" s="187" t="s">
        <v>89</v>
      </c>
      <c r="O96" s="193">
        <v>45350</v>
      </c>
      <c r="P96" s="185">
        <v>24</v>
      </c>
      <c r="Q96" s="193">
        <v>45364</v>
      </c>
      <c r="R96" s="193">
        <v>46093</v>
      </c>
      <c r="S96" s="168"/>
      <c r="T96" s="168"/>
      <c r="U96" s="188"/>
      <c r="V96" s="162" t="s">
        <v>196</v>
      </c>
      <c r="W96" s="185">
        <v>24</v>
      </c>
      <c r="X96" s="176" t="s">
        <v>15</v>
      </c>
      <c r="Y96" s="177" t="s">
        <v>15</v>
      </c>
      <c r="Z96" s="168">
        <v>46093</v>
      </c>
      <c r="AA96" s="170">
        <v>0</v>
      </c>
      <c r="AB96" s="171">
        <v>0</v>
      </c>
      <c r="AC96" s="172">
        <v>0</v>
      </c>
      <c r="AD96" s="162" t="s">
        <v>197</v>
      </c>
      <c r="AE96" s="162" t="s">
        <v>197</v>
      </c>
      <c r="AF96" s="198" t="s">
        <v>322</v>
      </c>
      <c r="AG96" s="185" t="s">
        <v>323</v>
      </c>
      <c r="AH96" s="185" t="s">
        <v>528</v>
      </c>
      <c r="AI96" s="192">
        <v>20245420005333</v>
      </c>
      <c r="AJ96" s="185" t="s">
        <v>540</v>
      </c>
      <c r="AK96" s="185" t="s">
        <v>216</v>
      </c>
      <c r="AL96" s="193">
        <v>45350</v>
      </c>
      <c r="AM96" s="193">
        <v>46275</v>
      </c>
    </row>
    <row r="97" spans="1:39" ht="23.1" customHeight="1">
      <c r="A97" s="162">
        <v>2024</v>
      </c>
      <c r="B97" s="165">
        <v>7</v>
      </c>
      <c r="C97" s="185" t="s">
        <v>187</v>
      </c>
      <c r="D97" s="185" t="s">
        <v>188</v>
      </c>
      <c r="E97" s="195" t="s">
        <v>265</v>
      </c>
      <c r="F97" s="185" t="s">
        <v>266</v>
      </c>
      <c r="G97" s="260" t="s">
        <v>189</v>
      </c>
      <c r="H97" s="162" t="s">
        <v>525</v>
      </c>
      <c r="I97" s="162" t="s">
        <v>267</v>
      </c>
      <c r="J97" s="185" t="s">
        <v>541</v>
      </c>
      <c r="K97" s="185" t="s">
        <v>320</v>
      </c>
      <c r="L97" s="185" t="s">
        <v>542</v>
      </c>
      <c r="M97" s="192">
        <v>800019169</v>
      </c>
      <c r="N97" s="187" t="s">
        <v>89</v>
      </c>
      <c r="O97" s="193">
        <v>45293</v>
      </c>
      <c r="P97" s="185">
        <v>24</v>
      </c>
      <c r="Q97" s="193">
        <v>45300</v>
      </c>
      <c r="R97" s="193">
        <v>46030</v>
      </c>
      <c r="S97" s="168"/>
      <c r="T97" s="168"/>
      <c r="U97" s="188"/>
      <c r="V97" s="162" t="s">
        <v>196</v>
      </c>
      <c r="W97" s="185">
        <v>24</v>
      </c>
      <c r="X97" s="176" t="s">
        <v>15</v>
      </c>
      <c r="Y97" s="177" t="s">
        <v>15</v>
      </c>
      <c r="Z97" s="168">
        <v>46030</v>
      </c>
      <c r="AA97" s="170">
        <v>0</v>
      </c>
      <c r="AB97" s="171">
        <v>0</v>
      </c>
      <c r="AC97" s="172">
        <v>0</v>
      </c>
      <c r="AD97" s="162" t="s">
        <v>197</v>
      </c>
      <c r="AE97" s="162" t="s">
        <v>197</v>
      </c>
      <c r="AF97" s="198" t="s">
        <v>322</v>
      </c>
      <c r="AG97" s="185" t="s">
        <v>323</v>
      </c>
      <c r="AH97" s="185" t="s">
        <v>528</v>
      </c>
      <c r="AI97" s="192">
        <v>20245420005333</v>
      </c>
      <c r="AJ97" s="185" t="s">
        <v>543</v>
      </c>
      <c r="AK97" s="185" t="s">
        <v>216</v>
      </c>
      <c r="AL97" s="193">
        <v>45300</v>
      </c>
      <c r="AM97" s="193">
        <v>46223</v>
      </c>
    </row>
    <row r="98" spans="1:39" ht="23.1" customHeight="1">
      <c r="A98" s="162">
        <v>2024</v>
      </c>
      <c r="B98" s="165">
        <v>9</v>
      </c>
      <c r="C98" s="185" t="s">
        <v>187</v>
      </c>
      <c r="D98" s="169" t="s">
        <v>188</v>
      </c>
      <c r="E98" s="195" t="s">
        <v>265</v>
      </c>
      <c r="F98" s="185" t="s">
        <v>266</v>
      </c>
      <c r="G98" s="260" t="s">
        <v>189</v>
      </c>
      <c r="H98" s="162" t="s">
        <v>525</v>
      </c>
      <c r="I98" s="162" t="s">
        <v>267</v>
      </c>
      <c r="J98" s="185" t="s">
        <v>544</v>
      </c>
      <c r="K98" s="185" t="s">
        <v>320</v>
      </c>
      <c r="L98" s="162" t="s">
        <v>545</v>
      </c>
      <c r="M98" s="162">
        <v>830050418</v>
      </c>
      <c r="N98" s="187" t="s">
        <v>89</v>
      </c>
      <c r="O98" s="168">
        <v>45294</v>
      </c>
      <c r="P98" s="188">
        <v>24</v>
      </c>
      <c r="Q98" s="168">
        <v>45316</v>
      </c>
      <c r="R98" s="168">
        <v>46046</v>
      </c>
      <c r="S98" s="168"/>
      <c r="T98" s="168"/>
      <c r="U98" s="188"/>
      <c r="V98" s="162" t="s">
        <v>196</v>
      </c>
      <c r="W98" s="188">
        <v>24</v>
      </c>
      <c r="X98" s="176" t="s">
        <v>15</v>
      </c>
      <c r="Y98" s="177" t="s">
        <v>15</v>
      </c>
      <c r="Z98" s="168">
        <v>46046</v>
      </c>
      <c r="AA98" s="170">
        <v>0</v>
      </c>
      <c r="AB98" s="171">
        <v>0</v>
      </c>
      <c r="AC98" s="172">
        <v>0</v>
      </c>
      <c r="AD98" s="162" t="s">
        <v>197</v>
      </c>
      <c r="AE98" s="162" t="s">
        <v>197</v>
      </c>
      <c r="AF98" s="198" t="s">
        <v>322</v>
      </c>
      <c r="AG98" s="162" t="s">
        <v>323</v>
      </c>
      <c r="AH98" s="185" t="s">
        <v>528</v>
      </c>
      <c r="AI98" s="192">
        <v>20245420008703</v>
      </c>
      <c r="AJ98" s="185" t="s">
        <v>546</v>
      </c>
      <c r="AK98" s="185" t="s">
        <v>216</v>
      </c>
      <c r="AL98" s="193">
        <v>45280</v>
      </c>
      <c r="AM98" s="193">
        <v>45838</v>
      </c>
    </row>
    <row r="99" spans="1:39" ht="23.1" customHeight="1">
      <c r="A99" s="162">
        <v>2024</v>
      </c>
      <c r="B99" s="165">
        <v>10</v>
      </c>
      <c r="C99" s="185" t="s">
        <v>187</v>
      </c>
      <c r="D99" s="185" t="s">
        <v>188</v>
      </c>
      <c r="E99" s="195" t="s">
        <v>265</v>
      </c>
      <c r="F99" s="185" t="s">
        <v>266</v>
      </c>
      <c r="G99" s="260" t="s">
        <v>189</v>
      </c>
      <c r="H99" s="162" t="s">
        <v>525</v>
      </c>
      <c r="I99" s="162" t="s">
        <v>267</v>
      </c>
      <c r="J99" s="185" t="s">
        <v>547</v>
      </c>
      <c r="K99" s="185" t="s">
        <v>320</v>
      </c>
      <c r="L99" s="185" t="s">
        <v>548</v>
      </c>
      <c r="M99" s="192">
        <v>830080251</v>
      </c>
      <c r="N99" s="187" t="s">
        <v>89</v>
      </c>
      <c r="O99" s="193">
        <v>45345</v>
      </c>
      <c r="P99" s="185">
        <v>24</v>
      </c>
      <c r="Q99" s="193">
        <v>45364</v>
      </c>
      <c r="R99" s="193">
        <v>46093</v>
      </c>
      <c r="S99" s="168"/>
      <c r="T99" s="168"/>
      <c r="U99" s="188"/>
      <c r="V99" s="162" t="s">
        <v>196</v>
      </c>
      <c r="W99" s="185">
        <v>24</v>
      </c>
      <c r="X99" s="176" t="s">
        <v>15</v>
      </c>
      <c r="Y99" s="177" t="s">
        <v>15</v>
      </c>
      <c r="Z99" s="168">
        <v>46093</v>
      </c>
      <c r="AA99" s="170">
        <v>0</v>
      </c>
      <c r="AB99" s="171">
        <v>0</v>
      </c>
      <c r="AC99" s="172">
        <v>0</v>
      </c>
      <c r="AD99" s="162" t="s">
        <v>197</v>
      </c>
      <c r="AE99" s="162" t="s">
        <v>197</v>
      </c>
      <c r="AF99" s="198" t="s">
        <v>322</v>
      </c>
      <c r="AG99" s="185" t="s">
        <v>323</v>
      </c>
      <c r="AH99" s="185" t="s">
        <v>528</v>
      </c>
      <c r="AI99" s="192">
        <v>20245420005333</v>
      </c>
      <c r="AJ99" s="185" t="s">
        <v>549</v>
      </c>
      <c r="AK99" s="185" t="s">
        <v>216</v>
      </c>
      <c r="AL99" s="193">
        <v>45351</v>
      </c>
      <c r="AM99" s="193">
        <v>46263</v>
      </c>
    </row>
    <row r="100" spans="1:39" ht="23.1" customHeight="1">
      <c r="A100" s="162">
        <v>2024</v>
      </c>
      <c r="B100" s="165">
        <v>11</v>
      </c>
      <c r="C100" s="185" t="s">
        <v>187</v>
      </c>
      <c r="D100" s="169" t="s">
        <v>188</v>
      </c>
      <c r="E100" s="195" t="s">
        <v>265</v>
      </c>
      <c r="F100" s="185" t="s">
        <v>266</v>
      </c>
      <c r="G100" s="260" t="s">
        <v>189</v>
      </c>
      <c r="H100" s="162" t="s">
        <v>525</v>
      </c>
      <c r="I100" s="162" t="s">
        <v>267</v>
      </c>
      <c r="J100" s="185" t="s">
        <v>550</v>
      </c>
      <c r="K100" s="185" t="s">
        <v>320</v>
      </c>
      <c r="L100" s="162" t="s">
        <v>551</v>
      </c>
      <c r="M100" s="162">
        <v>830063443</v>
      </c>
      <c r="N100" s="187" t="s">
        <v>89</v>
      </c>
      <c r="O100" s="193">
        <v>45345</v>
      </c>
      <c r="P100" s="185">
        <v>24</v>
      </c>
      <c r="Q100" s="168">
        <v>45348</v>
      </c>
      <c r="R100" s="168">
        <v>46078</v>
      </c>
      <c r="S100" s="168"/>
      <c r="T100" s="168"/>
      <c r="U100" s="188"/>
      <c r="V100" s="162" t="s">
        <v>196</v>
      </c>
      <c r="W100" s="185">
        <v>24</v>
      </c>
      <c r="X100" s="176" t="s">
        <v>15</v>
      </c>
      <c r="Y100" s="177" t="s">
        <v>15</v>
      </c>
      <c r="Z100" s="168">
        <v>46078</v>
      </c>
      <c r="AA100" s="170">
        <v>0</v>
      </c>
      <c r="AB100" s="171">
        <v>0</v>
      </c>
      <c r="AC100" s="172">
        <v>0</v>
      </c>
      <c r="AD100" s="162" t="s">
        <v>197</v>
      </c>
      <c r="AE100" s="162" t="s">
        <v>197</v>
      </c>
      <c r="AF100" s="198" t="s">
        <v>322</v>
      </c>
      <c r="AG100" s="162" t="s">
        <v>323</v>
      </c>
      <c r="AH100" s="185" t="s">
        <v>528</v>
      </c>
      <c r="AI100" s="192">
        <v>20245420005333</v>
      </c>
      <c r="AJ100" s="185" t="s">
        <v>552</v>
      </c>
      <c r="AK100" s="185" t="s">
        <v>216</v>
      </c>
      <c r="AL100" s="193">
        <v>45345</v>
      </c>
      <c r="AM100" s="193">
        <v>46264</v>
      </c>
    </row>
    <row r="101" spans="1:39" ht="23.1" customHeight="1">
      <c r="A101" s="162">
        <v>2024</v>
      </c>
      <c r="B101" s="165">
        <v>12</v>
      </c>
      <c r="C101" s="185" t="s">
        <v>187</v>
      </c>
      <c r="D101" s="169" t="s">
        <v>188</v>
      </c>
      <c r="E101" s="195" t="s">
        <v>265</v>
      </c>
      <c r="F101" s="185" t="s">
        <v>266</v>
      </c>
      <c r="G101" s="260" t="s">
        <v>189</v>
      </c>
      <c r="H101" s="162" t="s">
        <v>525</v>
      </c>
      <c r="I101" s="162" t="s">
        <v>267</v>
      </c>
      <c r="J101" s="185" t="s">
        <v>553</v>
      </c>
      <c r="K101" s="185" t="s">
        <v>320</v>
      </c>
      <c r="L101" s="162" t="s">
        <v>554</v>
      </c>
      <c r="M101" s="162">
        <v>860520365</v>
      </c>
      <c r="N101" s="187" t="s">
        <v>89</v>
      </c>
      <c r="O101" s="168">
        <v>45321</v>
      </c>
      <c r="P101" s="188">
        <v>24</v>
      </c>
      <c r="Q101" s="168">
        <v>45345</v>
      </c>
      <c r="R101" s="168">
        <v>46075</v>
      </c>
      <c r="S101" s="168"/>
      <c r="T101" s="168"/>
      <c r="U101" s="188"/>
      <c r="V101" s="162" t="s">
        <v>196</v>
      </c>
      <c r="W101" s="188">
        <v>24</v>
      </c>
      <c r="X101" s="176" t="s">
        <v>15</v>
      </c>
      <c r="Y101" s="177" t="s">
        <v>15</v>
      </c>
      <c r="Z101" s="168">
        <v>46075</v>
      </c>
      <c r="AA101" s="170">
        <v>0</v>
      </c>
      <c r="AB101" s="171">
        <v>0</v>
      </c>
      <c r="AC101" s="172">
        <v>0</v>
      </c>
      <c r="AD101" s="162" t="s">
        <v>197</v>
      </c>
      <c r="AE101" s="162" t="s">
        <v>197</v>
      </c>
      <c r="AF101" s="198" t="s">
        <v>322</v>
      </c>
      <c r="AG101" s="162" t="s">
        <v>323</v>
      </c>
      <c r="AH101" s="185" t="s">
        <v>528</v>
      </c>
      <c r="AI101" s="192">
        <v>20245420005333</v>
      </c>
      <c r="AJ101" s="185" t="s">
        <v>555</v>
      </c>
      <c r="AK101" s="185" t="s">
        <v>216</v>
      </c>
      <c r="AL101" s="193">
        <v>45345</v>
      </c>
      <c r="AM101" s="193">
        <v>46268</v>
      </c>
    </row>
    <row r="102" spans="1:39" ht="23.1" customHeight="1">
      <c r="A102" s="162">
        <v>2024</v>
      </c>
      <c r="B102" s="165">
        <v>13</v>
      </c>
      <c r="C102" s="185" t="s">
        <v>187</v>
      </c>
      <c r="D102" s="185" t="s">
        <v>188</v>
      </c>
      <c r="E102" s="195" t="s">
        <v>265</v>
      </c>
      <c r="F102" s="185" t="s">
        <v>266</v>
      </c>
      <c r="G102" s="260" t="s">
        <v>189</v>
      </c>
      <c r="H102" s="162" t="s">
        <v>525</v>
      </c>
      <c r="I102" s="162" t="s">
        <v>267</v>
      </c>
      <c r="J102" s="185" t="s">
        <v>556</v>
      </c>
      <c r="K102" s="185" t="s">
        <v>320</v>
      </c>
      <c r="L102" s="185" t="s">
        <v>557</v>
      </c>
      <c r="M102" s="192">
        <v>900273911</v>
      </c>
      <c r="N102" s="187" t="s">
        <v>89</v>
      </c>
      <c r="O102" s="193">
        <v>45321</v>
      </c>
      <c r="P102" s="185">
        <v>24</v>
      </c>
      <c r="Q102" s="193">
        <v>45341</v>
      </c>
      <c r="R102" s="193">
        <v>46071</v>
      </c>
      <c r="S102" s="168"/>
      <c r="T102" s="168"/>
      <c r="U102" s="188"/>
      <c r="V102" s="162" t="s">
        <v>196</v>
      </c>
      <c r="W102" s="185">
        <v>24</v>
      </c>
      <c r="X102" s="176" t="s">
        <v>15</v>
      </c>
      <c r="Y102" s="177" t="s">
        <v>15</v>
      </c>
      <c r="Z102" s="168">
        <v>46071</v>
      </c>
      <c r="AA102" s="170">
        <v>0</v>
      </c>
      <c r="AB102" s="171">
        <v>0</v>
      </c>
      <c r="AC102" s="172">
        <v>0</v>
      </c>
      <c r="AD102" s="162" t="s">
        <v>197</v>
      </c>
      <c r="AE102" s="162" t="s">
        <v>197</v>
      </c>
      <c r="AF102" s="198" t="s">
        <v>322</v>
      </c>
      <c r="AG102" s="185" t="s">
        <v>323</v>
      </c>
      <c r="AH102" s="185" t="s">
        <v>528</v>
      </c>
      <c r="AI102" s="192">
        <v>20245420005333</v>
      </c>
      <c r="AJ102" s="185" t="s">
        <v>558</v>
      </c>
      <c r="AK102" s="185" t="s">
        <v>216</v>
      </c>
      <c r="AL102" s="193">
        <v>45341</v>
      </c>
      <c r="AM102" s="193">
        <v>46281</v>
      </c>
    </row>
    <row r="103" spans="1:39" ht="23.1" customHeight="1">
      <c r="A103" s="162">
        <v>2024</v>
      </c>
      <c r="B103" s="165">
        <v>14</v>
      </c>
      <c r="C103" s="185" t="s">
        <v>187</v>
      </c>
      <c r="D103" s="169" t="s">
        <v>188</v>
      </c>
      <c r="E103" s="195" t="s">
        <v>265</v>
      </c>
      <c r="F103" s="185" t="s">
        <v>266</v>
      </c>
      <c r="G103" s="260" t="s">
        <v>189</v>
      </c>
      <c r="H103" s="162" t="s">
        <v>525</v>
      </c>
      <c r="I103" s="162" t="s">
        <v>267</v>
      </c>
      <c r="J103" s="185" t="s">
        <v>559</v>
      </c>
      <c r="K103" s="185" t="s">
        <v>320</v>
      </c>
      <c r="L103" s="162" t="s">
        <v>418</v>
      </c>
      <c r="M103" s="162">
        <v>830056901</v>
      </c>
      <c r="N103" s="187" t="s">
        <v>89</v>
      </c>
      <c r="O103" s="168">
        <v>45303</v>
      </c>
      <c r="P103" s="188">
        <v>24</v>
      </c>
      <c r="Q103" s="168">
        <v>45316</v>
      </c>
      <c r="R103" s="168">
        <v>46046</v>
      </c>
      <c r="S103" s="168"/>
      <c r="T103" s="168"/>
      <c r="U103" s="188"/>
      <c r="V103" s="162" t="s">
        <v>196</v>
      </c>
      <c r="W103" s="188">
        <v>24</v>
      </c>
      <c r="X103" s="176" t="s">
        <v>15</v>
      </c>
      <c r="Y103" s="177" t="s">
        <v>15</v>
      </c>
      <c r="Z103" s="168">
        <v>46046</v>
      </c>
      <c r="AA103" s="170">
        <v>0</v>
      </c>
      <c r="AB103" s="171">
        <v>0</v>
      </c>
      <c r="AC103" s="172">
        <v>0</v>
      </c>
      <c r="AD103" s="162" t="s">
        <v>197</v>
      </c>
      <c r="AE103" s="162" t="s">
        <v>197</v>
      </c>
      <c r="AF103" s="198" t="s">
        <v>322</v>
      </c>
      <c r="AG103" s="162" t="s">
        <v>323</v>
      </c>
      <c r="AH103" s="185" t="s">
        <v>528</v>
      </c>
      <c r="AI103" s="192">
        <v>20245420005333</v>
      </c>
      <c r="AJ103" s="185" t="s">
        <v>560</v>
      </c>
      <c r="AK103" s="185" t="s">
        <v>216</v>
      </c>
      <c r="AL103" s="193">
        <v>45316</v>
      </c>
      <c r="AM103" s="193">
        <v>46239</v>
      </c>
    </row>
    <row r="104" spans="1:39" ht="23.1" customHeight="1">
      <c r="A104" s="162">
        <v>2024</v>
      </c>
      <c r="B104" s="165">
        <v>16</v>
      </c>
      <c r="C104" s="185" t="s">
        <v>187</v>
      </c>
      <c r="D104" s="185" t="s">
        <v>188</v>
      </c>
      <c r="E104" s="195" t="s">
        <v>265</v>
      </c>
      <c r="F104" s="185" t="s">
        <v>266</v>
      </c>
      <c r="G104" s="260" t="s">
        <v>189</v>
      </c>
      <c r="H104" s="162" t="s">
        <v>525</v>
      </c>
      <c r="I104" s="162" t="s">
        <v>267</v>
      </c>
      <c r="J104" s="185" t="s">
        <v>561</v>
      </c>
      <c r="K104" s="185" t="s">
        <v>320</v>
      </c>
      <c r="L104" s="185" t="s">
        <v>562</v>
      </c>
      <c r="M104" s="192">
        <v>900100615</v>
      </c>
      <c r="N104" s="187" t="s">
        <v>89</v>
      </c>
      <c r="O104" s="193">
        <v>45294</v>
      </c>
      <c r="P104" s="185">
        <v>24</v>
      </c>
      <c r="Q104" s="193">
        <v>45320</v>
      </c>
      <c r="R104" s="193">
        <v>46050</v>
      </c>
      <c r="S104" s="168"/>
      <c r="T104" s="168"/>
      <c r="U104" s="188"/>
      <c r="V104" s="162" t="s">
        <v>196</v>
      </c>
      <c r="W104" s="185">
        <v>24</v>
      </c>
      <c r="X104" s="176" t="s">
        <v>15</v>
      </c>
      <c r="Y104" s="177" t="s">
        <v>15</v>
      </c>
      <c r="Z104" s="168">
        <v>46050</v>
      </c>
      <c r="AA104" s="170">
        <v>0</v>
      </c>
      <c r="AB104" s="171">
        <v>0</v>
      </c>
      <c r="AC104" s="172">
        <v>0</v>
      </c>
      <c r="AD104" s="162" t="s">
        <v>197</v>
      </c>
      <c r="AE104" s="162" t="s">
        <v>197</v>
      </c>
      <c r="AF104" s="198" t="s">
        <v>322</v>
      </c>
      <c r="AG104" s="185" t="s">
        <v>323</v>
      </c>
      <c r="AH104" s="185" t="s">
        <v>528</v>
      </c>
      <c r="AI104" s="192">
        <v>20245420008703</v>
      </c>
      <c r="AJ104" s="192">
        <v>1146101042229</v>
      </c>
      <c r="AK104" s="185" t="s">
        <v>216</v>
      </c>
      <c r="AL104" s="193">
        <v>45280</v>
      </c>
      <c r="AM104" s="193">
        <v>46203</v>
      </c>
    </row>
    <row r="105" spans="1:39" ht="23.1" customHeight="1">
      <c r="A105" s="162">
        <v>2024</v>
      </c>
      <c r="B105" s="165">
        <v>17</v>
      </c>
      <c r="C105" s="185" t="s">
        <v>187</v>
      </c>
      <c r="D105" s="169" t="s">
        <v>188</v>
      </c>
      <c r="E105" s="195" t="s">
        <v>265</v>
      </c>
      <c r="F105" s="185" t="s">
        <v>266</v>
      </c>
      <c r="G105" s="260" t="s">
        <v>189</v>
      </c>
      <c r="H105" s="162" t="s">
        <v>525</v>
      </c>
      <c r="I105" s="162" t="s">
        <v>267</v>
      </c>
      <c r="J105" s="185" t="s">
        <v>563</v>
      </c>
      <c r="K105" s="185" t="s">
        <v>320</v>
      </c>
      <c r="L105" s="162" t="s">
        <v>564</v>
      </c>
      <c r="M105" s="162">
        <v>901729527</v>
      </c>
      <c r="N105" s="187" t="s">
        <v>89</v>
      </c>
      <c r="O105" s="168">
        <v>45321</v>
      </c>
      <c r="P105" s="188">
        <v>24</v>
      </c>
      <c r="Q105" s="168">
        <v>45335</v>
      </c>
      <c r="R105" s="168">
        <v>46065</v>
      </c>
      <c r="S105" s="168"/>
      <c r="T105" s="168"/>
      <c r="U105" s="188"/>
      <c r="V105" s="162" t="s">
        <v>196</v>
      </c>
      <c r="W105" s="188">
        <v>24</v>
      </c>
      <c r="X105" s="176" t="s">
        <v>15</v>
      </c>
      <c r="Y105" s="177" t="s">
        <v>15</v>
      </c>
      <c r="Z105" s="168">
        <v>46065</v>
      </c>
      <c r="AA105" s="170">
        <v>0</v>
      </c>
      <c r="AB105" s="171">
        <v>0</v>
      </c>
      <c r="AC105" s="172">
        <v>0</v>
      </c>
      <c r="AD105" s="162" t="s">
        <v>197</v>
      </c>
      <c r="AE105" s="162" t="s">
        <v>197</v>
      </c>
      <c r="AF105" s="198" t="s">
        <v>322</v>
      </c>
      <c r="AG105" s="162" t="s">
        <v>323</v>
      </c>
      <c r="AH105" s="185" t="s">
        <v>528</v>
      </c>
      <c r="AI105" s="192">
        <v>20245420005333</v>
      </c>
      <c r="AJ105" s="192">
        <v>1146101043149</v>
      </c>
      <c r="AK105" s="185" t="s">
        <v>216</v>
      </c>
      <c r="AL105" s="193">
        <v>45280</v>
      </c>
      <c r="AM105" s="193">
        <v>46203</v>
      </c>
    </row>
    <row r="106" spans="1:39" ht="23.1" customHeight="1">
      <c r="A106" s="162">
        <v>2024</v>
      </c>
      <c r="B106" s="165">
        <v>18</v>
      </c>
      <c r="C106" s="185" t="s">
        <v>187</v>
      </c>
      <c r="D106" s="169" t="s">
        <v>188</v>
      </c>
      <c r="E106" s="195" t="s">
        <v>265</v>
      </c>
      <c r="F106" s="185" t="s">
        <v>266</v>
      </c>
      <c r="G106" s="260" t="s">
        <v>189</v>
      </c>
      <c r="H106" s="162" t="s">
        <v>525</v>
      </c>
      <c r="I106" s="162" t="s">
        <v>267</v>
      </c>
      <c r="J106" s="185" t="s">
        <v>565</v>
      </c>
      <c r="K106" s="185" t="s">
        <v>320</v>
      </c>
      <c r="L106" s="162" t="s">
        <v>566</v>
      </c>
      <c r="M106" s="162">
        <v>901199449</v>
      </c>
      <c r="N106" s="187" t="s">
        <v>89</v>
      </c>
      <c r="O106" s="168">
        <v>45293</v>
      </c>
      <c r="P106" s="188">
        <v>24</v>
      </c>
      <c r="Q106" s="168">
        <v>45309</v>
      </c>
      <c r="R106" s="168">
        <v>46039</v>
      </c>
      <c r="S106" s="168"/>
      <c r="T106" s="168"/>
      <c r="U106" s="188"/>
      <c r="V106" s="162" t="s">
        <v>196</v>
      </c>
      <c r="W106" s="188">
        <v>24</v>
      </c>
      <c r="X106" s="176" t="s">
        <v>15</v>
      </c>
      <c r="Y106" s="177" t="s">
        <v>15</v>
      </c>
      <c r="Z106" s="168">
        <v>46039</v>
      </c>
      <c r="AA106" s="170">
        <v>0</v>
      </c>
      <c r="AB106" s="171">
        <v>0</v>
      </c>
      <c r="AC106" s="172">
        <v>0</v>
      </c>
      <c r="AD106" s="162" t="s">
        <v>197</v>
      </c>
      <c r="AE106" s="162" t="s">
        <v>197</v>
      </c>
      <c r="AF106" s="198" t="s">
        <v>322</v>
      </c>
      <c r="AG106" s="162" t="s">
        <v>323</v>
      </c>
      <c r="AH106" s="185" t="s">
        <v>528</v>
      </c>
      <c r="AI106" s="192">
        <v>20245420005333</v>
      </c>
      <c r="AJ106" s="192">
        <v>114610104255</v>
      </c>
      <c r="AK106" s="185" t="s">
        <v>216</v>
      </c>
      <c r="AL106" s="193">
        <v>45280</v>
      </c>
      <c r="AM106" s="193">
        <v>46183</v>
      </c>
    </row>
    <row r="107" spans="1:39" ht="23.1" customHeight="1">
      <c r="A107" s="162">
        <v>2024</v>
      </c>
      <c r="B107" s="165">
        <v>19</v>
      </c>
      <c r="C107" s="185" t="s">
        <v>187</v>
      </c>
      <c r="D107" s="169" t="s">
        <v>188</v>
      </c>
      <c r="E107" s="195" t="s">
        <v>265</v>
      </c>
      <c r="F107" s="185" t="s">
        <v>266</v>
      </c>
      <c r="G107" s="260" t="s">
        <v>189</v>
      </c>
      <c r="H107" s="162" t="s">
        <v>525</v>
      </c>
      <c r="I107" s="162" t="s">
        <v>267</v>
      </c>
      <c r="J107" s="185" t="s">
        <v>567</v>
      </c>
      <c r="K107" s="185" t="s">
        <v>320</v>
      </c>
      <c r="L107" s="162" t="s">
        <v>568</v>
      </c>
      <c r="M107" s="162">
        <v>830048092</v>
      </c>
      <c r="N107" s="187" t="s">
        <v>89</v>
      </c>
      <c r="O107" s="168">
        <v>45301</v>
      </c>
      <c r="P107" s="188">
        <v>24</v>
      </c>
      <c r="Q107" s="168">
        <v>45316</v>
      </c>
      <c r="R107" s="168">
        <v>46046</v>
      </c>
      <c r="S107" s="168"/>
      <c r="T107" s="168"/>
      <c r="U107" s="188"/>
      <c r="V107" s="162" t="s">
        <v>196</v>
      </c>
      <c r="W107" s="188">
        <v>24</v>
      </c>
      <c r="X107" s="176" t="s">
        <v>15</v>
      </c>
      <c r="Y107" s="177" t="s">
        <v>15</v>
      </c>
      <c r="Z107" s="168">
        <v>46046</v>
      </c>
      <c r="AA107" s="170">
        <v>0</v>
      </c>
      <c r="AB107" s="171">
        <v>0</v>
      </c>
      <c r="AC107" s="172">
        <v>0</v>
      </c>
      <c r="AD107" s="162" t="s">
        <v>197</v>
      </c>
      <c r="AE107" s="162" t="s">
        <v>197</v>
      </c>
      <c r="AF107" s="198" t="s">
        <v>322</v>
      </c>
      <c r="AG107" s="162" t="s">
        <v>323</v>
      </c>
      <c r="AH107" s="185" t="s">
        <v>528</v>
      </c>
      <c r="AI107" s="192">
        <v>20245420005333</v>
      </c>
      <c r="AJ107" s="185" t="s">
        <v>569</v>
      </c>
      <c r="AK107" s="185" t="s">
        <v>216</v>
      </c>
      <c r="AL107" s="193">
        <v>45316</v>
      </c>
      <c r="AM107" s="193">
        <v>46239</v>
      </c>
    </row>
    <row r="108" spans="1:39" ht="23.1" customHeight="1">
      <c r="A108" s="162">
        <v>2024</v>
      </c>
      <c r="B108" s="165">
        <v>20</v>
      </c>
      <c r="C108" s="185" t="s">
        <v>187</v>
      </c>
      <c r="D108" s="169" t="s">
        <v>188</v>
      </c>
      <c r="E108" s="195" t="s">
        <v>265</v>
      </c>
      <c r="F108" s="185" t="s">
        <v>266</v>
      </c>
      <c r="G108" s="260" t="s">
        <v>189</v>
      </c>
      <c r="H108" s="162" t="s">
        <v>525</v>
      </c>
      <c r="I108" s="162" t="s">
        <v>267</v>
      </c>
      <c r="J108" s="185" t="s">
        <v>570</v>
      </c>
      <c r="K108" s="185" t="s">
        <v>320</v>
      </c>
      <c r="L108" s="162" t="s">
        <v>390</v>
      </c>
      <c r="M108" s="162">
        <v>901286699</v>
      </c>
      <c r="N108" s="187" t="s">
        <v>89</v>
      </c>
      <c r="O108" s="168">
        <v>45294</v>
      </c>
      <c r="P108" s="188">
        <v>24</v>
      </c>
      <c r="Q108" s="168">
        <v>45322</v>
      </c>
      <c r="R108" s="168">
        <v>46052</v>
      </c>
      <c r="S108" s="168"/>
      <c r="T108" s="168"/>
      <c r="U108" s="188"/>
      <c r="V108" s="162" t="s">
        <v>196</v>
      </c>
      <c r="W108" s="188">
        <v>24</v>
      </c>
      <c r="X108" s="176" t="s">
        <v>15</v>
      </c>
      <c r="Y108" s="177" t="s">
        <v>15</v>
      </c>
      <c r="Z108" s="168">
        <v>46052</v>
      </c>
      <c r="AA108" s="170">
        <v>0</v>
      </c>
      <c r="AB108" s="171">
        <v>0</v>
      </c>
      <c r="AC108" s="172">
        <v>0</v>
      </c>
      <c r="AD108" s="162" t="s">
        <v>197</v>
      </c>
      <c r="AE108" s="162" t="s">
        <v>197</v>
      </c>
      <c r="AF108" s="198" t="s">
        <v>322</v>
      </c>
      <c r="AG108" s="162" t="s">
        <v>323</v>
      </c>
      <c r="AH108" s="185" t="s">
        <v>528</v>
      </c>
      <c r="AI108" s="192">
        <v>20245420005333</v>
      </c>
      <c r="AJ108" s="192">
        <v>1146101045050</v>
      </c>
      <c r="AK108" s="185" t="s">
        <v>216</v>
      </c>
      <c r="AL108" s="193">
        <v>45262</v>
      </c>
      <c r="AM108" s="193">
        <v>46203</v>
      </c>
    </row>
    <row r="109" spans="1:39" ht="23.1" customHeight="1">
      <c r="A109" s="162">
        <v>2024</v>
      </c>
      <c r="B109" s="165">
        <v>21</v>
      </c>
      <c r="C109" s="185" t="s">
        <v>187</v>
      </c>
      <c r="D109" s="169" t="s">
        <v>188</v>
      </c>
      <c r="E109" s="195" t="s">
        <v>265</v>
      </c>
      <c r="F109" s="185" t="s">
        <v>266</v>
      </c>
      <c r="G109" s="260" t="s">
        <v>189</v>
      </c>
      <c r="H109" s="162" t="s">
        <v>525</v>
      </c>
      <c r="I109" s="162" t="s">
        <v>267</v>
      </c>
      <c r="J109" s="185" t="s">
        <v>571</v>
      </c>
      <c r="K109" s="185" t="s">
        <v>320</v>
      </c>
      <c r="L109" s="162" t="s">
        <v>337</v>
      </c>
      <c r="M109" s="162">
        <v>830078667</v>
      </c>
      <c r="N109" s="187" t="s">
        <v>89</v>
      </c>
      <c r="O109" s="168">
        <v>45294</v>
      </c>
      <c r="P109" s="188">
        <v>24</v>
      </c>
      <c r="Q109" s="168">
        <v>45320</v>
      </c>
      <c r="R109" s="168">
        <v>46050</v>
      </c>
      <c r="S109" s="168"/>
      <c r="T109" s="168"/>
      <c r="U109" s="188"/>
      <c r="V109" s="162" t="s">
        <v>196</v>
      </c>
      <c r="W109" s="188">
        <v>24</v>
      </c>
      <c r="X109" s="176" t="s">
        <v>15</v>
      </c>
      <c r="Y109" s="177" t="s">
        <v>15</v>
      </c>
      <c r="Z109" s="168">
        <v>46050</v>
      </c>
      <c r="AA109" s="170">
        <v>0</v>
      </c>
      <c r="AB109" s="171">
        <v>0</v>
      </c>
      <c r="AC109" s="172">
        <v>0</v>
      </c>
      <c r="AD109" s="162" t="s">
        <v>197</v>
      </c>
      <c r="AE109" s="162" t="s">
        <v>197</v>
      </c>
      <c r="AF109" s="198" t="s">
        <v>322</v>
      </c>
      <c r="AG109" s="162" t="s">
        <v>323</v>
      </c>
      <c r="AH109" s="185" t="s">
        <v>528</v>
      </c>
      <c r="AI109" s="192">
        <v>20245420005333</v>
      </c>
      <c r="AJ109" s="185" t="s">
        <v>572</v>
      </c>
      <c r="AK109" s="185" t="s">
        <v>216</v>
      </c>
      <c r="AL109" s="193">
        <v>45312</v>
      </c>
      <c r="AM109" s="193">
        <v>46243</v>
      </c>
    </row>
    <row r="110" spans="1:39" ht="23.1" customHeight="1">
      <c r="A110" s="162">
        <v>2024</v>
      </c>
      <c r="B110" s="165">
        <v>22</v>
      </c>
      <c r="C110" s="185" t="s">
        <v>187</v>
      </c>
      <c r="D110" s="169" t="s">
        <v>188</v>
      </c>
      <c r="E110" s="195" t="s">
        <v>265</v>
      </c>
      <c r="F110" s="185" t="s">
        <v>266</v>
      </c>
      <c r="G110" s="260" t="s">
        <v>189</v>
      </c>
      <c r="H110" s="162" t="s">
        <v>525</v>
      </c>
      <c r="I110" s="162" t="s">
        <v>267</v>
      </c>
      <c r="J110" s="185" t="s">
        <v>573</v>
      </c>
      <c r="K110" s="185" t="s">
        <v>320</v>
      </c>
      <c r="L110" s="162" t="s">
        <v>574</v>
      </c>
      <c r="M110" s="162">
        <v>830057914</v>
      </c>
      <c r="N110" s="187" t="s">
        <v>89</v>
      </c>
      <c r="O110" s="193">
        <v>45345</v>
      </c>
      <c r="P110" s="185">
        <v>24</v>
      </c>
      <c r="Q110" s="168">
        <v>45348</v>
      </c>
      <c r="R110" s="168">
        <v>46078</v>
      </c>
      <c r="S110" s="168"/>
      <c r="T110" s="168"/>
      <c r="U110" s="188"/>
      <c r="V110" s="162" t="s">
        <v>196</v>
      </c>
      <c r="W110" s="185">
        <v>24</v>
      </c>
      <c r="X110" s="176" t="s">
        <v>15</v>
      </c>
      <c r="Y110" s="177" t="s">
        <v>15</v>
      </c>
      <c r="Z110" s="168">
        <v>46078</v>
      </c>
      <c r="AA110" s="170">
        <v>0</v>
      </c>
      <c r="AB110" s="171">
        <v>0</v>
      </c>
      <c r="AC110" s="172">
        <v>0</v>
      </c>
      <c r="AD110" s="162" t="s">
        <v>197</v>
      </c>
      <c r="AE110" s="162" t="s">
        <v>197</v>
      </c>
      <c r="AF110" s="198" t="s">
        <v>322</v>
      </c>
      <c r="AG110" s="162" t="s">
        <v>323</v>
      </c>
      <c r="AH110" s="185" t="s">
        <v>528</v>
      </c>
      <c r="AI110" s="192">
        <v>20245420005333</v>
      </c>
      <c r="AJ110" s="185" t="s">
        <v>575</v>
      </c>
      <c r="AK110" s="185" t="s">
        <v>216</v>
      </c>
      <c r="AL110" s="193">
        <v>45345</v>
      </c>
      <c r="AM110" s="193">
        <v>46264</v>
      </c>
    </row>
    <row r="111" spans="1:39" ht="23.1" customHeight="1">
      <c r="A111" s="162">
        <v>2024</v>
      </c>
      <c r="B111" s="165">
        <v>23</v>
      </c>
      <c r="C111" s="185" t="s">
        <v>187</v>
      </c>
      <c r="D111" s="185" t="s">
        <v>188</v>
      </c>
      <c r="E111" s="195" t="s">
        <v>265</v>
      </c>
      <c r="F111" s="185" t="s">
        <v>266</v>
      </c>
      <c r="G111" s="260" t="s">
        <v>189</v>
      </c>
      <c r="H111" s="162" t="s">
        <v>525</v>
      </c>
      <c r="I111" s="162" t="s">
        <v>267</v>
      </c>
      <c r="J111" s="185" t="s">
        <v>576</v>
      </c>
      <c r="K111" s="185" t="s">
        <v>320</v>
      </c>
      <c r="L111" s="185" t="s">
        <v>345</v>
      </c>
      <c r="M111" s="192">
        <v>830050632</v>
      </c>
      <c r="N111" s="187" t="s">
        <v>89</v>
      </c>
      <c r="O111" s="193">
        <v>45345</v>
      </c>
      <c r="P111" s="185">
        <v>24</v>
      </c>
      <c r="Q111" s="168">
        <v>45349</v>
      </c>
      <c r="R111" s="168">
        <v>46079</v>
      </c>
      <c r="S111" s="168"/>
      <c r="T111" s="168"/>
      <c r="U111" s="188"/>
      <c r="V111" s="162" t="s">
        <v>196</v>
      </c>
      <c r="W111" s="185">
        <v>24</v>
      </c>
      <c r="X111" s="176" t="s">
        <v>15</v>
      </c>
      <c r="Y111" s="177" t="s">
        <v>15</v>
      </c>
      <c r="Z111" s="168">
        <v>46079</v>
      </c>
      <c r="AA111" s="170">
        <v>0</v>
      </c>
      <c r="AB111" s="171">
        <v>0</v>
      </c>
      <c r="AC111" s="172">
        <v>0</v>
      </c>
      <c r="AD111" s="162" t="s">
        <v>197</v>
      </c>
      <c r="AE111" s="162" t="s">
        <v>197</v>
      </c>
      <c r="AF111" s="198" t="s">
        <v>322</v>
      </c>
      <c r="AG111" s="185" t="s">
        <v>323</v>
      </c>
      <c r="AH111" s="185" t="s">
        <v>528</v>
      </c>
      <c r="AI111" s="192">
        <v>20245420005333</v>
      </c>
      <c r="AJ111" s="185" t="s">
        <v>577</v>
      </c>
      <c r="AK111" s="185" t="s">
        <v>216</v>
      </c>
      <c r="AL111" s="193">
        <v>45345</v>
      </c>
      <c r="AM111" s="193">
        <v>46264</v>
      </c>
    </row>
    <row r="112" spans="1:39" ht="23.1" customHeight="1">
      <c r="A112" s="162">
        <v>2024</v>
      </c>
      <c r="B112" s="165">
        <v>24</v>
      </c>
      <c r="C112" s="185" t="s">
        <v>187</v>
      </c>
      <c r="D112" s="169" t="s">
        <v>188</v>
      </c>
      <c r="E112" s="195" t="s">
        <v>265</v>
      </c>
      <c r="F112" s="185" t="s">
        <v>266</v>
      </c>
      <c r="G112" s="260" t="s">
        <v>189</v>
      </c>
      <c r="H112" s="162" t="s">
        <v>525</v>
      </c>
      <c r="I112" s="162" t="s">
        <v>267</v>
      </c>
      <c r="J112" s="185" t="s">
        <v>578</v>
      </c>
      <c r="K112" s="185" t="s">
        <v>320</v>
      </c>
      <c r="L112" s="162" t="s">
        <v>438</v>
      </c>
      <c r="M112" s="162">
        <v>800107483</v>
      </c>
      <c r="N112" s="187" t="s">
        <v>89</v>
      </c>
      <c r="O112" s="193">
        <v>45412</v>
      </c>
      <c r="P112" s="185">
        <v>24</v>
      </c>
      <c r="Q112" s="168">
        <v>45428</v>
      </c>
      <c r="R112" s="168">
        <v>46157</v>
      </c>
      <c r="S112" s="168"/>
      <c r="T112" s="168"/>
      <c r="U112" s="188"/>
      <c r="V112" s="162" t="s">
        <v>196</v>
      </c>
      <c r="W112" s="185">
        <v>24</v>
      </c>
      <c r="X112" s="176" t="s">
        <v>15</v>
      </c>
      <c r="Y112" s="177" t="s">
        <v>15</v>
      </c>
      <c r="Z112" s="168">
        <v>46157</v>
      </c>
      <c r="AA112" s="170">
        <v>0</v>
      </c>
      <c r="AB112" s="171">
        <v>0</v>
      </c>
      <c r="AC112" s="172">
        <v>0</v>
      </c>
      <c r="AD112" s="162" t="s">
        <v>197</v>
      </c>
      <c r="AE112" s="162" t="s">
        <v>197</v>
      </c>
      <c r="AF112" s="198" t="s">
        <v>322</v>
      </c>
      <c r="AG112" s="162" t="s">
        <v>323</v>
      </c>
      <c r="AH112" s="185" t="s">
        <v>579</v>
      </c>
      <c r="AI112" s="192">
        <v>20245420009463</v>
      </c>
      <c r="AJ112" s="185" t="s">
        <v>580</v>
      </c>
      <c r="AK112" s="185" t="s">
        <v>216</v>
      </c>
      <c r="AL112" s="193">
        <v>45415</v>
      </c>
      <c r="AM112" s="193">
        <v>46337</v>
      </c>
    </row>
    <row r="113" spans="1:39" ht="23.1" customHeight="1">
      <c r="A113" s="162">
        <v>2024</v>
      </c>
      <c r="B113" s="165">
        <v>25</v>
      </c>
      <c r="C113" s="185" t="s">
        <v>187</v>
      </c>
      <c r="D113" s="169" t="s">
        <v>188</v>
      </c>
      <c r="E113" s="195" t="s">
        <v>265</v>
      </c>
      <c r="F113" s="185" t="s">
        <v>266</v>
      </c>
      <c r="G113" s="260" t="s">
        <v>189</v>
      </c>
      <c r="H113" s="162" t="s">
        <v>525</v>
      </c>
      <c r="I113" s="162" t="s">
        <v>267</v>
      </c>
      <c r="J113" s="185" t="s">
        <v>581</v>
      </c>
      <c r="K113" s="185" t="s">
        <v>320</v>
      </c>
      <c r="L113" s="162" t="s">
        <v>351</v>
      </c>
      <c r="M113" s="162">
        <v>900992762</v>
      </c>
      <c r="N113" s="187" t="s">
        <v>89</v>
      </c>
      <c r="O113" s="168">
        <v>45300</v>
      </c>
      <c r="P113" s="188">
        <v>24</v>
      </c>
      <c r="Q113" s="168">
        <v>45314</v>
      </c>
      <c r="R113" s="168">
        <v>46044</v>
      </c>
      <c r="S113" s="168"/>
      <c r="T113" s="168"/>
      <c r="U113" s="188"/>
      <c r="V113" s="162" t="s">
        <v>196</v>
      </c>
      <c r="W113" s="188">
        <v>24</v>
      </c>
      <c r="X113" s="176" t="s">
        <v>15</v>
      </c>
      <c r="Y113" s="177" t="s">
        <v>15</v>
      </c>
      <c r="Z113" s="168">
        <v>46044</v>
      </c>
      <c r="AA113" s="170">
        <v>0</v>
      </c>
      <c r="AB113" s="171">
        <v>0</v>
      </c>
      <c r="AC113" s="172">
        <v>0</v>
      </c>
      <c r="AD113" s="162" t="s">
        <v>197</v>
      </c>
      <c r="AE113" s="162" t="s">
        <v>197</v>
      </c>
      <c r="AF113" s="198" t="s">
        <v>322</v>
      </c>
      <c r="AG113" s="162" t="s">
        <v>323</v>
      </c>
      <c r="AH113" s="185" t="s">
        <v>528</v>
      </c>
      <c r="AI113" s="192">
        <v>20245420005333</v>
      </c>
      <c r="AJ113" s="185" t="s">
        <v>582</v>
      </c>
      <c r="AK113" s="185" t="s">
        <v>216</v>
      </c>
      <c r="AL113" s="193">
        <v>45314</v>
      </c>
      <c r="AM113" s="193">
        <v>46237</v>
      </c>
    </row>
    <row r="114" spans="1:39" ht="23.1" customHeight="1">
      <c r="A114" s="162">
        <v>2024</v>
      </c>
      <c r="B114" s="165">
        <v>26</v>
      </c>
      <c r="C114" s="185" t="s">
        <v>187</v>
      </c>
      <c r="D114" s="169" t="s">
        <v>188</v>
      </c>
      <c r="E114" s="195" t="s">
        <v>265</v>
      </c>
      <c r="F114" s="185" t="s">
        <v>266</v>
      </c>
      <c r="G114" s="260" t="s">
        <v>189</v>
      </c>
      <c r="H114" s="162" t="s">
        <v>525</v>
      </c>
      <c r="I114" s="162" t="s">
        <v>267</v>
      </c>
      <c r="J114" s="185" t="s">
        <v>583</v>
      </c>
      <c r="K114" s="185" t="s">
        <v>320</v>
      </c>
      <c r="L114" s="162" t="s">
        <v>584</v>
      </c>
      <c r="M114" s="162">
        <v>830049288</v>
      </c>
      <c r="N114" s="187" t="s">
        <v>89</v>
      </c>
      <c r="O114" s="168">
        <v>45293</v>
      </c>
      <c r="P114" s="188">
        <v>24</v>
      </c>
      <c r="Q114" s="168">
        <v>45294</v>
      </c>
      <c r="R114" s="168">
        <v>46024</v>
      </c>
      <c r="S114" s="168"/>
      <c r="T114" s="168"/>
      <c r="U114" s="188"/>
      <c r="V114" s="162" t="s">
        <v>196</v>
      </c>
      <c r="W114" s="188">
        <v>24</v>
      </c>
      <c r="X114" s="176" t="s">
        <v>15</v>
      </c>
      <c r="Y114" s="177" t="s">
        <v>15</v>
      </c>
      <c r="Z114" s="168">
        <v>46024</v>
      </c>
      <c r="AA114" s="170">
        <v>0</v>
      </c>
      <c r="AB114" s="171">
        <v>0</v>
      </c>
      <c r="AC114" s="172">
        <v>0</v>
      </c>
      <c r="AD114" s="162" t="s">
        <v>197</v>
      </c>
      <c r="AE114" s="162" t="s">
        <v>197</v>
      </c>
      <c r="AF114" s="198" t="s">
        <v>322</v>
      </c>
      <c r="AG114" s="162" t="s">
        <v>323</v>
      </c>
      <c r="AH114" s="185" t="s">
        <v>528</v>
      </c>
      <c r="AI114" s="192">
        <v>20245420005333</v>
      </c>
      <c r="AJ114" s="192">
        <v>1146101042013</v>
      </c>
      <c r="AK114" s="185" t="s">
        <v>216</v>
      </c>
      <c r="AL114" s="193">
        <v>45342</v>
      </c>
      <c r="AM114" s="193">
        <v>46203</v>
      </c>
    </row>
    <row r="115" spans="1:39" ht="23.1" customHeight="1">
      <c r="A115" s="162">
        <v>2024</v>
      </c>
      <c r="B115" s="165">
        <v>27</v>
      </c>
      <c r="C115" s="185" t="s">
        <v>187</v>
      </c>
      <c r="D115" s="185" t="s">
        <v>188</v>
      </c>
      <c r="E115" s="195" t="s">
        <v>265</v>
      </c>
      <c r="F115" s="185" t="s">
        <v>266</v>
      </c>
      <c r="G115" s="260" t="s">
        <v>189</v>
      </c>
      <c r="H115" s="162" t="s">
        <v>525</v>
      </c>
      <c r="I115" s="162" t="s">
        <v>267</v>
      </c>
      <c r="J115" s="185" t="s">
        <v>585</v>
      </c>
      <c r="K115" s="185" t="s">
        <v>320</v>
      </c>
      <c r="L115" s="185" t="s">
        <v>586</v>
      </c>
      <c r="M115" s="192">
        <v>830051719</v>
      </c>
      <c r="N115" s="187" t="s">
        <v>89</v>
      </c>
      <c r="O115" s="193">
        <v>45321</v>
      </c>
      <c r="P115" s="185">
        <v>24</v>
      </c>
      <c r="Q115" s="193">
        <v>45369</v>
      </c>
      <c r="R115" s="193">
        <v>46098</v>
      </c>
      <c r="S115" s="168"/>
      <c r="T115" s="168"/>
      <c r="U115" s="188"/>
      <c r="V115" s="162" t="s">
        <v>196</v>
      </c>
      <c r="W115" s="185">
        <v>24</v>
      </c>
      <c r="X115" s="176" t="s">
        <v>15</v>
      </c>
      <c r="Y115" s="177" t="s">
        <v>15</v>
      </c>
      <c r="Z115" s="168">
        <v>46098</v>
      </c>
      <c r="AA115" s="170">
        <v>0</v>
      </c>
      <c r="AB115" s="171">
        <v>0</v>
      </c>
      <c r="AC115" s="172">
        <v>0</v>
      </c>
      <c r="AD115" s="162" t="s">
        <v>197</v>
      </c>
      <c r="AE115" s="162" t="s">
        <v>197</v>
      </c>
      <c r="AF115" s="198" t="s">
        <v>322</v>
      </c>
      <c r="AG115" s="185" t="s">
        <v>323</v>
      </c>
      <c r="AH115" s="185" t="s">
        <v>528</v>
      </c>
      <c r="AI115" s="192">
        <v>20245420008703</v>
      </c>
      <c r="AJ115" s="185" t="s">
        <v>587</v>
      </c>
      <c r="AK115" s="185" t="s">
        <v>216</v>
      </c>
      <c r="AL115" s="193">
        <v>45311</v>
      </c>
      <c r="AM115" s="193">
        <v>46223</v>
      </c>
    </row>
    <row r="116" spans="1:39" ht="23.1" customHeight="1">
      <c r="A116" s="162">
        <v>2024</v>
      </c>
      <c r="B116" s="165">
        <v>419</v>
      </c>
      <c r="C116" s="185" t="s">
        <v>187</v>
      </c>
      <c r="D116" s="185" t="s">
        <v>188</v>
      </c>
      <c r="E116" s="195" t="s">
        <v>265</v>
      </c>
      <c r="F116" s="185" t="s">
        <v>266</v>
      </c>
      <c r="G116" s="260" t="s">
        <v>189</v>
      </c>
      <c r="H116" s="162" t="s">
        <v>525</v>
      </c>
      <c r="I116" s="162" t="s">
        <v>267</v>
      </c>
      <c r="J116" s="185" t="s">
        <v>588</v>
      </c>
      <c r="K116" s="185" t="s">
        <v>320</v>
      </c>
      <c r="L116" s="162" t="s">
        <v>433</v>
      </c>
      <c r="M116" s="162">
        <v>860030506</v>
      </c>
      <c r="N116" s="187" t="s">
        <v>89</v>
      </c>
      <c r="O116" s="168">
        <v>45407</v>
      </c>
      <c r="P116" s="188">
        <v>24</v>
      </c>
      <c r="Q116" s="168">
        <v>45422</v>
      </c>
      <c r="R116" s="168">
        <v>46151</v>
      </c>
      <c r="S116" s="168"/>
      <c r="T116" s="168"/>
      <c r="U116" s="188"/>
      <c r="V116" s="162" t="s">
        <v>196</v>
      </c>
      <c r="W116" s="188">
        <v>24</v>
      </c>
      <c r="X116" s="176" t="s">
        <v>15</v>
      </c>
      <c r="Y116" s="177" t="s">
        <v>15</v>
      </c>
      <c r="Z116" s="168">
        <v>46151</v>
      </c>
      <c r="AA116" s="170">
        <v>0</v>
      </c>
      <c r="AB116" s="171">
        <v>0</v>
      </c>
      <c r="AC116" s="172">
        <v>0</v>
      </c>
      <c r="AD116" s="162" t="s">
        <v>197</v>
      </c>
      <c r="AE116" s="162" t="s">
        <v>197</v>
      </c>
      <c r="AF116" s="198" t="s">
        <v>322</v>
      </c>
      <c r="AG116" s="185" t="s">
        <v>323</v>
      </c>
      <c r="AH116" s="185" t="s">
        <v>579</v>
      </c>
      <c r="AI116" s="192">
        <v>20245420009463</v>
      </c>
      <c r="AJ116" s="185" t="s">
        <v>589</v>
      </c>
      <c r="AK116" s="185" t="s">
        <v>216</v>
      </c>
      <c r="AL116" s="193">
        <v>45405</v>
      </c>
      <c r="AM116" s="193">
        <v>46318</v>
      </c>
    </row>
    <row r="117" spans="1:39" ht="23.1" customHeight="1">
      <c r="A117" s="162">
        <v>2024</v>
      </c>
      <c r="B117" s="165">
        <v>420</v>
      </c>
      <c r="C117" s="185" t="s">
        <v>187</v>
      </c>
      <c r="D117" s="169" t="s">
        <v>188</v>
      </c>
      <c r="E117" s="195" t="s">
        <v>265</v>
      </c>
      <c r="F117" s="185" t="s">
        <v>266</v>
      </c>
      <c r="G117" s="260" t="s">
        <v>189</v>
      </c>
      <c r="H117" s="162" t="s">
        <v>525</v>
      </c>
      <c r="I117" s="162" t="s">
        <v>267</v>
      </c>
      <c r="J117" s="185" t="s">
        <v>590</v>
      </c>
      <c r="K117" s="185" t="s">
        <v>591</v>
      </c>
      <c r="L117" s="162" t="s">
        <v>592</v>
      </c>
      <c r="M117" s="162">
        <v>8300128173</v>
      </c>
      <c r="N117" s="187" t="s">
        <v>195</v>
      </c>
      <c r="O117" s="168">
        <v>45390</v>
      </c>
      <c r="P117" s="188">
        <v>54</v>
      </c>
      <c r="Q117" s="168">
        <v>45411</v>
      </c>
      <c r="R117" s="168">
        <v>47054</v>
      </c>
      <c r="S117" s="168"/>
      <c r="T117" s="168"/>
      <c r="U117" s="188"/>
      <c r="V117" s="162" t="s">
        <v>196</v>
      </c>
      <c r="W117" s="188">
        <v>54</v>
      </c>
      <c r="X117" s="176" t="s">
        <v>15</v>
      </c>
      <c r="Y117" s="177" t="s">
        <v>15</v>
      </c>
      <c r="Z117" s="168">
        <v>47054</v>
      </c>
      <c r="AA117" s="170">
        <v>0</v>
      </c>
      <c r="AB117" s="171">
        <v>0</v>
      </c>
      <c r="AC117" s="172">
        <v>0</v>
      </c>
      <c r="AD117" s="162" t="s">
        <v>197</v>
      </c>
      <c r="AE117" s="162" t="s">
        <v>197</v>
      </c>
      <c r="AF117" s="198" t="s">
        <v>593</v>
      </c>
      <c r="AG117" s="162" t="s">
        <v>117</v>
      </c>
      <c r="AH117" s="196" t="s">
        <v>594</v>
      </c>
      <c r="AI117" s="199">
        <v>20245420008813</v>
      </c>
      <c r="AJ117" s="185" t="s">
        <v>595</v>
      </c>
      <c r="AK117" s="185" t="s">
        <v>274</v>
      </c>
      <c r="AL117" s="193">
        <v>45408</v>
      </c>
      <c r="AM117" s="193">
        <v>47234</v>
      </c>
    </row>
    <row r="118" spans="1:39" ht="23.1" customHeight="1">
      <c r="A118" s="162">
        <v>2024</v>
      </c>
      <c r="B118" s="165">
        <v>487</v>
      </c>
      <c r="C118" s="185" t="s">
        <v>187</v>
      </c>
      <c r="D118" s="185" t="s">
        <v>188</v>
      </c>
      <c r="E118" s="195" t="s">
        <v>265</v>
      </c>
      <c r="F118" s="185" t="s">
        <v>266</v>
      </c>
      <c r="G118" s="260" t="s">
        <v>189</v>
      </c>
      <c r="H118" s="162" t="s">
        <v>525</v>
      </c>
      <c r="I118" s="162" t="s">
        <v>267</v>
      </c>
      <c r="J118" s="185" t="s">
        <v>596</v>
      </c>
      <c r="K118" s="185" t="s">
        <v>320</v>
      </c>
      <c r="L118" s="162" t="s">
        <v>433</v>
      </c>
      <c r="M118" s="162">
        <v>860030506</v>
      </c>
      <c r="N118" s="187" t="s">
        <v>89</v>
      </c>
      <c r="O118" s="193">
        <v>45426</v>
      </c>
      <c r="P118" s="185">
        <v>24</v>
      </c>
      <c r="Q118" s="193">
        <v>45432</v>
      </c>
      <c r="R118" s="193">
        <v>46161</v>
      </c>
      <c r="S118" s="168"/>
      <c r="T118" s="168"/>
      <c r="U118" s="188"/>
      <c r="V118" s="162" t="s">
        <v>196</v>
      </c>
      <c r="W118" s="185">
        <v>24</v>
      </c>
      <c r="X118" s="176" t="s">
        <v>15</v>
      </c>
      <c r="Y118" s="177" t="s">
        <v>15</v>
      </c>
      <c r="Z118" s="168">
        <v>45431</v>
      </c>
      <c r="AA118" s="170">
        <v>0</v>
      </c>
      <c r="AB118" s="171">
        <v>0</v>
      </c>
      <c r="AC118" s="172">
        <v>0</v>
      </c>
      <c r="AD118" s="162" t="s">
        <v>197</v>
      </c>
      <c r="AE118" s="162" t="s">
        <v>197</v>
      </c>
      <c r="AF118" s="198" t="s">
        <v>322</v>
      </c>
      <c r="AG118" s="185" t="s">
        <v>323</v>
      </c>
      <c r="AH118" s="185" t="s">
        <v>579</v>
      </c>
      <c r="AI118" s="192">
        <v>20245420009463</v>
      </c>
      <c r="AJ118" s="192" t="s">
        <v>597</v>
      </c>
      <c r="AK118" s="185" t="s">
        <v>216</v>
      </c>
      <c r="AL118" s="193">
        <v>45426</v>
      </c>
      <c r="AM118" s="193">
        <v>46341</v>
      </c>
    </row>
  </sheetData>
  <autoFilter ref="A1:AM118" xr:uid="{00000000-0009-0000-0000-000001000000}"/>
  <conditionalFormatting sqref="B14:B91">
    <cfRule type="duplicateValues" dxfId="341" priority="71"/>
    <cfRule type="duplicateValues" dxfId="340" priority="77"/>
  </conditionalFormatting>
  <conditionalFormatting sqref="B92">
    <cfRule type="duplicateValues" dxfId="339" priority="38"/>
    <cfRule type="duplicateValues" dxfId="338" priority="42"/>
  </conditionalFormatting>
  <conditionalFormatting sqref="B93:B118">
    <cfRule type="duplicateValues" dxfId="337" priority="57"/>
    <cfRule type="duplicateValues" dxfId="336" priority="61"/>
  </conditionalFormatting>
  <conditionalFormatting sqref="I93:I118">
    <cfRule type="duplicateValues" dxfId="335" priority="52"/>
  </conditionalFormatting>
  <conditionalFormatting sqref="J14:J91">
    <cfRule type="duplicateValues" dxfId="334" priority="75"/>
    <cfRule type="duplicateValues" dxfId="333" priority="82"/>
    <cfRule type="duplicateValues" dxfId="332" priority="83"/>
    <cfRule type="duplicateValues" dxfId="331" priority="84"/>
    <cfRule type="duplicateValues" dxfId="330" priority="86"/>
  </conditionalFormatting>
  <conditionalFormatting sqref="J92">
    <cfRule type="duplicateValues" dxfId="329" priority="40"/>
    <cfRule type="duplicateValues" dxfId="328" priority="46"/>
    <cfRule type="duplicateValues" dxfId="327" priority="47"/>
    <cfRule type="duplicateValues" dxfId="326" priority="48"/>
    <cfRule type="duplicateValues" dxfId="325" priority="50"/>
  </conditionalFormatting>
  <conditionalFormatting sqref="J93:J115">
    <cfRule type="duplicateValues" dxfId="324" priority="65"/>
    <cfRule type="duplicateValues" dxfId="323" priority="66"/>
    <cfRule type="duplicateValues" dxfId="322" priority="67"/>
    <cfRule type="duplicateValues" dxfId="321" priority="69"/>
  </conditionalFormatting>
  <conditionalFormatting sqref="J93:J118">
    <cfRule type="duplicateValues" dxfId="320" priority="54"/>
    <cfRule type="duplicateValues" dxfId="319" priority="55"/>
    <cfRule type="duplicateValues" dxfId="318" priority="59"/>
  </conditionalFormatting>
  <conditionalFormatting sqref="J116">
    <cfRule type="duplicateValues" dxfId="317" priority="28"/>
    <cfRule type="duplicateValues" dxfId="316" priority="29"/>
    <cfRule type="duplicateValues" dxfId="315" priority="30"/>
    <cfRule type="duplicateValues" dxfId="314" priority="31"/>
  </conditionalFormatting>
  <conditionalFormatting sqref="J116:J117">
    <cfRule type="duplicateValues" dxfId="313" priority="34"/>
    <cfRule type="duplicateValues" dxfId="312" priority="35"/>
    <cfRule type="duplicateValues" dxfId="311" priority="36"/>
  </conditionalFormatting>
  <conditionalFormatting sqref="J118">
    <cfRule type="duplicateValues" dxfId="310" priority="11"/>
    <cfRule type="duplicateValues" dxfId="309" priority="12"/>
    <cfRule type="duplicateValues" dxfId="308" priority="13"/>
    <cfRule type="duplicateValues" dxfId="307" priority="14"/>
    <cfRule type="duplicateValues" dxfId="306" priority="15"/>
    <cfRule type="duplicateValues" dxfId="305" priority="16"/>
    <cfRule type="duplicateValues" dxfId="304" priority="17"/>
    <cfRule type="duplicateValues" dxfId="303" priority="19"/>
    <cfRule type="duplicateValues" dxfId="302" priority="20"/>
    <cfRule type="duplicateValues" dxfId="301" priority="21"/>
    <cfRule type="duplicateValues" dxfId="300" priority="22"/>
    <cfRule type="duplicateValues" dxfId="299" priority="23"/>
  </conditionalFormatting>
  <conditionalFormatting sqref="K14:K91">
    <cfRule type="duplicateValues" dxfId="298" priority="78"/>
    <cfRule type="duplicateValues" dxfId="297" priority="85"/>
  </conditionalFormatting>
  <conditionalFormatting sqref="K92">
    <cfRule type="duplicateValues" dxfId="296" priority="43"/>
    <cfRule type="duplicateValues" dxfId="295" priority="49"/>
  </conditionalFormatting>
  <conditionalFormatting sqref="K93:K115">
    <cfRule type="duplicateValues" dxfId="294" priority="68"/>
  </conditionalFormatting>
  <conditionalFormatting sqref="K93:K118">
    <cfRule type="duplicateValues" dxfId="293" priority="51"/>
    <cfRule type="duplicateValues" dxfId="292" priority="56"/>
    <cfRule type="duplicateValues" dxfId="291" priority="62"/>
  </conditionalFormatting>
  <conditionalFormatting sqref="K116">
    <cfRule type="duplicateValues" dxfId="290" priority="26"/>
    <cfRule type="duplicateValues" dxfId="289" priority="27"/>
  </conditionalFormatting>
  <conditionalFormatting sqref="K117">
    <cfRule type="duplicateValues" dxfId="288" priority="32"/>
    <cfRule type="duplicateValues" dxfId="287" priority="33"/>
  </conditionalFormatting>
  <conditionalFormatting sqref="K118">
    <cfRule type="duplicateValues" dxfId="286" priority="24"/>
    <cfRule type="duplicateValues" dxfId="285" priority="25"/>
  </conditionalFormatting>
  <conditionalFormatting sqref="L14:L91">
    <cfRule type="duplicateValues" dxfId="284" priority="74"/>
    <cfRule type="duplicateValues" dxfId="283" priority="80"/>
  </conditionalFormatting>
  <conditionalFormatting sqref="L92">
    <cfRule type="duplicateValues" dxfId="282" priority="39"/>
    <cfRule type="duplicateValues" dxfId="281" priority="44"/>
  </conditionalFormatting>
  <conditionalFormatting sqref="L93:L115">
    <cfRule type="duplicateValues" dxfId="280" priority="63"/>
  </conditionalFormatting>
  <conditionalFormatting sqref="L93:L118">
    <cfRule type="duplicateValues" dxfId="279" priority="58"/>
  </conditionalFormatting>
  <conditionalFormatting sqref="L118">
    <cfRule type="duplicateValues" dxfId="278" priority="18"/>
  </conditionalFormatting>
  <conditionalFormatting sqref="M14:M91">
    <cfRule type="duplicateValues" dxfId="277" priority="70"/>
    <cfRule type="duplicateValues" dxfId="276" priority="76"/>
    <cfRule type="duplicateValues" dxfId="275" priority="81"/>
  </conditionalFormatting>
  <conditionalFormatting sqref="M92">
    <cfRule type="duplicateValues" dxfId="274" priority="37"/>
    <cfRule type="duplicateValues" dxfId="273" priority="41"/>
    <cfRule type="duplicateValues" dxfId="272" priority="45"/>
  </conditionalFormatting>
  <conditionalFormatting sqref="M93:M115">
    <cfRule type="duplicateValues" dxfId="271" priority="64"/>
  </conditionalFormatting>
  <conditionalFormatting sqref="M93:M118">
    <cfRule type="duplicateValues" dxfId="270" priority="53"/>
    <cfRule type="duplicateValues" dxfId="269" priority="60"/>
  </conditionalFormatting>
  <conditionalFormatting sqref="AI14:AI91">
    <cfRule type="duplicateValues" dxfId="268" priority="72"/>
    <cfRule type="duplicateValues" dxfId="267" priority="73"/>
    <cfRule type="duplicateValues" dxfId="266" priority="79"/>
  </conditionalFormatting>
  <conditionalFormatting sqref="AI93:AI115">
    <cfRule type="duplicateValues" dxfId="265" priority="8"/>
  </conditionalFormatting>
  <conditionalFormatting sqref="AI93:AI118">
    <cfRule type="duplicateValues" dxfId="264" priority="6"/>
    <cfRule type="duplicateValues" dxfId="263" priority="7"/>
    <cfRule type="duplicateValues" dxfId="262" priority="9"/>
    <cfRule type="duplicateValues" dxfId="261" priority="10"/>
  </conditionalFormatting>
  <conditionalFormatting sqref="AI116">
    <cfRule type="duplicateValues" dxfId="260" priority="4"/>
  </conditionalFormatting>
  <conditionalFormatting sqref="AI116:AI117">
    <cfRule type="duplicateValues" dxfId="259" priority="5"/>
  </conditionalFormatting>
  <conditionalFormatting sqref="AI118 AI116">
    <cfRule type="duplicateValues" dxfId="258" priority="3"/>
  </conditionalFormatting>
  <conditionalFormatting sqref="AI118">
    <cfRule type="duplicateValues" dxfId="257" priority="1"/>
    <cfRule type="duplicateValues" dxfId="256" priority="2"/>
  </conditionalFormatting>
  <hyperlinks>
    <hyperlink ref="AF2" r:id="rId1" xr:uid="{00000000-0004-0000-0100-000000000000}"/>
    <hyperlink ref="AF6" r:id="rId2" xr:uid="{00000000-0004-0000-0100-000001000000}"/>
    <hyperlink ref="AF7" r:id="rId3" xr:uid="{00000000-0004-0000-0100-000002000000}"/>
    <hyperlink ref="AF8" r:id="rId4" xr:uid="{00000000-0004-0000-0100-000003000000}"/>
    <hyperlink ref="AF11" r:id="rId5" xr:uid="{00000000-0004-0000-0100-000004000000}"/>
    <hyperlink ref="AF13" r:id="rId6" xr:uid="{00000000-0004-0000-0100-000005000000}"/>
    <hyperlink ref="AF23" r:id="rId7" xr:uid="{00000000-0004-0000-0100-000006000000}"/>
    <hyperlink ref="AF35" r:id="rId8" xr:uid="{00000000-0004-0000-0100-000007000000}"/>
    <hyperlink ref="AF37" r:id="rId9" xr:uid="{00000000-0004-0000-0100-000008000000}"/>
    <hyperlink ref="AF38" r:id="rId10" xr:uid="{00000000-0004-0000-0100-000009000000}"/>
    <hyperlink ref="AF39" r:id="rId11" xr:uid="{00000000-0004-0000-0100-00000A000000}"/>
    <hyperlink ref="AF28" r:id="rId12" xr:uid="{00000000-0004-0000-0100-00000B000000}"/>
    <hyperlink ref="AF36" r:id="rId13" xr:uid="{00000000-0004-0000-0100-00000C000000}"/>
    <hyperlink ref="AF40" r:id="rId14" xr:uid="{00000000-0004-0000-0100-00000D000000}"/>
    <hyperlink ref="AF24" r:id="rId15" xr:uid="{00000000-0004-0000-0100-00000E000000}"/>
    <hyperlink ref="AF18" r:id="rId16" xr:uid="{00000000-0004-0000-0100-00000F000000}"/>
    <hyperlink ref="AF41:AF42" r:id="rId17" display="https://community.secop.gov.co/Public/Tendering/OpportunityDetail/Index?noticeUID=CO1.NTC.4981968&amp;isFromPublicArea=True&amp;isModal=False" xr:uid="{00000000-0004-0000-0100-000010000000}"/>
    <hyperlink ref="AF45:AF46" r:id="rId18" display="https://community.secop.gov.co/Public/Tendering/OpportunityDetail/Index?noticeUID=CO1.NTC.4981968&amp;isFromPublicArea=True&amp;isModal=False" xr:uid="{00000000-0004-0000-0100-000011000000}"/>
    <hyperlink ref="AF29" r:id="rId19" xr:uid="{00000000-0004-0000-0100-000012000000}"/>
    <hyperlink ref="AF30" r:id="rId20" xr:uid="{00000000-0004-0000-0100-000013000000}"/>
    <hyperlink ref="AF31" r:id="rId21" xr:uid="{00000000-0004-0000-0100-000014000000}"/>
    <hyperlink ref="AF32" r:id="rId22" xr:uid="{00000000-0004-0000-0100-000015000000}"/>
    <hyperlink ref="AF33" r:id="rId23" xr:uid="{00000000-0004-0000-0100-000016000000}"/>
    <hyperlink ref="AF34" r:id="rId24" xr:uid="{00000000-0004-0000-0100-000017000000}"/>
    <hyperlink ref="AF25" r:id="rId25" xr:uid="{00000000-0004-0000-0100-000018000000}"/>
    <hyperlink ref="AF26" r:id="rId26" xr:uid="{00000000-0004-0000-0100-000019000000}"/>
    <hyperlink ref="AF27" r:id="rId27" xr:uid="{00000000-0004-0000-0100-00001A000000}"/>
    <hyperlink ref="AF92" r:id="rId28" xr:uid="{00000000-0004-0000-0100-00001B000000}"/>
    <hyperlink ref="AF93:AF96" r:id="rId29" display="https://community.secop.gov.co/Public/Tendering/OpportunityDetail/Index?noticeUID=CO1.NTC.4981968&amp;isFromPublicArea=True&amp;isModal=False" xr:uid="{00000000-0004-0000-0100-00001C000000}"/>
    <hyperlink ref="AF97" r:id="rId30" xr:uid="{00000000-0004-0000-0100-00001D000000}"/>
    <hyperlink ref="AF98:AF103" r:id="rId31" display="https://community.secop.gov.co/Public/Tendering/OpportunityDetail/Index?noticeUID=CO1.NTC.4981968&amp;isFromPublicArea=True&amp;isModal=False" xr:uid="{00000000-0004-0000-0100-00001E000000}"/>
    <hyperlink ref="AF104:AF115" r:id="rId32" display="https://community.secop.gov.co/Public/Tendering/OpportunityDetail/Index?noticeUID=CO1.NTC.4981968&amp;isFromPublicArea=True&amp;isModal=False" xr:uid="{00000000-0004-0000-0100-00001F000000}"/>
    <hyperlink ref="AF117" r:id="rId33" xr:uid="{00000000-0004-0000-0100-000020000000}"/>
    <hyperlink ref="AF116" r:id="rId34" xr:uid="{00000000-0004-0000-0100-000021000000}"/>
    <hyperlink ref="AF118" r:id="rId35" xr:uid="{00000000-0004-0000-0100-000022000000}"/>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2" tint="-0.249977111117893"/>
  </sheetPr>
  <dimension ref="A1:H61"/>
  <sheetViews>
    <sheetView zoomScale="96" zoomScaleNormal="96" workbookViewId="0">
      <pane ySplit="1" topLeftCell="A61" activePane="bottomLeft" state="frozen"/>
      <selection pane="bottomLeft" activeCell="E62" sqref="E62"/>
    </sheetView>
  </sheetViews>
  <sheetFormatPr defaultColWidth="9.140625" defaultRowHeight="15"/>
  <cols>
    <col min="2" max="2" width="19" bestFit="1" customWidth="1"/>
    <col min="3" max="3" width="35.28515625" bestFit="1" customWidth="1"/>
    <col min="5" max="5" width="13.7109375" bestFit="1" customWidth="1"/>
    <col min="6" max="6" width="21.28515625" style="238" bestFit="1" customWidth="1"/>
    <col min="7" max="7" width="84.85546875" customWidth="1"/>
  </cols>
  <sheetData>
    <row r="1" spans="1:7" s="242" customFormat="1" ht="27.75">
      <c r="A1" s="239" t="s">
        <v>151</v>
      </c>
      <c r="B1" s="239" t="s">
        <v>598</v>
      </c>
      <c r="C1" s="240" t="s">
        <v>9</v>
      </c>
      <c r="D1" s="240" t="s">
        <v>599</v>
      </c>
      <c r="E1" s="240" t="s">
        <v>600</v>
      </c>
      <c r="F1" s="240" t="s">
        <v>601</v>
      </c>
      <c r="G1" s="241" t="s">
        <v>158</v>
      </c>
    </row>
    <row r="2" spans="1:7">
      <c r="A2" s="243">
        <v>1</v>
      </c>
      <c r="B2" s="243" t="s">
        <v>602</v>
      </c>
      <c r="C2" s="243" t="s">
        <v>603</v>
      </c>
      <c r="D2" s="263"/>
      <c r="E2" s="2"/>
      <c r="F2" s="244"/>
      <c r="G2" s="243" t="s">
        <v>604</v>
      </c>
    </row>
    <row r="3" spans="1:7">
      <c r="A3" s="243">
        <v>2</v>
      </c>
      <c r="B3" s="243" t="s">
        <v>605</v>
      </c>
      <c r="C3" s="243" t="s">
        <v>603</v>
      </c>
      <c r="D3" s="263"/>
      <c r="E3" s="2"/>
      <c r="F3" s="244"/>
      <c r="G3" s="243" t="s">
        <v>606</v>
      </c>
    </row>
    <row r="4" spans="1:7">
      <c r="A4" s="243">
        <v>3</v>
      </c>
      <c r="B4" s="243" t="s">
        <v>607</v>
      </c>
      <c r="C4" s="243" t="s">
        <v>603</v>
      </c>
      <c r="D4" s="263"/>
      <c r="E4" s="2"/>
      <c r="F4" s="244"/>
      <c r="G4" s="243" t="s">
        <v>608</v>
      </c>
    </row>
    <row r="5" spans="1:7">
      <c r="A5" s="243">
        <v>4</v>
      </c>
      <c r="B5" s="243" t="s">
        <v>609</v>
      </c>
      <c r="C5" s="243" t="s">
        <v>603</v>
      </c>
      <c r="D5" s="263"/>
      <c r="E5" s="2"/>
      <c r="F5" s="244"/>
      <c r="G5" s="243" t="s">
        <v>610</v>
      </c>
    </row>
    <row r="6" spans="1:7">
      <c r="A6" s="243">
        <v>5</v>
      </c>
      <c r="B6" s="243" t="s">
        <v>611</v>
      </c>
      <c r="C6" s="243" t="s">
        <v>603</v>
      </c>
      <c r="D6" s="263"/>
      <c r="E6" s="2"/>
      <c r="F6" s="244"/>
      <c r="G6" s="243" t="s">
        <v>612</v>
      </c>
    </row>
    <row r="7" spans="1:7">
      <c r="A7" s="243">
        <v>6</v>
      </c>
      <c r="B7" s="243" t="s">
        <v>613</v>
      </c>
      <c r="C7" s="243" t="s">
        <v>614</v>
      </c>
      <c r="D7" s="263"/>
      <c r="E7" s="2"/>
      <c r="F7" s="244"/>
      <c r="G7" s="243" t="s">
        <v>615</v>
      </c>
    </row>
    <row r="8" spans="1:7">
      <c r="A8" s="243">
        <v>7</v>
      </c>
      <c r="B8" s="243" t="s">
        <v>616</v>
      </c>
      <c r="C8" s="243" t="s">
        <v>617</v>
      </c>
      <c r="D8" s="263"/>
      <c r="E8" s="2"/>
      <c r="F8" s="244"/>
      <c r="G8" s="243" t="s">
        <v>618</v>
      </c>
    </row>
    <row r="9" spans="1:7">
      <c r="A9" s="243">
        <v>8</v>
      </c>
      <c r="B9" s="243" t="s">
        <v>619</v>
      </c>
      <c r="C9" s="243" t="s">
        <v>620</v>
      </c>
      <c r="D9" s="263"/>
      <c r="E9" s="2"/>
      <c r="F9" s="244"/>
      <c r="G9" s="243" t="s">
        <v>621</v>
      </c>
    </row>
    <row r="10" spans="1:7">
      <c r="A10" s="243">
        <v>9</v>
      </c>
      <c r="B10" s="243" t="s">
        <v>622</v>
      </c>
      <c r="C10" s="243"/>
      <c r="D10" s="263"/>
      <c r="E10" s="2"/>
      <c r="F10" s="244"/>
      <c r="G10" s="243" t="s">
        <v>623</v>
      </c>
    </row>
    <row r="11" spans="1:7">
      <c r="A11" s="243">
        <v>10</v>
      </c>
      <c r="B11" s="243" t="s">
        <v>624</v>
      </c>
      <c r="C11" s="243"/>
      <c r="D11" s="263"/>
      <c r="E11" s="2"/>
      <c r="F11" s="244"/>
      <c r="G11" s="243" t="s">
        <v>625</v>
      </c>
    </row>
    <row r="12" spans="1:7">
      <c r="A12" s="243">
        <v>11</v>
      </c>
      <c r="B12" s="243" t="s">
        <v>626</v>
      </c>
      <c r="C12" s="243" t="s">
        <v>603</v>
      </c>
      <c r="D12" s="263"/>
      <c r="E12" s="2"/>
      <c r="F12" s="244"/>
      <c r="G12" s="243" t="s">
        <v>627</v>
      </c>
    </row>
    <row r="13" spans="1:7">
      <c r="A13" s="243">
        <v>12</v>
      </c>
      <c r="B13" s="243" t="s">
        <v>628</v>
      </c>
      <c r="C13" s="243" t="s">
        <v>629</v>
      </c>
      <c r="D13" s="263"/>
      <c r="E13" s="2"/>
      <c r="F13" s="244"/>
      <c r="G13" s="243"/>
    </row>
    <row r="14" spans="1:7">
      <c r="A14" s="244">
        <v>13</v>
      </c>
      <c r="B14" s="243" t="s">
        <v>630</v>
      </c>
      <c r="C14" s="243" t="s">
        <v>603</v>
      </c>
      <c r="D14" s="2"/>
      <c r="E14" s="2"/>
      <c r="F14" s="244"/>
      <c r="G14" s="244" t="s">
        <v>631</v>
      </c>
    </row>
    <row r="15" spans="1:7">
      <c r="A15" s="244">
        <v>14</v>
      </c>
      <c r="B15" s="243" t="s">
        <v>632</v>
      </c>
      <c r="C15" s="244" t="s">
        <v>633</v>
      </c>
      <c r="D15" s="2"/>
      <c r="E15" s="2"/>
      <c r="F15" s="244"/>
      <c r="G15" s="244"/>
    </row>
    <row r="16" spans="1:7">
      <c r="A16" s="244">
        <v>15</v>
      </c>
      <c r="B16" s="243" t="s">
        <v>634</v>
      </c>
      <c r="C16" s="244" t="s">
        <v>635</v>
      </c>
      <c r="D16" s="2"/>
      <c r="E16" s="2"/>
      <c r="F16" s="244"/>
      <c r="G16" s="244" t="s">
        <v>636</v>
      </c>
    </row>
    <row r="17" spans="1:7">
      <c r="A17" s="244">
        <v>16</v>
      </c>
      <c r="B17" s="243" t="s">
        <v>637</v>
      </c>
      <c r="C17" s="243" t="s">
        <v>617</v>
      </c>
      <c r="D17" s="2"/>
      <c r="E17" s="2"/>
      <c r="F17" s="244"/>
      <c r="G17" s="244" t="s">
        <v>638</v>
      </c>
    </row>
    <row r="18" spans="1:7">
      <c r="A18" s="244">
        <v>17</v>
      </c>
      <c r="B18" s="243" t="s">
        <v>639</v>
      </c>
      <c r="C18" s="244" t="s">
        <v>620</v>
      </c>
      <c r="D18" s="2"/>
      <c r="E18" s="2"/>
      <c r="F18" s="244"/>
      <c r="G18" s="244" t="s">
        <v>640</v>
      </c>
    </row>
    <row r="19" spans="1:7">
      <c r="A19" s="244">
        <v>18</v>
      </c>
      <c r="B19" s="243" t="s">
        <v>641</v>
      </c>
      <c r="C19" s="243" t="s">
        <v>617</v>
      </c>
      <c r="D19" s="2"/>
      <c r="E19" s="2"/>
      <c r="F19" s="244"/>
      <c r="G19" s="244" t="s">
        <v>642</v>
      </c>
    </row>
    <row r="20" spans="1:7">
      <c r="A20" s="244">
        <v>19</v>
      </c>
      <c r="B20" s="243" t="s">
        <v>643</v>
      </c>
      <c r="C20" s="243" t="s">
        <v>617</v>
      </c>
      <c r="D20" s="2"/>
      <c r="E20" s="2"/>
      <c r="F20" s="244"/>
      <c r="G20" s="2" t="s">
        <v>644</v>
      </c>
    </row>
    <row r="21" spans="1:7">
      <c r="A21" s="244">
        <v>20</v>
      </c>
      <c r="B21" s="243" t="s">
        <v>645</v>
      </c>
      <c r="C21" s="244" t="s">
        <v>620</v>
      </c>
      <c r="D21" s="2" t="s">
        <v>646</v>
      </c>
      <c r="E21" s="2"/>
      <c r="F21" s="244"/>
      <c r="G21" s="2" t="s">
        <v>647</v>
      </c>
    </row>
    <row r="22" spans="1:7">
      <c r="A22" s="244">
        <v>21</v>
      </c>
      <c r="B22" s="243" t="s">
        <v>648</v>
      </c>
      <c r="C22" s="243" t="s">
        <v>617</v>
      </c>
      <c r="D22" s="2"/>
      <c r="E22" s="2"/>
      <c r="F22" s="244"/>
      <c r="G22" s="2" t="s">
        <v>649</v>
      </c>
    </row>
    <row r="23" spans="1:7">
      <c r="A23" s="244">
        <v>22</v>
      </c>
      <c r="B23" s="243" t="s">
        <v>650</v>
      </c>
      <c r="C23" s="243" t="s">
        <v>617</v>
      </c>
      <c r="D23" s="2"/>
      <c r="E23" s="2"/>
      <c r="F23" s="244"/>
      <c r="G23" s="2" t="s">
        <v>651</v>
      </c>
    </row>
    <row r="24" spans="1:7">
      <c r="A24" s="244">
        <v>23</v>
      </c>
      <c r="B24" s="243" t="s">
        <v>652</v>
      </c>
      <c r="C24" s="243" t="s">
        <v>620</v>
      </c>
      <c r="D24" s="2"/>
      <c r="E24" s="2"/>
      <c r="F24" s="244"/>
      <c r="G24" s="2" t="s">
        <v>647</v>
      </c>
    </row>
    <row r="25" spans="1:7">
      <c r="A25" s="244">
        <v>24</v>
      </c>
      <c r="B25" s="243" t="s">
        <v>653</v>
      </c>
      <c r="C25" s="243" t="s">
        <v>617</v>
      </c>
      <c r="D25" s="2"/>
      <c r="E25" s="2"/>
      <c r="F25" s="244"/>
      <c r="G25" s="2" t="s">
        <v>654</v>
      </c>
    </row>
    <row r="26" spans="1:7">
      <c r="A26" s="244">
        <v>25</v>
      </c>
      <c r="B26" s="243" t="s">
        <v>655</v>
      </c>
      <c r="C26" s="243" t="s">
        <v>614</v>
      </c>
      <c r="D26" s="2"/>
      <c r="E26" s="2"/>
      <c r="F26" s="244"/>
      <c r="G26" s="2"/>
    </row>
    <row r="27" spans="1:7">
      <c r="A27" s="244">
        <v>26</v>
      </c>
      <c r="B27" s="243" t="s">
        <v>656</v>
      </c>
      <c r="C27" s="243" t="s">
        <v>617</v>
      </c>
      <c r="D27" s="2"/>
      <c r="E27" s="2"/>
      <c r="F27" s="244"/>
      <c r="G27" s="2" t="s">
        <v>657</v>
      </c>
    </row>
    <row r="28" spans="1:7">
      <c r="A28" s="244">
        <v>27</v>
      </c>
      <c r="B28" s="243" t="s">
        <v>658</v>
      </c>
      <c r="C28" s="243" t="s">
        <v>659</v>
      </c>
      <c r="D28" s="2" t="s">
        <v>660</v>
      </c>
      <c r="E28" s="2">
        <v>5000000000</v>
      </c>
      <c r="F28" s="244"/>
      <c r="G28" s="2" t="s">
        <v>661</v>
      </c>
    </row>
    <row r="29" spans="1:7">
      <c r="A29" s="244">
        <v>28</v>
      </c>
      <c r="B29" s="243" t="s">
        <v>662</v>
      </c>
      <c r="C29" s="243" t="s">
        <v>195</v>
      </c>
      <c r="D29" s="2"/>
      <c r="E29" s="2"/>
      <c r="F29" s="244"/>
      <c r="G29" s="2" t="s">
        <v>663</v>
      </c>
    </row>
    <row r="30" spans="1:7">
      <c r="A30" s="244">
        <v>29</v>
      </c>
      <c r="B30" s="243" t="s">
        <v>664</v>
      </c>
      <c r="C30" s="243" t="s">
        <v>195</v>
      </c>
      <c r="D30" s="2"/>
      <c r="E30" s="2"/>
      <c r="F30" s="244"/>
      <c r="G30" s="2" t="s">
        <v>665</v>
      </c>
    </row>
    <row r="31" spans="1:7">
      <c r="A31" s="244">
        <v>30</v>
      </c>
      <c r="B31" s="243" t="s">
        <v>666</v>
      </c>
      <c r="C31" s="243" t="s">
        <v>617</v>
      </c>
      <c r="D31" s="2"/>
      <c r="E31" s="2"/>
      <c r="F31" s="244"/>
      <c r="G31" s="2" t="s">
        <v>667</v>
      </c>
    </row>
    <row r="32" spans="1:7">
      <c r="A32" s="244">
        <v>31</v>
      </c>
      <c r="B32" s="243" t="s">
        <v>668</v>
      </c>
      <c r="C32" s="243" t="s">
        <v>617</v>
      </c>
      <c r="D32" s="2"/>
      <c r="E32" s="2"/>
      <c r="F32" s="244"/>
      <c r="G32" s="2" t="s">
        <v>669</v>
      </c>
    </row>
    <row r="33" spans="1:7">
      <c r="A33" s="244">
        <v>32</v>
      </c>
      <c r="B33" s="243" t="s">
        <v>670</v>
      </c>
      <c r="C33" s="243" t="s">
        <v>620</v>
      </c>
      <c r="D33" s="2"/>
      <c r="E33" s="2">
        <v>1844</v>
      </c>
      <c r="F33" s="244"/>
      <c r="G33" s="2" t="s">
        <v>671</v>
      </c>
    </row>
    <row r="34" spans="1:7">
      <c r="A34" s="244">
        <v>33</v>
      </c>
      <c r="B34" s="243" t="s">
        <v>672</v>
      </c>
      <c r="C34" s="243" t="s">
        <v>614</v>
      </c>
      <c r="D34" s="2"/>
      <c r="E34" s="2">
        <v>1844</v>
      </c>
      <c r="F34" s="244"/>
      <c r="G34" s="2" t="s">
        <v>673</v>
      </c>
    </row>
    <row r="35" spans="1:7">
      <c r="A35" s="244">
        <v>34</v>
      </c>
      <c r="B35" s="243" t="s">
        <v>674</v>
      </c>
      <c r="C35" s="243" t="s">
        <v>617</v>
      </c>
      <c r="D35" s="2"/>
      <c r="E35" s="2"/>
      <c r="F35" s="244"/>
      <c r="G35" s="2" t="s">
        <v>675</v>
      </c>
    </row>
    <row r="36" spans="1:7">
      <c r="A36" s="244">
        <v>1</v>
      </c>
      <c r="B36" s="243" t="s">
        <v>676</v>
      </c>
      <c r="C36" s="243" t="s">
        <v>677</v>
      </c>
      <c r="D36" s="2"/>
      <c r="E36" s="2"/>
      <c r="F36" s="244"/>
      <c r="G36" s="2" t="s">
        <v>678</v>
      </c>
    </row>
    <row r="37" spans="1:7">
      <c r="A37" s="244">
        <v>2</v>
      </c>
      <c r="B37" s="243" t="s">
        <v>679</v>
      </c>
      <c r="C37" s="243" t="s">
        <v>677</v>
      </c>
      <c r="D37" s="2"/>
      <c r="E37" s="2"/>
      <c r="F37" s="244"/>
      <c r="G37" s="2" t="s">
        <v>680</v>
      </c>
    </row>
    <row r="38" spans="1:7">
      <c r="A38" s="244">
        <v>3</v>
      </c>
      <c r="B38" s="243" t="s">
        <v>681</v>
      </c>
      <c r="C38" s="243" t="s">
        <v>617</v>
      </c>
      <c r="D38" s="2"/>
      <c r="E38" s="2">
        <v>1873</v>
      </c>
      <c r="F38" s="244"/>
      <c r="G38" s="2" t="s">
        <v>682</v>
      </c>
    </row>
    <row r="39" spans="1:7">
      <c r="A39" s="244">
        <v>4</v>
      </c>
      <c r="B39" s="243" t="s">
        <v>683</v>
      </c>
      <c r="C39" s="243" t="s">
        <v>617</v>
      </c>
      <c r="D39" s="2"/>
      <c r="E39" s="2">
        <v>1873</v>
      </c>
      <c r="F39" s="244"/>
      <c r="G39" s="2" t="s">
        <v>684</v>
      </c>
    </row>
    <row r="40" spans="1:7">
      <c r="A40" s="244">
        <v>5</v>
      </c>
      <c r="B40" s="243" t="s">
        <v>685</v>
      </c>
      <c r="C40" s="243" t="s">
        <v>135</v>
      </c>
      <c r="D40" s="2"/>
      <c r="E40" s="2"/>
      <c r="F40" s="244"/>
      <c r="G40" s="2" t="s">
        <v>686</v>
      </c>
    </row>
    <row r="41" spans="1:7">
      <c r="A41" s="244">
        <v>6</v>
      </c>
      <c r="B41" s="243" t="s">
        <v>687</v>
      </c>
      <c r="C41" s="243" t="s">
        <v>620</v>
      </c>
      <c r="D41" s="2"/>
      <c r="E41" s="2"/>
      <c r="F41" s="244"/>
      <c r="G41" s="2" t="s">
        <v>688</v>
      </c>
    </row>
    <row r="42" spans="1:7">
      <c r="A42" s="244">
        <v>7</v>
      </c>
      <c r="B42" s="243" t="s">
        <v>689</v>
      </c>
      <c r="C42" s="243" t="s">
        <v>87</v>
      </c>
      <c r="D42" s="2"/>
      <c r="E42" s="2"/>
      <c r="F42" s="244"/>
      <c r="G42" s="2" t="s">
        <v>690</v>
      </c>
    </row>
    <row r="43" spans="1:7">
      <c r="A43" s="244">
        <v>8</v>
      </c>
      <c r="B43" s="243" t="s">
        <v>691</v>
      </c>
      <c r="C43" s="243" t="s">
        <v>87</v>
      </c>
      <c r="D43" s="244"/>
      <c r="E43" s="243"/>
      <c r="F43" s="244"/>
      <c r="G43" s="2" t="s">
        <v>692</v>
      </c>
    </row>
    <row r="44" spans="1:7">
      <c r="A44" s="244">
        <v>9</v>
      </c>
      <c r="B44" s="243" t="s">
        <v>693</v>
      </c>
      <c r="C44" s="243" t="s">
        <v>617</v>
      </c>
      <c r="D44" s="244"/>
      <c r="E44" s="243"/>
      <c r="F44" s="244"/>
      <c r="G44" s="2" t="s">
        <v>694</v>
      </c>
    </row>
    <row r="45" spans="1:7">
      <c r="A45" s="244">
        <v>10</v>
      </c>
      <c r="B45" s="243" t="s">
        <v>695</v>
      </c>
      <c r="C45" s="243" t="s">
        <v>696</v>
      </c>
      <c r="D45" s="244"/>
      <c r="E45" s="243"/>
      <c r="F45" s="244"/>
      <c r="G45" s="2" t="s">
        <v>697</v>
      </c>
    </row>
    <row r="46" spans="1:7">
      <c r="A46" s="244">
        <v>11</v>
      </c>
      <c r="B46" s="243" t="s">
        <v>698</v>
      </c>
      <c r="C46" s="243" t="s">
        <v>26</v>
      </c>
      <c r="D46" s="244"/>
      <c r="E46" s="243"/>
      <c r="F46" s="244"/>
      <c r="G46" s="2" t="s">
        <v>699</v>
      </c>
    </row>
    <row r="47" spans="1:7">
      <c r="A47" s="244">
        <v>12</v>
      </c>
      <c r="B47" s="243" t="s">
        <v>700</v>
      </c>
      <c r="C47" s="243" t="s">
        <v>89</v>
      </c>
      <c r="D47" s="244"/>
      <c r="E47" s="243"/>
      <c r="F47" s="244"/>
      <c r="G47" s="2" t="s">
        <v>701</v>
      </c>
    </row>
    <row r="48" spans="1:7">
      <c r="A48" s="244">
        <v>13</v>
      </c>
      <c r="B48" s="243" t="s">
        <v>702</v>
      </c>
      <c r="C48" s="243" t="s">
        <v>617</v>
      </c>
      <c r="D48" s="243" t="s">
        <v>703</v>
      </c>
      <c r="E48" s="243"/>
      <c r="F48" s="244"/>
      <c r="G48" s="2" t="s">
        <v>704</v>
      </c>
    </row>
    <row r="49" spans="1:8">
      <c r="A49" s="244">
        <v>14</v>
      </c>
      <c r="B49" s="243" t="s">
        <v>705</v>
      </c>
      <c r="C49" s="243" t="s">
        <v>89</v>
      </c>
      <c r="D49" s="244" t="s">
        <v>706</v>
      </c>
      <c r="E49" s="243"/>
      <c r="F49" s="189" t="s">
        <v>707</v>
      </c>
      <c r="G49" s="2" t="s">
        <v>708</v>
      </c>
      <c r="H49" t="s">
        <v>709</v>
      </c>
    </row>
    <row r="50" spans="1:8">
      <c r="A50" s="244">
        <v>15</v>
      </c>
      <c r="B50" s="246" t="s">
        <v>710</v>
      </c>
      <c r="C50" s="243" t="s">
        <v>617</v>
      </c>
      <c r="D50" s="243" t="s">
        <v>711</v>
      </c>
      <c r="E50" s="243"/>
      <c r="F50" s="189"/>
      <c r="G50" s="2" t="s">
        <v>712</v>
      </c>
    </row>
    <row r="51" spans="1:8">
      <c r="A51" s="244">
        <v>16</v>
      </c>
      <c r="B51" s="246" t="s">
        <v>713</v>
      </c>
      <c r="C51" s="243" t="s">
        <v>135</v>
      </c>
      <c r="D51" s="243" t="s">
        <v>714</v>
      </c>
      <c r="E51" s="243"/>
      <c r="F51" s="189"/>
      <c r="G51" s="2" t="s">
        <v>715</v>
      </c>
    </row>
    <row r="52" spans="1:8">
      <c r="A52" s="244">
        <v>17</v>
      </c>
      <c r="B52" s="246" t="s">
        <v>716</v>
      </c>
      <c r="C52" s="243" t="s">
        <v>617</v>
      </c>
      <c r="D52" s="244" t="s">
        <v>717</v>
      </c>
      <c r="E52" s="243" t="s">
        <v>718</v>
      </c>
      <c r="F52" s="248" t="s">
        <v>87</v>
      </c>
      <c r="G52" s="2" t="s">
        <v>719</v>
      </c>
      <c r="H52" t="s">
        <v>709</v>
      </c>
    </row>
    <row r="53" spans="1:8">
      <c r="A53" s="244">
        <v>18</v>
      </c>
      <c r="B53" s="246" t="s">
        <v>720</v>
      </c>
      <c r="C53" s="243" t="s">
        <v>721</v>
      </c>
      <c r="D53" s="244" t="s">
        <v>722</v>
      </c>
      <c r="E53" s="243" t="s">
        <v>723</v>
      </c>
      <c r="F53" s="248" t="s">
        <v>724</v>
      </c>
      <c r="G53" s="2" t="s">
        <v>725</v>
      </c>
    </row>
    <row r="54" spans="1:8">
      <c r="A54" s="244">
        <v>19</v>
      </c>
      <c r="B54" s="246" t="s">
        <v>726</v>
      </c>
      <c r="C54" s="243" t="s">
        <v>721</v>
      </c>
      <c r="D54" s="244" t="s">
        <v>727</v>
      </c>
      <c r="E54" s="243" t="s">
        <v>728</v>
      </c>
      <c r="F54" s="248" t="s">
        <v>729</v>
      </c>
      <c r="G54" s="2" t="s">
        <v>730</v>
      </c>
    </row>
    <row r="55" spans="1:8">
      <c r="A55" s="244">
        <v>20</v>
      </c>
      <c r="B55" s="246" t="s">
        <v>731</v>
      </c>
      <c r="C55" s="243" t="s">
        <v>721</v>
      </c>
      <c r="D55" s="244" t="s">
        <v>732</v>
      </c>
      <c r="E55" s="243" t="s">
        <v>733</v>
      </c>
      <c r="F55" s="1" t="s">
        <v>734</v>
      </c>
      <c r="G55" s="2" t="s">
        <v>735</v>
      </c>
    </row>
    <row r="56" spans="1:8">
      <c r="A56" s="244">
        <v>21</v>
      </c>
      <c r="B56" s="246" t="s">
        <v>736</v>
      </c>
      <c r="C56" s="243" t="s">
        <v>721</v>
      </c>
      <c r="D56" s="244" t="s">
        <v>737</v>
      </c>
      <c r="E56" s="243" t="s">
        <v>738</v>
      </c>
      <c r="F56" s="248" t="s">
        <v>739</v>
      </c>
      <c r="G56" s="362" t="s">
        <v>740</v>
      </c>
    </row>
    <row r="57" spans="1:8">
      <c r="A57" s="244">
        <v>22</v>
      </c>
      <c r="B57" s="246" t="s">
        <v>741</v>
      </c>
      <c r="C57" s="243" t="s">
        <v>721</v>
      </c>
      <c r="D57" s="244" t="s">
        <v>742</v>
      </c>
      <c r="E57" s="243" t="s">
        <v>743</v>
      </c>
      <c r="F57" s="248" t="s">
        <v>744</v>
      </c>
      <c r="G57" s="362" t="s">
        <v>745</v>
      </c>
    </row>
    <row r="58" spans="1:8">
      <c r="A58" s="244">
        <v>23</v>
      </c>
      <c r="B58" s="246" t="s">
        <v>746</v>
      </c>
      <c r="C58" s="243" t="s">
        <v>721</v>
      </c>
      <c r="D58" s="244" t="s">
        <v>742</v>
      </c>
      <c r="E58" s="243" t="s">
        <v>747</v>
      </c>
      <c r="F58" s="264" t="s">
        <v>80</v>
      </c>
      <c r="G58" s="362" t="s">
        <v>748</v>
      </c>
    </row>
    <row r="59" spans="1:8">
      <c r="A59" s="244">
        <v>24</v>
      </c>
      <c r="B59" s="246" t="s">
        <v>749</v>
      </c>
      <c r="C59" s="243" t="s">
        <v>721</v>
      </c>
      <c r="D59" s="244" t="s">
        <v>750</v>
      </c>
      <c r="E59" s="243"/>
      <c r="F59" s="363"/>
      <c r="G59" s="362" t="s">
        <v>751</v>
      </c>
    </row>
    <row r="60" spans="1:8">
      <c r="A60" s="244">
        <v>25</v>
      </c>
      <c r="B60" s="246" t="s">
        <v>752</v>
      </c>
      <c r="C60" s="243" t="s">
        <v>721</v>
      </c>
      <c r="D60" s="244" t="s">
        <v>753</v>
      </c>
      <c r="E60" s="243" t="s">
        <v>754</v>
      </c>
      <c r="F60" s="1" t="s">
        <v>614</v>
      </c>
      <c r="G60" s="362" t="s">
        <v>755</v>
      </c>
    </row>
    <row r="61" spans="1:8">
      <c r="A61" s="244">
        <v>26</v>
      </c>
      <c r="B61" s="246" t="s">
        <v>756</v>
      </c>
      <c r="C61" s="243" t="s">
        <v>721</v>
      </c>
      <c r="D61" s="244" t="s">
        <v>757</v>
      </c>
      <c r="E61" s="243" t="s">
        <v>758</v>
      </c>
      <c r="F61" s="1" t="s">
        <v>707</v>
      </c>
      <c r="G61" s="362" t="s">
        <v>759</v>
      </c>
    </row>
  </sheetData>
  <sheetProtection algorithmName="SHA-512" hashValue="dkX3kGLDDFU0jjlSOtsaOb4Rjj2iM7XLUeP0k/x9Njd3L1xBL6k9rzWgP5f6b7eevgTAg/zH5/vSLxby/Q4DpQ==" saltValue="yaYQILGm6k6vb+y3UUthag==" spinCount="100000" sheet="1" objects="1" scenarios="1"/>
  <autoFilter ref="A1:E1" xr:uid="{00000000-0009-0000-0000-000002000000}"/>
  <conditionalFormatting sqref="F52:F54 F56:F57">
    <cfRule type="duplicateValues" dxfId="255" priority="6"/>
  </conditionalFormatting>
  <conditionalFormatting sqref="F55">
    <cfRule type="duplicateValues" dxfId="254" priority="4"/>
  </conditionalFormatting>
  <conditionalFormatting sqref="F60:F61">
    <cfRule type="duplicateValues" dxfId="253" priority="1"/>
    <cfRule type="duplicateValues" dxfId="252" priority="2"/>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3:B12"/>
  <sheetViews>
    <sheetView workbookViewId="0">
      <selection activeCell="F2" sqref="F2"/>
    </sheetView>
  </sheetViews>
  <sheetFormatPr defaultColWidth="9.140625" defaultRowHeight="15"/>
  <cols>
    <col min="1" max="1" width="26.28515625" bestFit="1" customWidth="1"/>
    <col min="2" max="2" width="32.85546875" bestFit="1" customWidth="1"/>
  </cols>
  <sheetData>
    <row r="3" spans="1:2">
      <c r="A3" s="341" t="s">
        <v>178</v>
      </c>
      <c r="B3" t="s">
        <v>760</v>
      </c>
    </row>
    <row r="4" spans="1:2">
      <c r="A4" t="s">
        <v>761</v>
      </c>
      <c r="B4">
        <v>1</v>
      </c>
    </row>
    <row r="5" spans="1:2">
      <c r="A5" t="s">
        <v>762</v>
      </c>
      <c r="B5">
        <v>26</v>
      </c>
    </row>
    <row r="6" spans="1:2">
      <c r="A6" t="s">
        <v>242</v>
      </c>
      <c r="B6">
        <v>3</v>
      </c>
    </row>
    <row r="7" spans="1:2">
      <c r="A7" t="s">
        <v>763</v>
      </c>
      <c r="B7">
        <v>111</v>
      </c>
    </row>
    <row r="8" spans="1:2">
      <c r="A8" t="s">
        <v>764</v>
      </c>
      <c r="B8">
        <v>1</v>
      </c>
    </row>
    <row r="9" spans="1:2">
      <c r="A9" t="s">
        <v>765</v>
      </c>
      <c r="B9">
        <v>4</v>
      </c>
    </row>
    <row r="10" spans="1:2">
      <c r="A10" t="s">
        <v>766</v>
      </c>
      <c r="B10">
        <v>1</v>
      </c>
    </row>
    <row r="11" spans="1:2">
      <c r="A11" t="s">
        <v>767</v>
      </c>
      <c r="B11">
        <v>75</v>
      </c>
    </row>
    <row r="12" spans="1:2">
      <c r="A12" t="s">
        <v>768</v>
      </c>
      <c r="B12">
        <v>222</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filterMode="1">
    <tabColor theme="4" tint="0.59999389629810485"/>
  </sheetPr>
  <dimension ref="A1:BX224"/>
  <sheetViews>
    <sheetView zoomScale="85" zoomScaleNormal="85" workbookViewId="0">
      <pane xSplit="6" ySplit="1" topLeftCell="G5" activePane="bottomRight" state="frozen"/>
      <selection pane="bottomRight" activeCell="G1" sqref="G1"/>
      <selection pane="bottomLeft" activeCell="A2" sqref="A2"/>
      <selection pane="topRight" activeCell="G1" sqref="G1"/>
    </sheetView>
  </sheetViews>
  <sheetFormatPr defaultColWidth="9.140625" defaultRowHeight="15.75" customHeight="1"/>
  <cols>
    <col min="1" max="1" width="8.140625" style="44" customWidth="1"/>
    <col min="2" max="2" width="9.140625" style="44"/>
    <col min="3" max="3" width="19.7109375" style="44" customWidth="1"/>
    <col min="4" max="4" width="24.5703125" style="44" customWidth="1"/>
    <col min="5" max="5" width="39.85546875" style="44" customWidth="1"/>
    <col min="6" max="6" width="10.7109375" style="338" customWidth="1"/>
    <col min="7" max="7" width="17.28515625" style="318" customWidth="1"/>
    <col min="8" max="8" width="42.5703125" style="44" customWidth="1"/>
    <col min="9" max="9" width="27" style="44" customWidth="1"/>
    <col min="10" max="10" width="12" style="44" customWidth="1"/>
    <col min="11" max="11" width="39.85546875" style="44" customWidth="1"/>
    <col min="12" max="12" width="24" style="44" customWidth="1"/>
    <col min="13" max="13" width="38.28515625" style="44" customWidth="1"/>
    <col min="14" max="14" width="13.85546875" style="44" customWidth="1"/>
    <col min="15" max="15" width="10.28515625" style="44" customWidth="1"/>
    <col min="16" max="17" width="13.140625" style="44" customWidth="1"/>
    <col min="18" max="18" width="10.28515625" style="44" customWidth="1"/>
    <col min="19" max="19" width="10.140625" style="44" customWidth="1"/>
    <col min="20" max="20" width="12" style="44" customWidth="1"/>
    <col min="21" max="21" width="20.140625" style="44" customWidth="1"/>
    <col min="22" max="22" width="9.140625" style="44" customWidth="1"/>
    <col min="23" max="23" width="15.5703125" style="44" customWidth="1"/>
    <col min="24" max="24" width="14.140625" style="44" customWidth="1"/>
    <col min="25" max="25" width="14.85546875" style="258" customWidth="1"/>
    <col min="26" max="26" width="18.28515625" style="319" customWidth="1"/>
    <col min="27" max="27" width="16.140625" style="319" customWidth="1"/>
    <col min="28" max="28" width="21.5703125" style="44" customWidth="1"/>
    <col min="29" max="29" width="18" style="44" customWidth="1"/>
    <col min="30" max="30" width="21.5703125" style="44" customWidth="1"/>
    <col min="31" max="31" width="14.85546875" style="44" customWidth="1"/>
    <col min="32" max="32" width="14.28515625" style="320" customWidth="1"/>
    <col min="33" max="33" width="15.28515625" style="44" customWidth="1"/>
    <col min="34" max="34" width="18.140625" style="321" customWidth="1"/>
    <col min="35" max="35" width="15.42578125" style="44" customWidth="1"/>
    <col min="36" max="36" width="17.7109375" style="44" customWidth="1"/>
    <col min="37" max="37" width="15.28515625" style="44" customWidth="1"/>
    <col min="38" max="38" width="12.5703125" style="322" customWidth="1"/>
    <col min="39" max="39" width="12.5703125" style="323" customWidth="1"/>
    <col min="40" max="40" width="12.5703125" style="322" customWidth="1"/>
    <col min="41" max="41" width="41" style="44" customWidth="1"/>
    <col min="42" max="42" width="9.7109375" style="338" customWidth="1"/>
    <col min="43" max="43" width="10.140625" style="44" customWidth="1"/>
    <col min="44" max="44" width="21.28515625" style="44" customWidth="1"/>
    <col min="45" max="45" width="45.5703125" style="44" customWidth="1"/>
    <col min="46" max="46" width="28.28515625" style="44" customWidth="1"/>
    <col min="47" max="47" width="27.85546875" style="324" customWidth="1"/>
    <col min="48" max="48" width="31" style="44" customWidth="1"/>
    <col min="49" max="50" width="16" style="258" customWidth="1"/>
    <col min="51" max="51" width="13.42578125" style="44" customWidth="1"/>
    <col min="52" max="16384" width="9.140625" style="44"/>
  </cols>
  <sheetData>
    <row r="1" spans="1:63" s="37" customFormat="1" ht="36.75" customHeight="1">
      <c r="A1" s="311" t="s">
        <v>150</v>
      </c>
      <c r="B1" s="312" t="s">
        <v>151</v>
      </c>
      <c r="C1" s="313" t="s">
        <v>1</v>
      </c>
      <c r="D1" s="313" t="s">
        <v>159</v>
      </c>
      <c r="E1" s="286" t="s">
        <v>160</v>
      </c>
      <c r="F1" s="286" t="s">
        <v>161</v>
      </c>
      <c r="G1" s="75" t="s">
        <v>153</v>
      </c>
      <c r="H1" s="76" t="s">
        <v>154</v>
      </c>
      <c r="I1" s="76" t="s">
        <v>155</v>
      </c>
      <c r="J1" s="77" t="s">
        <v>156</v>
      </c>
      <c r="K1" s="76" t="s">
        <v>157</v>
      </c>
      <c r="L1" s="76" t="s">
        <v>158</v>
      </c>
      <c r="M1" s="78" t="s">
        <v>162</v>
      </c>
      <c r="N1" s="78" t="s">
        <v>163</v>
      </c>
      <c r="O1" s="78" t="s">
        <v>164</v>
      </c>
      <c r="P1" s="36" t="s">
        <v>165</v>
      </c>
      <c r="Q1" s="36" t="s">
        <v>166</v>
      </c>
      <c r="R1" s="79" t="s">
        <v>167</v>
      </c>
      <c r="S1" s="79" t="s">
        <v>168</v>
      </c>
      <c r="T1" s="79" t="s">
        <v>169</v>
      </c>
      <c r="U1" s="80" t="s">
        <v>170</v>
      </c>
      <c r="V1" s="80" t="s">
        <v>171</v>
      </c>
      <c r="W1" s="80" t="s">
        <v>172</v>
      </c>
      <c r="X1" s="80" t="s">
        <v>173</v>
      </c>
      <c r="Y1" s="342" t="s">
        <v>174</v>
      </c>
      <c r="Z1" s="81" t="s">
        <v>175</v>
      </c>
      <c r="AA1" s="81" t="s">
        <v>769</v>
      </c>
      <c r="AB1" s="80" t="s">
        <v>770</v>
      </c>
      <c r="AC1" s="82" t="s">
        <v>771</v>
      </c>
      <c r="AD1" s="82" t="s">
        <v>772</v>
      </c>
      <c r="AE1" s="339" t="s">
        <v>773</v>
      </c>
      <c r="AF1" s="83" t="s">
        <v>178</v>
      </c>
      <c r="AG1" s="83" t="s">
        <v>179</v>
      </c>
      <c r="AH1" s="84" t="s">
        <v>774</v>
      </c>
      <c r="AI1" s="84" t="s">
        <v>775</v>
      </c>
      <c r="AJ1" s="84" t="s">
        <v>776</v>
      </c>
      <c r="AK1" s="84" t="s">
        <v>777</v>
      </c>
      <c r="AL1" s="68" t="s">
        <v>778</v>
      </c>
      <c r="AM1" s="35" t="s">
        <v>779</v>
      </c>
      <c r="AN1" s="35" t="s">
        <v>780</v>
      </c>
      <c r="AO1" s="84" t="s">
        <v>781</v>
      </c>
      <c r="AP1" s="325" t="s">
        <v>180</v>
      </c>
      <c r="AQ1" s="83" t="s">
        <v>782</v>
      </c>
      <c r="AR1" s="314" t="s">
        <v>4</v>
      </c>
      <c r="AS1" s="314" t="s">
        <v>181</v>
      </c>
      <c r="AT1" s="315" t="s">
        <v>182</v>
      </c>
      <c r="AU1" s="85" t="s">
        <v>183</v>
      </c>
      <c r="AV1" s="86" t="s">
        <v>184</v>
      </c>
      <c r="AW1" s="87" t="s">
        <v>185</v>
      </c>
      <c r="AX1" s="87" t="s">
        <v>186</v>
      </c>
      <c r="AY1" s="87" t="s">
        <v>783</v>
      </c>
    </row>
    <row r="2" spans="1:63" s="33" customFormat="1" ht="18.75" hidden="1" customHeight="1">
      <c r="A2" s="46">
        <v>2021</v>
      </c>
      <c r="B2" s="46"/>
      <c r="C2" s="46" t="s">
        <v>784</v>
      </c>
      <c r="D2" s="46" t="s">
        <v>785</v>
      </c>
      <c r="E2" s="46" t="s">
        <v>786</v>
      </c>
      <c r="F2" s="47">
        <v>9004957496</v>
      </c>
      <c r="G2" s="57" t="s">
        <v>787</v>
      </c>
      <c r="H2" s="46" t="s">
        <v>788</v>
      </c>
      <c r="I2" s="46" t="s">
        <v>789</v>
      </c>
      <c r="J2" s="46" t="s">
        <v>790</v>
      </c>
      <c r="K2" s="46" t="s">
        <v>791</v>
      </c>
      <c r="L2" s="46" t="s">
        <v>792</v>
      </c>
      <c r="M2" s="46" t="s">
        <v>793</v>
      </c>
      <c r="N2" s="50">
        <v>44301</v>
      </c>
      <c r="O2" s="46" t="s">
        <v>794</v>
      </c>
      <c r="P2" s="50">
        <v>44308</v>
      </c>
      <c r="Q2" s="50">
        <v>44490</v>
      </c>
      <c r="R2" s="46" t="s">
        <v>196</v>
      </c>
      <c r="S2" s="46" t="s">
        <v>196</v>
      </c>
      <c r="T2" s="46" t="s">
        <v>196</v>
      </c>
      <c r="U2" s="46" t="s">
        <v>795</v>
      </c>
      <c r="V2" s="46" t="s">
        <v>796</v>
      </c>
      <c r="W2" s="50">
        <v>44490</v>
      </c>
      <c r="X2" s="50">
        <v>44510</v>
      </c>
      <c r="Y2" s="50">
        <v>44621</v>
      </c>
      <c r="Z2" s="38">
        <v>120000000</v>
      </c>
      <c r="AA2" s="38">
        <v>47000000</v>
      </c>
      <c r="AB2" s="38">
        <f>+Z2+AA2</f>
        <v>167000000</v>
      </c>
      <c r="AC2" s="64">
        <v>0</v>
      </c>
      <c r="AD2" s="64">
        <f t="shared" ref="AD2:AD4" si="0">+AB2-AC2</f>
        <v>167000000</v>
      </c>
      <c r="AE2" s="340" t="str" cm="1">
        <f t="array" aca="1" ref="AE2" ca="1">_xlfn.IFS(TODAY()&lt;Y2,Y2-TODAY(),TODAY()&gt;Y2,"NO APLICA")</f>
        <v>NO APLICA</v>
      </c>
      <c r="AF2" s="46" t="s">
        <v>767</v>
      </c>
      <c r="AG2" s="46" t="s">
        <v>767</v>
      </c>
      <c r="AH2" s="38">
        <v>166985032</v>
      </c>
      <c r="AI2" s="38">
        <v>14968</v>
      </c>
      <c r="AJ2" s="38">
        <f>AB2-AH2-AI2</f>
        <v>0</v>
      </c>
      <c r="AK2" s="88" t="s">
        <v>763</v>
      </c>
      <c r="AL2" s="69">
        <v>44652</v>
      </c>
      <c r="AM2" s="67" t="s">
        <v>797</v>
      </c>
      <c r="AN2" s="67" t="s">
        <v>797</v>
      </c>
      <c r="AO2" s="89" t="s">
        <v>798</v>
      </c>
      <c r="AP2" s="326" t="s">
        <v>799</v>
      </c>
      <c r="AQ2" s="32" t="s">
        <v>800</v>
      </c>
      <c r="AR2" s="46" t="s">
        <v>13</v>
      </c>
      <c r="AS2" s="56" t="s">
        <v>801</v>
      </c>
      <c r="AT2" s="115" t="s">
        <v>802</v>
      </c>
      <c r="AU2" s="91" t="s">
        <v>803</v>
      </c>
      <c r="AV2" s="61" t="s">
        <v>804</v>
      </c>
      <c r="AW2" s="59">
        <v>44301</v>
      </c>
      <c r="AX2" s="59">
        <v>45581</v>
      </c>
      <c r="AY2" s="61" t="s">
        <v>805</v>
      </c>
    </row>
    <row r="3" spans="1:63" s="33" customFormat="1" ht="18.75" hidden="1" customHeight="1">
      <c r="A3" s="46">
        <v>2021</v>
      </c>
      <c r="B3" s="46"/>
      <c r="C3" s="54" t="s">
        <v>806</v>
      </c>
      <c r="D3" s="46" t="s">
        <v>807</v>
      </c>
      <c r="E3" s="46" t="s">
        <v>808</v>
      </c>
      <c r="F3" s="47" t="s">
        <v>809</v>
      </c>
      <c r="G3" s="57" t="s">
        <v>810</v>
      </c>
      <c r="H3" s="46" t="s">
        <v>811</v>
      </c>
      <c r="I3" s="46" t="s">
        <v>812</v>
      </c>
      <c r="J3" s="46" t="s">
        <v>813</v>
      </c>
      <c r="K3" s="46" t="s">
        <v>814</v>
      </c>
      <c r="L3" s="46" t="s">
        <v>815</v>
      </c>
      <c r="M3" s="46" t="s">
        <v>816</v>
      </c>
      <c r="N3" s="50">
        <v>44312</v>
      </c>
      <c r="O3" s="46" t="s">
        <v>817</v>
      </c>
      <c r="P3" s="50">
        <v>44316</v>
      </c>
      <c r="Q3" s="50">
        <v>44657</v>
      </c>
      <c r="R3" s="46" t="s">
        <v>196</v>
      </c>
      <c r="S3" s="46" t="s">
        <v>196</v>
      </c>
      <c r="T3" s="46" t="s">
        <v>196</v>
      </c>
      <c r="U3" s="46" t="s">
        <v>818</v>
      </c>
      <c r="V3" s="46" t="s">
        <v>819</v>
      </c>
      <c r="W3" s="46" t="s">
        <v>196</v>
      </c>
      <c r="X3" s="46" t="s">
        <v>196</v>
      </c>
      <c r="Y3" s="50">
        <v>44667</v>
      </c>
      <c r="Z3" s="38">
        <v>529647080</v>
      </c>
      <c r="AA3" s="38">
        <v>235622107</v>
      </c>
      <c r="AB3" s="38">
        <f>+Z3+AA3</f>
        <v>765269187</v>
      </c>
      <c r="AC3" s="64">
        <v>0</v>
      </c>
      <c r="AD3" s="64">
        <f t="shared" si="0"/>
        <v>765269187</v>
      </c>
      <c r="AE3" s="340" t="str" cm="1">
        <f t="array" aca="1" ref="AE3" ca="1">_xlfn.IFS(TODAY()&lt;Y3,Y3-TODAY(),TODAY()&gt;Y3,"NO APLICA")</f>
        <v>NO APLICA</v>
      </c>
      <c r="AF3" s="46" t="s">
        <v>767</v>
      </c>
      <c r="AG3" s="46" t="s">
        <v>761</v>
      </c>
      <c r="AH3" s="38">
        <v>764345855</v>
      </c>
      <c r="AI3" s="38">
        <v>923332</v>
      </c>
      <c r="AJ3" s="38">
        <v>0</v>
      </c>
      <c r="AK3" s="88" t="s">
        <v>763</v>
      </c>
      <c r="AL3" s="69">
        <v>44685</v>
      </c>
      <c r="AM3" s="67" t="s">
        <v>797</v>
      </c>
      <c r="AN3" s="67" t="s">
        <v>797</v>
      </c>
      <c r="AO3" s="92" t="s">
        <v>820</v>
      </c>
      <c r="AP3" s="326" t="s">
        <v>821</v>
      </c>
      <c r="AQ3" s="93" t="s">
        <v>822</v>
      </c>
      <c r="AR3" s="46" t="s">
        <v>823</v>
      </c>
      <c r="AS3" s="56" t="s">
        <v>677</v>
      </c>
      <c r="AT3" s="115" t="s">
        <v>824</v>
      </c>
      <c r="AU3" s="91" t="s">
        <v>825</v>
      </c>
      <c r="AV3" s="61" t="s">
        <v>274</v>
      </c>
      <c r="AW3" s="59" t="s">
        <v>826</v>
      </c>
      <c r="AX3" s="59" t="s">
        <v>827</v>
      </c>
      <c r="AY3" s="61" t="s">
        <v>805</v>
      </c>
    </row>
    <row r="4" spans="1:63" s="33" customFormat="1" ht="18.75" hidden="1" customHeight="1">
      <c r="A4" s="46">
        <v>2021</v>
      </c>
      <c r="B4" s="46"/>
      <c r="C4" s="54" t="s">
        <v>828</v>
      </c>
      <c r="D4" s="46" t="s">
        <v>828</v>
      </c>
      <c r="E4" s="46" t="s">
        <v>829</v>
      </c>
      <c r="F4" s="47">
        <v>899999115</v>
      </c>
      <c r="G4" s="57" t="s">
        <v>830</v>
      </c>
      <c r="H4" s="46" t="s">
        <v>831</v>
      </c>
      <c r="I4" s="46" t="s">
        <v>832</v>
      </c>
      <c r="J4" s="46" t="s">
        <v>833</v>
      </c>
      <c r="K4" s="46" t="s">
        <v>190</v>
      </c>
      <c r="L4" s="46" t="s">
        <v>834</v>
      </c>
      <c r="M4" s="46" t="s">
        <v>835</v>
      </c>
      <c r="N4" s="50">
        <v>44320</v>
      </c>
      <c r="O4" s="46" t="s">
        <v>836</v>
      </c>
      <c r="P4" s="50">
        <v>44320</v>
      </c>
      <c r="Q4" s="50">
        <v>44745</v>
      </c>
      <c r="R4" s="46" t="s">
        <v>196</v>
      </c>
      <c r="S4" s="46" t="s">
        <v>196</v>
      </c>
      <c r="T4" s="46" t="s">
        <v>196</v>
      </c>
      <c r="U4" s="46" t="s">
        <v>837</v>
      </c>
      <c r="V4" s="46" t="s">
        <v>838</v>
      </c>
      <c r="W4" s="46" t="s">
        <v>196</v>
      </c>
      <c r="X4" s="46" t="s">
        <v>196</v>
      </c>
      <c r="Y4" s="50">
        <v>44745</v>
      </c>
      <c r="Z4" s="38">
        <v>31425996</v>
      </c>
      <c r="AA4" s="38">
        <v>5237666</v>
      </c>
      <c r="AB4" s="38">
        <f>+Z4+AA4</f>
        <v>36663662</v>
      </c>
      <c r="AC4" s="64">
        <v>0</v>
      </c>
      <c r="AD4" s="64">
        <f t="shared" si="0"/>
        <v>36663662</v>
      </c>
      <c r="AE4" s="340" t="str" cm="1">
        <f t="array" aca="1" ref="AE4" ca="1">_xlfn.IFS(TODAY()&lt;Y4,Y4-TODAY(),TODAY()&gt;Y4,"NO APLICA")</f>
        <v>NO APLICA</v>
      </c>
      <c r="AF4" s="88" t="s">
        <v>763</v>
      </c>
      <c r="AG4" s="46" t="s">
        <v>761</v>
      </c>
      <c r="AH4" s="38">
        <v>36663646</v>
      </c>
      <c r="AI4" s="38">
        <v>16</v>
      </c>
      <c r="AJ4" s="38">
        <v>0</v>
      </c>
      <c r="AK4" s="88" t="s">
        <v>763</v>
      </c>
      <c r="AL4" s="69">
        <v>45180</v>
      </c>
      <c r="AM4" s="67" t="s">
        <v>797</v>
      </c>
      <c r="AN4" s="67" t="s">
        <v>797</v>
      </c>
      <c r="AO4" s="92" t="s">
        <v>839</v>
      </c>
      <c r="AP4" s="326" t="s">
        <v>840</v>
      </c>
      <c r="AQ4" s="93" t="s">
        <v>841</v>
      </c>
      <c r="AR4" s="46" t="s">
        <v>842</v>
      </c>
      <c r="AS4" s="56" t="s">
        <v>614</v>
      </c>
      <c r="AT4" s="115" t="s">
        <v>843</v>
      </c>
      <c r="AU4" s="91" t="s">
        <v>196</v>
      </c>
      <c r="AV4" s="74" t="s">
        <v>196</v>
      </c>
      <c r="AW4" s="73" t="s">
        <v>196</v>
      </c>
      <c r="AX4" s="73" t="s">
        <v>196</v>
      </c>
      <c r="AY4" s="74" t="s">
        <v>196</v>
      </c>
    </row>
    <row r="5" spans="1:63" s="33" customFormat="1" ht="18.75" customHeight="1">
      <c r="A5" s="46">
        <v>2021</v>
      </c>
      <c r="B5" s="46"/>
      <c r="C5" s="54" t="s">
        <v>844</v>
      </c>
      <c r="D5" s="46" t="s">
        <v>844</v>
      </c>
      <c r="E5" s="46" t="s">
        <v>845</v>
      </c>
      <c r="F5" s="47">
        <v>899999282</v>
      </c>
      <c r="G5" s="57" t="s">
        <v>188</v>
      </c>
      <c r="H5" s="46" t="s">
        <v>188</v>
      </c>
      <c r="I5" s="46" t="s">
        <v>846</v>
      </c>
      <c r="J5" s="46" t="s">
        <v>833</v>
      </c>
      <c r="K5" s="46" t="s">
        <v>190</v>
      </c>
      <c r="L5" s="46" t="s">
        <v>847</v>
      </c>
      <c r="M5" s="46" t="s">
        <v>793</v>
      </c>
      <c r="N5" s="50">
        <v>44336</v>
      </c>
      <c r="O5" s="46" t="s">
        <v>848</v>
      </c>
      <c r="P5" s="50">
        <v>44336</v>
      </c>
      <c r="Q5" s="50">
        <v>44560</v>
      </c>
      <c r="R5" s="46" t="s">
        <v>196</v>
      </c>
      <c r="S5" s="46" t="s">
        <v>196</v>
      </c>
      <c r="T5" s="46" t="s">
        <v>196</v>
      </c>
      <c r="U5" s="94" t="s">
        <v>849</v>
      </c>
      <c r="V5" s="94" t="s">
        <v>850</v>
      </c>
      <c r="W5" s="46" t="s">
        <v>196</v>
      </c>
      <c r="X5" s="46" t="s">
        <v>196</v>
      </c>
      <c r="Y5" s="343">
        <v>45656</v>
      </c>
      <c r="Z5" s="38">
        <v>0</v>
      </c>
      <c r="AA5" s="38">
        <v>0</v>
      </c>
      <c r="AB5" s="95">
        <v>0</v>
      </c>
      <c r="AC5" s="64">
        <v>0</v>
      </c>
      <c r="AD5" s="64">
        <f>+AB5-AC5</f>
        <v>0</v>
      </c>
      <c r="AE5" s="340" t="str" cm="1">
        <f t="array" aca="1" ref="AE5" ca="1">_xlfn.IFS(TODAY()&lt;Y5,Y5-TODAY(),TODAY()&gt;Y5,"NO APLICA")</f>
        <v>NO APLICA</v>
      </c>
      <c r="AF5" s="53" t="s">
        <v>762</v>
      </c>
      <c r="AG5" s="46" t="s">
        <v>197</v>
      </c>
      <c r="AH5" s="38">
        <v>0</v>
      </c>
      <c r="AI5" s="38">
        <v>0</v>
      </c>
      <c r="AJ5" s="38">
        <v>0</v>
      </c>
      <c r="AK5" s="53" t="s">
        <v>762</v>
      </c>
      <c r="AL5" s="46" t="s">
        <v>196</v>
      </c>
      <c r="AM5" s="67" t="s">
        <v>797</v>
      </c>
      <c r="AN5" s="67" t="s">
        <v>797</v>
      </c>
      <c r="AO5" s="46" t="s">
        <v>762</v>
      </c>
      <c r="AP5" s="326" t="s">
        <v>851</v>
      </c>
      <c r="AQ5" s="93" t="s">
        <v>852</v>
      </c>
      <c r="AR5" s="46" t="s">
        <v>56</v>
      </c>
      <c r="AS5" s="56" t="s">
        <v>853</v>
      </c>
      <c r="AT5" s="115" t="s">
        <v>854</v>
      </c>
      <c r="AU5" s="91" t="s">
        <v>196</v>
      </c>
      <c r="AV5" s="74" t="s">
        <v>196</v>
      </c>
      <c r="AW5" s="73" t="s">
        <v>196</v>
      </c>
      <c r="AX5" s="73" t="s">
        <v>196</v>
      </c>
      <c r="AY5" s="74" t="s">
        <v>196</v>
      </c>
    </row>
    <row r="6" spans="1:63" s="33" customFormat="1" ht="18.75" hidden="1" customHeight="1">
      <c r="A6" s="46">
        <v>2021</v>
      </c>
      <c r="B6" s="46"/>
      <c r="C6" s="54" t="s">
        <v>855</v>
      </c>
      <c r="D6" s="46" t="s">
        <v>856</v>
      </c>
      <c r="E6" s="46" t="s">
        <v>857</v>
      </c>
      <c r="F6" s="47">
        <v>80222117</v>
      </c>
      <c r="G6" s="57">
        <v>1872</v>
      </c>
      <c r="H6" s="46" t="s">
        <v>858</v>
      </c>
      <c r="I6" s="46" t="s">
        <v>812</v>
      </c>
      <c r="J6" s="46" t="s">
        <v>813</v>
      </c>
      <c r="K6" s="46" t="s">
        <v>859</v>
      </c>
      <c r="L6" s="46" t="s">
        <v>860</v>
      </c>
      <c r="M6" s="46" t="s">
        <v>861</v>
      </c>
      <c r="N6" s="50">
        <v>44356</v>
      </c>
      <c r="O6" s="46" t="s">
        <v>795</v>
      </c>
      <c r="P6" s="50">
        <v>44362</v>
      </c>
      <c r="Q6" s="50">
        <v>44453</v>
      </c>
      <c r="R6" s="46" t="s">
        <v>196</v>
      </c>
      <c r="S6" s="46" t="s">
        <v>196</v>
      </c>
      <c r="T6" s="46" t="s">
        <v>196</v>
      </c>
      <c r="U6" s="46" t="s">
        <v>196</v>
      </c>
      <c r="V6" s="46" t="s">
        <v>795</v>
      </c>
      <c r="W6" s="46" t="s">
        <v>196</v>
      </c>
      <c r="X6" s="46" t="s">
        <v>196</v>
      </c>
      <c r="Y6" s="50">
        <v>44453</v>
      </c>
      <c r="Z6" s="38">
        <v>25438728</v>
      </c>
      <c r="AA6" s="38">
        <v>0</v>
      </c>
      <c r="AB6" s="38">
        <f>+Z6+AA6</f>
        <v>25438728</v>
      </c>
      <c r="AC6" s="64">
        <v>0</v>
      </c>
      <c r="AD6" s="64">
        <f>+AB6-AC6</f>
        <v>25438728</v>
      </c>
      <c r="AE6" s="340" t="str" cm="1">
        <f t="array" aca="1" ref="AE6" ca="1">_xlfn.IFS(TODAY()&lt;Y6,Y6-TODAY(),TODAY()&gt;Y6,"NO APLICA")</f>
        <v>NO APLICA</v>
      </c>
      <c r="AF6" s="46" t="s">
        <v>767</v>
      </c>
      <c r="AG6" s="46" t="s">
        <v>767</v>
      </c>
      <c r="AH6" s="38">
        <v>17538247</v>
      </c>
      <c r="AI6" s="38">
        <v>7900481</v>
      </c>
      <c r="AJ6" s="38">
        <v>0</v>
      </c>
      <c r="AK6" s="88" t="s">
        <v>763</v>
      </c>
      <c r="AL6" s="69">
        <v>44946</v>
      </c>
      <c r="AM6" s="67" t="s">
        <v>797</v>
      </c>
      <c r="AN6" s="67" t="s">
        <v>797</v>
      </c>
      <c r="AO6" s="96" t="s">
        <v>862</v>
      </c>
      <c r="AP6" s="47" t="s">
        <v>863</v>
      </c>
      <c r="AQ6" s="55" t="s">
        <v>864</v>
      </c>
      <c r="AR6" s="46" t="s">
        <v>865</v>
      </c>
      <c r="AS6" s="56" t="s">
        <v>866</v>
      </c>
      <c r="AT6" s="115" t="s">
        <v>867</v>
      </c>
      <c r="AU6" s="91" t="s">
        <v>868</v>
      </c>
      <c r="AV6" s="61" t="s">
        <v>202</v>
      </c>
      <c r="AW6" s="59">
        <v>44356</v>
      </c>
      <c r="AX6" s="59">
        <v>44629</v>
      </c>
      <c r="AY6" s="61" t="s">
        <v>869</v>
      </c>
    </row>
    <row r="7" spans="1:63" s="33" customFormat="1" ht="18.75" hidden="1" customHeight="1">
      <c r="A7" s="46">
        <v>2021</v>
      </c>
      <c r="B7" s="46"/>
      <c r="C7" s="54" t="s">
        <v>870</v>
      </c>
      <c r="D7" s="46" t="s">
        <v>871</v>
      </c>
      <c r="E7" s="46" t="s">
        <v>872</v>
      </c>
      <c r="F7" s="47">
        <v>899999061</v>
      </c>
      <c r="G7" s="57" t="s">
        <v>188</v>
      </c>
      <c r="H7" s="46" t="s">
        <v>188</v>
      </c>
      <c r="I7" s="46" t="s">
        <v>846</v>
      </c>
      <c r="J7" s="46" t="s">
        <v>833</v>
      </c>
      <c r="K7" s="46" t="s">
        <v>190</v>
      </c>
      <c r="L7" s="46" t="s">
        <v>873</v>
      </c>
      <c r="M7" s="46" t="s">
        <v>861</v>
      </c>
      <c r="N7" s="50">
        <v>44395</v>
      </c>
      <c r="O7" s="46" t="s">
        <v>836</v>
      </c>
      <c r="P7" s="50">
        <v>44378</v>
      </c>
      <c r="Q7" s="50">
        <v>44742</v>
      </c>
      <c r="R7" s="46" t="s">
        <v>196</v>
      </c>
      <c r="S7" s="46" t="s">
        <v>196</v>
      </c>
      <c r="T7" s="46" t="s">
        <v>196</v>
      </c>
      <c r="U7" s="46" t="s">
        <v>196</v>
      </c>
      <c r="V7" s="46" t="s">
        <v>836</v>
      </c>
      <c r="W7" s="46" t="s">
        <v>196</v>
      </c>
      <c r="X7" s="46" t="s">
        <v>196</v>
      </c>
      <c r="Y7" s="50">
        <v>44742</v>
      </c>
      <c r="Z7" s="38">
        <v>22920561832</v>
      </c>
      <c r="AA7" s="38">
        <v>0</v>
      </c>
      <c r="AB7" s="95">
        <f>+Z7+AA7</f>
        <v>22920561832</v>
      </c>
      <c r="AC7" s="64">
        <f>+AA7+AB7</f>
        <v>22920561832</v>
      </c>
      <c r="AD7" s="64">
        <f>+AB7-AC7</f>
        <v>0</v>
      </c>
      <c r="AE7" s="340" t="str" cm="1">
        <f t="array" aca="1" ref="AE7" ca="1">_xlfn.IFS(TODAY()&lt;Y7,Y7-TODAY(),TODAY()&gt;Y7,"NO APLICA")</f>
        <v>NO APLICA</v>
      </c>
      <c r="AF7" s="97" t="s">
        <v>767</v>
      </c>
      <c r="AG7" s="46" t="s">
        <v>874</v>
      </c>
      <c r="AH7" s="98">
        <v>0</v>
      </c>
      <c r="AI7" s="98" t="s">
        <v>15</v>
      </c>
      <c r="AJ7" s="98">
        <v>0</v>
      </c>
      <c r="AK7" s="97" t="s">
        <v>767</v>
      </c>
      <c r="AL7" s="46"/>
      <c r="AM7" s="67" t="s">
        <v>875</v>
      </c>
      <c r="AN7" s="67" t="s">
        <v>875</v>
      </c>
      <c r="AO7" s="94"/>
      <c r="AP7" s="326" t="s">
        <v>876</v>
      </c>
      <c r="AQ7" s="46" t="s">
        <v>875</v>
      </c>
      <c r="AR7" s="46" t="s">
        <v>865</v>
      </c>
      <c r="AS7" s="56" t="s">
        <v>866</v>
      </c>
      <c r="AT7" s="115" t="s">
        <v>877</v>
      </c>
      <c r="AU7" s="91" t="s">
        <v>196</v>
      </c>
      <c r="AV7" s="74" t="s">
        <v>196</v>
      </c>
      <c r="AW7" s="73" t="s">
        <v>196</v>
      </c>
      <c r="AX7" s="73" t="s">
        <v>196</v>
      </c>
      <c r="AY7" s="74" t="s">
        <v>196</v>
      </c>
    </row>
    <row r="8" spans="1:63" s="33" customFormat="1" ht="18.75" customHeight="1">
      <c r="A8" s="46">
        <v>2021</v>
      </c>
      <c r="B8" s="46"/>
      <c r="C8" s="54" t="s">
        <v>878</v>
      </c>
      <c r="D8" s="46" t="s">
        <v>878</v>
      </c>
      <c r="E8" s="46" t="s">
        <v>879</v>
      </c>
      <c r="F8" s="47">
        <v>899999061</v>
      </c>
      <c r="G8" s="57" t="s">
        <v>880</v>
      </c>
      <c r="H8" s="46" t="s">
        <v>881</v>
      </c>
      <c r="I8" s="46" t="s">
        <v>846</v>
      </c>
      <c r="J8" s="46" t="s">
        <v>833</v>
      </c>
      <c r="K8" s="46" t="s">
        <v>190</v>
      </c>
      <c r="L8" s="46" t="s">
        <v>882</v>
      </c>
      <c r="M8" s="46" t="s">
        <v>793</v>
      </c>
      <c r="N8" s="50">
        <v>44375</v>
      </c>
      <c r="O8" s="46" t="s">
        <v>883</v>
      </c>
      <c r="P8" s="50">
        <v>44386</v>
      </c>
      <c r="Q8" s="50">
        <v>46568</v>
      </c>
      <c r="R8" s="46" t="s">
        <v>196</v>
      </c>
      <c r="S8" s="46" t="s">
        <v>196</v>
      </c>
      <c r="T8" s="46" t="s">
        <v>196</v>
      </c>
      <c r="U8" s="46" t="s">
        <v>196</v>
      </c>
      <c r="V8" s="46" t="s">
        <v>883</v>
      </c>
      <c r="W8" s="46" t="s">
        <v>196</v>
      </c>
      <c r="X8" s="46" t="s">
        <v>196</v>
      </c>
      <c r="Y8" s="343">
        <v>46568</v>
      </c>
      <c r="Z8" s="38">
        <v>4899323100</v>
      </c>
      <c r="AA8" s="38">
        <v>0</v>
      </c>
      <c r="AB8" s="95">
        <f>AC8+AD8</f>
        <v>64893973359</v>
      </c>
      <c r="AC8" s="64">
        <f>64893973359-4899323100</f>
        <v>59994650259</v>
      </c>
      <c r="AD8" s="38">
        <v>4899323100</v>
      </c>
      <c r="AE8" s="340" cm="1">
        <f t="array" aca="1" ref="AE8" ca="1">_xlfn.IFS(TODAY()&lt;Y8,Y8-TODAY(),TODAY()&gt;Y8,"NO APLICA")</f>
        <v>420</v>
      </c>
      <c r="AF8" s="53" t="s">
        <v>762</v>
      </c>
      <c r="AG8" s="46" t="s">
        <v>874</v>
      </c>
      <c r="AH8" s="99">
        <v>4899323100</v>
      </c>
      <c r="AI8" s="38">
        <v>0</v>
      </c>
      <c r="AJ8" s="38">
        <f>+AD8-AH8</f>
        <v>0</v>
      </c>
      <c r="AK8" s="53" t="s">
        <v>762</v>
      </c>
      <c r="AL8" s="46" t="s">
        <v>196</v>
      </c>
      <c r="AM8" s="67" t="s">
        <v>797</v>
      </c>
      <c r="AN8" s="67" t="s">
        <v>797</v>
      </c>
      <c r="AO8" s="46" t="s">
        <v>762</v>
      </c>
      <c r="AP8" s="326" t="s">
        <v>884</v>
      </c>
      <c r="AQ8" s="93" t="s">
        <v>885</v>
      </c>
      <c r="AR8" s="46" t="s">
        <v>886</v>
      </c>
      <c r="AS8" s="56" t="s">
        <v>887</v>
      </c>
      <c r="AT8" s="115" t="s">
        <v>888</v>
      </c>
      <c r="AU8" s="91" t="s">
        <v>196</v>
      </c>
      <c r="AV8" s="74" t="s">
        <v>196</v>
      </c>
      <c r="AW8" s="73" t="s">
        <v>196</v>
      </c>
      <c r="AX8" s="73" t="s">
        <v>196</v>
      </c>
      <c r="AY8" s="74" t="s">
        <v>196</v>
      </c>
    </row>
    <row r="9" spans="1:63" s="33" customFormat="1" ht="18.75" hidden="1" customHeight="1">
      <c r="A9" s="46">
        <v>2021</v>
      </c>
      <c r="B9" s="46"/>
      <c r="C9" s="54" t="s">
        <v>889</v>
      </c>
      <c r="D9" s="46" t="s">
        <v>890</v>
      </c>
      <c r="E9" s="46" t="s">
        <v>891</v>
      </c>
      <c r="F9" s="47">
        <v>900413030</v>
      </c>
      <c r="G9" s="90" t="s">
        <v>892</v>
      </c>
      <c r="H9" s="94" t="s">
        <v>893</v>
      </c>
      <c r="I9" s="46" t="s">
        <v>846</v>
      </c>
      <c r="J9" s="46" t="s">
        <v>833</v>
      </c>
      <c r="K9" s="46" t="s">
        <v>190</v>
      </c>
      <c r="L9" s="46" t="s">
        <v>894</v>
      </c>
      <c r="M9" s="46" t="s">
        <v>793</v>
      </c>
      <c r="N9" s="50">
        <v>44377</v>
      </c>
      <c r="O9" s="46" t="s">
        <v>895</v>
      </c>
      <c r="P9" s="50">
        <v>44384</v>
      </c>
      <c r="Q9" s="50">
        <v>44742</v>
      </c>
      <c r="R9" s="46" t="s">
        <v>196</v>
      </c>
      <c r="S9" s="46" t="s">
        <v>196</v>
      </c>
      <c r="T9" s="46" t="s">
        <v>196</v>
      </c>
      <c r="U9" s="46" t="s">
        <v>196</v>
      </c>
      <c r="V9" s="46" t="s">
        <v>895</v>
      </c>
      <c r="W9" s="46" t="s">
        <v>196</v>
      </c>
      <c r="X9" s="46" t="s">
        <v>196</v>
      </c>
      <c r="Y9" s="50">
        <v>45168</v>
      </c>
      <c r="Z9" s="38">
        <v>3967455000</v>
      </c>
      <c r="AA9" s="38">
        <v>360000000</v>
      </c>
      <c r="AB9" s="95">
        <v>25269183717</v>
      </c>
      <c r="AC9" s="64">
        <f>+AB9-AH9</f>
        <v>20941728717</v>
      </c>
      <c r="AD9" s="64">
        <f>2777266800+360000000+1190188200</f>
        <v>4327455000</v>
      </c>
      <c r="AE9" s="340" t="str" cm="1">
        <f t="array" aca="1" ref="AE9" ca="1">_xlfn.IFS(TODAY()&lt;Y9,Y9-TODAY(),TODAY()&gt;Y9,"NO APLICA")</f>
        <v>NO APLICA</v>
      </c>
      <c r="AF9" s="88" t="s">
        <v>763</v>
      </c>
      <c r="AG9" s="46" t="s">
        <v>874</v>
      </c>
      <c r="AH9" s="38">
        <f>2777266800+1190188200+360000000</f>
        <v>4327455000</v>
      </c>
      <c r="AI9" s="38" t="s">
        <v>15</v>
      </c>
      <c r="AJ9" s="38">
        <v>0</v>
      </c>
      <c r="AK9" s="88" t="s">
        <v>763</v>
      </c>
      <c r="AL9" s="50">
        <v>45412</v>
      </c>
      <c r="AM9" s="67" t="s">
        <v>797</v>
      </c>
      <c r="AN9" s="67" t="s">
        <v>797</v>
      </c>
      <c r="AO9" s="46" t="s">
        <v>763</v>
      </c>
      <c r="AP9" s="326" t="s">
        <v>896</v>
      </c>
      <c r="AQ9" s="93" t="s">
        <v>897</v>
      </c>
      <c r="AR9" s="46" t="s">
        <v>56</v>
      </c>
      <c r="AS9" s="100" t="s">
        <v>898</v>
      </c>
      <c r="AT9" s="115" t="s">
        <v>899</v>
      </c>
      <c r="AU9" s="91" t="s">
        <v>196</v>
      </c>
      <c r="AV9" s="74" t="s">
        <v>196</v>
      </c>
      <c r="AW9" s="73" t="s">
        <v>196</v>
      </c>
      <c r="AX9" s="73" t="s">
        <v>196</v>
      </c>
      <c r="AY9" s="74" t="s">
        <v>196</v>
      </c>
    </row>
    <row r="10" spans="1:63" s="33" customFormat="1" ht="18.75" hidden="1" customHeight="1">
      <c r="A10" s="46">
        <v>2021</v>
      </c>
      <c r="B10" s="46"/>
      <c r="C10" s="54" t="s">
        <v>900</v>
      </c>
      <c r="D10" s="46" t="s">
        <v>900</v>
      </c>
      <c r="E10" s="46" t="s">
        <v>901</v>
      </c>
      <c r="F10" s="47" t="s">
        <v>902</v>
      </c>
      <c r="G10" s="57" t="s">
        <v>903</v>
      </c>
      <c r="H10" s="94" t="s">
        <v>904</v>
      </c>
      <c r="I10" s="46" t="s">
        <v>905</v>
      </c>
      <c r="J10" s="46" t="s">
        <v>833</v>
      </c>
      <c r="K10" s="46" t="s">
        <v>905</v>
      </c>
      <c r="L10" s="46" t="s">
        <v>906</v>
      </c>
      <c r="M10" s="46" t="s">
        <v>907</v>
      </c>
      <c r="N10" s="50">
        <v>44384</v>
      </c>
      <c r="O10" s="46" t="s">
        <v>836</v>
      </c>
      <c r="P10" s="50">
        <v>44384</v>
      </c>
      <c r="Q10" s="50">
        <v>44768</v>
      </c>
      <c r="R10" s="46" t="s">
        <v>196</v>
      </c>
      <c r="S10" s="46" t="s">
        <v>196</v>
      </c>
      <c r="T10" s="46" t="s">
        <v>196</v>
      </c>
      <c r="U10" s="46" t="s">
        <v>908</v>
      </c>
      <c r="V10" s="46" t="s">
        <v>909</v>
      </c>
      <c r="W10" s="46" t="s">
        <v>196</v>
      </c>
      <c r="X10" s="46" t="s">
        <v>196</v>
      </c>
      <c r="Y10" s="50">
        <v>44804</v>
      </c>
      <c r="Z10" s="38">
        <v>6339683066</v>
      </c>
      <c r="AA10" s="38">
        <v>0</v>
      </c>
      <c r="AB10" s="95">
        <f t="shared" ref="AB10:AB18" si="1">+Z10+AA10</f>
        <v>6339683066</v>
      </c>
      <c r="AC10" s="64">
        <f>+AB10-AD10</f>
        <v>3725982566</v>
      </c>
      <c r="AD10" s="64">
        <v>2613700500</v>
      </c>
      <c r="AE10" s="340" t="str" cm="1">
        <f t="array" aca="1" ref="AE10" ca="1">_xlfn.IFS(TODAY()&lt;Y10,Y10-TODAY(),TODAY()&gt;Y10,"NO APLICA")</f>
        <v>NO APLICA</v>
      </c>
      <c r="AF10" s="97" t="s">
        <v>767</v>
      </c>
      <c r="AG10" s="46" t="s">
        <v>910</v>
      </c>
      <c r="AH10" s="38">
        <v>2613700500</v>
      </c>
      <c r="AI10" s="38">
        <v>0</v>
      </c>
      <c r="AJ10" s="38">
        <v>0</v>
      </c>
      <c r="AK10" s="97" t="s">
        <v>767</v>
      </c>
      <c r="AL10" s="46"/>
      <c r="AM10" s="67" t="s">
        <v>797</v>
      </c>
      <c r="AN10" s="67" t="s">
        <v>797</v>
      </c>
      <c r="AO10" s="46" t="s">
        <v>911</v>
      </c>
      <c r="AP10" s="326" t="s">
        <v>912</v>
      </c>
      <c r="AQ10" s="93" t="s">
        <v>913</v>
      </c>
      <c r="AR10" s="46" t="s">
        <v>914</v>
      </c>
      <c r="AS10" s="100" t="s">
        <v>915</v>
      </c>
      <c r="AT10" s="115" t="s">
        <v>916</v>
      </c>
      <c r="AU10" s="91" t="s">
        <v>196</v>
      </c>
      <c r="AV10" s="74" t="s">
        <v>196</v>
      </c>
      <c r="AW10" s="73" t="s">
        <v>196</v>
      </c>
      <c r="AX10" s="73" t="s">
        <v>196</v>
      </c>
      <c r="AY10" s="74" t="s">
        <v>196</v>
      </c>
    </row>
    <row r="11" spans="1:63" s="33" customFormat="1" ht="18.75" hidden="1" customHeight="1">
      <c r="A11" s="46">
        <v>2021</v>
      </c>
      <c r="B11" s="46"/>
      <c r="C11" s="54" t="s">
        <v>917</v>
      </c>
      <c r="D11" s="46" t="s">
        <v>918</v>
      </c>
      <c r="E11" s="46" t="s">
        <v>919</v>
      </c>
      <c r="F11" s="46" t="s">
        <v>920</v>
      </c>
      <c r="G11" s="57" t="s">
        <v>188</v>
      </c>
      <c r="H11" s="57" t="s">
        <v>188</v>
      </c>
      <c r="I11" s="46" t="s">
        <v>846</v>
      </c>
      <c r="J11" s="46" t="s">
        <v>833</v>
      </c>
      <c r="K11" s="46" t="s">
        <v>190</v>
      </c>
      <c r="L11" s="46" t="s">
        <v>921</v>
      </c>
      <c r="M11" s="46" t="s">
        <v>816</v>
      </c>
      <c r="N11" s="50">
        <v>44385</v>
      </c>
      <c r="O11" s="46" t="s">
        <v>922</v>
      </c>
      <c r="P11" s="50">
        <v>44385</v>
      </c>
      <c r="Q11" s="50">
        <v>44537</v>
      </c>
      <c r="R11" s="46" t="s">
        <v>196</v>
      </c>
      <c r="S11" s="46" t="s">
        <v>196</v>
      </c>
      <c r="T11" s="46" t="s">
        <v>196</v>
      </c>
      <c r="U11" s="46" t="s">
        <v>196</v>
      </c>
      <c r="V11" s="46" t="s">
        <v>196</v>
      </c>
      <c r="W11" s="46" t="s">
        <v>196</v>
      </c>
      <c r="X11" s="46" t="s">
        <v>196</v>
      </c>
      <c r="Y11" s="50">
        <f>+Q11</f>
        <v>44537</v>
      </c>
      <c r="Z11" s="38">
        <v>6037613968</v>
      </c>
      <c r="AA11" s="38">
        <v>0</v>
      </c>
      <c r="AB11" s="95">
        <f t="shared" si="1"/>
        <v>6037613968</v>
      </c>
      <c r="AC11" s="38">
        <f>+AA11+AB11</f>
        <v>6037613968</v>
      </c>
      <c r="AD11" s="64">
        <v>0</v>
      </c>
      <c r="AE11" s="340" t="str" cm="1">
        <f t="array" aca="1" ref="AE11" ca="1">_xlfn.IFS(TODAY()&lt;Y11,Y11-TODAY(),TODAY()&gt;Y11,"NO APLICA")</f>
        <v>NO APLICA</v>
      </c>
      <c r="AF11" s="101" t="s">
        <v>763</v>
      </c>
      <c r="AG11" s="94" t="s">
        <v>767</v>
      </c>
      <c r="AH11" s="38">
        <v>0</v>
      </c>
      <c r="AI11" s="38">
        <v>0</v>
      </c>
      <c r="AJ11" s="38">
        <v>0</v>
      </c>
      <c r="AK11" s="101" t="s">
        <v>763</v>
      </c>
      <c r="AL11" s="50">
        <v>44652</v>
      </c>
      <c r="AM11" s="67" t="s">
        <v>797</v>
      </c>
      <c r="AN11" s="67" t="s">
        <v>797</v>
      </c>
      <c r="AO11" s="46" t="s">
        <v>923</v>
      </c>
      <c r="AP11" s="327" t="s">
        <v>924</v>
      </c>
      <c r="AQ11" s="55" t="s">
        <v>925</v>
      </c>
      <c r="AR11" s="46" t="s">
        <v>13</v>
      </c>
      <c r="AS11" s="56" t="s">
        <v>926</v>
      </c>
      <c r="AT11" s="115" t="s">
        <v>927</v>
      </c>
      <c r="AU11" s="91" t="s">
        <v>196</v>
      </c>
      <c r="AV11" s="74" t="s">
        <v>196</v>
      </c>
      <c r="AW11" s="73" t="s">
        <v>196</v>
      </c>
      <c r="AX11" s="73" t="s">
        <v>196</v>
      </c>
      <c r="AY11" s="73" t="s">
        <v>196</v>
      </c>
      <c r="AZ11" s="39"/>
      <c r="BA11" s="39"/>
      <c r="BB11" s="39"/>
      <c r="BC11" s="39"/>
      <c r="BD11" s="39"/>
      <c r="BE11" s="39"/>
      <c r="BF11" s="39"/>
      <c r="BG11" s="39"/>
      <c r="BH11" s="39"/>
      <c r="BI11" s="31"/>
      <c r="BJ11" s="39"/>
      <c r="BK11" s="39"/>
    </row>
    <row r="12" spans="1:63" s="33" customFormat="1" ht="18.75" hidden="1" customHeight="1">
      <c r="A12" s="46">
        <v>2021</v>
      </c>
      <c r="B12" s="46"/>
      <c r="C12" s="54" t="s">
        <v>928</v>
      </c>
      <c r="D12" s="46" t="s">
        <v>929</v>
      </c>
      <c r="E12" s="46" t="s">
        <v>930</v>
      </c>
      <c r="F12" s="47">
        <v>900879034</v>
      </c>
      <c r="G12" s="57" t="s">
        <v>931</v>
      </c>
      <c r="H12" s="46" t="s">
        <v>932</v>
      </c>
      <c r="I12" s="46" t="s">
        <v>789</v>
      </c>
      <c r="J12" s="46" t="s">
        <v>790</v>
      </c>
      <c r="K12" s="46" t="s">
        <v>791</v>
      </c>
      <c r="L12" s="46" t="s">
        <v>933</v>
      </c>
      <c r="M12" s="46" t="s">
        <v>934</v>
      </c>
      <c r="N12" s="50">
        <v>44432</v>
      </c>
      <c r="O12" s="46" t="s">
        <v>836</v>
      </c>
      <c r="P12" s="50">
        <v>44435</v>
      </c>
      <c r="Q12" s="50">
        <v>44799</v>
      </c>
      <c r="R12" s="46" t="s">
        <v>196</v>
      </c>
      <c r="S12" s="46" t="s">
        <v>196</v>
      </c>
      <c r="T12" s="46" t="s">
        <v>196</v>
      </c>
      <c r="U12" s="46" t="s">
        <v>196</v>
      </c>
      <c r="V12" s="46" t="s">
        <v>836</v>
      </c>
      <c r="W12" s="46" t="s">
        <v>196</v>
      </c>
      <c r="X12" s="46" t="s">
        <v>196</v>
      </c>
      <c r="Y12" s="50">
        <v>44799</v>
      </c>
      <c r="Z12" s="38">
        <v>105100000</v>
      </c>
      <c r="AA12" s="38">
        <v>52550000</v>
      </c>
      <c r="AB12" s="38">
        <f t="shared" si="1"/>
        <v>157650000</v>
      </c>
      <c r="AC12" s="38">
        <v>0</v>
      </c>
      <c r="AD12" s="64">
        <f t="shared" ref="AD12:AD18" si="2">+AB12-AC12</f>
        <v>157650000</v>
      </c>
      <c r="AE12" s="340" t="str" cm="1">
        <f t="array" aca="1" ref="AE12" ca="1">_xlfn.IFS(TODAY()&lt;Y12,Y12-TODAY(),TODAY()&gt;Y12,"NO APLICA")</f>
        <v>NO APLICA</v>
      </c>
      <c r="AF12" s="46" t="s">
        <v>761</v>
      </c>
      <c r="AG12" s="46" t="s">
        <v>761</v>
      </c>
      <c r="AH12" s="38">
        <v>156591790</v>
      </c>
      <c r="AI12" s="38">
        <v>1058210</v>
      </c>
      <c r="AJ12" s="38">
        <v>0</v>
      </c>
      <c r="AK12" s="88" t="s">
        <v>763</v>
      </c>
      <c r="AL12" s="69">
        <v>44846</v>
      </c>
      <c r="AM12" s="67" t="s">
        <v>797</v>
      </c>
      <c r="AN12" s="67" t="s">
        <v>797</v>
      </c>
      <c r="AO12" s="92" t="s">
        <v>935</v>
      </c>
      <c r="AP12" s="326" t="s">
        <v>936</v>
      </c>
      <c r="AQ12" s="93" t="s">
        <v>937</v>
      </c>
      <c r="AR12" s="46" t="s">
        <v>865</v>
      </c>
      <c r="AS12" s="56" t="s">
        <v>938</v>
      </c>
      <c r="AT12" s="115" t="s">
        <v>939</v>
      </c>
      <c r="AU12" s="91" t="s">
        <v>940</v>
      </c>
      <c r="AV12" s="61" t="s">
        <v>941</v>
      </c>
      <c r="AW12" s="59">
        <v>44431</v>
      </c>
      <c r="AX12" s="59">
        <v>44980</v>
      </c>
      <c r="AY12" s="61" t="s">
        <v>869</v>
      </c>
    </row>
    <row r="13" spans="1:63" s="33" customFormat="1" ht="18.75" hidden="1" customHeight="1">
      <c r="A13" s="46">
        <v>2021</v>
      </c>
      <c r="B13" s="46"/>
      <c r="C13" s="54" t="s">
        <v>942</v>
      </c>
      <c r="D13" s="46" t="s">
        <v>929</v>
      </c>
      <c r="E13" s="46" t="s">
        <v>943</v>
      </c>
      <c r="F13" s="47">
        <v>830029017</v>
      </c>
      <c r="G13" s="57" t="s">
        <v>931</v>
      </c>
      <c r="H13" s="46" t="s">
        <v>932</v>
      </c>
      <c r="I13" s="46" t="s">
        <v>789</v>
      </c>
      <c r="J13" s="46" t="s">
        <v>790</v>
      </c>
      <c r="K13" s="46" t="s">
        <v>791</v>
      </c>
      <c r="L13" s="46" t="s">
        <v>944</v>
      </c>
      <c r="M13" s="46" t="s">
        <v>934</v>
      </c>
      <c r="N13" s="50">
        <v>44433</v>
      </c>
      <c r="O13" s="46" t="s">
        <v>836</v>
      </c>
      <c r="P13" s="50">
        <v>44447</v>
      </c>
      <c r="Q13" s="50">
        <v>44811</v>
      </c>
      <c r="R13" s="46" t="s">
        <v>196</v>
      </c>
      <c r="S13" s="46" t="s">
        <v>196</v>
      </c>
      <c r="T13" s="46" t="s">
        <v>196</v>
      </c>
      <c r="U13" s="46" t="s">
        <v>837</v>
      </c>
      <c r="V13" s="46" t="s">
        <v>838</v>
      </c>
      <c r="W13" s="46" t="s">
        <v>196</v>
      </c>
      <c r="X13" s="46" t="s">
        <v>196</v>
      </c>
      <c r="Y13" s="50">
        <v>44872</v>
      </c>
      <c r="Z13" s="38">
        <v>21500000</v>
      </c>
      <c r="AA13" s="38">
        <v>0</v>
      </c>
      <c r="AB13" s="38">
        <f t="shared" si="1"/>
        <v>21500000</v>
      </c>
      <c r="AC13" s="38">
        <v>0</v>
      </c>
      <c r="AD13" s="64">
        <f t="shared" si="2"/>
        <v>21500000</v>
      </c>
      <c r="AE13" s="340" t="str" cm="1">
        <f t="array" aca="1" ref="AE13" ca="1">_xlfn.IFS(TODAY()&lt;Y13,Y13-TODAY(),TODAY()&gt;Y13,"NO APLICA")</f>
        <v>NO APLICA</v>
      </c>
      <c r="AF13" s="88" t="s">
        <v>763</v>
      </c>
      <c r="AG13" s="46" t="s">
        <v>197</v>
      </c>
      <c r="AH13" s="38">
        <v>21499343</v>
      </c>
      <c r="AI13" s="38">
        <v>657</v>
      </c>
      <c r="AJ13" s="38">
        <f>+AB13-AH13-AI13</f>
        <v>0</v>
      </c>
      <c r="AK13" s="88" t="s">
        <v>763</v>
      </c>
      <c r="AL13" s="69">
        <v>44936</v>
      </c>
      <c r="AM13" s="67" t="s">
        <v>797</v>
      </c>
      <c r="AN13" s="67" t="s">
        <v>797</v>
      </c>
      <c r="AO13" s="94" t="s">
        <v>945</v>
      </c>
      <c r="AP13" s="326" t="s">
        <v>936</v>
      </c>
      <c r="AQ13" s="93" t="s">
        <v>946</v>
      </c>
      <c r="AR13" s="46" t="s">
        <v>865</v>
      </c>
      <c r="AS13" s="56" t="s">
        <v>938</v>
      </c>
      <c r="AT13" s="115" t="s">
        <v>939</v>
      </c>
      <c r="AU13" s="91" t="s">
        <v>947</v>
      </c>
      <c r="AV13" s="61" t="s">
        <v>216</v>
      </c>
      <c r="AW13" s="59">
        <v>44433</v>
      </c>
      <c r="AX13" s="59">
        <v>44985</v>
      </c>
      <c r="AY13" s="61" t="s">
        <v>869</v>
      </c>
    </row>
    <row r="14" spans="1:63" s="33" customFormat="1" ht="18.75" hidden="1" customHeight="1">
      <c r="A14" s="46">
        <v>2021</v>
      </c>
      <c r="B14" s="46"/>
      <c r="C14" s="54" t="s">
        <v>948</v>
      </c>
      <c r="D14" s="46" t="s">
        <v>929</v>
      </c>
      <c r="E14" s="46" t="s">
        <v>949</v>
      </c>
      <c r="F14" s="47">
        <v>900007203</v>
      </c>
      <c r="G14" s="57" t="s">
        <v>931</v>
      </c>
      <c r="H14" s="46" t="s">
        <v>932</v>
      </c>
      <c r="I14" s="46" t="s">
        <v>789</v>
      </c>
      <c r="J14" s="46" t="s">
        <v>790</v>
      </c>
      <c r="K14" s="46" t="s">
        <v>791</v>
      </c>
      <c r="L14" s="46" t="s">
        <v>950</v>
      </c>
      <c r="M14" s="46" t="s">
        <v>934</v>
      </c>
      <c r="N14" s="50">
        <v>44434</v>
      </c>
      <c r="O14" s="46" t="s">
        <v>836</v>
      </c>
      <c r="P14" s="50">
        <v>44447</v>
      </c>
      <c r="Q14" s="50">
        <v>44811</v>
      </c>
      <c r="R14" s="46" t="s">
        <v>196</v>
      </c>
      <c r="S14" s="46" t="s">
        <v>196</v>
      </c>
      <c r="T14" s="46" t="s">
        <v>196</v>
      </c>
      <c r="U14" s="46" t="s">
        <v>196</v>
      </c>
      <c r="V14" s="46" t="s">
        <v>836</v>
      </c>
      <c r="W14" s="46" t="s">
        <v>196</v>
      </c>
      <c r="X14" s="46" t="s">
        <v>196</v>
      </c>
      <c r="Y14" s="50">
        <v>44811</v>
      </c>
      <c r="Z14" s="38">
        <v>21500000</v>
      </c>
      <c r="AA14" s="38">
        <v>0</v>
      </c>
      <c r="AB14" s="38">
        <f t="shared" si="1"/>
        <v>21500000</v>
      </c>
      <c r="AC14" s="38">
        <v>0</v>
      </c>
      <c r="AD14" s="64">
        <f t="shared" si="2"/>
        <v>21500000</v>
      </c>
      <c r="AE14" s="340" t="str" cm="1">
        <f t="array" aca="1" ref="AE14" ca="1">_xlfn.IFS(TODAY()&lt;Y14,Y14-TODAY(),TODAY()&gt;Y14,"NO APLICA")</f>
        <v>NO APLICA</v>
      </c>
      <c r="AF14" s="88" t="s">
        <v>763</v>
      </c>
      <c r="AG14" s="46" t="s">
        <v>761</v>
      </c>
      <c r="AH14" s="38">
        <v>21500000</v>
      </c>
      <c r="AI14" s="38" t="s">
        <v>15</v>
      </c>
      <c r="AJ14" s="38">
        <v>0</v>
      </c>
      <c r="AK14" s="88" t="s">
        <v>763</v>
      </c>
      <c r="AL14" s="69">
        <v>44816</v>
      </c>
      <c r="AM14" s="67" t="s">
        <v>797</v>
      </c>
      <c r="AN14" s="67" t="s">
        <v>797</v>
      </c>
      <c r="AO14" s="96" t="s">
        <v>951</v>
      </c>
      <c r="AP14" s="326" t="s">
        <v>936</v>
      </c>
      <c r="AQ14" s="93" t="s">
        <v>952</v>
      </c>
      <c r="AR14" s="46" t="s">
        <v>865</v>
      </c>
      <c r="AS14" s="56" t="s">
        <v>938</v>
      </c>
      <c r="AT14" s="115" t="s">
        <v>953</v>
      </c>
      <c r="AU14" s="91" t="s">
        <v>954</v>
      </c>
      <c r="AV14" s="61" t="s">
        <v>216</v>
      </c>
      <c r="AW14" s="59">
        <v>44434</v>
      </c>
      <c r="AX14" s="59">
        <v>44985</v>
      </c>
      <c r="AY14" s="61" t="s">
        <v>869</v>
      </c>
    </row>
    <row r="15" spans="1:63" s="33" customFormat="1" ht="18.75" hidden="1" customHeight="1">
      <c r="A15" s="46">
        <v>2021</v>
      </c>
      <c r="B15" s="46"/>
      <c r="C15" s="54" t="s">
        <v>955</v>
      </c>
      <c r="D15" s="46" t="s">
        <v>956</v>
      </c>
      <c r="E15" s="46" t="s">
        <v>957</v>
      </c>
      <c r="F15" s="47">
        <v>860526809</v>
      </c>
      <c r="G15" s="57" t="s">
        <v>958</v>
      </c>
      <c r="H15" s="46" t="s">
        <v>959</v>
      </c>
      <c r="I15" s="46" t="s">
        <v>960</v>
      </c>
      <c r="J15" s="46" t="s">
        <v>961</v>
      </c>
      <c r="K15" s="46" t="s">
        <v>859</v>
      </c>
      <c r="L15" s="46" t="s">
        <v>962</v>
      </c>
      <c r="M15" s="46" t="s">
        <v>861</v>
      </c>
      <c r="N15" s="50">
        <v>44446</v>
      </c>
      <c r="O15" s="46" t="s">
        <v>837</v>
      </c>
      <c r="P15" s="50">
        <v>44452</v>
      </c>
      <c r="Q15" s="50">
        <v>44512</v>
      </c>
      <c r="R15" s="46" t="s">
        <v>196</v>
      </c>
      <c r="S15" s="46" t="s">
        <v>196</v>
      </c>
      <c r="T15" s="46" t="s">
        <v>196</v>
      </c>
      <c r="U15" s="46" t="s">
        <v>196</v>
      </c>
      <c r="V15" s="46" t="s">
        <v>837</v>
      </c>
      <c r="W15" s="46" t="s">
        <v>196</v>
      </c>
      <c r="X15" s="46" t="s">
        <v>196</v>
      </c>
      <c r="Y15" s="50">
        <v>44512</v>
      </c>
      <c r="Z15" s="38">
        <v>5481500</v>
      </c>
      <c r="AA15" s="38">
        <v>0</v>
      </c>
      <c r="AB15" s="38">
        <f t="shared" si="1"/>
        <v>5481500</v>
      </c>
      <c r="AC15" s="38">
        <v>0</v>
      </c>
      <c r="AD15" s="64">
        <f t="shared" si="2"/>
        <v>5481500</v>
      </c>
      <c r="AE15" s="340" t="str" cm="1">
        <f t="array" aca="1" ref="AE15" ca="1">_xlfn.IFS(TODAY()&lt;Y15,Y15-TODAY(),TODAY()&gt;Y15,"NO APLICA")</f>
        <v>NO APLICA</v>
      </c>
      <c r="AF15" s="97" t="s">
        <v>767</v>
      </c>
      <c r="AG15" s="46" t="s">
        <v>197</v>
      </c>
      <c r="AH15" s="38">
        <v>5481500</v>
      </c>
      <c r="AI15" s="38" t="s">
        <v>15</v>
      </c>
      <c r="AJ15" s="38">
        <v>0</v>
      </c>
      <c r="AK15" s="97" t="s">
        <v>767</v>
      </c>
      <c r="AL15" s="46" t="s">
        <v>196</v>
      </c>
      <c r="AM15" s="67" t="s">
        <v>797</v>
      </c>
      <c r="AN15" s="67" t="s">
        <v>797</v>
      </c>
      <c r="AO15" s="46" t="s">
        <v>963</v>
      </c>
      <c r="AP15" s="47" t="s">
        <v>964</v>
      </c>
      <c r="AQ15" s="55" t="s">
        <v>965</v>
      </c>
      <c r="AR15" s="46" t="s">
        <v>823</v>
      </c>
      <c r="AS15" s="56" t="s">
        <v>966</v>
      </c>
      <c r="AT15" s="115" t="s">
        <v>967</v>
      </c>
      <c r="AU15" s="91" t="s">
        <v>968</v>
      </c>
      <c r="AV15" s="61" t="s">
        <v>969</v>
      </c>
      <c r="AW15" s="59">
        <v>44447</v>
      </c>
      <c r="AX15" s="59" t="s">
        <v>970</v>
      </c>
      <c r="AY15" s="61" t="s">
        <v>869</v>
      </c>
    </row>
    <row r="16" spans="1:63" s="33" customFormat="1" ht="18.75" hidden="1" customHeight="1">
      <c r="A16" s="46">
        <v>2021</v>
      </c>
      <c r="B16" s="46"/>
      <c r="C16" s="54" t="s">
        <v>971</v>
      </c>
      <c r="D16" s="46" t="s">
        <v>972</v>
      </c>
      <c r="E16" s="46" t="s">
        <v>973</v>
      </c>
      <c r="F16" s="47">
        <v>901453758</v>
      </c>
      <c r="G16" s="57">
        <v>1811</v>
      </c>
      <c r="H16" s="46" t="s">
        <v>974</v>
      </c>
      <c r="I16" s="46" t="s">
        <v>960</v>
      </c>
      <c r="J16" s="46" t="s">
        <v>813</v>
      </c>
      <c r="K16" s="46" t="s">
        <v>859</v>
      </c>
      <c r="L16" s="46" t="s">
        <v>975</v>
      </c>
      <c r="M16" s="46" t="s">
        <v>861</v>
      </c>
      <c r="N16" s="50">
        <v>44447</v>
      </c>
      <c r="O16" s="46" t="s">
        <v>795</v>
      </c>
      <c r="P16" s="50">
        <v>44449</v>
      </c>
      <c r="Q16" s="50">
        <v>44539</v>
      </c>
      <c r="R16" s="46" t="s">
        <v>196</v>
      </c>
      <c r="S16" s="46" t="s">
        <v>196</v>
      </c>
      <c r="T16" s="46" t="s">
        <v>196</v>
      </c>
      <c r="U16" s="46" t="s">
        <v>196</v>
      </c>
      <c r="V16" s="46" t="s">
        <v>795</v>
      </c>
      <c r="W16" s="46" t="s">
        <v>196</v>
      </c>
      <c r="X16" s="46" t="s">
        <v>196</v>
      </c>
      <c r="Y16" s="50">
        <v>44539</v>
      </c>
      <c r="Z16" s="38">
        <v>25438728</v>
      </c>
      <c r="AA16" s="38">
        <v>0</v>
      </c>
      <c r="AB16" s="38">
        <f t="shared" si="1"/>
        <v>25438728</v>
      </c>
      <c r="AC16" s="38">
        <v>0</v>
      </c>
      <c r="AD16" s="64">
        <f t="shared" si="2"/>
        <v>25438728</v>
      </c>
      <c r="AE16" s="340" t="str" cm="1">
        <f t="array" aca="1" ref="AE16" ca="1">_xlfn.IFS(TODAY()&lt;Y16,Y16-TODAY(),TODAY()&gt;Y16,"NO APLICA")</f>
        <v>NO APLICA</v>
      </c>
      <c r="AF16" s="88" t="s">
        <v>763</v>
      </c>
      <c r="AG16" s="46" t="s">
        <v>767</v>
      </c>
      <c r="AH16" s="38">
        <v>25426135</v>
      </c>
      <c r="AI16" s="38">
        <v>12593</v>
      </c>
      <c r="AJ16" s="38">
        <v>0</v>
      </c>
      <c r="AK16" s="88" t="s">
        <v>763</v>
      </c>
      <c r="AL16" s="69">
        <v>44683</v>
      </c>
      <c r="AM16" s="67" t="s">
        <v>797</v>
      </c>
      <c r="AN16" s="67" t="s">
        <v>797</v>
      </c>
      <c r="AO16" s="94" t="s">
        <v>976</v>
      </c>
      <c r="AP16" s="47" t="s">
        <v>977</v>
      </c>
      <c r="AQ16" s="55" t="s">
        <v>978</v>
      </c>
      <c r="AR16" s="46" t="s">
        <v>56</v>
      </c>
      <c r="AS16" s="56" t="s">
        <v>979</v>
      </c>
      <c r="AT16" s="115" t="s">
        <v>980</v>
      </c>
      <c r="AU16" s="91" t="s">
        <v>981</v>
      </c>
      <c r="AV16" s="61" t="s">
        <v>216</v>
      </c>
      <c r="AW16" s="59">
        <v>44447</v>
      </c>
      <c r="AX16" s="59">
        <v>45641</v>
      </c>
      <c r="AY16" s="61" t="s">
        <v>805</v>
      </c>
    </row>
    <row r="17" spans="1:51" s="33" customFormat="1" ht="18.75" hidden="1" customHeight="1">
      <c r="A17" s="46">
        <v>2021</v>
      </c>
      <c r="B17" s="46"/>
      <c r="C17" s="54" t="s">
        <v>982</v>
      </c>
      <c r="D17" s="46" t="s">
        <v>929</v>
      </c>
      <c r="E17" s="46" t="s">
        <v>983</v>
      </c>
      <c r="F17" s="47" t="s">
        <v>984</v>
      </c>
      <c r="G17" s="57" t="s">
        <v>931</v>
      </c>
      <c r="H17" s="46" t="s">
        <v>932</v>
      </c>
      <c r="I17" s="46" t="s">
        <v>789</v>
      </c>
      <c r="J17" s="46" t="s">
        <v>790</v>
      </c>
      <c r="K17" s="46" t="s">
        <v>791</v>
      </c>
      <c r="L17" s="46" t="s">
        <v>985</v>
      </c>
      <c r="M17" s="46" t="s">
        <v>934</v>
      </c>
      <c r="N17" s="50">
        <v>44459</v>
      </c>
      <c r="O17" s="46" t="s">
        <v>836</v>
      </c>
      <c r="P17" s="50">
        <v>44462</v>
      </c>
      <c r="Q17" s="50">
        <v>44826</v>
      </c>
      <c r="R17" s="46" t="s">
        <v>196</v>
      </c>
      <c r="S17" s="46" t="s">
        <v>196</v>
      </c>
      <c r="T17" s="46" t="s">
        <v>196</v>
      </c>
      <c r="U17" s="46" t="s">
        <v>196</v>
      </c>
      <c r="V17" s="46" t="s">
        <v>836</v>
      </c>
      <c r="W17" s="46" t="s">
        <v>196</v>
      </c>
      <c r="X17" s="46" t="s">
        <v>196</v>
      </c>
      <c r="Y17" s="50">
        <v>44826</v>
      </c>
      <c r="Z17" s="38">
        <v>82800000</v>
      </c>
      <c r="AA17" s="38">
        <v>0</v>
      </c>
      <c r="AB17" s="38">
        <f t="shared" si="1"/>
        <v>82800000</v>
      </c>
      <c r="AC17" s="38">
        <v>0</v>
      </c>
      <c r="AD17" s="64">
        <f t="shared" si="2"/>
        <v>82800000</v>
      </c>
      <c r="AE17" s="340" t="str" cm="1">
        <f t="array" aca="1" ref="AE17" ca="1">_xlfn.IFS(TODAY()&lt;Y17,Y17-TODAY(),TODAY()&gt;Y17,"NO APLICA")</f>
        <v>NO APLICA</v>
      </c>
      <c r="AF17" s="88" t="s">
        <v>763</v>
      </c>
      <c r="AG17" s="46" t="s">
        <v>761</v>
      </c>
      <c r="AH17" s="38">
        <v>29797212</v>
      </c>
      <c r="AI17" s="38">
        <v>53002788</v>
      </c>
      <c r="AJ17" s="38">
        <v>0</v>
      </c>
      <c r="AK17" s="88" t="s">
        <v>763</v>
      </c>
      <c r="AL17" s="69">
        <v>44853</v>
      </c>
      <c r="AM17" s="67" t="s">
        <v>797</v>
      </c>
      <c r="AN17" s="67" t="s">
        <v>797</v>
      </c>
      <c r="AO17" s="94" t="s">
        <v>986</v>
      </c>
      <c r="AP17" s="326" t="s">
        <v>936</v>
      </c>
      <c r="AQ17" s="93" t="s">
        <v>987</v>
      </c>
      <c r="AR17" s="46" t="s">
        <v>865</v>
      </c>
      <c r="AS17" s="56" t="s">
        <v>938</v>
      </c>
      <c r="AT17" s="115" t="s">
        <v>939</v>
      </c>
      <c r="AU17" s="91" t="s">
        <v>988</v>
      </c>
      <c r="AV17" s="61" t="s">
        <v>989</v>
      </c>
      <c r="AW17" s="59">
        <v>44459</v>
      </c>
      <c r="AX17" s="59">
        <v>45008</v>
      </c>
      <c r="AY17" s="61" t="s">
        <v>869</v>
      </c>
    </row>
    <row r="18" spans="1:51" s="33" customFormat="1" ht="18.75" hidden="1" customHeight="1">
      <c r="A18" s="46">
        <v>2021</v>
      </c>
      <c r="B18" s="46"/>
      <c r="C18" s="54" t="s">
        <v>990</v>
      </c>
      <c r="D18" s="46" t="s">
        <v>991</v>
      </c>
      <c r="E18" s="46" t="s">
        <v>992</v>
      </c>
      <c r="F18" s="47">
        <v>900710493</v>
      </c>
      <c r="G18" s="57" t="s">
        <v>993</v>
      </c>
      <c r="H18" s="46" t="s">
        <v>699</v>
      </c>
      <c r="I18" s="46" t="s">
        <v>812</v>
      </c>
      <c r="J18" s="46" t="s">
        <v>994</v>
      </c>
      <c r="K18" s="46" t="s">
        <v>995</v>
      </c>
      <c r="L18" s="46" t="s">
        <v>996</v>
      </c>
      <c r="M18" s="46" t="s">
        <v>816</v>
      </c>
      <c r="N18" s="50">
        <v>44463</v>
      </c>
      <c r="O18" s="46" t="s">
        <v>997</v>
      </c>
      <c r="P18" s="50">
        <v>44474</v>
      </c>
      <c r="Q18" s="50">
        <v>44808</v>
      </c>
      <c r="R18" s="46" t="s">
        <v>196</v>
      </c>
      <c r="S18" s="46" t="s">
        <v>196</v>
      </c>
      <c r="T18" s="46" t="s">
        <v>196</v>
      </c>
      <c r="U18" s="46" t="s">
        <v>196</v>
      </c>
      <c r="V18" s="46" t="s">
        <v>997</v>
      </c>
      <c r="W18" s="46" t="s">
        <v>196</v>
      </c>
      <c r="X18" s="46" t="s">
        <v>196</v>
      </c>
      <c r="Y18" s="50">
        <v>44808</v>
      </c>
      <c r="Z18" s="38">
        <v>180000000</v>
      </c>
      <c r="AA18" s="38">
        <v>0</v>
      </c>
      <c r="AB18" s="38">
        <f t="shared" si="1"/>
        <v>180000000</v>
      </c>
      <c r="AC18" s="38">
        <v>0</v>
      </c>
      <c r="AD18" s="64">
        <f t="shared" si="2"/>
        <v>180000000</v>
      </c>
      <c r="AE18" s="340" t="str" cm="1">
        <f t="array" aca="1" ref="AE18" ca="1">_xlfn.IFS(TODAY()&lt;Y18,Y18-TODAY(),TODAY()&gt;Y18,"NO APLICA")</f>
        <v>NO APLICA</v>
      </c>
      <c r="AF18" s="88" t="s">
        <v>763</v>
      </c>
      <c r="AG18" s="46" t="s">
        <v>998</v>
      </c>
      <c r="AH18" s="38">
        <v>180000000</v>
      </c>
      <c r="AI18" s="38">
        <v>0</v>
      </c>
      <c r="AJ18" s="38">
        <v>0</v>
      </c>
      <c r="AK18" s="88" t="s">
        <v>763</v>
      </c>
      <c r="AL18" s="69">
        <v>45048</v>
      </c>
      <c r="AM18" s="67" t="s">
        <v>797</v>
      </c>
      <c r="AN18" s="67" t="s">
        <v>797</v>
      </c>
      <c r="AO18" s="94" t="s">
        <v>999</v>
      </c>
      <c r="AP18" s="326" t="s">
        <v>1000</v>
      </c>
      <c r="AQ18" s="93" t="s">
        <v>1001</v>
      </c>
      <c r="AR18" s="46" t="s">
        <v>13</v>
      </c>
      <c r="AS18" s="56" t="s">
        <v>1002</v>
      </c>
      <c r="AT18" s="115" t="s">
        <v>1003</v>
      </c>
      <c r="AU18" s="91" t="s">
        <v>1004</v>
      </c>
      <c r="AV18" s="61" t="s">
        <v>804</v>
      </c>
      <c r="AW18" s="59">
        <v>44462</v>
      </c>
      <c r="AX18" s="59" t="s">
        <v>1005</v>
      </c>
      <c r="AY18" s="61" t="s">
        <v>1006</v>
      </c>
    </row>
    <row r="19" spans="1:51" s="33" customFormat="1" ht="18.75" hidden="1" customHeight="1">
      <c r="A19" s="46">
        <v>2021</v>
      </c>
      <c r="B19" s="46"/>
      <c r="C19" s="54" t="s">
        <v>1007</v>
      </c>
      <c r="D19" s="46" t="s">
        <v>1008</v>
      </c>
      <c r="E19" s="46" t="s">
        <v>1009</v>
      </c>
      <c r="F19" s="47">
        <v>899999333</v>
      </c>
      <c r="G19" s="57" t="s">
        <v>1010</v>
      </c>
      <c r="H19" s="46" t="s">
        <v>1011</v>
      </c>
      <c r="I19" s="46" t="s">
        <v>846</v>
      </c>
      <c r="J19" s="46" t="s">
        <v>833</v>
      </c>
      <c r="K19" s="46" t="s">
        <v>190</v>
      </c>
      <c r="L19" s="46" t="s">
        <v>1012</v>
      </c>
      <c r="M19" s="46" t="s">
        <v>1013</v>
      </c>
      <c r="N19" s="50">
        <v>44512</v>
      </c>
      <c r="O19" s="46" t="s">
        <v>794</v>
      </c>
      <c r="P19" s="50">
        <v>44532</v>
      </c>
      <c r="Q19" s="50">
        <v>44714</v>
      </c>
      <c r="R19" s="46" t="s">
        <v>196</v>
      </c>
      <c r="S19" s="46" t="s">
        <v>196</v>
      </c>
      <c r="T19" s="46" t="s">
        <v>196</v>
      </c>
      <c r="U19" s="46" t="s">
        <v>1014</v>
      </c>
      <c r="V19" s="46" t="s">
        <v>1015</v>
      </c>
      <c r="W19" s="46" t="s">
        <v>196</v>
      </c>
      <c r="X19" s="46" t="s">
        <v>196</v>
      </c>
      <c r="Y19" s="50">
        <v>44788</v>
      </c>
      <c r="Z19" s="38">
        <v>672923820</v>
      </c>
      <c r="AA19" s="38">
        <v>0</v>
      </c>
      <c r="AB19" s="95">
        <v>2764339727</v>
      </c>
      <c r="AC19" s="38">
        <f>AB19-AD19</f>
        <v>2091415907</v>
      </c>
      <c r="AD19" s="64">
        <v>672923820</v>
      </c>
      <c r="AE19" s="340" t="str" cm="1">
        <f t="array" aca="1" ref="AE19" ca="1">_xlfn.IFS(TODAY()&lt;Y19,Y19-TODAY(),TODAY()&gt;Y19,"NO APLICA")</f>
        <v>NO APLICA</v>
      </c>
      <c r="AF19" s="88" t="s">
        <v>763</v>
      </c>
      <c r="AG19" s="46" t="s">
        <v>874</v>
      </c>
      <c r="AH19" s="38">
        <v>605631438</v>
      </c>
      <c r="AI19" s="38">
        <v>67292382</v>
      </c>
      <c r="AJ19" s="38">
        <f>AD19-AH19-AI19</f>
        <v>0</v>
      </c>
      <c r="AK19" s="88" t="s">
        <v>763</v>
      </c>
      <c r="AL19" s="69">
        <v>45273</v>
      </c>
      <c r="AM19" s="67" t="s">
        <v>797</v>
      </c>
      <c r="AN19" s="67" t="s">
        <v>797</v>
      </c>
      <c r="AO19" s="94" t="s">
        <v>1016</v>
      </c>
      <c r="AP19" s="326" t="s">
        <v>1017</v>
      </c>
      <c r="AQ19" s="93" t="s">
        <v>1018</v>
      </c>
      <c r="AR19" s="46" t="s">
        <v>34</v>
      </c>
      <c r="AS19" s="56" t="s">
        <v>1019</v>
      </c>
      <c r="AT19" s="115" t="s">
        <v>1020</v>
      </c>
      <c r="AU19" s="91" t="s">
        <v>196</v>
      </c>
      <c r="AV19" s="74" t="s">
        <v>196</v>
      </c>
      <c r="AW19" s="73" t="s">
        <v>196</v>
      </c>
      <c r="AX19" s="73" t="s">
        <v>196</v>
      </c>
      <c r="AY19" s="74" t="s">
        <v>196</v>
      </c>
    </row>
    <row r="20" spans="1:51" s="33" customFormat="1" ht="18.75" hidden="1" customHeight="1">
      <c r="A20" s="46">
        <v>2021</v>
      </c>
      <c r="B20" s="46"/>
      <c r="C20" s="54" t="s">
        <v>1021</v>
      </c>
      <c r="D20" s="46" t="s">
        <v>1021</v>
      </c>
      <c r="E20" s="46" t="s">
        <v>1022</v>
      </c>
      <c r="F20" s="47">
        <v>900959051</v>
      </c>
      <c r="G20" s="90" t="s">
        <v>1023</v>
      </c>
      <c r="H20" s="94" t="s">
        <v>1024</v>
      </c>
      <c r="I20" s="46" t="s">
        <v>846</v>
      </c>
      <c r="J20" s="46" t="s">
        <v>833</v>
      </c>
      <c r="K20" s="46" t="s">
        <v>190</v>
      </c>
      <c r="L20" s="46" t="s">
        <v>1025</v>
      </c>
      <c r="M20" s="46" t="s">
        <v>1026</v>
      </c>
      <c r="N20" s="50">
        <v>44516</v>
      </c>
      <c r="O20" s="46" t="s">
        <v>817</v>
      </c>
      <c r="P20" s="50">
        <v>44516</v>
      </c>
      <c r="Q20" s="50">
        <v>44758</v>
      </c>
      <c r="R20" s="46" t="s">
        <v>196</v>
      </c>
      <c r="S20" s="46" t="s">
        <v>196</v>
      </c>
      <c r="T20" s="46" t="s">
        <v>196</v>
      </c>
      <c r="U20" s="46" t="s">
        <v>1027</v>
      </c>
      <c r="V20" s="46" t="s">
        <v>1028</v>
      </c>
      <c r="W20" s="46" t="s">
        <v>196</v>
      </c>
      <c r="X20" s="46" t="s">
        <v>196</v>
      </c>
      <c r="Y20" s="50">
        <v>44906</v>
      </c>
      <c r="Z20" s="38">
        <v>1675447060</v>
      </c>
      <c r="AA20" s="38">
        <v>0</v>
      </c>
      <c r="AB20" s="95">
        <f>AD20+AC20</f>
        <v>1842991766</v>
      </c>
      <c r="AC20" s="38">
        <v>167544706</v>
      </c>
      <c r="AD20" s="64">
        <v>1675447060</v>
      </c>
      <c r="AE20" s="340" t="str" cm="1">
        <f t="array" aca="1" ref="AE20" ca="1">_xlfn.IFS(TODAY()&lt;Y20,Y20-TODAY(),TODAY()&gt;Y20,"NO APLICA")</f>
        <v>NO APLICA</v>
      </c>
      <c r="AF20" s="88" t="s">
        <v>763</v>
      </c>
      <c r="AG20" s="46" t="s">
        <v>197</v>
      </c>
      <c r="AH20" s="38">
        <f>502634118+648655684</f>
        <v>1151289802</v>
      </c>
      <c r="AI20" s="38">
        <v>0</v>
      </c>
      <c r="AJ20" s="290">
        <f>AD20-AH20</f>
        <v>524157258</v>
      </c>
      <c r="AK20" s="88" t="s">
        <v>763</v>
      </c>
      <c r="AL20" s="50">
        <v>45345</v>
      </c>
      <c r="AM20" s="67" t="s">
        <v>797</v>
      </c>
      <c r="AN20" s="67" t="s">
        <v>797</v>
      </c>
      <c r="AO20" s="94" t="s">
        <v>1029</v>
      </c>
      <c r="AP20" s="326" t="s">
        <v>1030</v>
      </c>
      <c r="AQ20" s="72" t="s">
        <v>1031</v>
      </c>
      <c r="AR20" s="46" t="s">
        <v>1032</v>
      </c>
      <c r="AS20" s="102" t="s">
        <v>1033</v>
      </c>
      <c r="AT20" s="115" t="s">
        <v>1034</v>
      </c>
      <c r="AU20" s="91" t="s">
        <v>196</v>
      </c>
      <c r="AV20" s="74" t="s">
        <v>196</v>
      </c>
      <c r="AW20" s="73" t="s">
        <v>196</v>
      </c>
      <c r="AX20" s="73" t="s">
        <v>196</v>
      </c>
      <c r="AY20" s="74" t="s">
        <v>196</v>
      </c>
    </row>
    <row r="21" spans="1:51" s="33" customFormat="1" ht="18.75" hidden="1" customHeight="1">
      <c r="A21" s="46">
        <v>2021</v>
      </c>
      <c r="B21" s="46"/>
      <c r="C21" s="54" t="s">
        <v>1035</v>
      </c>
      <c r="D21" s="46" t="s">
        <v>1035</v>
      </c>
      <c r="E21" s="46" t="s">
        <v>1022</v>
      </c>
      <c r="F21" s="47">
        <v>900959051</v>
      </c>
      <c r="G21" s="90" t="s">
        <v>1036</v>
      </c>
      <c r="H21" s="46" t="s">
        <v>1037</v>
      </c>
      <c r="I21" s="46" t="s">
        <v>846</v>
      </c>
      <c r="J21" s="46" t="s">
        <v>833</v>
      </c>
      <c r="K21" s="46" t="s">
        <v>190</v>
      </c>
      <c r="L21" s="46" t="s">
        <v>1038</v>
      </c>
      <c r="M21" s="46" t="s">
        <v>1026</v>
      </c>
      <c r="N21" s="50">
        <v>44516</v>
      </c>
      <c r="O21" s="46" t="s">
        <v>817</v>
      </c>
      <c r="P21" s="50">
        <v>44516</v>
      </c>
      <c r="Q21" s="50">
        <v>44758</v>
      </c>
      <c r="R21" s="46" t="s">
        <v>196</v>
      </c>
      <c r="S21" s="46" t="s">
        <v>196</v>
      </c>
      <c r="T21" s="46" t="s">
        <v>196</v>
      </c>
      <c r="U21" s="46" t="s">
        <v>1039</v>
      </c>
      <c r="V21" s="46" t="s">
        <v>1040</v>
      </c>
      <c r="W21" s="46" t="s">
        <v>196</v>
      </c>
      <c r="X21" s="46" t="s">
        <v>196</v>
      </c>
      <c r="Y21" s="50">
        <v>44905</v>
      </c>
      <c r="Z21" s="38">
        <v>1026577000</v>
      </c>
      <c r="AA21" s="38">
        <v>0</v>
      </c>
      <c r="AB21" s="95">
        <f>AD21+AC21</f>
        <v>1129234700</v>
      </c>
      <c r="AC21" s="38">
        <v>102657700</v>
      </c>
      <c r="AD21" s="64">
        <v>1026577000</v>
      </c>
      <c r="AE21" s="340" t="str" cm="1">
        <f t="array" aca="1" ref="AE21" ca="1">_xlfn.IFS(TODAY()&lt;Y21,Y21-TODAY(),TODAY()&gt;Y21,"NO APLICA")</f>
        <v>NO APLICA</v>
      </c>
      <c r="AF21" s="88" t="s">
        <v>763</v>
      </c>
      <c r="AG21" s="46" t="s">
        <v>197</v>
      </c>
      <c r="AH21" s="38">
        <v>871368639</v>
      </c>
      <c r="AI21" s="38">
        <v>155208361</v>
      </c>
      <c r="AJ21" s="38">
        <f>+AD21-AH21-AI21</f>
        <v>0</v>
      </c>
      <c r="AK21" s="88" t="s">
        <v>763</v>
      </c>
      <c r="AL21" s="50">
        <v>45275</v>
      </c>
      <c r="AM21" s="67" t="s">
        <v>797</v>
      </c>
      <c r="AN21" s="67" t="s">
        <v>797</v>
      </c>
      <c r="AO21" s="46" t="s">
        <v>1041</v>
      </c>
      <c r="AP21" s="47" t="s">
        <v>1042</v>
      </c>
      <c r="AQ21" s="55" t="s">
        <v>1043</v>
      </c>
      <c r="AR21" s="46" t="s">
        <v>1032</v>
      </c>
      <c r="AS21" s="102" t="s">
        <v>739</v>
      </c>
      <c r="AT21" s="115" t="s">
        <v>1034</v>
      </c>
      <c r="AU21" s="91" t="s">
        <v>196</v>
      </c>
      <c r="AV21" s="74" t="s">
        <v>196</v>
      </c>
      <c r="AW21" s="73" t="s">
        <v>196</v>
      </c>
      <c r="AX21" s="73" t="s">
        <v>196</v>
      </c>
      <c r="AY21" s="74" t="s">
        <v>196</v>
      </c>
    </row>
    <row r="22" spans="1:51" s="33" customFormat="1" ht="18.75" hidden="1" customHeight="1">
      <c r="A22" s="46">
        <v>2021</v>
      </c>
      <c r="B22" s="46"/>
      <c r="C22" s="54" t="s">
        <v>1044</v>
      </c>
      <c r="D22" s="46" t="s">
        <v>1045</v>
      </c>
      <c r="E22" s="46" t="s">
        <v>1046</v>
      </c>
      <c r="F22" s="47">
        <v>8300697038</v>
      </c>
      <c r="G22" s="57">
        <v>1870</v>
      </c>
      <c r="H22" s="46" t="s">
        <v>1047</v>
      </c>
      <c r="I22" s="46" t="s">
        <v>812</v>
      </c>
      <c r="J22" s="46" t="s">
        <v>813</v>
      </c>
      <c r="K22" s="46" t="s">
        <v>859</v>
      </c>
      <c r="L22" s="46" t="s">
        <v>1048</v>
      </c>
      <c r="M22" s="46" t="s">
        <v>861</v>
      </c>
      <c r="N22" s="50">
        <v>44524</v>
      </c>
      <c r="O22" s="46" t="s">
        <v>1049</v>
      </c>
      <c r="P22" s="50">
        <v>44525</v>
      </c>
      <c r="Q22" s="50">
        <v>44534</v>
      </c>
      <c r="R22" s="46" t="s">
        <v>196</v>
      </c>
      <c r="S22" s="46" t="s">
        <v>196</v>
      </c>
      <c r="T22" s="46" t="s">
        <v>196</v>
      </c>
      <c r="U22" s="46" t="s">
        <v>196</v>
      </c>
      <c r="V22" s="46" t="s">
        <v>1049</v>
      </c>
      <c r="W22" s="46" t="s">
        <v>196</v>
      </c>
      <c r="X22" s="46" t="s">
        <v>196</v>
      </c>
      <c r="Y22" s="50">
        <v>44534</v>
      </c>
      <c r="Z22" s="38">
        <v>22331790</v>
      </c>
      <c r="AA22" s="38">
        <v>0</v>
      </c>
      <c r="AB22" s="38">
        <f t="shared" ref="AB22:AB48" si="3">+Z22+AA22</f>
        <v>22331790</v>
      </c>
      <c r="AC22" s="38">
        <v>0</v>
      </c>
      <c r="AD22" s="64">
        <f t="shared" ref="AD22:AD48" si="4">+AB22-AC22</f>
        <v>22331790</v>
      </c>
      <c r="AE22" s="340" t="str" cm="1">
        <f t="array" aca="1" ref="AE22" ca="1">_xlfn.IFS(TODAY()&lt;Y22,Y22-TODAY(),TODAY()&gt;Y22,"NO APLICA")</f>
        <v>NO APLICA</v>
      </c>
      <c r="AF22" s="88" t="s">
        <v>763</v>
      </c>
      <c r="AG22" s="46" t="s">
        <v>197</v>
      </c>
      <c r="AH22" s="38">
        <v>22331789</v>
      </c>
      <c r="AI22" s="38">
        <v>1</v>
      </c>
      <c r="AJ22" s="38">
        <f t="shared" ref="AJ22:AJ48" si="5">+AB22-AH22-AI22</f>
        <v>0</v>
      </c>
      <c r="AK22" s="88" t="s">
        <v>763</v>
      </c>
      <c r="AL22" s="50">
        <v>44545</v>
      </c>
      <c r="AM22" s="67" t="s">
        <v>797</v>
      </c>
      <c r="AN22" s="67" t="s">
        <v>797</v>
      </c>
      <c r="AO22" s="94" t="s">
        <v>1050</v>
      </c>
      <c r="AP22" s="326" t="s">
        <v>1051</v>
      </c>
      <c r="AQ22" s="72" t="s">
        <v>1052</v>
      </c>
      <c r="AR22" s="46" t="s">
        <v>65</v>
      </c>
      <c r="AS22" s="56" t="s">
        <v>1053</v>
      </c>
      <c r="AT22" s="115" t="s">
        <v>1054</v>
      </c>
      <c r="AU22" s="91" t="s">
        <v>1055</v>
      </c>
      <c r="AV22" s="61" t="s">
        <v>1056</v>
      </c>
      <c r="AW22" s="59">
        <v>44524</v>
      </c>
      <c r="AX22" s="59" t="s">
        <v>1057</v>
      </c>
      <c r="AY22" s="61" t="s">
        <v>1058</v>
      </c>
    </row>
    <row r="23" spans="1:51" s="33" customFormat="1" ht="18.75" hidden="1" customHeight="1">
      <c r="A23" s="46">
        <v>2021</v>
      </c>
      <c r="B23" s="46"/>
      <c r="C23" s="54" t="s">
        <v>1059</v>
      </c>
      <c r="D23" s="46" t="s">
        <v>1060</v>
      </c>
      <c r="E23" s="46" t="s">
        <v>1061</v>
      </c>
      <c r="F23" s="103">
        <v>901607744</v>
      </c>
      <c r="G23" s="57" t="s">
        <v>787</v>
      </c>
      <c r="H23" s="46" t="s">
        <v>788</v>
      </c>
      <c r="I23" s="46" t="s">
        <v>1062</v>
      </c>
      <c r="J23" s="46" t="s">
        <v>1063</v>
      </c>
      <c r="K23" s="46" t="s">
        <v>814</v>
      </c>
      <c r="L23" s="46" t="s">
        <v>1064</v>
      </c>
      <c r="M23" s="46" t="s">
        <v>1065</v>
      </c>
      <c r="N23" s="50">
        <v>44554</v>
      </c>
      <c r="O23" s="46" t="s">
        <v>1066</v>
      </c>
      <c r="P23" s="50">
        <v>44596</v>
      </c>
      <c r="Q23" s="50">
        <v>44730</v>
      </c>
      <c r="R23" s="50">
        <v>44718</v>
      </c>
      <c r="S23" s="46" t="s">
        <v>1067</v>
      </c>
      <c r="T23" s="46">
        <v>9015508676</v>
      </c>
      <c r="U23" s="94" t="s">
        <v>1068</v>
      </c>
      <c r="V23" s="46" t="s">
        <v>1069</v>
      </c>
      <c r="W23" s="94" t="s">
        <v>1070</v>
      </c>
      <c r="X23" s="46" t="s">
        <v>196</v>
      </c>
      <c r="Y23" s="50">
        <v>44730</v>
      </c>
      <c r="Z23" s="38">
        <v>2741258633</v>
      </c>
      <c r="AA23" s="38">
        <v>522121856</v>
      </c>
      <c r="AB23" s="38">
        <f t="shared" si="3"/>
        <v>3263380489</v>
      </c>
      <c r="AC23" s="38">
        <v>0</v>
      </c>
      <c r="AD23" s="64">
        <f t="shared" si="4"/>
        <v>3263380489</v>
      </c>
      <c r="AE23" s="340" t="str" cm="1">
        <f t="array" aca="1" ref="AE23" ca="1">_xlfn.IFS(TODAY()&lt;Y23,Y23-TODAY(),TODAY()&gt;Y23,"NO APLICA")</f>
        <v>NO APLICA</v>
      </c>
      <c r="AF23" s="88" t="s">
        <v>763</v>
      </c>
      <c r="AG23" s="46" t="s">
        <v>197</v>
      </c>
      <c r="AH23" s="38">
        <v>3251234291</v>
      </c>
      <c r="AI23" s="38">
        <v>12146198</v>
      </c>
      <c r="AJ23" s="38">
        <f t="shared" si="5"/>
        <v>0</v>
      </c>
      <c r="AK23" s="88" t="s">
        <v>763</v>
      </c>
      <c r="AL23" s="50">
        <v>45289</v>
      </c>
      <c r="AM23" s="67" t="s">
        <v>797</v>
      </c>
      <c r="AN23" s="67" t="s">
        <v>797</v>
      </c>
      <c r="AO23" s="96" t="s">
        <v>1050</v>
      </c>
      <c r="AP23" s="326" t="s">
        <v>1071</v>
      </c>
      <c r="AQ23" s="93" t="s">
        <v>1072</v>
      </c>
      <c r="AR23" s="46" t="s">
        <v>13</v>
      </c>
      <c r="AS23" s="100" t="s">
        <v>1073</v>
      </c>
      <c r="AT23" s="115" t="s">
        <v>1074</v>
      </c>
      <c r="AU23" s="91" t="s">
        <v>1075</v>
      </c>
      <c r="AV23" s="61" t="s">
        <v>1076</v>
      </c>
      <c r="AW23" s="59" t="s">
        <v>1077</v>
      </c>
      <c r="AX23" s="59" t="s">
        <v>1078</v>
      </c>
      <c r="AY23" s="61" t="s">
        <v>1079</v>
      </c>
    </row>
    <row r="24" spans="1:51" s="33" customFormat="1" ht="18.75" hidden="1" customHeight="1">
      <c r="A24" s="46">
        <v>2021</v>
      </c>
      <c r="B24" s="46"/>
      <c r="C24" s="54" t="s">
        <v>1080</v>
      </c>
      <c r="D24" s="46" t="s">
        <v>1081</v>
      </c>
      <c r="E24" s="46" t="s">
        <v>1082</v>
      </c>
      <c r="F24" s="103" t="s">
        <v>1083</v>
      </c>
      <c r="G24" s="57" t="s">
        <v>1084</v>
      </c>
      <c r="H24" s="46" t="s">
        <v>1085</v>
      </c>
      <c r="I24" s="46" t="s">
        <v>1062</v>
      </c>
      <c r="J24" s="46" t="s">
        <v>1063</v>
      </c>
      <c r="K24" s="46" t="s">
        <v>814</v>
      </c>
      <c r="L24" s="46" t="s">
        <v>1086</v>
      </c>
      <c r="M24" s="46" t="s">
        <v>1065</v>
      </c>
      <c r="N24" s="50">
        <v>44557</v>
      </c>
      <c r="O24" s="46" t="s">
        <v>1087</v>
      </c>
      <c r="P24" s="50">
        <v>44593</v>
      </c>
      <c r="Q24" s="50">
        <v>44696</v>
      </c>
      <c r="R24" s="46" t="s">
        <v>196</v>
      </c>
      <c r="S24" s="46" t="s">
        <v>196</v>
      </c>
      <c r="T24" s="46" t="s">
        <v>196</v>
      </c>
      <c r="U24" s="46" t="s">
        <v>1088</v>
      </c>
      <c r="V24" s="46" t="s">
        <v>1089</v>
      </c>
      <c r="W24" s="46" t="s">
        <v>196</v>
      </c>
      <c r="X24" s="46" t="s">
        <v>196</v>
      </c>
      <c r="Y24" s="50">
        <v>44711</v>
      </c>
      <c r="Z24" s="38">
        <v>276252619</v>
      </c>
      <c r="AA24" s="38">
        <v>23997724</v>
      </c>
      <c r="AB24" s="38">
        <f t="shared" si="3"/>
        <v>300250343</v>
      </c>
      <c r="AC24" s="38">
        <v>0</v>
      </c>
      <c r="AD24" s="64">
        <f t="shared" si="4"/>
        <v>300250343</v>
      </c>
      <c r="AE24" s="340" t="str" cm="1">
        <f t="array" aca="1" ref="AE24" ca="1">_xlfn.IFS(TODAY()&lt;Y24,Y24-TODAY(),TODAY()&gt;Y24,"NO APLICA")</f>
        <v>NO APLICA</v>
      </c>
      <c r="AF24" s="88" t="s">
        <v>763</v>
      </c>
      <c r="AG24" s="46" t="s">
        <v>197</v>
      </c>
      <c r="AH24" s="38">
        <v>283203276</v>
      </c>
      <c r="AI24" s="38">
        <v>17047067</v>
      </c>
      <c r="AJ24" s="38">
        <f t="shared" si="5"/>
        <v>0</v>
      </c>
      <c r="AK24" s="88" t="s">
        <v>763</v>
      </c>
      <c r="AL24" s="69">
        <v>45222</v>
      </c>
      <c r="AM24" s="67" t="s">
        <v>797</v>
      </c>
      <c r="AN24" s="67" t="s">
        <v>797</v>
      </c>
      <c r="AO24" s="92" t="s">
        <v>1090</v>
      </c>
      <c r="AP24" s="326" t="s">
        <v>1091</v>
      </c>
      <c r="AQ24" s="93" t="s">
        <v>1092</v>
      </c>
      <c r="AR24" s="46" t="s">
        <v>13</v>
      </c>
      <c r="AS24" s="56" t="s">
        <v>105</v>
      </c>
      <c r="AT24" s="115" t="s">
        <v>1093</v>
      </c>
      <c r="AU24" s="91" t="s">
        <v>1094</v>
      </c>
      <c r="AV24" s="61" t="s">
        <v>1076</v>
      </c>
      <c r="AW24" s="59" t="s">
        <v>1095</v>
      </c>
      <c r="AX24" s="59" t="s">
        <v>1096</v>
      </c>
      <c r="AY24" s="61" t="s">
        <v>1097</v>
      </c>
    </row>
    <row r="25" spans="1:51" s="33" customFormat="1" ht="18.75" hidden="1" customHeight="1">
      <c r="A25" s="46">
        <v>2021</v>
      </c>
      <c r="B25" s="46"/>
      <c r="C25" s="54" t="s">
        <v>1098</v>
      </c>
      <c r="D25" s="46" t="s">
        <v>1099</v>
      </c>
      <c r="E25" s="46" t="s">
        <v>1100</v>
      </c>
      <c r="F25" s="103">
        <v>800104214</v>
      </c>
      <c r="G25" s="57" t="s">
        <v>1084</v>
      </c>
      <c r="H25" s="46" t="s">
        <v>1085</v>
      </c>
      <c r="I25" s="46" t="s">
        <v>1062</v>
      </c>
      <c r="J25" s="46" t="s">
        <v>1063</v>
      </c>
      <c r="K25" s="46" t="s">
        <v>814</v>
      </c>
      <c r="L25" s="46" t="s">
        <v>1101</v>
      </c>
      <c r="M25" s="46" t="s">
        <v>1065</v>
      </c>
      <c r="N25" s="50">
        <v>44557</v>
      </c>
      <c r="O25" s="46" t="s">
        <v>1102</v>
      </c>
      <c r="P25" s="50">
        <v>44596</v>
      </c>
      <c r="Q25" s="50">
        <v>44715</v>
      </c>
      <c r="R25" s="46" t="s">
        <v>196</v>
      </c>
      <c r="S25" s="46" t="s">
        <v>196</v>
      </c>
      <c r="T25" s="46" t="s">
        <v>196</v>
      </c>
      <c r="U25" s="46" t="s">
        <v>196</v>
      </c>
      <c r="V25" s="46" t="s">
        <v>1102</v>
      </c>
      <c r="W25" s="46" t="s">
        <v>196</v>
      </c>
      <c r="X25" s="46" t="s">
        <v>196</v>
      </c>
      <c r="Y25" s="50">
        <v>44715</v>
      </c>
      <c r="Z25" s="38">
        <v>1334750000</v>
      </c>
      <c r="AA25" s="38">
        <v>0</v>
      </c>
      <c r="AB25" s="38">
        <f t="shared" si="3"/>
        <v>1334750000</v>
      </c>
      <c r="AC25" s="38">
        <v>0</v>
      </c>
      <c r="AD25" s="64">
        <f t="shared" si="4"/>
        <v>1334750000</v>
      </c>
      <c r="AE25" s="340" t="str" cm="1">
        <f t="array" aca="1" ref="AE25" ca="1">_xlfn.IFS(TODAY()&lt;Y25,Y25-TODAY(),TODAY()&gt;Y25,"NO APLICA")</f>
        <v>NO APLICA</v>
      </c>
      <c r="AF25" s="88" t="s">
        <v>763</v>
      </c>
      <c r="AG25" s="46" t="s">
        <v>197</v>
      </c>
      <c r="AH25" s="38">
        <v>1334657036</v>
      </c>
      <c r="AI25" s="38">
        <v>92964</v>
      </c>
      <c r="AJ25" s="38">
        <f t="shared" si="5"/>
        <v>0</v>
      </c>
      <c r="AK25" s="88" t="s">
        <v>763</v>
      </c>
      <c r="AL25" s="69">
        <v>45124</v>
      </c>
      <c r="AM25" s="67" t="s">
        <v>797</v>
      </c>
      <c r="AN25" s="67" t="s">
        <v>797</v>
      </c>
      <c r="AO25" s="96" t="s">
        <v>1103</v>
      </c>
      <c r="AP25" s="47" t="s">
        <v>1104</v>
      </c>
      <c r="AQ25" s="55" t="s">
        <v>1105</v>
      </c>
      <c r="AR25" s="46" t="s">
        <v>13</v>
      </c>
      <c r="AS25" s="56" t="s">
        <v>105</v>
      </c>
      <c r="AT25" s="115" t="s">
        <v>1093</v>
      </c>
      <c r="AU25" s="91">
        <v>136520</v>
      </c>
      <c r="AV25" s="61" t="s">
        <v>1106</v>
      </c>
      <c r="AW25" s="59" t="s">
        <v>1107</v>
      </c>
      <c r="AX25" s="59" t="s">
        <v>1108</v>
      </c>
      <c r="AY25" s="61" t="s">
        <v>1109</v>
      </c>
    </row>
    <row r="26" spans="1:51" s="33" customFormat="1" ht="18.75" hidden="1" customHeight="1">
      <c r="A26" s="46">
        <v>2021</v>
      </c>
      <c r="B26" s="46"/>
      <c r="C26" s="54" t="s">
        <v>1110</v>
      </c>
      <c r="D26" s="46" t="s">
        <v>1111</v>
      </c>
      <c r="E26" s="46" t="s">
        <v>1112</v>
      </c>
      <c r="F26" s="47">
        <v>900521780</v>
      </c>
      <c r="G26" s="57" t="s">
        <v>1113</v>
      </c>
      <c r="H26" s="46" t="s">
        <v>1114</v>
      </c>
      <c r="I26" s="46" t="s">
        <v>812</v>
      </c>
      <c r="J26" s="46" t="s">
        <v>813</v>
      </c>
      <c r="K26" s="46" t="s">
        <v>814</v>
      </c>
      <c r="L26" s="46" t="s">
        <v>1115</v>
      </c>
      <c r="M26" s="46" t="s">
        <v>1116</v>
      </c>
      <c r="N26" s="50">
        <v>44553</v>
      </c>
      <c r="O26" s="46" t="s">
        <v>794</v>
      </c>
      <c r="P26" s="50">
        <v>44615</v>
      </c>
      <c r="Q26" s="50">
        <v>44795</v>
      </c>
      <c r="R26" s="46" t="s">
        <v>196</v>
      </c>
      <c r="S26" s="46" t="s">
        <v>196</v>
      </c>
      <c r="T26" s="46" t="s">
        <v>196</v>
      </c>
      <c r="U26" s="46" t="s">
        <v>1117</v>
      </c>
      <c r="V26" s="46" t="s">
        <v>796</v>
      </c>
      <c r="W26" s="46" t="s">
        <v>196</v>
      </c>
      <c r="X26" s="46" t="s">
        <v>196</v>
      </c>
      <c r="Y26" s="50">
        <v>44795</v>
      </c>
      <c r="Z26" s="38">
        <v>372465000</v>
      </c>
      <c r="AA26" s="38">
        <v>185692500</v>
      </c>
      <c r="AB26" s="38">
        <f t="shared" si="3"/>
        <v>558157500</v>
      </c>
      <c r="AC26" s="38">
        <v>0</v>
      </c>
      <c r="AD26" s="64">
        <f t="shared" si="4"/>
        <v>558157500</v>
      </c>
      <c r="AE26" s="340" t="str" cm="1">
        <f t="array" aca="1" ref="AE26" ca="1">_xlfn.IFS(TODAY()&lt;Y26,Y26-TODAY(),TODAY()&gt;Y26,"NO APLICA")</f>
        <v>NO APLICA</v>
      </c>
      <c r="AF26" s="88" t="s">
        <v>763</v>
      </c>
      <c r="AG26" s="46" t="s">
        <v>197</v>
      </c>
      <c r="AH26" s="38">
        <v>558157500</v>
      </c>
      <c r="AI26" s="38">
        <v>0</v>
      </c>
      <c r="AJ26" s="38">
        <f t="shared" si="5"/>
        <v>0</v>
      </c>
      <c r="AK26" s="88" t="s">
        <v>763</v>
      </c>
      <c r="AL26" s="69">
        <v>45251</v>
      </c>
      <c r="AM26" s="67" t="s">
        <v>797</v>
      </c>
      <c r="AN26" s="67" t="s">
        <v>797</v>
      </c>
      <c r="AO26" s="94" t="s">
        <v>1118</v>
      </c>
      <c r="AP26" s="326" t="s">
        <v>1119</v>
      </c>
      <c r="AQ26" s="93" t="s">
        <v>1120</v>
      </c>
      <c r="AR26" s="46" t="s">
        <v>1121</v>
      </c>
      <c r="AS26" s="56" t="s">
        <v>1122</v>
      </c>
      <c r="AT26" s="115" t="s">
        <v>1123</v>
      </c>
      <c r="AU26" s="91" t="s">
        <v>1124</v>
      </c>
      <c r="AV26" s="61" t="s">
        <v>1125</v>
      </c>
      <c r="AW26" s="59" t="s">
        <v>1126</v>
      </c>
      <c r="AX26" s="59" t="s">
        <v>1127</v>
      </c>
      <c r="AY26" s="61" t="s">
        <v>869</v>
      </c>
    </row>
    <row r="27" spans="1:51" s="33" customFormat="1" ht="18.75" hidden="1" customHeight="1">
      <c r="A27" s="46">
        <v>2021</v>
      </c>
      <c r="B27" s="46"/>
      <c r="C27" s="54" t="s">
        <v>1128</v>
      </c>
      <c r="D27" s="46" t="s">
        <v>1129</v>
      </c>
      <c r="E27" s="46" t="s">
        <v>1130</v>
      </c>
      <c r="F27" s="47">
        <v>900110604</v>
      </c>
      <c r="G27" s="57" t="s">
        <v>1131</v>
      </c>
      <c r="H27" s="94" t="s">
        <v>1132</v>
      </c>
      <c r="I27" s="46" t="s">
        <v>812</v>
      </c>
      <c r="J27" s="46" t="s">
        <v>813</v>
      </c>
      <c r="K27" s="46" t="s">
        <v>814</v>
      </c>
      <c r="L27" s="46" t="s">
        <v>1133</v>
      </c>
      <c r="M27" s="46" t="s">
        <v>1116</v>
      </c>
      <c r="N27" s="50">
        <v>44553</v>
      </c>
      <c r="O27" s="46" t="s">
        <v>922</v>
      </c>
      <c r="P27" s="50">
        <v>44610</v>
      </c>
      <c r="Q27" s="50">
        <v>44759</v>
      </c>
      <c r="R27" s="46" t="s">
        <v>196</v>
      </c>
      <c r="S27" s="46" t="s">
        <v>196</v>
      </c>
      <c r="T27" s="46" t="s">
        <v>196</v>
      </c>
      <c r="U27" s="46" t="s">
        <v>196</v>
      </c>
      <c r="V27" s="46" t="s">
        <v>922</v>
      </c>
      <c r="W27" s="46" t="s">
        <v>196</v>
      </c>
      <c r="X27" s="46" t="s">
        <v>196</v>
      </c>
      <c r="Y27" s="50">
        <v>44759</v>
      </c>
      <c r="Z27" s="38">
        <v>320139190</v>
      </c>
      <c r="AA27" s="38">
        <v>0</v>
      </c>
      <c r="AB27" s="38">
        <f t="shared" si="3"/>
        <v>320139190</v>
      </c>
      <c r="AC27" s="38">
        <v>0</v>
      </c>
      <c r="AD27" s="64">
        <f t="shared" si="4"/>
        <v>320139190</v>
      </c>
      <c r="AE27" s="340" t="str" cm="1">
        <f t="array" aca="1" ref="AE27" ca="1">_xlfn.IFS(TODAY()&lt;Y27,Y27-TODAY(),TODAY()&gt;Y27,"NO APLICA")</f>
        <v>NO APLICA</v>
      </c>
      <c r="AF27" s="88" t="s">
        <v>763</v>
      </c>
      <c r="AG27" s="46" t="s">
        <v>197</v>
      </c>
      <c r="AH27" s="38">
        <v>316835387</v>
      </c>
      <c r="AI27" s="38">
        <v>3303803</v>
      </c>
      <c r="AJ27" s="38">
        <f t="shared" si="5"/>
        <v>0</v>
      </c>
      <c r="AK27" s="88" t="s">
        <v>763</v>
      </c>
      <c r="AL27" s="50">
        <v>45247</v>
      </c>
      <c r="AM27" s="67" t="s">
        <v>797</v>
      </c>
      <c r="AN27" s="67" t="s">
        <v>797</v>
      </c>
      <c r="AO27" s="94" t="s">
        <v>1134</v>
      </c>
      <c r="AP27" s="47" t="s">
        <v>1135</v>
      </c>
      <c r="AQ27" s="104" t="s">
        <v>1136</v>
      </c>
      <c r="AR27" s="46" t="s">
        <v>1121</v>
      </c>
      <c r="AS27" s="56" t="s">
        <v>1122</v>
      </c>
      <c r="AT27" s="115" t="s">
        <v>1123</v>
      </c>
      <c r="AU27" s="91" t="s">
        <v>1137</v>
      </c>
      <c r="AV27" s="61" t="s">
        <v>1138</v>
      </c>
      <c r="AW27" s="59">
        <v>44553</v>
      </c>
      <c r="AX27" s="59">
        <v>44704</v>
      </c>
      <c r="AY27" s="61" t="s">
        <v>869</v>
      </c>
    </row>
    <row r="28" spans="1:51" s="33" customFormat="1" ht="18.75" hidden="1" customHeight="1">
      <c r="A28" s="46">
        <v>2021</v>
      </c>
      <c r="B28" s="46"/>
      <c r="C28" s="54" t="s">
        <v>1139</v>
      </c>
      <c r="D28" s="46" t="s">
        <v>1140</v>
      </c>
      <c r="E28" s="46" t="s">
        <v>1046</v>
      </c>
      <c r="F28" s="47" t="s">
        <v>1141</v>
      </c>
      <c r="G28" s="57">
        <v>1811</v>
      </c>
      <c r="H28" s="46" t="s">
        <v>974</v>
      </c>
      <c r="I28" s="46" t="s">
        <v>812</v>
      </c>
      <c r="J28" s="46" t="s">
        <v>813</v>
      </c>
      <c r="K28" s="46" t="s">
        <v>814</v>
      </c>
      <c r="L28" s="46" t="s">
        <v>1142</v>
      </c>
      <c r="M28" s="46" t="s">
        <v>861</v>
      </c>
      <c r="N28" s="50">
        <v>44558</v>
      </c>
      <c r="O28" s="46" t="s">
        <v>1143</v>
      </c>
      <c r="P28" s="50">
        <v>44617</v>
      </c>
      <c r="Q28" s="50">
        <v>44828</v>
      </c>
      <c r="R28" s="46" t="s">
        <v>196</v>
      </c>
      <c r="S28" s="46" t="s">
        <v>196</v>
      </c>
      <c r="T28" s="46" t="s">
        <v>196</v>
      </c>
      <c r="U28" s="46" t="s">
        <v>196</v>
      </c>
      <c r="V28" s="46" t="s">
        <v>1143</v>
      </c>
      <c r="W28" s="46" t="s">
        <v>196</v>
      </c>
      <c r="X28" s="46" t="s">
        <v>196</v>
      </c>
      <c r="Y28" s="50">
        <v>44828</v>
      </c>
      <c r="Z28" s="38">
        <v>621817632</v>
      </c>
      <c r="AA28" s="38">
        <v>0</v>
      </c>
      <c r="AB28" s="38">
        <f t="shared" si="3"/>
        <v>621817632</v>
      </c>
      <c r="AC28" s="38">
        <v>0</v>
      </c>
      <c r="AD28" s="64">
        <f t="shared" si="4"/>
        <v>621817632</v>
      </c>
      <c r="AE28" s="340" t="str" cm="1">
        <f t="array" aca="1" ref="AE28" ca="1">_xlfn.IFS(TODAY()&lt;Y28,Y28-TODAY(),TODAY()&gt;Y28,"NO APLICA")</f>
        <v>NO APLICA</v>
      </c>
      <c r="AF28" s="88" t="s">
        <v>763</v>
      </c>
      <c r="AG28" s="46" t="s">
        <v>197</v>
      </c>
      <c r="AH28" s="38">
        <v>612508231</v>
      </c>
      <c r="AI28" s="38">
        <v>9309401</v>
      </c>
      <c r="AJ28" s="38">
        <f t="shared" si="5"/>
        <v>0</v>
      </c>
      <c r="AK28" s="88" t="s">
        <v>763</v>
      </c>
      <c r="AL28" s="50">
        <v>44841</v>
      </c>
      <c r="AM28" s="67" t="s">
        <v>797</v>
      </c>
      <c r="AN28" s="67" t="s">
        <v>797</v>
      </c>
      <c r="AO28" s="94" t="s">
        <v>1050</v>
      </c>
      <c r="AP28" s="326" t="s">
        <v>1144</v>
      </c>
      <c r="AQ28" s="93" t="s">
        <v>1145</v>
      </c>
      <c r="AR28" s="46" t="s">
        <v>65</v>
      </c>
      <c r="AS28" s="56" t="s">
        <v>1146</v>
      </c>
      <c r="AT28" s="115" t="s">
        <v>1147</v>
      </c>
      <c r="AU28" s="91" t="s">
        <v>1148</v>
      </c>
      <c r="AV28" s="61" t="s">
        <v>1149</v>
      </c>
      <c r="AW28" s="59">
        <v>44540</v>
      </c>
      <c r="AX28" s="59">
        <v>44645</v>
      </c>
      <c r="AY28" s="61" t="s">
        <v>869</v>
      </c>
    </row>
    <row r="29" spans="1:51" s="33" customFormat="1" ht="18.75" hidden="1" customHeight="1">
      <c r="A29" s="46">
        <v>2021</v>
      </c>
      <c r="B29" s="46"/>
      <c r="C29" s="54" t="s">
        <v>1150</v>
      </c>
      <c r="D29" s="46" t="s">
        <v>1151</v>
      </c>
      <c r="E29" s="46" t="s">
        <v>1152</v>
      </c>
      <c r="F29" s="47">
        <v>900354279</v>
      </c>
      <c r="G29" s="57" t="s">
        <v>1153</v>
      </c>
      <c r="H29" s="46" t="s">
        <v>1154</v>
      </c>
      <c r="I29" s="46" t="s">
        <v>812</v>
      </c>
      <c r="J29" s="46" t="s">
        <v>813</v>
      </c>
      <c r="K29" s="46" t="s">
        <v>995</v>
      </c>
      <c r="L29" s="46" t="s">
        <v>1155</v>
      </c>
      <c r="M29" s="46" t="s">
        <v>1116</v>
      </c>
      <c r="N29" s="50">
        <v>44558</v>
      </c>
      <c r="O29" s="46" t="s">
        <v>1156</v>
      </c>
      <c r="P29" s="50">
        <v>44559</v>
      </c>
      <c r="Q29" s="50">
        <v>44658</v>
      </c>
      <c r="R29" s="46" t="s">
        <v>196</v>
      </c>
      <c r="S29" s="46" t="s">
        <v>196</v>
      </c>
      <c r="T29" s="46" t="s">
        <v>196</v>
      </c>
      <c r="U29" s="46" t="s">
        <v>196</v>
      </c>
      <c r="V29" s="46" t="s">
        <v>1156</v>
      </c>
      <c r="W29" s="46" t="s">
        <v>196</v>
      </c>
      <c r="X29" s="46" t="s">
        <v>196</v>
      </c>
      <c r="Y29" s="50">
        <v>44658</v>
      </c>
      <c r="Z29" s="38">
        <v>90372696</v>
      </c>
      <c r="AA29" s="38">
        <v>0</v>
      </c>
      <c r="AB29" s="38">
        <f t="shared" si="3"/>
        <v>90372696</v>
      </c>
      <c r="AC29" s="38">
        <v>0</v>
      </c>
      <c r="AD29" s="64">
        <f t="shared" si="4"/>
        <v>90372696</v>
      </c>
      <c r="AE29" s="340" t="str" cm="1">
        <f t="array" aca="1" ref="AE29" ca="1">_xlfn.IFS(TODAY()&lt;Y29,Y29-TODAY(),TODAY()&gt;Y29,"NO APLICA")</f>
        <v>NO APLICA</v>
      </c>
      <c r="AF29" s="88" t="s">
        <v>763</v>
      </c>
      <c r="AG29" s="46" t="s">
        <v>197</v>
      </c>
      <c r="AH29" s="38">
        <v>90372696</v>
      </c>
      <c r="AI29" s="38">
        <v>0</v>
      </c>
      <c r="AJ29" s="38">
        <f t="shared" si="5"/>
        <v>0</v>
      </c>
      <c r="AK29" s="88" t="s">
        <v>763</v>
      </c>
      <c r="AL29" s="69">
        <v>45214</v>
      </c>
      <c r="AM29" s="67" t="s">
        <v>797</v>
      </c>
      <c r="AN29" s="67" t="s">
        <v>797</v>
      </c>
      <c r="AO29" s="94" t="s">
        <v>1157</v>
      </c>
      <c r="AP29" s="47" t="s">
        <v>1158</v>
      </c>
      <c r="AQ29" s="55" t="s">
        <v>1159</v>
      </c>
      <c r="AR29" s="46" t="s">
        <v>199</v>
      </c>
      <c r="AS29" s="100" t="s">
        <v>1160</v>
      </c>
      <c r="AT29" s="115" t="s">
        <v>1161</v>
      </c>
      <c r="AU29" s="91" t="s">
        <v>1162</v>
      </c>
      <c r="AV29" s="61" t="s">
        <v>1138</v>
      </c>
      <c r="AW29" s="59">
        <v>44558</v>
      </c>
      <c r="AX29" s="59">
        <v>45762</v>
      </c>
      <c r="AY29" s="61" t="s">
        <v>805</v>
      </c>
    </row>
    <row r="30" spans="1:51" s="33" customFormat="1" ht="18.75" hidden="1" customHeight="1">
      <c r="A30" s="46">
        <v>2021</v>
      </c>
      <c r="B30" s="46"/>
      <c r="C30" s="54" t="s">
        <v>1163</v>
      </c>
      <c r="D30" s="46" t="s">
        <v>1164</v>
      </c>
      <c r="E30" s="46" t="s">
        <v>1165</v>
      </c>
      <c r="F30" s="47">
        <v>800039398</v>
      </c>
      <c r="G30" s="57" t="s">
        <v>1166</v>
      </c>
      <c r="H30" s="46" t="s">
        <v>1167</v>
      </c>
      <c r="I30" s="46" t="s">
        <v>812</v>
      </c>
      <c r="J30" s="46" t="s">
        <v>813</v>
      </c>
      <c r="K30" s="46" t="s">
        <v>859</v>
      </c>
      <c r="L30" s="46" t="s">
        <v>1168</v>
      </c>
      <c r="M30" s="46" t="s">
        <v>721</v>
      </c>
      <c r="N30" s="50">
        <v>44558</v>
      </c>
      <c r="O30" s="46" t="s">
        <v>837</v>
      </c>
      <c r="P30" s="50">
        <v>44567</v>
      </c>
      <c r="Q30" s="50">
        <v>44625</v>
      </c>
      <c r="R30" s="46" t="s">
        <v>196</v>
      </c>
      <c r="S30" s="46" t="s">
        <v>196</v>
      </c>
      <c r="T30" s="46" t="s">
        <v>196</v>
      </c>
      <c r="U30" s="46" t="s">
        <v>196</v>
      </c>
      <c r="V30" s="46" t="s">
        <v>837</v>
      </c>
      <c r="W30" s="46" t="s">
        <v>196</v>
      </c>
      <c r="X30" s="46" t="s">
        <v>196</v>
      </c>
      <c r="Y30" s="50">
        <v>44625</v>
      </c>
      <c r="Z30" s="38">
        <v>10048655</v>
      </c>
      <c r="AA30" s="38">
        <v>0</v>
      </c>
      <c r="AB30" s="38">
        <f t="shared" si="3"/>
        <v>10048655</v>
      </c>
      <c r="AC30" s="38">
        <v>0</v>
      </c>
      <c r="AD30" s="64">
        <f t="shared" si="4"/>
        <v>10048655</v>
      </c>
      <c r="AE30" s="340" t="str" cm="1">
        <f t="array" aca="1" ref="AE30" ca="1">_xlfn.IFS(TODAY()&lt;Y30,Y30-TODAY(),TODAY()&gt;Y30,"NO APLICA")</f>
        <v>NO APLICA</v>
      </c>
      <c r="AF30" s="88" t="s">
        <v>763</v>
      </c>
      <c r="AG30" s="46" t="s">
        <v>197</v>
      </c>
      <c r="AH30" s="38">
        <v>10048655</v>
      </c>
      <c r="AI30" s="38">
        <v>0</v>
      </c>
      <c r="AJ30" s="38">
        <f t="shared" si="5"/>
        <v>0</v>
      </c>
      <c r="AK30" s="88" t="s">
        <v>763</v>
      </c>
      <c r="AL30" s="50">
        <v>44670</v>
      </c>
      <c r="AM30" s="67" t="s">
        <v>797</v>
      </c>
      <c r="AN30" s="67" t="s">
        <v>797</v>
      </c>
      <c r="AO30" s="94" t="s">
        <v>1169</v>
      </c>
      <c r="AP30" s="47" t="s">
        <v>1170</v>
      </c>
      <c r="AQ30" s="72" t="s">
        <v>1171</v>
      </c>
      <c r="AR30" s="46" t="s">
        <v>842</v>
      </c>
      <c r="AS30" s="56" t="s">
        <v>614</v>
      </c>
      <c r="AT30" s="115" t="s">
        <v>1172</v>
      </c>
      <c r="AU30" s="91" t="s">
        <v>1173</v>
      </c>
      <c r="AV30" s="61" t="s">
        <v>1138</v>
      </c>
      <c r="AW30" s="59">
        <v>44558</v>
      </c>
      <c r="AX30" s="59">
        <v>45716</v>
      </c>
      <c r="AY30" s="61" t="s">
        <v>805</v>
      </c>
    </row>
    <row r="31" spans="1:51" s="33" customFormat="1" ht="18.75" hidden="1" customHeight="1">
      <c r="A31" s="46">
        <v>2021</v>
      </c>
      <c r="B31" s="46"/>
      <c r="C31" s="54" t="s">
        <v>1174</v>
      </c>
      <c r="D31" s="46" t="s">
        <v>1175</v>
      </c>
      <c r="E31" s="46" t="s">
        <v>1176</v>
      </c>
      <c r="F31" s="47">
        <v>900916608</v>
      </c>
      <c r="G31" s="57" t="s">
        <v>787</v>
      </c>
      <c r="H31" s="46" t="s">
        <v>788</v>
      </c>
      <c r="I31" s="46" t="s">
        <v>1177</v>
      </c>
      <c r="J31" s="46" t="s">
        <v>1178</v>
      </c>
      <c r="K31" s="46" t="s">
        <v>1179</v>
      </c>
      <c r="L31" s="46" t="s">
        <v>1180</v>
      </c>
      <c r="M31" s="46" t="s">
        <v>1065</v>
      </c>
      <c r="N31" s="50">
        <v>44558</v>
      </c>
      <c r="O31" s="46" t="s">
        <v>1181</v>
      </c>
      <c r="P31" s="50">
        <v>44596</v>
      </c>
      <c r="Q31" s="50">
        <v>44731</v>
      </c>
      <c r="R31" s="46" t="s">
        <v>196</v>
      </c>
      <c r="S31" s="46" t="s">
        <v>196</v>
      </c>
      <c r="T31" s="46" t="s">
        <v>196</v>
      </c>
      <c r="U31" s="46" t="s">
        <v>1117</v>
      </c>
      <c r="V31" s="46" t="s">
        <v>1182</v>
      </c>
      <c r="W31" s="50">
        <v>44744</v>
      </c>
      <c r="X31" s="50">
        <v>44768</v>
      </c>
      <c r="Y31" s="50">
        <v>44914</v>
      </c>
      <c r="Z31" s="38">
        <v>290179466</v>
      </c>
      <c r="AA31" s="38">
        <v>145089733</v>
      </c>
      <c r="AB31" s="38">
        <f t="shared" si="3"/>
        <v>435269199</v>
      </c>
      <c r="AC31" s="38">
        <v>0</v>
      </c>
      <c r="AD31" s="64">
        <f t="shared" si="4"/>
        <v>435269199</v>
      </c>
      <c r="AE31" s="340" t="str" cm="1">
        <f t="array" aca="1" ref="AE31" ca="1">_xlfn.IFS(TODAY()&lt;Y31,Y31-TODAY(),TODAY()&gt;Y31,"NO APLICA")</f>
        <v>NO APLICA</v>
      </c>
      <c r="AF31" s="88" t="s">
        <v>763</v>
      </c>
      <c r="AG31" s="46" t="s">
        <v>197</v>
      </c>
      <c r="AH31" s="38">
        <v>435269199</v>
      </c>
      <c r="AI31" s="38">
        <v>0</v>
      </c>
      <c r="AJ31" s="38">
        <f t="shared" si="5"/>
        <v>0</v>
      </c>
      <c r="AK31" s="88" t="s">
        <v>763</v>
      </c>
      <c r="AL31" s="69">
        <v>45289</v>
      </c>
      <c r="AM31" s="67" t="s">
        <v>797</v>
      </c>
      <c r="AN31" s="67" t="s">
        <v>797</v>
      </c>
      <c r="AO31" s="96" t="s">
        <v>1183</v>
      </c>
      <c r="AP31" s="326" t="s">
        <v>1184</v>
      </c>
      <c r="AQ31" s="93" t="s">
        <v>1185</v>
      </c>
      <c r="AR31" s="46" t="s">
        <v>13</v>
      </c>
      <c r="AS31" s="56" t="s">
        <v>1186</v>
      </c>
      <c r="AT31" s="115" t="s">
        <v>1187</v>
      </c>
      <c r="AU31" s="91" t="s">
        <v>1188</v>
      </c>
      <c r="AV31" s="61" t="s">
        <v>1189</v>
      </c>
      <c r="AW31" s="59" t="s">
        <v>1190</v>
      </c>
      <c r="AX31" s="59" t="s">
        <v>1191</v>
      </c>
      <c r="AY31" s="61" t="s">
        <v>1006</v>
      </c>
    </row>
    <row r="32" spans="1:51" s="33" customFormat="1" ht="18.75" hidden="1" customHeight="1">
      <c r="A32" s="46">
        <v>2021</v>
      </c>
      <c r="B32" s="46"/>
      <c r="C32" s="54" t="s">
        <v>1192</v>
      </c>
      <c r="D32" s="46" t="s">
        <v>1193</v>
      </c>
      <c r="E32" s="46" t="s">
        <v>1194</v>
      </c>
      <c r="F32" s="47">
        <v>900768458</v>
      </c>
      <c r="G32" s="57" t="s">
        <v>1195</v>
      </c>
      <c r="H32" s="46" t="s">
        <v>1196</v>
      </c>
      <c r="I32" s="46" t="s">
        <v>1177</v>
      </c>
      <c r="J32" s="46" t="s">
        <v>1178</v>
      </c>
      <c r="K32" s="46" t="s">
        <v>1179</v>
      </c>
      <c r="L32" s="46" t="s">
        <v>1197</v>
      </c>
      <c r="M32" s="46" t="s">
        <v>1065</v>
      </c>
      <c r="N32" s="50">
        <v>44559</v>
      </c>
      <c r="O32" s="46" t="s">
        <v>1102</v>
      </c>
      <c r="P32" s="50">
        <v>44596</v>
      </c>
      <c r="Q32" s="50">
        <v>44715</v>
      </c>
      <c r="R32" s="46" t="s">
        <v>196</v>
      </c>
      <c r="S32" s="46" t="s">
        <v>196</v>
      </c>
      <c r="T32" s="46" t="s">
        <v>196</v>
      </c>
      <c r="U32" s="46" t="s">
        <v>196</v>
      </c>
      <c r="V32" s="46" t="s">
        <v>1102</v>
      </c>
      <c r="W32" s="46" t="s">
        <v>196</v>
      </c>
      <c r="X32" s="46" t="s">
        <v>196</v>
      </c>
      <c r="Y32" s="50">
        <v>44715</v>
      </c>
      <c r="Z32" s="38">
        <v>133474999</v>
      </c>
      <c r="AA32" s="38">
        <v>0</v>
      </c>
      <c r="AB32" s="38">
        <f t="shared" si="3"/>
        <v>133474999</v>
      </c>
      <c r="AC32" s="38">
        <v>0</v>
      </c>
      <c r="AD32" s="64">
        <f t="shared" si="4"/>
        <v>133474999</v>
      </c>
      <c r="AE32" s="340" t="str" cm="1">
        <f t="array" aca="1" ref="AE32" ca="1">_xlfn.IFS(TODAY()&lt;Y32,Y32-TODAY(),TODAY()&gt;Y32,"NO APLICA")</f>
        <v>NO APLICA</v>
      </c>
      <c r="AF32" s="88" t="s">
        <v>763</v>
      </c>
      <c r="AG32" s="46" t="s">
        <v>197</v>
      </c>
      <c r="AH32" s="38">
        <v>133461652</v>
      </c>
      <c r="AI32" s="38">
        <v>13347</v>
      </c>
      <c r="AJ32" s="38">
        <f t="shared" si="5"/>
        <v>0</v>
      </c>
      <c r="AK32" s="88" t="s">
        <v>763</v>
      </c>
      <c r="AL32" s="69">
        <v>45124</v>
      </c>
      <c r="AM32" s="67" t="s">
        <v>797</v>
      </c>
      <c r="AN32" s="67" t="s">
        <v>797</v>
      </c>
      <c r="AO32" s="94" t="s">
        <v>1198</v>
      </c>
      <c r="AP32" s="47" t="s">
        <v>1199</v>
      </c>
      <c r="AQ32" s="55" t="s">
        <v>1200</v>
      </c>
      <c r="AR32" s="46" t="s">
        <v>13</v>
      </c>
      <c r="AS32" s="56" t="s">
        <v>1201</v>
      </c>
      <c r="AT32" s="115" t="s">
        <v>1202</v>
      </c>
      <c r="AU32" s="91">
        <v>136626</v>
      </c>
      <c r="AV32" s="61" t="s">
        <v>1106</v>
      </c>
      <c r="AW32" s="59" t="s">
        <v>1203</v>
      </c>
      <c r="AX32" s="59" t="s">
        <v>1204</v>
      </c>
      <c r="AY32" s="61" t="s">
        <v>1097</v>
      </c>
    </row>
    <row r="33" spans="1:51" s="33" customFormat="1" ht="18.75" hidden="1" customHeight="1">
      <c r="A33" s="46">
        <v>2021</v>
      </c>
      <c r="B33" s="46"/>
      <c r="C33" s="54" t="s">
        <v>1205</v>
      </c>
      <c r="D33" s="46" t="s">
        <v>1206</v>
      </c>
      <c r="E33" s="46" t="s">
        <v>1207</v>
      </c>
      <c r="F33" s="47">
        <v>830122370</v>
      </c>
      <c r="G33" s="57" t="s">
        <v>1208</v>
      </c>
      <c r="H33" s="46" t="s">
        <v>1209</v>
      </c>
      <c r="I33" s="46" t="s">
        <v>812</v>
      </c>
      <c r="J33" s="46" t="s">
        <v>813</v>
      </c>
      <c r="K33" s="46" t="s">
        <v>995</v>
      </c>
      <c r="L33" s="46" t="s">
        <v>1210</v>
      </c>
      <c r="M33" s="46" t="s">
        <v>721</v>
      </c>
      <c r="N33" s="50">
        <v>44561</v>
      </c>
      <c r="O33" s="46" t="s">
        <v>1102</v>
      </c>
      <c r="P33" s="50">
        <v>44572</v>
      </c>
      <c r="Q33" s="50">
        <v>44936</v>
      </c>
      <c r="R33" s="46" t="s">
        <v>196</v>
      </c>
      <c r="S33" s="46" t="s">
        <v>196</v>
      </c>
      <c r="T33" s="46" t="s">
        <v>196</v>
      </c>
      <c r="U33" s="46" t="s">
        <v>196</v>
      </c>
      <c r="V33" s="46" t="s">
        <v>1102</v>
      </c>
      <c r="W33" s="46" t="s">
        <v>196</v>
      </c>
      <c r="X33" s="46" t="s">
        <v>196</v>
      </c>
      <c r="Y33" s="50">
        <v>44936</v>
      </c>
      <c r="Z33" s="38">
        <v>40417418</v>
      </c>
      <c r="AA33" s="38">
        <v>0</v>
      </c>
      <c r="AB33" s="38">
        <f t="shared" si="3"/>
        <v>40417418</v>
      </c>
      <c r="AC33" s="38">
        <v>0</v>
      </c>
      <c r="AD33" s="64">
        <f t="shared" si="4"/>
        <v>40417418</v>
      </c>
      <c r="AE33" s="340" t="str" cm="1">
        <f t="array" aca="1" ref="AE33" ca="1">_xlfn.IFS(TODAY()&lt;Y33,Y33-TODAY(),TODAY()&gt;Y33,"NO APLICA")</f>
        <v>NO APLICA</v>
      </c>
      <c r="AF33" s="88" t="s">
        <v>763</v>
      </c>
      <c r="AG33" s="46" t="s">
        <v>197</v>
      </c>
      <c r="AH33" s="38">
        <v>39757057</v>
      </c>
      <c r="AI33" s="38">
        <v>660361</v>
      </c>
      <c r="AJ33" s="38">
        <f t="shared" si="5"/>
        <v>0</v>
      </c>
      <c r="AK33" s="88" t="s">
        <v>763</v>
      </c>
      <c r="AL33" s="69">
        <v>44944</v>
      </c>
      <c r="AM33" s="67" t="s">
        <v>797</v>
      </c>
      <c r="AN33" s="67" t="s">
        <v>797</v>
      </c>
      <c r="AO33" s="94" t="s">
        <v>1211</v>
      </c>
      <c r="AP33" s="47" t="s">
        <v>1212</v>
      </c>
      <c r="AQ33" s="55" t="s">
        <v>1213</v>
      </c>
      <c r="AR33" s="46" t="s">
        <v>842</v>
      </c>
      <c r="AS33" s="56" t="s">
        <v>614</v>
      </c>
      <c r="AT33" s="115" t="s">
        <v>843</v>
      </c>
      <c r="AU33" s="91" t="s">
        <v>1214</v>
      </c>
      <c r="AV33" s="61" t="s">
        <v>1215</v>
      </c>
      <c r="AW33" s="59" t="s">
        <v>1216</v>
      </c>
      <c r="AX33" s="59" t="s">
        <v>1217</v>
      </c>
      <c r="AY33" s="61" t="s">
        <v>869</v>
      </c>
    </row>
    <row r="34" spans="1:51" s="33" customFormat="1" ht="18.75" hidden="1" customHeight="1">
      <c r="A34" s="46">
        <v>2021</v>
      </c>
      <c r="B34" s="46"/>
      <c r="C34" s="54" t="s">
        <v>1218</v>
      </c>
      <c r="D34" s="46" t="s">
        <v>1219</v>
      </c>
      <c r="E34" s="46" t="s">
        <v>1220</v>
      </c>
      <c r="F34" s="105">
        <v>830005066</v>
      </c>
      <c r="G34" s="57" t="s">
        <v>1221</v>
      </c>
      <c r="H34" s="46" t="s">
        <v>1222</v>
      </c>
      <c r="I34" s="46" t="s">
        <v>960</v>
      </c>
      <c r="J34" s="46" t="s">
        <v>1223</v>
      </c>
      <c r="K34" s="46" t="s">
        <v>791</v>
      </c>
      <c r="L34" s="46" t="s">
        <v>1210</v>
      </c>
      <c r="M34" s="46" t="s">
        <v>1013</v>
      </c>
      <c r="N34" s="50">
        <v>44560</v>
      </c>
      <c r="O34" s="46" t="s">
        <v>836</v>
      </c>
      <c r="P34" s="50">
        <v>44634</v>
      </c>
      <c r="Q34" s="50">
        <v>44755</v>
      </c>
      <c r="R34" s="46" t="s">
        <v>196</v>
      </c>
      <c r="S34" s="46" t="s">
        <v>196</v>
      </c>
      <c r="T34" s="46" t="s">
        <v>196</v>
      </c>
      <c r="U34" s="46" t="s">
        <v>1224</v>
      </c>
      <c r="V34" s="46" t="s">
        <v>1225</v>
      </c>
      <c r="W34" s="46" t="s">
        <v>196</v>
      </c>
      <c r="X34" s="46" t="s">
        <v>196</v>
      </c>
      <c r="Y34" s="50">
        <v>44879</v>
      </c>
      <c r="Z34" s="38">
        <v>1510216764</v>
      </c>
      <c r="AA34" s="38">
        <v>140520236</v>
      </c>
      <c r="AB34" s="38">
        <f t="shared" si="3"/>
        <v>1650737000</v>
      </c>
      <c r="AC34" s="38">
        <v>0</v>
      </c>
      <c r="AD34" s="64">
        <f t="shared" si="4"/>
        <v>1650737000</v>
      </c>
      <c r="AE34" s="340" t="str" cm="1">
        <f t="array" aca="1" ref="AE34" ca="1">_xlfn.IFS(TODAY()&lt;Y34,Y34-TODAY(),TODAY()&gt;Y34,"NO APLICA")</f>
        <v>NO APLICA</v>
      </c>
      <c r="AF34" s="88" t="s">
        <v>763</v>
      </c>
      <c r="AG34" s="46" t="s">
        <v>197</v>
      </c>
      <c r="AH34" s="38">
        <v>1650731023</v>
      </c>
      <c r="AI34" s="38">
        <v>5977</v>
      </c>
      <c r="AJ34" s="38">
        <f t="shared" si="5"/>
        <v>0</v>
      </c>
      <c r="AK34" s="88" t="s">
        <v>763</v>
      </c>
      <c r="AL34" s="69">
        <v>44881</v>
      </c>
      <c r="AM34" s="67" t="s">
        <v>797</v>
      </c>
      <c r="AN34" s="67" t="s">
        <v>797</v>
      </c>
      <c r="AO34" s="94" t="s">
        <v>1226</v>
      </c>
      <c r="AP34" s="326" t="s">
        <v>1227</v>
      </c>
      <c r="AQ34" s="93" t="s">
        <v>1228</v>
      </c>
      <c r="AR34" s="46" t="s">
        <v>1229</v>
      </c>
      <c r="AS34" s="56" t="s">
        <v>1230</v>
      </c>
      <c r="AT34" s="115" t="s">
        <v>1231</v>
      </c>
      <c r="AU34" s="91" t="s">
        <v>1232</v>
      </c>
      <c r="AV34" s="61" t="s">
        <v>1125</v>
      </c>
      <c r="AW34" s="59">
        <v>44543</v>
      </c>
      <c r="AX34" s="59">
        <v>44908</v>
      </c>
      <c r="AY34" s="61" t="s">
        <v>869</v>
      </c>
    </row>
    <row r="35" spans="1:51" s="33" customFormat="1" ht="18.75" hidden="1" customHeight="1">
      <c r="A35" s="46">
        <v>2021</v>
      </c>
      <c r="B35" s="46"/>
      <c r="C35" s="54" t="s">
        <v>1233</v>
      </c>
      <c r="D35" s="46" t="s">
        <v>1234</v>
      </c>
      <c r="E35" s="46" t="s">
        <v>1235</v>
      </c>
      <c r="F35" s="105">
        <v>830016004</v>
      </c>
      <c r="G35" s="57" t="s">
        <v>1236</v>
      </c>
      <c r="H35" s="46" t="s">
        <v>1237</v>
      </c>
      <c r="I35" s="46" t="s">
        <v>960</v>
      </c>
      <c r="J35" s="46" t="s">
        <v>1223</v>
      </c>
      <c r="K35" s="46" t="s">
        <v>791</v>
      </c>
      <c r="L35" s="46" t="s">
        <v>1238</v>
      </c>
      <c r="M35" s="46" t="s">
        <v>1013</v>
      </c>
      <c r="N35" s="50">
        <v>44560</v>
      </c>
      <c r="O35" s="46" t="s">
        <v>837</v>
      </c>
      <c r="P35" s="50">
        <v>44638</v>
      </c>
      <c r="Q35" s="50">
        <v>44698</v>
      </c>
      <c r="R35" s="46" t="s">
        <v>196</v>
      </c>
      <c r="S35" s="46" t="s">
        <v>196</v>
      </c>
      <c r="T35" s="46" t="s">
        <v>196</v>
      </c>
      <c r="U35" s="46" t="s">
        <v>1239</v>
      </c>
      <c r="V35" s="46" t="s">
        <v>1102</v>
      </c>
      <c r="W35" s="94" t="s">
        <v>1240</v>
      </c>
      <c r="X35" s="94" t="s">
        <v>1241</v>
      </c>
      <c r="Y35" s="50">
        <v>44910</v>
      </c>
      <c r="Z35" s="38">
        <v>804023000</v>
      </c>
      <c r="AA35" s="38">
        <v>364869096</v>
      </c>
      <c r="AB35" s="38">
        <f t="shared" si="3"/>
        <v>1168892096</v>
      </c>
      <c r="AC35" s="38">
        <v>0</v>
      </c>
      <c r="AD35" s="64">
        <f t="shared" si="4"/>
        <v>1168892096</v>
      </c>
      <c r="AE35" s="340" t="str" cm="1">
        <f t="array" aca="1" ref="AE35" ca="1">_xlfn.IFS(TODAY()&lt;Y35,Y35-TODAY(),TODAY()&gt;Y35,"NO APLICA")</f>
        <v>NO APLICA</v>
      </c>
      <c r="AF35" s="88" t="s">
        <v>763</v>
      </c>
      <c r="AG35" s="46" t="s">
        <v>197</v>
      </c>
      <c r="AH35" s="38">
        <v>1168892086</v>
      </c>
      <c r="AI35" s="38">
        <v>10</v>
      </c>
      <c r="AJ35" s="38">
        <f t="shared" si="5"/>
        <v>0</v>
      </c>
      <c r="AK35" s="88" t="s">
        <v>763</v>
      </c>
      <c r="AL35" s="69">
        <v>44904</v>
      </c>
      <c r="AM35" s="67" t="s">
        <v>797</v>
      </c>
      <c r="AN35" s="67" t="s">
        <v>797</v>
      </c>
      <c r="AO35" s="94" t="s">
        <v>1242</v>
      </c>
      <c r="AP35" s="326" t="s">
        <v>1243</v>
      </c>
      <c r="AQ35" s="93" t="s">
        <v>1228</v>
      </c>
      <c r="AR35" s="46" t="s">
        <v>1229</v>
      </c>
      <c r="AS35" s="56" t="s">
        <v>1244</v>
      </c>
      <c r="AT35" s="115" t="s">
        <v>1231</v>
      </c>
      <c r="AU35" s="91" t="s">
        <v>1245</v>
      </c>
      <c r="AV35" s="61" t="s">
        <v>1138</v>
      </c>
      <c r="AW35" s="59">
        <v>44540</v>
      </c>
      <c r="AX35" s="59">
        <v>44645</v>
      </c>
      <c r="AY35" s="61" t="s">
        <v>869</v>
      </c>
    </row>
    <row r="36" spans="1:51" s="33" customFormat="1" ht="18.75" hidden="1" customHeight="1">
      <c r="A36" s="46">
        <v>2021</v>
      </c>
      <c r="B36" s="46"/>
      <c r="C36" s="54" t="s">
        <v>1246</v>
      </c>
      <c r="D36" s="46" t="s">
        <v>1247</v>
      </c>
      <c r="E36" s="46" t="s">
        <v>1248</v>
      </c>
      <c r="F36" s="105">
        <v>1130672304</v>
      </c>
      <c r="G36" s="57">
        <v>1872</v>
      </c>
      <c r="H36" s="46" t="s">
        <v>858</v>
      </c>
      <c r="I36" s="46" t="s">
        <v>960</v>
      </c>
      <c r="J36" s="46" t="s">
        <v>1223</v>
      </c>
      <c r="K36" s="46" t="s">
        <v>791</v>
      </c>
      <c r="L36" s="46" t="s">
        <v>1249</v>
      </c>
      <c r="M36" s="46" t="s">
        <v>1013</v>
      </c>
      <c r="N36" s="50">
        <v>44210</v>
      </c>
      <c r="O36" s="46" t="s">
        <v>794</v>
      </c>
      <c r="P36" s="50">
        <v>44663</v>
      </c>
      <c r="Q36" s="50">
        <v>44845</v>
      </c>
      <c r="R36" s="46" t="s">
        <v>196</v>
      </c>
      <c r="S36" s="46" t="s">
        <v>196</v>
      </c>
      <c r="T36" s="46" t="s">
        <v>196</v>
      </c>
      <c r="U36" s="94" t="s">
        <v>1250</v>
      </c>
      <c r="V36" s="46" t="s">
        <v>1251</v>
      </c>
      <c r="W36" s="46" t="s">
        <v>196</v>
      </c>
      <c r="X36" s="46" t="s">
        <v>196</v>
      </c>
      <c r="Y36" s="50">
        <v>45046</v>
      </c>
      <c r="Z36" s="38">
        <v>287000000</v>
      </c>
      <c r="AA36" s="38">
        <v>100000000</v>
      </c>
      <c r="AB36" s="38">
        <f t="shared" si="3"/>
        <v>387000000</v>
      </c>
      <c r="AC36" s="38">
        <v>0</v>
      </c>
      <c r="AD36" s="64">
        <f t="shared" si="4"/>
        <v>387000000</v>
      </c>
      <c r="AE36" s="340" t="str" cm="1">
        <f t="array" aca="1" ref="AE36" ca="1">_xlfn.IFS(TODAY()&lt;Y36,Y36-TODAY(),TODAY()&gt;Y36,"NO APLICA")</f>
        <v>NO APLICA</v>
      </c>
      <c r="AF36" s="88" t="s">
        <v>763</v>
      </c>
      <c r="AG36" s="46" t="s">
        <v>197</v>
      </c>
      <c r="AH36" s="38">
        <v>158529466</v>
      </c>
      <c r="AI36" s="38">
        <v>228470534</v>
      </c>
      <c r="AJ36" s="38">
        <f t="shared" si="5"/>
        <v>0</v>
      </c>
      <c r="AK36" s="88" t="s">
        <v>763</v>
      </c>
      <c r="AL36" s="50">
        <v>45062</v>
      </c>
      <c r="AM36" s="67" t="s">
        <v>875</v>
      </c>
      <c r="AN36" s="67" t="s">
        <v>875</v>
      </c>
      <c r="AO36" s="46" t="s">
        <v>1252</v>
      </c>
      <c r="AP36" s="326" t="s">
        <v>1253</v>
      </c>
      <c r="AQ36" s="46" t="s">
        <v>875</v>
      </c>
      <c r="AR36" s="46" t="s">
        <v>865</v>
      </c>
      <c r="AS36" s="100" t="s">
        <v>1254</v>
      </c>
      <c r="AT36" s="115" t="s">
        <v>1255</v>
      </c>
      <c r="AU36" s="91" t="s">
        <v>1256</v>
      </c>
      <c r="AV36" s="61" t="s">
        <v>1138</v>
      </c>
      <c r="AW36" s="59">
        <v>44546</v>
      </c>
      <c r="AX36" s="59">
        <v>44650</v>
      </c>
      <c r="AY36" s="61" t="s">
        <v>869</v>
      </c>
    </row>
    <row r="37" spans="1:51" s="33" customFormat="1" ht="18.75" hidden="1" customHeight="1">
      <c r="A37" s="46">
        <v>2021</v>
      </c>
      <c r="B37" s="46"/>
      <c r="C37" s="54" t="s">
        <v>1257</v>
      </c>
      <c r="D37" s="46" t="s">
        <v>1258</v>
      </c>
      <c r="E37" s="46" t="s">
        <v>1259</v>
      </c>
      <c r="F37" s="105">
        <v>830005066</v>
      </c>
      <c r="G37" s="57">
        <v>1811</v>
      </c>
      <c r="H37" s="46" t="s">
        <v>974</v>
      </c>
      <c r="I37" s="46" t="s">
        <v>960</v>
      </c>
      <c r="J37" s="46" t="s">
        <v>1223</v>
      </c>
      <c r="K37" s="46" t="s">
        <v>791</v>
      </c>
      <c r="L37" s="46" t="s">
        <v>1260</v>
      </c>
      <c r="M37" s="46" t="s">
        <v>1013</v>
      </c>
      <c r="N37" s="50">
        <v>44561</v>
      </c>
      <c r="O37" s="46" t="s">
        <v>1261</v>
      </c>
      <c r="P37" s="50">
        <v>44645</v>
      </c>
      <c r="Q37" s="50">
        <v>44705</v>
      </c>
      <c r="R37" s="46" t="s">
        <v>196</v>
      </c>
      <c r="S37" s="46" t="s">
        <v>1262</v>
      </c>
      <c r="T37" s="46">
        <v>900838665</v>
      </c>
      <c r="U37" s="46" t="s">
        <v>837</v>
      </c>
      <c r="V37" s="46" t="s">
        <v>1102</v>
      </c>
      <c r="W37" s="94" t="s">
        <v>1263</v>
      </c>
      <c r="X37" s="94" t="s">
        <v>1264</v>
      </c>
      <c r="Y37" s="50">
        <v>44889</v>
      </c>
      <c r="Z37" s="38">
        <v>391638843</v>
      </c>
      <c r="AA37" s="38">
        <v>49506157</v>
      </c>
      <c r="AB37" s="38">
        <f t="shared" si="3"/>
        <v>441145000</v>
      </c>
      <c r="AC37" s="38">
        <v>0</v>
      </c>
      <c r="AD37" s="64">
        <f t="shared" si="4"/>
        <v>441145000</v>
      </c>
      <c r="AE37" s="340" t="str" cm="1">
        <f t="array" aca="1" ref="AE37" ca="1">_xlfn.IFS(TODAY()&lt;Y37,Y37-TODAY(),TODAY()&gt;Y37,"NO APLICA")</f>
        <v>NO APLICA</v>
      </c>
      <c r="AF37" s="88" t="s">
        <v>763</v>
      </c>
      <c r="AG37" s="46" t="s">
        <v>197</v>
      </c>
      <c r="AH37" s="38">
        <v>441143555</v>
      </c>
      <c r="AI37" s="38">
        <v>1445</v>
      </c>
      <c r="AJ37" s="38">
        <f t="shared" si="5"/>
        <v>0</v>
      </c>
      <c r="AK37" s="88" t="s">
        <v>763</v>
      </c>
      <c r="AL37" s="69">
        <v>44984</v>
      </c>
      <c r="AM37" s="67" t="s">
        <v>797</v>
      </c>
      <c r="AN37" s="67" t="s">
        <v>797</v>
      </c>
      <c r="AO37" s="94" t="s">
        <v>1265</v>
      </c>
      <c r="AP37" s="326" t="s">
        <v>1266</v>
      </c>
      <c r="AQ37" s="93" t="s">
        <v>1267</v>
      </c>
      <c r="AR37" s="46" t="s">
        <v>1229</v>
      </c>
      <c r="AS37" s="56" t="s">
        <v>1244</v>
      </c>
      <c r="AT37" s="115" t="s">
        <v>1231</v>
      </c>
      <c r="AU37" s="91">
        <v>2034504</v>
      </c>
      <c r="AV37" s="61" t="s">
        <v>1268</v>
      </c>
      <c r="AW37" s="59">
        <v>44550</v>
      </c>
      <c r="AX37" s="59">
        <v>44671</v>
      </c>
      <c r="AY37" s="61" t="s">
        <v>869</v>
      </c>
    </row>
    <row r="38" spans="1:51" s="33" customFormat="1" ht="18.75" hidden="1" customHeight="1">
      <c r="A38" s="46">
        <v>2021</v>
      </c>
      <c r="B38" s="46"/>
      <c r="C38" s="54" t="s">
        <v>1269</v>
      </c>
      <c r="D38" s="46" t="s">
        <v>1270</v>
      </c>
      <c r="E38" s="46" t="s">
        <v>1271</v>
      </c>
      <c r="F38" s="47">
        <v>900975944</v>
      </c>
      <c r="G38" s="57" t="s">
        <v>1272</v>
      </c>
      <c r="H38" s="46" t="s">
        <v>1273</v>
      </c>
      <c r="I38" s="46" t="s">
        <v>960</v>
      </c>
      <c r="J38" s="46" t="s">
        <v>961</v>
      </c>
      <c r="K38" s="46" t="s">
        <v>859</v>
      </c>
      <c r="L38" s="46" t="s">
        <v>1274</v>
      </c>
      <c r="M38" s="46" t="s">
        <v>721</v>
      </c>
      <c r="N38" s="50">
        <v>44559</v>
      </c>
      <c r="O38" s="46" t="s">
        <v>1275</v>
      </c>
      <c r="P38" s="50">
        <v>44565</v>
      </c>
      <c r="Q38" s="46" t="s">
        <v>1276</v>
      </c>
      <c r="R38" s="46" t="s">
        <v>196</v>
      </c>
      <c r="S38" s="46" t="s">
        <v>196</v>
      </c>
      <c r="T38" s="46" t="s">
        <v>196</v>
      </c>
      <c r="U38" s="46" t="s">
        <v>837</v>
      </c>
      <c r="V38" s="46" t="s">
        <v>795</v>
      </c>
      <c r="W38" s="46" t="s">
        <v>196</v>
      </c>
      <c r="X38" s="46" t="s">
        <v>196</v>
      </c>
      <c r="Y38" s="50">
        <v>44654</v>
      </c>
      <c r="Z38" s="38">
        <v>23800000</v>
      </c>
      <c r="AA38" s="38">
        <v>0</v>
      </c>
      <c r="AB38" s="38">
        <f t="shared" si="3"/>
        <v>23800000</v>
      </c>
      <c r="AC38" s="38">
        <v>0</v>
      </c>
      <c r="AD38" s="64">
        <f t="shared" si="4"/>
        <v>23800000</v>
      </c>
      <c r="AE38" s="340" t="str" cm="1">
        <f t="array" aca="1" ref="AE38" ca="1">_xlfn.IFS(TODAY()&lt;Y38,Y38-TODAY(),TODAY()&gt;Y38,"NO APLICA")</f>
        <v>NO APLICA</v>
      </c>
      <c r="AF38" s="97" t="s">
        <v>767</v>
      </c>
      <c r="AG38" s="46" t="s">
        <v>197</v>
      </c>
      <c r="AH38" s="38">
        <v>23800000</v>
      </c>
      <c r="AI38" s="38">
        <v>0</v>
      </c>
      <c r="AJ38" s="38">
        <f t="shared" si="5"/>
        <v>0</v>
      </c>
      <c r="AK38" s="97" t="s">
        <v>767</v>
      </c>
      <c r="AL38" s="46"/>
      <c r="AM38" s="67" t="s">
        <v>797</v>
      </c>
      <c r="AN38" s="67" t="s">
        <v>797</v>
      </c>
      <c r="AO38" s="46" t="s">
        <v>1277</v>
      </c>
      <c r="AP38" s="47" t="s">
        <v>1278</v>
      </c>
      <c r="AQ38" s="55" t="s">
        <v>1279</v>
      </c>
      <c r="AR38" s="46" t="s">
        <v>1280</v>
      </c>
      <c r="AS38" s="56" t="s">
        <v>1281</v>
      </c>
      <c r="AT38" s="115" t="s">
        <v>1282</v>
      </c>
      <c r="AU38" s="91" t="s">
        <v>1283</v>
      </c>
      <c r="AV38" s="61" t="s">
        <v>1138</v>
      </c>
      <c r="AW38" s="59">
        <v>44560</v>
      </c>
      <c r="AX38" s="59">
        <v>44778</v>
      </c>
      <c r="AY38" s="61" t="s">
        <v>869</v>
      </c>
    </row>
    <row r="39" spans="1:51" s="33" customFormat="1" ht="18.75" hidden="1" customHeight="1">
      <c r="A39" s="46">
        <v>2021</v>
      </c>
      <c r="B39" s="46"/>
      <c r="C39" s="54" t="s">
        <v>1284</v>
      </c>
      <c r="D39" s="46" t="s">
        <v>1285</v>
      </c>
      <c r="E39" s="46" t="s">
        <v>1286</v>
      </c>
      <c r="F39" s="47">
        <v>830133073</v>
      </c>
      <c r="G39" s="57" t="s">
        <v>1287</v>
      </c>
      <c r="H39" s="46" t="s">
        <v>1085</v>
      </c>
      <c r="I39" s="46" t="s">
        <v>1177</v>
      </c>
      <c r="J39" s="46" t="s">
        <v>1178</v>
      </c>
      <c r="K39" s="46" t="s">
        <v>1179</v>
      </c>
      <c r="L39" s="46" t="s">
        <v>1288</v>
      </c>
      <c r="M39" s="46" t="s">
        <v>1289</v>
      </c>
      <c r="N39" s="50">
        <v>44560</v>
      </c>
      <c r="O39" s="46" t="s">
        <v>1290</v>
      </c>
      <c r="P39" s="50">
        <v>44593</v>
      </c>
      <c r="Q39" s="50">
        <v>44666</v>
      </c>
      <c r="R39" s="46" t="s">
        <v>196</v>
      </c>
      <c r="S39" s="46" t="s">
        <v>196</v>
      </c>
      <c r="T39" s="46" t="s">
        <v>196</v>
      </c>
      <c r="U39" s="46" t="s">
        <v>1088</v>
      </c>
      <c r="V39" s="46" t="s">
        <v>1102</v>
      </c>
      <c r="W39" s="46" t="s">
        <v>196</v>
      </c>
      <c r="X39" s="46" t="s">
        <v>196</v>
      </c>
      <c r="Y39" s="50">
        <v>44711</v>
      </c>
      <c r="Z39" s="38">
        <v>47012641</v>
      </c>
      <c r="AA39" s="38">
        <v>5723674</v>
      </c>
      <c r="AB39" s="38">
        <f t="shared" si="3"/>
        <v>52736315</v>
      </c>
      <c r="AC39" s="38">
        <v>0</v>
      </c>
      <c r="AD39" s="64">
        <f t="shared" si="4"/>
        <v>52736315</v>
      </c>
      <c r="AE39" s="340" t="str" cm="1">
        <f t="array" aca="1" ref="AE39" ca="1">_xlfn.IFS(TODAY()&lt;Y39,Y39-TODAY(),TODAY()&gt;Y39,"NO APLICA")</f>
        <v>NO APLICA</v>
      </c>
      <c r="AF39" s="88" t="s">
        <v>763</v>
      </c>
      <c r="AG39" s="46" t="s">
        <v>197</v>
      </c>
      <c r="AH39" s="38">
        <v>52736315</v>
      </c>
      <c r="AI39" s="38">
        <v>0</v>
      </c>
      <c r="AJ39" s="38">
        <f t="shared" si="5"/>
        <v>0</v>
      </c>
      <c r="AK39" s="88" t="s">
        <v>763</v>
      </c>
      <c r="AL39" s="69">
        <v>45222</v>
      </c>
      <c r="AM39" s="67" t="s">
        <v>797</v>
      </c>
      <c r="AN39" s="67" t="s">
        <v>797</v>
      </c>
      <c r="AO39" s="94" t="s">
        <v>1291</v>
      </c>
      <c r="AP39" s="326" t="s">
        <v>1292</v>
      </c>
      <c r="AQ39" s="93" t="s">
        <v>1293</v>
      </c>
      <c r="AR39" s="46" t="s">
        <v>13</v>
      </c>
      <c r="AS39" s="56" t="s">
        <v>1201</v>
      </c>
      <c r="AT39" s="115" t="s">
        <v>1202</v>
      </c>
      <c r="AU39" s="91" t="s">
        <v>1294</v>
      </c>
      <c r="AV39" s="61" t="s">
        <v>1076</v>
      </c>
      <c r="AW39" s="59" t="s">
        <v>1295</v>
      </c>
      <c r="AX39" s="59" t="s">
        <v>1296</v>
      </c>
      <c r="AY39" s="61" t="s">
        <v>1297</v>
      </c>
    </row>
    <row r="40" spans="1:51" s="33" customFormat="1" ht="18.75" hidden="1" customHeight="1">
      <c r="A40" s="46">
        <v>2021</v>
      </c>
      <c r="B40" s="46"/>
      <c r="C40" s="54" t="s">
        <v>1298</v>
      </c>
      <c r="D40" s="46" t="s">
        <v>1299</v>
      </c>
      <c r="E40" s="46" t="s">
        <v>1300</v>
      </c>
      <c r="F40" s="47">
        <v>830038304</v>
      </c>
      <c r="G40" s="57" t="s">
        <v>1208</v>
      </c>
      <c r="H40" s="46" t="s">
        <v>1209</v>
      </c>
      <c r="I40" s="46" t="s">
        <v>960</v>
      </c>
      <c r="J40" s="46" t="s">
        <v>1223</v>
      </c>
      <c r="K40" s="46" t="s">
        <v>859</v>
      </c>
      <c r="L40" s="46" t="s">
        <v>1301</v>
      </c>
      <c r="M40" s="46" t="s">
        <v>861</v>
      </c>
      <c r="N40" s="50">
        <v>44560</v>
      </c>
      <c r="O40" s="46" t="s">
        <v>1275</v>
      </c>
      <c r="P40" s="50">
        <v>44568</v>
      </c>
      <c r="Q40" s="50">
        <v>44597</v>
      </c>
      <c r="R40" s="46" t="s">
        <v>196</v>
      </c>
      <c r="S40" s="46" t="s">
        <v>196</v>
      </c>
      <c r="T40" s="46" t="s">
        <v>196</v>
      </c>
      <c r="U40" s="46" t="s">
        <v>196</v>
      </c>
      <c r="V40" s="46" t="s">
        <v>1275</v>
      </c>
      <c r="W40" s="46" t="s">
        <v>196</v>
      </c>
      <c r="X40" s="46" t="s">
        <v>196</v>
      </c>
      <c r="Y40" s="50">
        <v>44597</v>
      </c>
      <c r="Z40" s="38">
        <v>9390000</v>
      </c>
      <c r="AA40" s="38">
        <v>0</v>
      </c>
      <c r="AB40" s="38">
        <f t="shared" si="3"/>
        <v>9390000</v>
      </c>
      <c r="AC40" s="38">
        <v>0</v>
      </c>
      <c r="AD40" s="64">
        <f t="shared" si="4"/>
        <v>9390000</v>
      </c>
      <c r="AE40" s="340" t="str" cm="1">
        <f t="array" aca="1" ref="AE40" ca="1">_xlfn.IFS(TODAY()&lt;Y40,Y40-TODAY(),TODAY()&gt;Y40,"NO APLICA")</f>
        <v>NO APLICA</v>
      </c>
      <c r="AF40" s="88" t="s">
        <v>763</v>
      </c>
      <c r="AG40" s="46" t="s">
        <v>197</v>
      </c>
      <c r="AH40" s="38">
        <v>9390000</v>
      </c>
      <c r="AI40" s="38">
        <v>0</v>
      </c>
      <c r="AJ40" s="38">
        <f t="shared" si="5"/>
        <v>0</v>
      </c>
      <c r="AK40" s="88" t="s">
        <v>763</v>
      </c>
      <c r="AL40" s="66">
        <v>45461</v>
      </c>
      <c r="AM40" s="67" t="s">
        <v>797</v>
      </c>
      <c r="AN40" s="67" t="s">
        <v>797</v>
      </c>
      <c r="AO40" s="94" t="s">
        <v>1302</v>
      </c>
      <c r="AP40" s="47" t="s">
        <v>1303</v>
      </c>
      <c r="AQ40" s="72" t="s">
        <v>1304</v>
      </c>
      <c r="AR40" s="46" t="s">
        <v>842</v>
      </c>
      <c r="AS40" s="56" t="s">
        <v>614</v>
      </c>
      <c r="AT40" s="115" t="s">
        <v>1172</v>
      </c>
      <c r="AU40" s="91" t="s">
        <v>1305</v>
      </c>
      <c r="AV40" s="61" t="s">
        <v>1138</v>
      </c>
      <c r="AW40" s="59">
        <v>44559</v>
      </c>
      <c r="AX40" s="59">
        <v>44775</v>
      </c>
      <c r="AY40" s="61" t="s">
        <v>869</v>
      </c>
    </row>
    <row r="41" spans="1:51" s="33" customFormat="1" ht="18.75" hidden="1" customHeight="1">
      <c r="A41" s="46">
        <v>2021</v>
      </c>
      <c r="B41" s="46"/>
      <c r="C41" s="54" t="s">
        <v>1306</v>
      </c>
      <c r="D41" s="46" t="s">
        <v>1307</v>
      </c>
      <c r="E41" s="46" t="s">
        <v>1308</v>
      </c>
      <c r="F41" s="47">
        <v>900094963</v>
      </c>
      <c r="G41" s="57">
        <v>1872</v>
      </c>
      <c r="H41" s="46" t="s">
        <v>858</v>
      </c>
      <c r="I41" s="46" t="s">
        <v>812</v>
      </c>
      <c r="J41" s="46" t="s">
        <v>813</v>
      </c>
      <c r="K41" s="46" t="s">
        <v>995</v>
      </c>
      <c r="L41" s="46" t="s">
        <v>1309</v>
      </c>
      <c r="M41" s="46" t="s">
        <v>1310</v>
      </c>
      <c r="N41" s="50">
        <v>44561</v>
      </c>
      <c r="O41" s="46" t="s">
        <v>1311</v>
      </c>
      <c r="P41" s="50">
        <v>44644</v>
      </c>
      <c r="Q41" s="50">
        <v>44857</v>
      </c>
      <c r="R41" s="46" t="s">
        <v>196</v>
      </c>
      <c r="S41" s="46" t="s">
        <v>196</v>
      </c>
      <c r="T41" s="46" t="s">
        <v>196</v>
      </c>
      <c r="U41" s="46" t="s">
        <v>196</v>
      </c>
      <c r="V41" s="46" t="s">
        <v>1311</v>
      </c>
      <c r="W41" s="46" t="s">
        <v>196</v>
      </c>
      <c r="X41" s="46" t="s">
        <v>196</v>
      </c>
      <c r="Y41" s="50">
        <v>44857</v>
      </c>
      <c r="Z41" s="38">
        <v>248424750</v>
      </c>
      <c r="AA41" s="38">
        <v>0</v>
      </c>
      <c r="AB41" s="38">
        <f t="shared" si="3"/>
        <v>248424750</v>
      </c>
      <c r="AC41" s="38">
        <v>0</v>
      </c>
      <c r="AD41" s="64">
        <f t="shared" si="4"/>
        <v>248424750</v>
      </c>
      <c r="AE41" s="340" t="str" cm="1">
        <f t="array" aca="1" ref="AE41" ca="1">_xlfn.IFS(TODAY()&lt;Y41,Y41-TODAY(),TODAY()&gt;Y41,"NO APLICA")</f>
        <v>NO APLICA</v>
      </c>
      <c r="AF41" s="88" t="s">
        <v>763</v>
      </c>
      <c r="AG41" s="46" t="s">
        <v>197</v>
      </c>
      <c r="AH41" s="38">
        <v>248424750</v>
      </c>
      <c r="AI41" s="38">
        <v>0</v>
      </c>
      <c r="AJ41" s="38">
        <f t="shared" si="5"/>
        <v>0</v>
      </c>
      <c r="AK41" s="88" t="s">
        <v>763</v>
      </c>
      <c r="AL41" s="69">
        <v>44904</v>
      </c>
      <c r="AM41" s="67" t="s">
        <v>797</v>
      </c>
      <c r="AN41" s="67" t="s">
        <v>797</v>
      </c>
      <c r="AO41" s="92" t="s">
        <v>1312</v>
      </c>
      <c r="AP41" s="47" t="s">
        <v>1313</v>
      </c>
      <c r="AQ41" s="55" t="s">
        <v>1314</v>
      </c>
      <c r="AR41" s="46" t="s">
        <v>865</v>
      </c>
      <c r="AS41" s="56" t="s">
        <v>938</v>
      </c>
      <c r="AT41" s="115" t="s">
        <v>939</v>
      </c>
      <c r="AU41" s="91" t="s">
        <v>1315</v>
      </c>
      <c r="AV41" s="61" t="s">
        <v>1138</v>
      </c>
      <c r="AW41" s="59">
        <v>44547</v>
      </c>
      <c r="AX41" s="59">
        <v>44650</v>
      </c>
      <c r="AY41" s="61" t="s">
        <v>869</v>
      </c>
    </row>
    <row r="42" spans="1:51" s="33" customFormat="1" ht="18.75" hidden="1" customHeight="1">
      <c r="A42" s="46">
        <v>2021</v>
      </c>
      <c r="B42" s="46"/>
      <c r="C42" s="54" t="s">
        <v>1316</v>
      </c>
      <c r="D42" s="46" t="s">
        <v>1317</v>
      </c>
      <c r="E42" s="46" t="s">
        <v>1318</v>
      </c>
      <c r="F42" s="47">
        <v>900270576</v>
      </c>
      <c r="G42" s="57" t="s">
        <v>1319</v>
      </c>
      <c r="H42" s="46" t="s">
        <v>1320</v>
      </c>
      <c r="I42" s="46" t="s">
        <v>812</v>
      </c>
      <c r="J42" s="46" t="s">
        <v>813</v>
      </c>
      <c r="K42" s="46" t="s">
        <v>995</v>
      </c>
      <c r="L42" s="46" t="s">
        <v>1321</v>
      </c>
      <c r="M42" s="46" t="s">
        <v>1310</v>
      </c>
      <c r="N42" s="50">
        <v>44561</v>
      </c>
      <c r="O42" s="46" t="s">
        <v>794</v>
      </c>
      <c r="P42" s="50">
        <v>44781</v>
      </c>
      <c r="Q42" s="50">
        <v>44965</v>
      </c>
      <c r="R42" s="46" t="s">
        <v>196</v>
      </c>
      <c r="S42" s="46" t="s">
        <v>196</v>
      </c>
      <c r="T42" s="46" t="s">
        <v>196</v>
      </c>
      <c r="U42" s="46" t="s">
        <v>196</v>
      </c>
      <c r="V42" s="46" t="s">
        <v>794</v>
      </c>
      <c r="W42" s="46" t="s">
        <v>196</v>
      </c>
      <c r="X42" s="46" t="s">
        <v>196</v>
      </c>
      <c r="Y42" s="50">
        <v>44965</v>
      </c>
      <c r="Z42" s="38">
        <v>178980500</v>
      </c>
      <c r="AA42" s="38">
        <v>0</v>
      </c>
      <c r="AB42" s="38">
        <f t="shared" si="3"/>
        <v>178980500</v>
      </c>
      <c r="AC42" s="38">
        <v>0</v>
      </c>
      <c r="AD42" s="64">
        <f t="shared" si="4"/>
        <v>178980500</v>
      </c>
      <c r="AE42" s="340" t="str" cm="1">
        <f t="array" aca="1" ref="AE42" ca="1">_xlfn.IFS(TODAY()&lt;Y42,Y42-TODAY(),TODAY()&gt;Y42,"NO APLICA")</f>
        <v>NO APLICA</v>
      </c>
      <c r="AF42" s="88" t="s">
        <v>763</v>
      </c>
      <c r="AG42" s="46" t="s">
        <v>197</v>
      </c>
      <c r="AH42" s="38">
        <v>175367851</v>
      </c>
      <c r="AI42" s="38">
        <v>3612649</v>
      </c>
      <c r="AJ42" s="38">
        <f t="shared" si="5"/>
        <v>0</v>
      </c>
      <c r="AK42" s="88" t="s">
        <v>763</v>
      </c>
      <c r="AL42" s="50">
        <v>45048</v>
      </c>
      <c r="AM42" s="67" t="s">
        <v>797</v>
      </c>
      <c r="AN42" s="67" t="s">
        <v>797</v>
      </c>
      <c r="AO42" s="94" t="s">
        <v>1322</v>
      </c>
      <c r="AP42" s="326" t="s">
        <v>1323</v>
      </c>
      <c r="AQ42" s="72" t="s">
        <v>1324</v>
      </c>
      <c r="AR42" s="46" t="s">
        <v>1325</v>
      </c>
      <c r="AS42" s="56" t="s">
        <v>1326</v>
      </c>
      <c r="AT42" s="115" t="s">
        <v>1327</v>
      </c>
      <c r="AU42" s="91">
        <v>3804726697</v>
      </c>
      <c r="AV42" s="61" t="s">
        <v>1149</v>
      </c>
      <c r="AW42" s="59">
        <v>44547</v>
      </c>
      <c r="AX42" s="59">
        <v>44652</v>
      </c>
      <c r="AY42" s="61" t="s">
        <v>869</v>
      </c>
    </row>
    <row r="43" spans="1:51" s="33" customFormat="1" ht="18.75" hidden="1" customHeight="1">
      <c r="A43" s="46">
        <v>2021</v>
      </c>
      <c r="B43" s="46"/>
      <c r="C43" s="54" t="s">
        <v>1328</v>
      </c>
      <c r="D43" s="46" t="s">
        <v>1329</v>
      </c>
      <c r="E43" s="46" t="s">
        <v>1330</v>
      </c>
      <c r="F43" s="47">
        <v>830109957</v>
      </c>
      <c r="G43" s="57">
        <v>1813</v>
      </c>
      <c r="H43" s="46" t="s">
        <v>1331</v>
      </c>
      <c r="I43" s="46" t="s">
        <v>812</v>
      </c>
      <c r="J43" s="46" t="s">
        <v>813</v>
      </c>
      <c r="K43" s="46" t="s">
        <v>995</v>
      </c>
      <c r="L43" s="46" t="s">
        <v>1332</v>
      </c>
      <c r="M43" s="46" t="s">
        <v>1310</v>
      </c>
      <c r="N43" s="50">
        <v>44561</v>
      </c>
      <c r="O43" s="46" t="s">
        <v>997</v>
      </c>
      <c r="P43" s="50">
        <v>44615</v>
      </c>
      <c r="Q43" s="50">
        <v>44948</v>
      </c>
      <c r="R43" s="46" t="s">
        <v>196</v>
      </c>
      <c r="S43" s="46" t="s">
        <v>196</v>
      </c>
      <c r="T43" s="46" t="s">
        <v>196</v>
      </c>
      <c r="U43" s="46" t="s">
        <v>196</v>
      </c>
      <c r="V43" s="46" t="s">
        <v>997</v>
      </c>
      <c r="W43" s="46" t="s">
        <v>196</v>
      </c>
      <c r="X43" s="46" t="s">
        <v>196</v>
      </c>
      <c r="Y43" s="50">
        <v>44948</v>
      </c>
      <c r="Z43" s="38">
        <v>254373444</v>
      </c>
      <c r="AA43" s="38">
        <v>0</v>
      </c>
      <c r="AB43" s="38">
        <f t="shared" si="3"/>
        <v>254373444</v>
      </c>
      <c r="AC43" s="38">
        <v>0</v>
      </c>
      <c r="AD43" s="64">
        <f t="shared" si="4"/>
        <v>254373444</v>
      </c>
      <c r="AE43" s="340" t="str" cm="1">
        <f t="array" aca="1" ref="AE43" ca="1">_xlfn.IFS(TODAY()&lt;Y43,Y43-TODAY(),TODAY()&gt;Y43,"NO APLICA")</f>
        <v>NO APLICA</v>
      </c>
      <c r="AF43" s="88" t="s">
        <v>763</v>
      </c>
      <c r="AG43" s="46" t="s">
        <v>197</v>
      </c>
      <c r="AH43" s="38">
        <v>254373444</v>
      </c>
      <c r="AI43" s="38">
        <v>0</v>
      </c>
      <c r="AJ43" s="38">
        <f t="shared" si="5"/>
        <v>0</v>
      </c>
      <c r="AK43" s="88" t="s">
        <v>763</v>
      </c>
      <c r="AL43" s="69">
        <v>45000</v>
      </c>
      <c r="AM43" s="67" t="s">
        <v>797</v>
      </c>
      <c r="AN43" s="67" t="s">
        <v>797</v>
      </c>
      <c r="AO43" s="92" t="s">
        <v>1333</v>
      </c>
      <c r="AP43" s="47" t="s">
        <v>1334</v>
      </c>
      <c r="AQ43" s="55" t="s">
        <v>1335</v>
      </c>
      <c r="AR43" s="46" t="s">
        <v>34</v>
      </c>
      <c r="AS43" s="56" t="s">
        <v>1019</v>
      </c>
      <c r="AT43" s="115" t="s">
        <v>1020</v>
      </c>
      <c r="AU43" s="91" t="s">
        <v>1336</v>
      </c>
      <c r="AV43" s="61" t="s">
        <v>1138</v>
      </c>
      <c r="AW43" s="59">
        <v>44565</v>
      </c>
      <c r="AX43" s="59">
        <v>45813</v>
      </c>
      <c r="AY43" s="61" t="s">
        <v>805</v>
      </c>
    </row>
    <row r="44" spans="1:51" s="33" customFormat="1" ht="18.75" hidden="1" customHeight="1">
      <c r="A44" s="46">
        <v>2021</v>
      </c>
      <c r="B44" s="46"/>
      <c r="C44" s="54" t="s">
        <v>1337</v>
      </c>
      <c r="D44" s="46" t="s">
        <v>1338</v>
      </c>
      <c r="E44" s="46" t="s">
        <v>1339</v>
      </c>
      <c r="F44" s="47" t="s">
        <v>1340</v>
      </c>
      <c r="G44" s="57" t="s">
        <v>1341</v>
      </c>
      <c r="H44" s="94" t="s">
        <v>1342</v>
      </c>
      <c r="I44" s="46" t="s">
        <v>812</v>
      </c>
      <c r="J44" s="46" t="s">
        <v>813</v>
      </c>
      <c r="K44" s="46" t="s">
        <v>995</v>
      </c>
      <c r="L44" s="46" t="s">
        <v>1343</v>
      </c>
      <c r="M44" s="46" t="s">
        <v>1310</v>
      </c>
      <c r="N44" s="50">
        <v>44561</v>
      </c>
      <c r="O44" s="46" t="s">
        <v>997</v>
      </c>
      <c r="P44" s="50">
        <v>44620</v>
      </c>
      <c r="Q44" s="50">
        <v>44953</v>
      </c>
      <c r="R44" s="46" t="s">
        <v>196</v>
      </c>
      <c r="S44" s="46" t="s">
        <v>196</v>
      </c>
      <c r="T44" s="46" t="s">
        <v>196</v>
      </c>
      <c r="U44" s="46" t="s">
        <v>196</v>
      </c>
      <c r="V44" s="46" t="s">
        <v>997</v>
      </c>
      <c r="W44" s="46" t="s">
        <v>196</v>
      </c>
      <c r="X44" s="46" t="s">
        <v>196</v>
      </c>
      <c r="Y44" s="50">
        <v>44880</v>
      </c>
      <c r="Z44" s="38">
        <v>254250800</v>
      </c>
      <c r="AA44" s="38">
        <v>0</v>
      </c>
      <c r="AB44" s="38">
        <f t="shared" si="3"/>
        <v>254250800</v>
      </c>
      <c r="AC44" s="38">
        <v>0</v>
      </c>
      <c r="AD44" s="64">
        <f t="shared" si="4"/>
        <v>254250800</v>
      </c>
      <c r="AE44" s="340" t="str" cm="1">
        <f t="array" aca="1" ref="AE44" ca="1">_xlfn.IFS(TODAY()&lt;Y44,Y44-TODAY(),TODAY()&gt;Y44,"NO APLICA")</f>
        <v>NO APLICA</v>
      </c>
      <c r="AF44" s="88" t="s">
        <v>763</v>
      </c>
      <c r="AG44" s="46" t="s">
        <v>767</v>
      </c>
      <c r="AH44" s="38">
        <v>254250800</v>
      </c>
      <c r="AI44" s="38">
        <v>0</v>
      </c>
      <c r="AJ44" s="38">
        <f t="shared" si="5"/>
        <v>0</v>
      </c>
      <c r="AK44" s="88" t="s">
        <v>763</v>
      </c>
      <c r="AL44" s="69">
        <v>44881</v>
      </c>
      <c r="AM44" s="67" t="s">
        <v>797</v>
      </c>
      <c r="AN44" s="67" t="s">
        <v>797</v>
      </c>
      <c r="AO44" s="96" t="s">
        <v>1344</v>
      </c>
      <c r="AP44" s="328" t="s">
        <v>1345</v>
      </c>
      <c r="AQ44" s="55" t="s">
        <v>1346</v>
      </c>
      <c r="AR44" s="46" t="s">
        <v>34</v>
      </c>
      <c r="AS44" s="56" t="s">
        <v>1019</v>
      </c>
      <c r="AT44" s="115" t="s">
        <v>1020</v>
      </c>
      <c r="AU44" s="91" t="s">
        <v>1347</v>
      </c>
      <c r="AV44" s="61" t="s">
        <v>1138</v>
      </c>
      <c r="AW44" s="59">
        <v>44547</v>
      </c>
      <c r="AX44" s="59">
        <v>44668</v>
      </c>
      <c r="AY44" s="61" t="s">
        <v>869</v>
      </c>
    </row>
    <row r="45" spans="1:51" s="33" customFormat="1" ht="18.75" hidden="1" customHeight="1">
      <c r="A45" s="46">
        <v>2021</v>
      </c>
      <c r="B45" s="46"/>
      <c r="C45" s="54" t="s">
        <v>1348</v>
      </c>
      <c r="D45" s="46" t="s">
        <v>1349</v>
      </c>
      <c r="E45" s="46" t="s">
        <v>1330</v>
      </c>
      <c r="F45" s="47" t="s">
        <v>1350</v>
      </c>
      <c r="G45" s="57" t="s">
        <v>1351</v>
      </c>
      <c r="H45" s="46" t="s">
        <v>1352</v>
      </c>
      <c r="I45" s="46" t="s">
        <v>812</v>
      </c>
      <c r="J45" s="46" t="s">
        <v>813</v>
      </c>
      <c r="K45" s="46" t="s">
        <v>995</v>
      </c>
      <c r="L45" s="46" t="s">
        <v>1309</v>
      </c>
      <c r="M45" s="46" t="s">
        <v>1310</v>
      </c>
      <c r="N45" s="50">
        <v>44561</v>
      </c>
      <c r="O45" s="46" t="s">
        <v>922</v>
      </c>
      <c r="P45" s="50">
        <v>44615</v>
      </c>
      <c r="Q45" s="50">
        <v>44764</v>
      </c>
      <c r="R45" s="46" t="s">
        <v>196</v>
      </c>
      <c r="S45" s="46" t="s">
        <v>196</v>
      </c>
      <c r="T45" s="46" t="s">
        <v>196</v>
      </c>
      <c r="U45" s="46" t="s">
        <v>196</v>
      </c>
      <c r="V45" s="46" t="s">
        <v>922</v>
      </c>
      <c r="W45" s="46" t="s">
        <v>196</v>
      </c>
      <c r="X45" s="46" t="s">
        <v>196</v>
      </c>
      <c r="Y45" s="50">
        <v>44764</v>
      </c>
      <c r="Z45" s="38">
        <v>220973161</v>
      </c>
      <c r="AA45" s="38">
        <v>0</v>
      </c>
      <c r="AB45" s="38">
        <f t="shared" si="3"/>
        <v>220973161</v>
      </c>
      <c r="AC45" s="38">
        <v>0</v>
      </c>
      <c r="AD45" s="64">
        <f t="shared" si="4"/>
        <v>220973161</v>
      </c>
      <c r="AE45" s="340" t="str" cm="1">
        <f t="array" aca="1" ref="AE45" ca="1">_xlfn.IFS(TODAY()&lt;Y45,Y45-TODAY(),TODAY()&gt;Y45,"NO APLICA")</f>
        <v>NO APLICA</v>
      </c>
      <c r="AF45" s="88" t="s">
        <v>763</v>
      </c>
      <c r="AG45" s="46" t="s">
        <v>197</v>
      </c>
      <c r="AH45" s="38">
        <v>220973161</v>
      </c>
      <c r="AI45" s="38">
        <v>0</v>
      </c>
      <c r="AJ45" s="38">
        <f t="shared" si="5"/>
        <v>0</v>
      </c>
      <c r="AK45" s="88" t="s">
        <v>763</v>
      </c>
      <c r="AL45" s="69">
        <v>44881</v>
      </c>
      <c r="AM45" s="67" t="s">
        <v>797</v>
      </c>
      <c r="AN45" s="67" t="s">
        <v>797</v>
      </c>
      <c r="AO45" s="94" t="s">
        <v>1353</v>
      </c>
      <c r="AP45" s="328" t="s">
        <v>1354</v>
      </c>
      <c r="AQ45" s="55" t="s">
        <v>1355</v>
      </c>
      <c r="AR45" s="46" t="s">
        <v>34</v>
      </c>
      <c r="AS45" s="56" t="s">
        <v>1356</v>
      </c>
      <c r="AT45" s="115" t="s">
        <v>1357</v>
      </c>
      <c r="AU45" s="91" t="s">
        <v>1336</v>
      </c>
      <c r="AV45" s="61" t="s">
        <v>1138</v>
      </c>
      <c r="AW45" s="59">
        <v>44565</v>
      </c>
      <c r="AX45" s="59">
        <v>45813</v>
      </c>
      <c r="AY45" s="61" t="s">
        <v>805</v>
      </c>
    </row>
    <row r="46" spans="1:51" s="33" customFormat="1" ht="18.75" hidden="1" customHeight="1">
      <c r="A46" s="46">
        <v>2021</v>
      </c>
      <c r="B46" s="46"/>
      <c r="C46" s="54" t="s">
        <v>1358</v>
      </c>
      <c r="D46" s="46" t="s">
        <v>1359</v>
      </c>
      <c r="E46" s="46" t="s">
        <v>1360</v>
      </c>
      <c r="F46" s="47">
        <v>830144794</v>
      </c>
      <c r="G46" s="57" t="s">
        <v>1361</v>
      </c>
      <c r="H46" s="94" t="s">
        <v>1362</v>
      </c>
      <c r="I46" s="46" t="s">
        <v>812</v>
      </c>
      <c r="J46" s="46" t="s">
        <v>813</v>
      </c>
      <c r="K46" s="46" t="s">
        <v>995</v>
      </c>
      <c r="L46" s="46" t="s">
        <v>1363</v>
      </c>
      <c r="M46" s="46" t="s">
        <v>1310</v>
      </c>
      <c r="N46" s="50">
        <v>44575</v>
      </c>
      <c r="O46" s="46" t="s">
        <v>794</v>
      </c>
      <c r="P46" s="50">
        <v>44634</v>
      </c>
      <c r="Q46" s="50">
        <v>44817</v>
      </c>
      <c r="R46" s="46" t="s">
        <v>196</v>
      </c>
      <c r="S46" s="46" t="s">
        <v>196</v>
      </c>
      <c r="T46" s="46" t="s">
        <v>196</v>
      </c>
      <c r="U46" s="46" t="s">
        <v>196</v>
      </c>
      <c r="V46" s="46" t="s">
        <v>794</v>
      </c>
      <c r="W46" s="46" t="s">
        <v>196</v>
      </c>
      <c r="X46" s="46" t="s">
        <v>196</v>
      </c>
      <c r="Y46" s="50">
        <v>44817</v>
      </c>
      <c r="Z46" s="38">
        <v>164750000</v>
      </c>
      <c r="AA46" s="38">
        <v>0</v>
      </c>
      <c r="AB46" s="38">
        <f t="shared" si="3"/>
        <v>164750000</v>
      </c>
      <c r="AC46" s="38">
        <v>0</v>
      </c>
      <c r="AD46" s="64">
        <f t="shared" si="4"/>
        <v>164750000</v>
      </c>
      <c r="AE46" s="340" t="str" cm="1">
        <f t="array" aca="1" ref="AE46" ca="1">_xlfn.IFS(TODAY()&lt;Y46,Y46-TODAY(),TODAY()&gt;Y46,"NO APLICA")</f>
        <v>NO APLICA</v>
      </c>
      <c r="AF46" s="88" t="s">
        <v>763</v>
      </c>
      <c r="AG46" s="46" t="s">
        <v>197</v>
      </c>
      <c r="AH46" s="38">
        <v>156232421</v>
      </c>
      <c r="AI46" s="38">
        <v>8517579</v>
      </c>
      <c r="AJ46" s="38">
        <f t="shared" si="5"/>
        <v>0</v>
      </c>
      <c r="AK46" s="88" t="s">
        <v>763</v>
      </c>
      <c r="AL46" s="50">
        <v>44868</v>
      </c>
      <c r="AM46" s="67" t="s">
        <v>797</v>
      </c>
      <c r="AN46" s="67" t="s">
        <v>797</v>
      </c>
      <c r="AO46" s="92" t="s">
        <v>1322</v>
      </c>
      <c r="AP46" s="47" t="s">
        <v>1364</v>
      </c>
      <c r="AQ46" s="55" t="s">
        <v>1365</v>
      </c>
      <c r="AR46" s="46" t="s">
        <v>1366</v>
      </c>
      <c r="AS46" s="56" t="s">
        <v>1367</v>
      </c>
      <c r="AT46" s="115" t="s">
        <v>1368</v>
      </c>
      <c r="AU46" s="91" t="s">
        <v>1369</v>
      </c>
      <c r="AV46" s="61" t="s">
        <v>1138</v>
      </c>
      <c r="AW46" s="59">
        <v>44564</v>
      </c>
      <c r="AX46" s="59">
        <v>45841</v>
      </c>
      <c r="AY46" s="61" t="s">
        <v>805</v>
      </c>
    </row>
    <row r="47" spans="1:51" s="33" customFormat="1" ht="18.75" hidden="1" customHeight="1">
      <c r="A47" s="46">
        <v>2021</v>
      </c>
      <c r="B47" s="46"/>
      <c r="C47" s="54">
        <v>5372021</v>
      </c>
      <c r="D47" s="46" t="s">
        <v>1370</v>
      </c>
      <c r="E47" s="46" t="s">
        <v>1318</v>
      </c>
      <c r="F47" s="47">
        <v>900270576</v>
      </c>
      <c r="G47" s="57" t="s">
        <v>1371</v>
      </c>
      <c r="H47" s="46" t="s">
        <v>1372</v>
      </c>
      <c r="I47" s="46" t="s">
        <v>812</v>
      </c>
      <c r="J47" s="46" t="s">
        <v>813</v>
      </c>
      <c r="K47" s="46" t="s">
        <v>995</v>
      </c>
      <c r="L47" s="46" t="s">
        <v>1373</v>
      </c>
      <c r="M47" s="46" t="s">
        <v>1289</v>
      </c>
      <c r="N47" s="50">
        <v>44561</v>
      </c>
      <c r="O47" s="46" t="s">
        <v>817</v>
      </c>
      <c r="P47" s="50">
        <v>44642</v>
      </c>
      <c r="Q47" s="50">
        <v>44886</v>
      </c>
      <c r="R47" s="46" t="s">
        <v>196</v>
      </c>
      <c r="S47" s="46" t="s">
        <v>196</v>
      </c>
      <c r="T47" s="46" t="s">
        <v>196</v>
      </c>
      <c r="U47" s="46" t="s">
        <v>196</v>
      </c>
      <c r="V47" s="46" t="s">
        <v>817</v>
      </c>
      <c r="W47" s="46" t="s">
        <v>196</v>
      </c>
      <c r="X47" s="46" t="s">
        <v>196</v>
      </c>
      <c r="Y47" s="50">
        <v>44886</v>
      </c>
      <c r="Z47" s="38">
        <v>252300000</v>
      </c>
      <c r="AA47" s="38">
        <v>0</v>
      </c>
      <c r="AB47" s="38">
        <f t="shared" si="3"/>
        <v>252300000</v>
      </c>
      <c r="AC47" s="38">
        <v>0</v>
      </c>
      <c r="AD47" s="64">
        <f t="shared" si="4"/>
        <v>252300000</v>
      </c>
      <c r="AE47" s="340" t="str" cm="1">
        <f t="array" aca="1" ref="AE47" ca="1">_xlfn.IFS(TODAY()&lt;Y47,Y47-TODAY(),TODAY()&gt;Y47,"NO APLICA")</f>
        <v>NO APLICA</v>
      </c>
      <c r="AF47" s="88" t="s">
        <v>763</v>
      </c>
      <c r="AG47" s="46" t="s">
        <v>197</v>
      </c>
      <c r="AH47" s="38">
        <v>248950500</v>
      </c>
      <c r="AI47" s="38">
        <v>3349500</v>
      </c>
      <c r="AJ47" s="38">
        <f t="shared" si="5"/>
        <v>0</v>
      </c>
      <c r="AK47" s="88" t="s">
        <v>763</v>
      </c>
      <c r="AL47" s="50">
        <v>45205</v>
      </c>
      <c r="AM47" s="67" t="s">
        <v>797</v>
      </c>
      <c r="AN47" s="67" t="s">
        <v>797</v>
      </c>
      <c r="AO47" s="94" t="s">
        <v>1374</v>
      </c>
      <c r="AP47" s="47" t="s">
        <v>1375</v>
      </c>
      <c r="AQ47" s="55" t="s">
        <v>1376</v>
      </c>
      <c r="AR47" s="46" t="s">
        <v>98</v>
      </c>
      <c r="AS47" s="56" t="s">
        <v>1377</v>
      </c>
      <c r="AT47" s="115" t="s">
        <v>1378</v>
      </c>
      <c r="AU47" s="91" t="s">
        <v>1379</v>
      </c>
      <c r="AV47" s="61" t="s">
        <v>216</v>
      </c>
      <c r="AW47" s="59" t="s">
        <v>196</v>
      </c>
      <c r="AX47" s="59">
        <v>45984</v>
      </c>
      <c r="AY47" s="61" t="s">
        <v>805</v>
      </c>
    </row>
    <row r="48" spans="1:51" s="33" customFormat="1" ht="18.75" hidden="1" customHeight="1">
      <c r="A48" s="46">
        <v>2021</v>
      </c>
      <c r="B48" s="46"/>
      <c r="C48" s="54">
        <v>5382021</v>
      </c>
      <c r="D48" s="46" t="s">
        <v>1380</v>
      </c>
      <c r="E48" s="46" t="s">
        <v>1381</v>
      </c>
      <c r="F48" s="105">
        <v>900572437</v>
      </c>
      <c r="G48" s="57" t="s">
        <v>1371</v>
      </c>
      <c r="H48" s="46" t="s">
        <v>1372</v>
      </c>
      <c r="I48" s="46" t="s">
        <v>812</v>
      </c>
      <c r="J48" s="46" t="s">
        <v>813</v>
      </c>
      <c r="K48" s="46" t="s">
        <v>995</v>
      </c>
      <c r="L48" s="46" t="s">
        <v>1382</v>
      </c>
      <c r="M48" s="46" t="s">
        <v>1289</v>
      </c>
      <c r="N48" s="50">
        <v>44561</v>
      </c>
      <c r="O48" s="46" t="s">
        <v>817</v>
      </c>
      <c r="P48" s="50">
        <v>44656</v>
      </c>
      <c r="Q48" s="50">
        <v>44899</v>
      </c>
      <c r="R48" s="46" t="s">
        <v>196</v>
      </c>
      <c r="S48" s="46" t="s">
        <v>196</v>
      </c>
      <c r="T48" s="46" t="s">
        <v>196</v>
      </c>
      <c r="U48" s="46" t="s">
        <v>196</v>
      </c>
      <c r="V48" s="46" t="s">
        <v>817</v>
      </c>
      <c r="W48" s="46" t="s">
        <v>196</v>
      </c>
      <c r="X48" s="46" t="s">
        <v>196</v>
      </c>
      <c r="Y48" s="50">
        <v>44899</v>
      </c>
      <c r="Z48" s="38">
        <v>216183209</v>
      </c>
      <c r="AA48" s="38">
        <v>0</v>
      </c>
      <c r="AB48" s="38">
        <f t="shared" si="3"/>
        <v>216183209</v>
      </c>
      <c r="AC48" s="38">
        <v>0</v>
      </c>
      <c r="AD48" s="64">
        <f t="shared" si="4"/>
        <v>216183209</v>
      </c>
      <c r="AE48" s="340" t="str" cm="1">
        <f t="array" aca="1" ref="AE48" ca="1">_xlfn.IFS(TODAY()&lt;Y48,Y48-TODAY(),TODAY()&gt;Y48,"NO APLICA")</f>
        <v>NO APLICA</v>
      </c>
      <c r="AF48" s="88" t="s">
        <v>763</v>
      </c>
      <c r="AG48" s="46" t="s">
        <v>197</v>
      </c>
      <c r="AH48" s="38">
        <v>216183165</v>
      </c>
      <c r="AI48" s="38">
        <v>44</v>
      </c>
      <c r="AJ48" s="38">
        <f t="shared" si="5"/>
        <v>0</v>
      </c>
      <c r="AK48" s="88" t="s">
        <v>763</v>
      </c>
      <c r="AL48" s="50">
        <v>45335</v>
      </c>
      <c r="AM48" s="67" t="s">
        <v>797</v>
      </c>
      <c r="AN48" s="67" t="s">
        <v>797</v>
      </c>
      <c r="AO48" s="94" t="s">
        <v>1383</v>
      </c>
      <c r="AP48" s="326" t="s">
        <v>1384</v>
      </c>
      <c r="AQ48" s="93" t="s">
        <v>1385</v>
      </c>
      <c r="AR48" s="46" t="s">
        <v>98</v>
      </c>
      <c r="AS48" s="56" t="s">
        <v>1377</v>
      </c>
      <c r="AT48" s="115" t="s">
        <v>1386</v>
      </c>
      <c r="AU48" s="91" t="s">
        <v>1387</v>
      </c>
      <c r="AV48" s="61" t="s">
        <v>202</v>
      </c>
      <c r="AW48" s="59" t="s">
        <v>196</v>
      </c>
      <c r="AX48" s="59">
        <v>45905</v>
      </c>
      <c r="AY48" s="61" t="s">
        <v>805</v>
      </c>
    </row>
    <row r="49" spans="1:51" s="33" customFormat="1" ht="18.75" hidden="1" customHeight="1">
      <c r="A49" s="94">
        <v>2021</v>
      </c>
      <c r="B49" s="94"/>
      <c r="C49" s="106" t="s">
        <v>1388</v>
      </c>
      <c r="D49" s="94" t="s">
        <v>1389</v>
      </c>
      <c r="E49" s="94" t="s">
        <v>1390</v>
      </c>
      <c r="F49" s="107">
        <v>860403137</v>
      </c>
      <c r="G49" s="90" t="s">
        <v>1391</v>
      </c>
      <c r="H49" s="94" t="s">
        <v>1392</v>
      </c>
      <c r="I49" s="94" t="s">
        <v>905</v>
      </c>
      <c r="J49" s="94" t="s">
        <v>1393</v>
      </c>
      <c r="K49" s="46" t="s">
        <v>190</v>
      </c>
      <c r="L49" s="94" t="s">
        <v>1394</v>
      </c>
      <c r="M49" s="94" t="s">
        <v>1289</v>
      </c>
      <c r="N49" s="63">
        <v>44561</v>
      </c>
      <c r="O49" s="94" t="s">
        <v>1395</v>
      </c>
      <c r="P49" s="63">
        <v>44573</v>
      </c>
      <c r="Q49" s="63">
        <v>44845</v>
      </c>
      <c r="R49" s="94" t="s">
        <v>196</v>
      </c>
      <c r="S49" s="94" t="s">
        <v>196</v>
      </c>
      <c r="T49" s="94" t="s">
        <v>196</v>
      </c>
      <c r="U49" s="94" t="s">
        <v>1396</v>
      </c>
      <c r="V49" s="94" t="s">
        <v>1397</v>
      </c>
      <c r="W49" s="94" t="s">
        <v>1398</v>
      </c>
      <c r="X49" s="94" t="s">
        <v>1399</v>
      </c>
      <c r="Y49" s="63">
        <v>45053</v>
      </c>
      <c r="Z49" s="108">
        <v>3563822016</v>
      </c>
      <c r="AA49" s="108">
        <v>0</v>
      </c>
      <c r="AB49" s="95">
        <v>7423822016</v>
      </c>
      <c r="AC49" s="64">
        <v>3860000000</v>
      </c>
      <c r="AD49" s="64">
        <v>3563822016</v>
      </c>
      <c r="AE49" s="340" t="str" cm="1">
        <f t="array" aca="1" ref="AE49" ca="1">_xlfn.IFS(TODAY()&lt;Y49,Y49-TODAY(),TODAY()&gt;Y49,"NO APLICA")</f>
        <v>NO APLICA</v>
      </c>
      <c r="AF49" s="109" t="s">
        <v>767</v>
      </c>
      <c r="AG49" s="94" t="s">
        <v>197</v>
      </c>
      <c r="AH49" s="38">
        <v>2494675411</v>
      </c>
      <c r="AI49" s="38">
        <v>0</v>
      </c>
      <c r="AJ49" s="38">
        <f>+AD49-AH49-AI49</f>
        <v>1069146605</v>
      </c>
      <c r="AK49" s="109" t="s">
        <v>767</v>
      </c>
      <c r="AL49" s="46"/>
      <c r="AM49" s="67" t="s">
        <v>797</v>
      </c>
      <c r="AN49" s="67" t="s">
        <v>797</v>
      </c>
      <c r="AO49" s="94" t="s">
        <v>1400</v>
      </c>
      <c r="AP49" s="329" t="s">
        <v>1401</v>
      </c>
      <c r="AQ49" s="72" t="s">
        <v>1402</v>
      </c>
      <c r="AR49" s="94" t="s">
        <v>1403</v>
      </c>
      <c r="AS49" s="100" t="s">
        <v>1404</v>
      </c>
      <c r="AT49" s="115" t="s">
        <v>1405</v>
      </c>
      <c r="AU49" s="91" t="s">
        <v>196</v>
      </c>
      <c r="AV49" s="61" t="s">
        <v>196</v>
      </c>
      <c r="AW49" s="61" t="s">
        <v>196</v>
      </c>
      <c r="AX49" s="61" t="s">
        <v>196</v>
      </c>
      <c r="AY49" s="61" t="s">
        <v>196</v>
      </c>
    </row>
    <row r="50" spans="1:51" s="33" customFormat="1" ht="18.75" hidden="1" customHeight="1">
      <c r="A50" s="46">
        <v>2021</v>
      </c>
      <c r="B50" s="46"/>
      <c r="C50" s="54" t="s">
        <v>1406</v>
      </c>
      <c r="D50" s="46" t="s">
        <v>1407</v>
      </c>
      <c r="E50" s="46" t="s">
        <v>1408</v>
      </c>
      <c r="F50" s="47">
        <v>805006161</v>
      </c>
      <c r="G50" s="57" t="s">
        <v>1409</v>
      </c>
      <c r="H50" s="46" t="s">
        <v>1410</v>
      </c>
      <c r="I50" s="46" t="s">
        <v>812</v>
      </c>
      <c r="J50" s="46" t="s">
        <v>813</v>
      </c>
      <c r="K50" s="46" t="s">
        <v>814</v>
      </c>
      <c r="L50" s="46" t="s">
        <v>1411</v>
      </c>
      <c r="M50" s="46" t="s">
        <v>1289</v>
      </c>
      <c r="N50" s="50">
        <v>44560</v>
      </c>
      <c r="O50" s="46" t="s">
        <v>1102</v>
      </c>
      <c r="P50" s="50">
        <v>44603</v>
      </c>
      <c r="Q50" s="50">
        <v>44722</v>
      </c>
      <c r="R50" s="46" t="s">
        <v>196</v>
      </c>
      <c r="S50" s="46" t="s">
        <v>196</v>
      </c>
      <c r="T50" s="46" t="s">
        <v>196</v>
      </c>
      <c r="U50" s="46" t="s">
        <v>1412</v>
      </c>
      <c r="V50" s="46" t="s">
        <v>796</v>
      </c>
      <c r="W50" s="46" t="s">
        <v>196</v>
      </c>
      <c r="X50" s="46" t="s">
        <v>196</v>
      </c>
      <c r="Y50" s="50">
        <v>44752</v>
      </c>
      <c r="Z50" s="38">
        <v>677725690</v>
      </c>
      <c r="AA50" s="38">
        <v>0</v>
      </c>
      <c r="AB50" s="38">
        <f t="shared" ref="AB50:AB80" si="6">+Z50+AA50</f>
        <v>677725690</v>
      </c>
      <c r="AC50" s="38">
        <v>0</v>
      </c>
      <c r="AD50" s="64">
        <f t="shared" ref="AD50:AD80" si="7">+AB50-AC50</f>
        <v>677725690</v>
      </c>
      <c r="AE50" s="340" t="str" cm="1">
        <f t="array" aca="1" ref="AE50" ca="1">_xlfn.IFS(TODAY()&lt;Y50,Y50-TODAY(),TODAY()&gt;Y50,"NO APLICA")</f>
        <v>NO APLICA</v>
      </c>
      <c r="AF50" s="88" t="s">
        <v>763</v>
      </c>
      <c r="AG50" s="46" t="s">
        <v>197</v>
      </c>
      <c r="AH50" s="38">
        <v>660254343</v>
      </c>
      <c r="AI50" s="38">
        <v>17471347</v>
      </c>
      <c r="AJ50" s="38">
        <f t="shared" ref="AJ50:AJ80" si="8">+AB50-AH50-AI50</f>
        <v>0</v>
      </c>
      <c r="AK50" s="88" t="s">
        <v>763</v>
      </c>
      <c r="AL50" s="50">
        <v>44900</v>
      </c>
      <c r="AM50" s="67" t="s">
        <v>797</v>
      </c>
      <c r="AN50" s="67" t="s">
        <v>797</v>
      </c>
      <c r="AO50" s="96" t="s">
        <v>1413</v>
      </c>
      <c r="AP50" s="326" t="s">
        <v>1414</v>
      </c>
      <c r="AQ50" s="93" t="s">
        <v>1415</v>
      </c>
      <c r="AR50" s="46" t="s">
        <v>1416</v>
      </c>
      <c r="AS50" s="56" t="s">
        <v>1417</v>
      </c>
      <c r="AT50" s="115" t="s">
        <v>1418</v>
      </c>
      <c r="AU50" s="91" t="s">
        <v>1419</v>
      </c>
      <c r="AV50" s="61" t="s">
        <v>1138</v>
      </c>
      <c r="AW50" s="59">
        <v>44560</v>
      </c>
      <c r="AX50" s="59">
        <v>45838</v>
      </c>
      <c r="AY50" s="61" t="s">
        <v>805</v>
      </c>
    </row>
    <row r="51" spans="1:51" s="33" customFormat="1" ht="18.75" hidden="1" customHeight="1">
      <c r="A51" s="46">
        <v>2021</v>
      </c>
      <c r="B51" s="46"/>
      <c r="C51" s="54" t="s">
        <v>1420</v>
      </c>
      <c r="D51" s="46" t="s">
        <v>1421</v>
      </c>
      <c r="E51" s="46" t="s">
        <v>1422</v>
      </c>
      <c r="F51" s="47">
        <v>901258553</v>
      </c>
      <c r="G51" s="57" t="s">
        <v>1361</v>
      </c>
      <c r="H51" s="94" t="s">
        <v>1362</v>
      </c>
      <c r="I51" s="46" t="s">
        <v>960</v>
      </c>
      <c r="J51" s="46" t="s">
        <v>1223</v>
      </c>
      <c r="K51" s="46" t="s">
        <v>791</v>
      </c>
      <c r="L51" s="46" t="s">
        <v>1423</v>
      </c>
      <c r="M51" s="46" t="s">
        <v>1289</v>
      </c>
      <c r="N51" s="50">
        <v>44560</v>
      </c>
      <c r="O51" s="46" t="s">
        <v>794</v>
      </c>
      <c r="P51" s="50">
        <v>44634</v>
      </c>
      <c r="Q51" s="50">
        <v>44817</v>
      </c>
      <c r="R51" s="46" t="s">
        <v>196</v>
      </c>
      <c r="S51" s="46" t="s">
        <v>196</v>
      </c>
      <c r="T51" s="46" t="s">
        <v>196</v>
      </c>
      <c r="U51" s="46" t="s">
        <v>196</v>
      </c>
      <c r="V51" s="46" t="s">
        <v>794</v>
      </c>
      <c r="W51" s="46" t="s">
        <v>196</v>
      </c>
      <c r="X51" s="46" t="s">
        <v>196</v>
      </c>
      <c r="Y51" s="50">
        <v>44817</v>
      </c>
      <c r="Z51" s="38">
        <v>31938200</v>
      </c>
      <c r="AA51" s="38">
        <v>0</v>
      </c>
      <c r="AB51" s="38">
        <f t="shared" si="6"/>
        <v>31938200</v>
      </c>
      <c r="AC51" s="38">
        <v>0</v>
      </c>
      <c r="AD51" s="64">
        <f t="shared" si="7"/>
        <v>31938200</v>
      </c>
      <c r="AE51" s="340" t="str" cm="1">
        <f t="array" aca="1" ref="AE51" ca="1">_xlfn.IFS(TODAY()&lt;Y51,Y51-TODAY(),TODAY()&gt;Y51,"NO APLICA")</f>
        <v>NO APLICA</v>
      </c>
      <c r="AF51" s="88" t="s">
        <v>763</v>
      </c>
      <c r="AG51" s="46" t="s">
        <v>197</v>
      </c>
      <c r="AH51" s="38">
        <v>31938200</v>
      </c>
      <c r="AI51" s="38">
        <v>0</v>
      </c>
      <c r="AJ51" s="38">
        <f t="shared" si="8"/>
        <v>0</v>
      </c>
      <c r="AK51" s="88" t="s">
        <v>763</v>
      </c>
      <c r="AL51" s="50">
        <v>44818</v>
      </c>
      <c r="AM51" s="67" t="s">
        <v>797</v>
      </c>
      <c r="AN51" s="67" t="s">
        <v>797</v>
      </c>
      <c r="AO51" s="96" t="s">
        <v>1413</v>
      </c>
      <c r="AP51" s="47" t="s">
        <v>1424</v>
      </c>
      <c r="AQ51" s="55" t="s">
        <v>1425</v>
      </c>
      <c r="AR51" s="46" t="s">
        <v>1366</v>
      </c>
      <c r="AS51" s="56" t="s">
        <v>1367</v>
      </c>
      <c r="AT51" s="115" t="s">
        <v>1426</v>
      </c>
      <c r="AU51" s="91" t="s">
        <v>1427</v>
      </c>
      <c r="AV51" s="61" t="s">
        <v>1138</v>
      </c>
      <c r="AW51" s="59">
        <v>44559</v>
      </c>
      <c r="AX51" s="59">
        <v>45106</v>
      </c>
      <c r="AY51" s="61" t="s">
        <v>869</v>
      </c>
    </row>
    <row r="52" spans="1:51" s="33" customFormat="1" ht="18.75" hidden="1" customHeight="1">
      <c r="A52" s="46">
        <v>2021</v>
      </c>
      <c r="B52" s="46"/>
      <c r="C52" s="54" t="s">
        <v>1428</v>
      </c>
      <c r="D52" s="46" t="s">
        <v>1429</v>
      </c>
      <c r="E52" s="46" t="s">
        <v>1430</v>
      </c>
      <c r="F52" s="47">
        <v>900334037</v>
      </c>
      <c r="G52" s="57" t="s">
        <v>1431</v>
      </c>
      <c r="H52" s="46" t="s">
        <v>1432</v>
      </c>
      <c r="I52" s="46" t="s">
        <v>812</v>
      </c>
      <c r="J52" s="46" t="s">
        <v>813</v>
      </c>
      <c r="K52" s="46" t="s">
        <v>859</v>
      </c>
      <c r="L52" s="46" t="s">
        <v>1433</v>
      </c>
      <c r="M52" s="46" t="s">
        <v>1289</v>
      </c>
      <c r="N52" s="50">
        <v>44560</v>
      </c>
      <c r="O52" s="46" t="s">
        <v>794</v>
      </c>
      <c r="P52" s="50">
        <v>44624</v>
      </c>
      <c r="Q52" s="50">
        <v>44807</v>
      </c>
      <c r="R52" s="46" t="s">
        <v>196</v>
      </c>
      <c r="S52" s="46" t="s">
        <v>196</v>
      </c>
      <c r="T52" s="46" t="s">
        <v>196</v>
      </c>
      <c r="U52" s="46" t="s">
        <v>1434</v>
      </c>
      <c r="V52" s="46" t="s">
        <v>795</v>
      </c>
      <c r="W52" s="46" t="s">
        <v>196</v>
      </c>
      <c r="X52" s="46" t="s">
        <v>196</v>
      </c>
      <c r="Y52" s="50">
        <v>44898</v>
      </c>
      <c r="Z52" s="38">
        <v>25000000</v>
      </c>
      <c r="AA52" s="38">
        <v>0</v>
      </c>
      <c r="AB52" s="38">
        <f t="shared" si="6"/>
        <v>25000000</v>
      </c>
      <c r="AC52" s="38">
        <v>0</v>
      </c>
      <c r="AD52" s="64">
        <f t="shared" si="7"/>
        <v>25000000</v>
      </c>
      <c r="AE52" s="340" t="str" cm="1">
        <f t="array" aca="1" ref="AE52" ca="1">_xlfn.IFS(TODAY()&lt;Y52,Y52-TODAY(),TODAY()&gt;Y52,"NO APLICA")</f>
        <v>NO APLICA</v>
      </c>
      <c r="AF52" s="88" t="s">
        <v>763</v>
      </c>
      <c r="AG52" s="46" t="s">
        <v>197</v>
      </c>
      <c r="AH52" s="38">
        <v>10358058</v>
      </c>
      <c r="AI52" s="38">
        <v>14641942</v>
      </c>
      <c r="AJ52" s="38">
        <f t="shared" si="8"/>
        <v>0</v>
      </c>
      <c r="AK52" s="88" t="s">
        <v>763</v>
      </c>
      <c r="AL52" s="50">
        <v>44896</v>
      </c>
      <c r="AM52" s="67" t="s">
        <v>797</v>
      </c>
      <c r="AN52" s="67" t="s">
        <v>797</v>
      </c>
      <c r="AO52" s="92" t="s">
        <v>1435</v>
      </c>
      <c r="AP52" s="47" t="s">
        <v>1436</v>
      </c>
      <c r="AQ52" s="72" t="s">
        <v>1437</v>
      </c>
      <c r="AR52" s="46" t="s">
        <v>1438</v>
      </c>
      <c r="AS52" s="56" t="s">
        <v>1439</v>
      </c>
      <c r="AT52" s="115" t="s">
        <v>1440</v>
      </c>
      <c r="AU52" s="91" t="s">
        <v>1441</v>
      </c>
      <c r="AV52" s="61" t="s">
        <v>1138</v>
      </c>
      <c r="AW52" s="59">
        <v>44560</v>
      </c>
      <c r="AX52" s="59">
        <v>44926</v>
      </c>
      <c r="AY52" s="61" t="s">
        <v>869</v>
      </c>
    </row>
    <row r="53" spans="1:51" s="33" customFormat="1" ht="18.75" hidden="1" customHeight="1">
      <c r="A53" s="46">
        <v>2021</v>
      </c>
      <c r="B53" s="46"/>
      <c r="C53" s="54" t="s">
        <v>1442</v>
      </c>
      <c r="D53" s="46" t="s">
        <v>1443</v>
      </c>
      <c r="E53" s="46" t="s">
        <v>1444</v>
      </c>
      <c r="F53" s="47">
        <v>832003656</v>
      </c>
      <c r="G53" s="57" t="s">
        <v>1351</v>
      </c>
      <c r="H53" s="46" t="s">
        <v>1352</v>
      </c>
      <c r="I53" s="46" t="s">
        <v>812</v>
      </c>
      <c r="J53" s="46" t="s">
        <v>813</v>
      </c>
      <c r="K53" s="46" t="s">
        <v>995</v>
      </c>
      <c r="L53" s="46" t="s">
        <v>1445</v>
      </c>
      <c r="M53" s="46" t="s">
        <v>1289</v>
      </c>
      <c r="N53" s="50">
        <v>44561</v>
      </c>
      <c r="O53" s="46" t="s">
        <v>997</v>
      </c>
      <c r="P53" s="50">
        <v>44620</v>
      </c>
      <c r="Q53" s="50">
        <v>44953</v>
      </c>
      <c r="R53" s="46" t="s">
        <v>196</v>
      </c>
      <c r="S53" s="46" t="s">
        <v>196</v>
      </c>
      <c r="T53" s="46" t="s">
        <v>196</v>
      </c>
      <c r="U53" s="46" t="s">
        <v>196</v>
      </c>
      <c r="V53" s="46" t="s">
        <v>997</v>
      </c>
      <c r="W53" s="46" t="s">
        <v>196</v>
      </c>
      <c r="X53" s="46" t="s">
        <v>196</v>
      </c>
      <c r="Y53" s="50">
        <v>44953</v>
      </c>
      <c r="Z53" s="38">
        <v>248110854</v>
      </c>
      <c r="AA53" s="38">
        <v>0</v>
      </c>
      <c r="AB53" s="38">
        <f t="shared" si="6"/>
        <v>248110854</v>
      </c>
      <c r="AC53" s="38">
        <v>0</v>
      </c>
      <c r="AD53" s="64">
        <f t="shared" si="7"/>
        <v>248110854</v>
      </c>
      <c r="AE53" s="340" t="str" cm="1">
        <f t="array" aca="1" ref="AE53" ca="1">_xlfn.IFS(TODAY()&lt;Y53,Y53-TODAY(),TODAY()&gt;Y53,"NO APLICA")</f>
        <v>NO APLICA</v>
      </c>
      <c r="AF53" s="88" t="s">
        <v>763</v>
      </c>
      <c r="AG53" s="46" t="s">
        <v>197</v>
      </c>
      <c r="AH53" s="38">
        <v>248110854</v>
      </c>
      <c r="AI53" s="38">
        <v>0</v>
      </c>
      <c r="AJ53" s="38">
        <f t="shared" si="8"/>
        <v>0</v>
      </c>
      <c r="AK53" s="88" t="s">
        <v>763</v>
      </c>
      <c r="AL53" s="69">
        <v>45035</v>
      </c>
      <c r="AM53" s="67" t="s">
        <v>797</v>
      </c>
      <c r="AN53" s="67" t="s">
        <v>797</v>
      </c>
      <c r="AO53" s="96" t="s">
        <v>1446</v>
      </c>
      <c r="AP53" s="47" t="s">
        <v>1447</v>
      </c>
      <c r="AQ53" s="55" t="s">
        <v>1448</v>
      </c>
      <c r="AR53" s="46" t="s">
        <v>34</v>
      </c>
      <c r="AS53" s="56" t="s">
        <v>1019</v>
      </c>
      <c r="AT53" s="115" t="s">
        <v>1020</v>
      </c>
      <c r="AU53" s="91" t="s">
        <v>1449</v>
      </c>
      <c r="AV53" s="61" t="s">
        <v>1138</v>
      </c>
      <c r="AW53" s="59">
        <v>44552</v>
      </c>
      <c r="AX53" s="59">
        <v>44650</v>
      </c>
      <c r="AY53" s="61" t="s">
        <v>869</v>
      </c>
    </row>
    <row r="54" spans="1:51" s="33" customFormat="1" ht="18.75" hidden="1" customHeight="1">
      <c r="A54" s="46">
        <v>2021</v>
      </c>
      <c r="B54" s="46"/>
      <c r="C54" s="54" t="s">
        <v>1450</v>
      </c>
      <c r="D54" s="46" t="s">
        <v>1451</v>
      </c>
      <c r="E54" s="46" t="s">
        <v>1452</v>
      </c>
      <c r="F54" s="47">
        <v>900216251</v>
      </c>
      <c r="G54" s="57" t="s">
        <v>1371</v>
      </c>
      <c r="H54" s="46" t="s">
        <v>1372</v>
      </c>
      <c r="I54" s="46" t="s">
        <v>812</v>
      </c>
      <c r="J54" s="46" t="s">
        <v>813</v>
      </c>
      <c r="K54" s="46" t="s">
        <v>995</v>
      </c>
      <c r="L54" s="46" t="s">
        <v>1453</v>
      </c>
      <c r="M54" s="46" t="s">
        <v>1289</v>
      </c>
      <c r="N54" s="50">
        <v>44561</v>
      </c>
      <c r="O54" s="46" t="s">
        <v>1454</v>
      </c>
      <c r="P54" s="50">
        <v>44742</v>
      </c>
      <c r="Q54" s="50">
        <v>44863</v>
      </c>
      <c r="R54" s="46" t="s">
        <v>196</v>
      </c>
      <c r="S54" s="46" t="s">
        <v>196</v>
      </c>
      <c r="T54" s="46" t="s">
        <v>196</v>
      </c>
      <c r="U54" s="46" t="s">
        <v>196</v>
      </c>
      <c r="V54" s="46" t="s">
        <v>1454</v>
      </c>
      <c r="W54" s="46" t="s">
        <v>196</v>
      </c>
      <c r="X54" s="46" t="s">
        <v>196</v>
      </c>
      <c r="Y54" s="50">
        <v>44863</v>
      </c>
      <c r="Z54" s="38">
        <v>253373090</v>
      </c>
      <c r="AA54" s="38">
        <v>16659416</v>
      </c>
      <c r="AB54" s="38">
        <f t="shared" si="6"/>
        <v>270032506</v>
      </c>
      <c r="AC54" s="38">
        <v>0</v>
      </c>
      <c r="AD54" s="64">
        <f t="shared" si="7"/>
        <v>270032506</v>
      </c>
      <c r="AE54" s="340" t="str" cm="1">
        <f t="array" aca="1" ref="AE54" ca="1">_xlfn.IFS(TODAY()&lt;Y54,Y54-TODAY(),TODAY()&gt;Y54,"NO APLICA")</f>
        <v>NO APLICA</v>
      </c>
      <c r="AF54" s="88" t="s">
        <v>763</v>
      </c>
      <c r="AG54" s="46" t="s">
        <v>197</v>
      </c>
      <c r="AH54" s="38">
        <v>270032506</v>
      </c>
      <c r="AI54" s="38">
        <v>0</v>
      </c>
      <c r="AJ54" s="38">
        <f t="shared" si="8"/>
        <v>0</v>
      </c>
      <c r="AK54" s="88" t="s">
        <v>763</v>
      </c>
      <c r="AL54" s="50">
        <v>45272</v>
      </c>
      <c r="AM54" s="67" t="s">
        <v>797</v>
      </c>
      <c r="AN54" s="67" t="s">
        <v>797</v>
      </c>
      <c r="AO54" s="92" t="s">
        <v>1455</v>
      </c>
      <c r="AP54" s="326" t="s">
        <v>1456</v>
      </c>
      <c r="AQ54" s="72" t="s">
        <v>1457</v>
      </c>
      <c r="AR54" s="46" t="s">
        <v>98</v>
      </c>
      <c r="AS54" s="56" t="s">
        <v>1377</v>
      </c>
      <c r="AT54" s="115" t="s">
        <v>1386</v>
      </c>
      <c r="AU54" s="91" t="s">
        <v>1458</v>
      </c>
      <c r="AV54" s="61" t="s">
        <v>1138</v>
      </c>
      <c r="AW54" s="59">
        <v>44550</v>
      </c>
      <c r="AX54" s="59">
        <v>44661</v>
      </c>
      <c r="AY54" s="61" t="s">
        <v>869</v>
      </c>
    </row>
    <row r="55" spans="1:51" s="33" customFormat="1" ht="18.75" hidden="1" customHeight="1">
      <c r="A55" s="46">
        <v>2021</v>
      </c>
      <c r="B55" s="46"/>
      <c r="C55" s="54">
        <v>65441</v>
      </c>
      <c r="D55" s="46">
        <v>65441</v>
      </c>
      <c r="E55" s="46" t="s">
        <v>1459</v>
      </c>
      <c r="F55" s="110" t="s">
        <v>1460</v>
      </c>
      <c r="G55" s="57" t="s">
        <v>1461</v>
      </c>
      <c r="H55" s="46" t="s">
        <v>1462</v>
      </c>
      <c r="I55" s="46" t="s">
        <v>1463</v>
      </c>
      <c r="J55" s="46" t="s">
        <v>1464</v>
      </c>
      <c r="K55" s="46" t="s">
        <v>1465</v>
      </c>
      <c r="L55" s="46" t="s">
        <v>1466</v>
      </c>
      <c r="M55" s="46" t="s">
        <v>207</v>
      </c>
      <c r="N55" s="50">
        <v>44503</v>
      </c>
      <c r="O55" s="46" t="s">
        <v>837</v>
      </c>
      <c r="P55" s="50">
        <v>44273</v>
      </c>
      <c r="Q55" s="50">
        <v>44333</v>
      </c>
      <c r="R55" s="46" t="s">
        <v>196</v>
      </c>
      <c r="S55" s="46" t="s">
        <v>196</v>
      </c>
      <c r="T55" s="46" t="s">
        <v>196</v>
      </c>
      <c r="U55" s="46" t="s">
        <v>196</v>
      </c>
      <c r="V55" s="46" t="s">
        <v>837</v>
      </c>
      <c r="W55" s="46" t="s">
        <v>196</v>
      </c>
      <c r="X55" s="46" t="s">
        <v>196</v>
      </c>
      <c r="Y55" s="50">
        <v>44333</v>
      </c>
      <c r="Z55" s="38">
        <v>8475089</v>
      </c>
      <c r="AA55" s="38">
        <v>0</v>
      </c>
      <c r="AB55" s="38">
        <f t="shared" si="6"/>
        <v>8475089</v>
      </c>
      <c r="AC55" s="38">
        <v>0</v>
      </c>
      <c r="AD55" s="64">
        <f t="shared" si="7"/>
        <v>8475089</v>
      </c>
      <c r="AE55" s="340" t="str" cm="1">
        <f t="array" aca="1" ref="AE55" ca="1">_xlfn.IFS(TODAY()&lt;Y55,Y55-TODAY(),TODAY()&gt;Y55,"NO APLICA")</f>
        <v>NO APLICA</v>
      </c>
      <c r="AF55" s="97" t="s">
        <v>767</v>
      </c>
      <c r="AG55" s="46" t="s">
        <v>1467</v>
      </c>
      <c r="AH55" s="38">
        <v>8475089</v>
      </c>
      <c r="AI55" s="38">
        <v>0</v>
      </c>
      <c r="AJ55" s="38">
        <f t="shared" si="8"/>
        <v>0</v>
      </c>
      <c r="AK55" s="97" t="s">
        <v>767</v>
      </c>
      <c r="AL55" s="46"/>
      <c r="AM55" s="67" t="s">
        <v>797</v>
      </c>
      <c r="AN55" s="67" t="s">
        <v>797</v>
      </c>
      <c r="AO55" s="94" t="s">
        <v>1468</v>
      </c>
      <c r="AP55" s="326" t="s">
        <v>1469</v>
      </c>
      <c r="AQ55" s="93" t="s">
        <v>1470</v>
      </c>
      <c r="AR55" s="46" t="s">
        <v>199</v>
      </c>
      <c r="AS55" s="56" t="s">
        <v>677</v>
      </c>
      <c r="AT55" s="115" t="s">
        <v>1471</v>
      </c>
      <c r="AU55" s="91" t="s">
        <v>1472</v>
      </c>
      <c r="AV55" s="61" t="s">
        <v>274</v>
      </c>
      <c r="AW55" s="59" t="s">
        <v>1473</v>
      </c>
      <c r="AX55" s="59" t="s">
        <v>1474</v>
      </c>
      <c r="AY55" s="61" t="s">
        <v>869</v>
      </c>
    </row>
    <row r="56" spans="1:51" s="33" customFormat="1" ht="18.75" hidden="1" customHeight="1">
      <c r="A56" s="46">
        <v>2021</v>
      </c>
      <c r="B56" s="46"/>
      <c r="C56" s="54">
        <v>65473</v>
      </c>
      <c r="D56" s="46">
        <v>65473</v>
      </c>
      <c r="E56" s="46" t="s">
        <v>1475</v>
      </c>
      <c r="F56" s="47">
        <v>900293507</v>
      </c>
      <c r="G56" s="90" t="s">
        <v>1476</v>
      </c>
      <c r="H56" s="46" t="s">
        <v>1462</v>
      </c>
      <c r="I56" s="46" t="s">
        <v>1463</v>
      </c>
      <c r="J56" s="46" t="s">
        <v>1464</v>
      </c>
      <c r="K56" s="46" t="s">
        <v>1477</v>
      </c>
      <c r="L56" s="46" t="s">
        <v>1466</v>
      </c>
      <c r="M56" s="46" t="s">
        <v>207</v>
      </c>
      <c r="N56" s="50">
        <v>44503</v>
      </c>
      <c r="O56" s="46" t="s">
        <v>837</v>
      </c>
      <c r="P56" s="50">
        <v>44270</v>
      </c>
      <c r="Q56" s="50">
        <v>44326</v>
      </c>
      <c r="R56" s="46" t="s">
        <v>196</v>
      </c>
      <c r="S56" s="46" t="s">
        <v>196</v>
      </c>
      <c r="T56" s="46" t="s">
        <v>196</v>
      </c>
      <c r="U56" s="46" t="s">
        <v>196</v>
      </c>
      <c r="V56" s="46" t="s">
        <v>837</v>
      </c>
      <c r="W56" s="46" t="s">
        <v>196</v>
      </c>
      <c r="X56" s="46" t="s">
        <v>196</v>
      </c>
      <c r="Y56" s="50">
        <v>44326</v>
      </c>
      <c r="Z56" s="38">
        <v>13592180</v>
      </c>
      <c r="AA56" s="38">
        <v>0</v>
      </c>
      <c r="AB56" s="38">
        <f t="shared" si="6"/>
        <v>13592180</v>
      </c>
      <c r="AC56" s="38">
        <v>0</v>
      </c>
      <c r="AD56" s="64">
        <f t="shared" si="7"/>
        <v>13592180</v>
      </c>
      <c r="AE56" s="340" t="str" cm="1">
        <f t="array" aca="1" ref="AE56" ca="1">_xlfn.IFS(TODAY()&lt;Y56,Y56-TODAY(),TODAY()&gt;Y56,"NO APLICA")</f>
        <v>NO APLICA</v>
      </c>
      <c r="AF56" s="97" t="s">
        <v>767</v>
      </c>
      <c r="AG56" s="46" t="s">
        <v>1467</v>
      </c>
      <c r="AH56" s="38">
        <v>13592180</v>
      </c>
      <c r="AI56" s="38">
        <v>0</v>
      </c>
      <c r="AJ56" s="38">
        <f t="shared" si="8"/>
        <v>0</v>
      </c>
      <c r="AK56" s="97" t="s">
        <v>767</v>
      </c>
      <c r="AL56" s="46"/>
      <c r="AM56" s="67" t="s">
        <v>797</v>
      </c>
      <c r="AN56" s="67" t="s">
        <v>797</v>
      </c>
      <c r="AO56" s="94" t="s">
        <v>1468</v>
      </c>
      <c r="AP56" s="326" t="s">
        <v>1478</v>
      </c>
      <c r="AQ56" s="93" t="s">
        <v>1479</v>
      </c>
      <c r="AR56" s="46" t="s">
        <v>199</v>
      </c>
      <c r="AS56" s="56" t="s">
        <v>677</v>
      </c>
      <c r="AT56" s="115" t="s">
        <v>1471</v>
      </c>
      <c r="AU56" s="91" t="s">
        <v>1480</v>
      </c>
      <c r="AV56" s="61" t="s">
        <v>274</v>
      </c>
      <c r="AW56" s="59" t="s">
        <v>1481</v>
      </c>
      <c r="AX56" s="59" t="s">
        <v>1474</v>
      </c>
      <c r="AY56" s="61" t="s">
        <v>869</v>
      </c>
    </row>
    <row r="57" spans="1:51" s="33" customFormat="1" ht="18.75" hidden="1" customHeight="1">
      <c r="A57" s="46">
        <v>2021</v>
      </c>
      <c r="B57" s="46"/>
      <c r="C57" s="54">
        <v>66388</v>
      </c>
      <c r="D57" s="46">
        <v>66388</v>
      </c>
      <c r="E57" s="46" t="s">
        <v>1482</v>
      </c>
      <c r="F57" s="47" t="s">
        <v>1483</v>
      </c>
      <c r="G57" s="57" t="s">
        <v>1484</v>
      </c>
      <c r="H57" s="46" t="s">
        <v>1485</v>
      </c>
      <c r="I57" s="46" t="s">
        <v>1463</v>
      </c>
      <c r="J57" s="46" t="s">
        <v>1464</v>
      </c>
      <c r="K57" s="46" t="s">
        <v>1477</v>
      </c>
      <c r="L57" s="46" t="s">
        <v>1486</v>
      </c>
      <c r="M57" s="46" t="s">
        <v>207</v>
      </c>
      <c r="N57" s="50">
        <v>44284</v>
      </c>
      <c r="O57" s="46">
        <v>1</v>
      </c>
      <c r="P57" s="50">
        <v>44258</v>
      </c>
      <c r="Q57" s="50">
        <v>44315</v>
      </c>
      <c r="R57" s="46" t="s">
        <v>196</v>
      </c>
      <c r="S57" s="46" t="s">
        <v>196</v>
      </c>
      <c r="T57" s="46" t="s">
        <v>196</v>
      </c>
      <c r="U57" s="46" t="s">
        <v>196</v>
      </c>
      <c r="V57" s="46">
        <v>1</v>
      </c>
      <c r="W57" s="46" t="s">
        <v>196</v>
      </c>
      <c r="X57" s="46" t="s">
        <v>196</v>
      </c>
      <c r="Y57" s="50">
        <v>44315</v>
      </c>
      <c r="Z57" s="38">
        <v>66844265</v>
      </c>
      <c r="AA57" s="38">
        <v>0</v>
      </c>
      <c r="AB57" s="38">
        <f t="shared" si="6"/>
        <v>66844265</v>
      </c>
      <c r="AC57" s="38">
        <v>0</v>
      </c>
      <c r="AD57" s="64">
        <f t="shared" si="7"/>
        <v>66844265</v>
      </c>
      <c r="AE57" s="340" t="str" cm="1">
        <f t="array" aca="1" ref="AE57" ca="1">_xlfn.IFS(TODAY()&lt;Y57,Y57-TODAY(),TODAY()&gt;Y57,"NO APLICA")</f>
        <v>NO APLICA</v>
      </c>
      <c r="AF57" s="97" t="s">
        <v>767</v>
      </c>
      <c r="AG57" s="46" t="s">
        <v>1467</v>
      </c>
      <c r="AH57" s="38">
        <v>66844265</v>
      </c>
      <c r="AI57" s="38">
        <v>0</v>
      </c>
      <c r="AJ57" s="38">
        <f t="shared" si="8"/>
        <v>0</v>
      </c>
      <c r="AK57" s="97" t="s">
        <v>767</v>
      </c>
      <c r="AL57" s="46"/>
      <c r="AM57" s="67" t="s">
        <v>797</v>
      </c>
      <c r="AN57" s="67" t="s">
        <v>797</v>
      </c>
      <c r="AO57" s="94" t="s">
        <v>1487</v>
      </c>
      <c r="AP57" s="326" t="s">
        <v>1488</v>
      </c>
      <c r="AQ57" s="93" t="s">
        <v>1489</v>
      </c>
      <c r="AR57" s="46" t="s">
        <v>842</v>
      </c>
      <c r="AS57" s="56" t="s">
        <v>1490</v>
      </c>
      <c r="AT57" s="115" t="s">
        <v>1491</v>
      </c>
      <c r="AU57" s="91" t="s">
        <v>1492</v>
      </c>
      <c r="AV57" s="61" t="s">
        <v>1056</v>
      </c>
      <c r="AW57" s="59" t="s">
        <v>1493</v>
      </c>
      <c r="AX57" s="59" t="s">
        <v>1494</v>
      </c>
      <c r="AY57" s="61" t="s">
        <v>1495</v>
      </c>
    </row>
    <row r="58" spans="1:51" s="33" customFormat="1" ht="18.75" hidden="1" customHeight="1">
      <c r="A58" s="46">
        <v>2021</v>
      </c>
      <c r="B58" s="46"/>
      <c r="C58" s="54">
        <v>69503</v>
      </c>
      <c r="D58" s="46">
        <v>69503</v>
      </c>
      <c r="E58" s="46" t="s">
        <v>1496</v>
      </c>
      <c r="F58" s="47">
        <v>830037946</v>
      </c>
      <c r="G58" s="57" t="s">
        <v>1497</v>
      </c>
      <c r="H58" s="46" t="s">
        <v>1498</v>
      </c>
      <c r="I58" s="46" t="s">
        <v>1463</v>
      </c>
      <c r="J58" s="46" t="s">
        <v>1464</v>
      </c>
      <c r="K58" s="46" t="s">
        <v>1465</v>
      </c>
      <c r="L58" s="46" t="s">
        <v>1499</v>
      </c>
      <c r="M58" s="46" t="s">
        <v>207</v>
      </c>
      <c r="N58" s="50">
        <v>44337</v>
      </c>
      <c r="O58" s="46">
        <v>1</v>
      </c>
      <c r="P58" s="50">
        <v>44337</v>
      </c>
      <c r="Q58" s="50">
        <v>44370</v>
      </c>
      <c r="R58" s="46" t="s">
        <v>196</v>
      </c>
      <c r="S58" s="46" t="s">
        <v>196</v>
      </c>
      <c r="T58" s="46" t="s">
        <v>196</v>
      </c>
      <c r="U58" s="46" t="s">
        <v>196</v>
      </c>
      <c r="V58" s="46">
        <v>1</v>
      </c>
      <c r="W58" s="46" t="s">
        <v>196</v>
      </c>
      <c r="X58" s="46" t="s">
        <v>196</v>
      </c>
      <c r="Y58" s="50">
        <v>44370</v>
      </c>
      <c r="Z58" s="38">
        <v>11520000</v>
      </c>
      <c r="AA58" s="38">
        <v>0</v>
      </c>
      <c r="AB58" s="38">
        <f t="shared" si="6"/>
        <v>11520000</v>
      </c>
      <c r="AC58" s="38">
        <v>0</v>
      </c>
      <c r="AD58" s="64">
        <f t="shared" si="7"/>
        <v>11520000</v>
      </c>
      <c r="AE58" s="340" t="str" cm="1">
        <f t="array" aca="1" ref="AE58" ca="1">_xlfn.IFS(TODAY()&lt;Y58,Y58-TODAY(),TODAY()&gt;Y58,"NO APLICA")</f>
        <v>NO APLICA</v>
      </c>
      <c r="AF58" s="97" t="s">
        <v>767</v>
      </c>
      <c r="AG58" s="46" t="s">
        <v>1467</v>
      </c>
      <c r="AH58" s="38">
        <v>11520000</v>
      </c>
      <c r="AI58" s="38">
        <v>0</v>
      </c>
      <c r="AJ58" s="38">
        <f t="shared" si="8"/>
        <v>0</v>
      </c>
      <c r="AK58" s="97" t="s">
        <v>767</v>
      </c>
      <c r="AL58" s="46"/>
      <c r="AM58" s="67" t="s">
        <v>797</v>
      </c>
      <c r="AN58" s="67" t="s">
        <v>875</v>
      </c>
      <c r="AO58" s="94" t="s">
        <v>1500</v>
      </c>
      <c r="AP58" s="326" t="s">
        <v>1501</v>
      </c>
      <c r="AQ58" s="46" t="s">
        <v>875</v>
      </c>
      <c r="AR58" s="46" t="s">
        <v>1366</v>
      </c>
      <c r="AS58" s="56" t="s">
        <v>1502</v>
      </c>
      <c r="AT58" s="115" t="s">
        <v>1503</v>
      </c>
      <c r="AU58" s="91" t="s">
        <v>196</v>
      </c>
      <c r="AV58" s="61" t="s">
        <v>196</v>
      </c>
      <c r="AW58" s="59" t="s">
        <v>196</v>
      </c>
      <c r="AX58" s="59" t="s">
        <v>196</v>
      </c>
      <c r="AY58" s="63" t="s">
        <v>196</v>
      </c>
    </row>
    <row r="59" spans="1:51" s="33" customFormat="1" ht="18.75" hidden="1" customHeight="1">
      <c r="A59" s="46">
        <v>2021</v>
      </c>
      <c r="B59" s="46"/>
      <c r="C59" s="54">
        <v>70217</v>
      </c>
      <c r="D59" s="46">
        <v>70217</v>
      </c>
      <c r="E59" s="46" t="s">
        <v>1504</v>
      </c>
      <c r="F59" s="47" t="s">
        <v>1505</v>
      </c>
      <c r="G59" s="57" t="s">
        <v>1506</v>
      </c>
      <c r="H59" s="46" t="s">
        <v>1507</v>
      </c>
      <c r="I59" s="46" t="s">
        <v>1463</v>
      </c>
      <c r="J59" s="46" t="s">
        <v>1464</v>
      </c>
      <c r="K59" s="46" t="s">
        <v>1477</v>
      </c>
      <c r="L59" s="46" t="s">
        <v>1508</v>
      </c>
      <c r="M59" s="46" t="s">
        <v>207</v>
      </c>
      <c r="N59" s="50">
        <v>44348</v>
      </c>
      <c r="O59" s="46" t="s">
        <v>15</v>
      </c>
      <c r="P59" s="50">
        <v>44372</v>
      </c>
      <c r="Q59" s="50">
        <v>44554</v>
      </c>
      <c r="R59" s="46" t="s">
        <v>196</v>
      </c>
      <c r="S59" s="46" t="s">
        <v>196</v>
      </c>
      <c r="T59" s="46" t="s">
        <v>196</v>
      </c>
      <c r="U59" s="46" t="s">
        <v>1509</v>
      </c>
      <c r="V59" s="46" t="s">
        <v>1510</v>
      </c>
      <c r="W59" s="46" t="s">
        <v>15</v>
      </c>
      <c r="X59" s="46" t="s">
        <v>15</v>
      </c>
      <c r="Y59" s="50">
        <v>44607</v>
      </c>
      <c r="Z59" s="38">
        <v>108075666</v>
      </c>
      <c r="AA59" s="38">
        <v>21924334</v>
      </c>
      <c r="AB59" s="38">
        <f t="shared" si="6"/>
        <v>130000000</v>
      </c>
      <c r="AC59" s="38">
        <v>0</v>
      </c>
      <c r="AD59" s="64">
        <f t="shared" si="7"/>
        <v>130000000</v>
      </c>
      <c r="AE59" s="340" t="str" cm="1">
        <f t="array" aca="1" ref="AE59" ca="1">_xlfn.IFS(TODAY()&lt;Y59,Y59-TODAY(),TODAY()&gt;Y59,"NO APLICA")</f>
        <v>NO APLICA</v>
      </c>
      <c r="AF59" s="88" t="s">
        <v>763</v>
      </c>
      <c r="AG59" s="46" t="s">
        <v>1511</v>
      </c>
      <c r="AH59" s="38">
        <v>129732367</v>
      </c>
      <c r="AI59" s="38">
        <v>267633</v>
      </c>
      <c r="AJ59" s="38">
        <f t="shared" si="8"/>
        <v>0</v>
      </c>
      <c r="AK59" s="88" t="s">
        <v>763</v>
      </c>
      <c r="AL59" s="50"/>
      <c r="AM59" s="67" t="s">
        <v>797</v>
      </c>
      <c r="AN59" s="67" t="s">
        <v>797</v>
      </c>
      <c r="AO59" s="94" t="s">
        <v>1512</v>
      </c>
      <c r="AP59" s="326" t="s">
        <v>1513</v>
      </c>
      <c r="AQ59" s="72" t="s">
        <v>1514</v>
      </c>
      <c r="AR59" s="46" t="s">
        <v>823</v>
      </c>
      <c r="AS59" s="56" t="s">
        <v>1502</v>
      </c>
      <c r="AT59" s="115" t="s">
        <v>1515</v>
      </c>
      <c r="AU59" s="91" t="s">
        <v>196</v>
      </c>
      <c r="AV59" s="61" t="s">
        <v>196</v>
      </c>
      <c r="AW59" s="59" t="s">
        <v>196</v>
      </c>
      <c r="AX59" s="59" t="s">
        <v>196</v>
      </c>
      <c r="AY59" s="63" t="s">
        <v>196</v>
      </c>
    </row>
    <row r="60" spans="1:51" s="33" customFormat="1" ht="18.75" hidden="1" customHeight="1">
      <c r="A60" s="46">
        <v>2021</v>
      </c>
      <c r="B60" s="46"/>
      <c r="C60" s="54">
        <v>70932</v>
      </c>
      <c r="D60" s="46">
        <v>70932</v>
      </c>
      <c r="E60" s="46" t="s">
        <v>1516</v>
      </c>
      <c r="F60" s="47" t="s">
        <v>1517</v>
      </c>
      <c r="G60" s="57" t="s">
        <v>1518</v>
      </c>
      <c r="H60" s="46" t="s">
        <v>1519</v>
      </c>
      <c r="I60" s="46" t="s">
        <v>1463</v>
      </c>
      <c r="J60" s="46" t="s">
        <v>1464</v>
      </c>
      <c r="K60" s="46" t="s">
        <v>1520</v>
      </c>
      <c r="L60" s="46" t="s">
        <v>1521</v>
      </c>
      <c r="M60" s="46" t="s">
        <v>207</v>
      </c>
      <c r="N60" s="50">
        <v>44364</v>
      </c>
      <c r="O60" s="46" t="s">
        <v>15</v>
      </c>
      <c r="P60" s="50">
        <v>44368</v>
      </c>
      <c r="Q60" s="50">
        <v>44550</v>
      </c>
      <c r="R60" s="46" t="s">
        <v>196</v>
      </c>
      <c r="S60" s="46" t="s">
        <v>196</v>
      </c>
      <c r="T60" s="46" t="s">
        <v>196</v>
      </c>
      <c r="U60" s="94" t="s">
        <v>1522</v>
      </c>
      <c r="V60" s="46" t="s">
        <v>1523</v>
      </c>
      <c r="W60" s="46" t="s">
        <v>15</v>
      </c>
      <c r="X60" s="46" t="s">
        <v>15</v>
      </c>
      <c r="Y60" s="50">
        <v>44762</v>
      </c>
      <c r="Z60" s="38">
        <v>2685830</v>
      </c>
      <c r="AA60" s="38">
        <v>0</v>
      </c>
      <c r="AB60" s="38">
        <f t="shared" si="6"/>
        <v>2685830</v>
      </c>
      <c r="AC60" s="38">
        <v>0</v>
      </c>
      <c r="AD60" s="64">
        <f t="shared" si="7"/>
        <v>2685830</v>
      </c>
      <c r="AE60" s="340" t="str" cm="1">
        <f t="array" aca="1" ref="AE60" ca="1">_xlfn.IFS(TODAY()&lt;Y60,Y60-TODAY(),TODAY()&gt;Y60,"NO APLICA")</f>
        <v>NO APLICA</v>
      </c>
      <c r="AF60" s="88" t="s">
        <v>763</v>
      </c>
      <c r="AG60" s="46" t="s">
        <v>1467</v>
      </c>
      <c r="AH60" s="38">
        <v>2576564</v>
      </c>
      <c r="AI60" s="38">
        <v>109266</v>
      </c>
      <c r="AJ60" s="38">
        <f t="shared" si="8"/>
        <v>0</v>
      </c>
      <c r="AK60" s="88" t="s">
        <v>763</v>
      </c>
      <c r="AL60" s="50"/>
      <c r="AM60" s="67" t="s">
        <v>797</v>
      </c>
      <c r="AN60" s="67" t="s">
        <v>797</v>
      </c>
      <c r="AO60" s="94" t="s">
        <v>1524</v>
      </c>
      <c r="AP60" s="326" t="s">
        <v>1525</v>
      </c>
      <c r="AQ60" s="72" t="s">
        <v>1526</v>
      </c>
      <c r="AR60" s="46" t="s">
        <v>1527</v>
      </c>
      <c r="AS60" s="56" t="s">
        <v>1528</v>
      </c>
      <c r="AT60" s="115" t="s">
        <v>1529</v>
      </c>
      <c r="AU60" s="62" t="s">
        <v>1530</v>
      </c>
      <c r="AV60" s="61" t="s">
        <v>274</v>
      </c>
      <c r="AW60" s="59" t="s">
        <v>1531</v>
      </c>
      <c r="AX60" s="59" t="s">
        <v>1532</v>
      </c>
      <c r="AY60" s="61" t="s">
        <v>869</v>
      </c>
    </row>
    <row r="61" spans="1:51" s="33" customFormat="1" ht="18.75" hidden="1" customHeight="1">
      <c r="A61" s="46">
        <v>2021</v>
      </c>
      <c r="B61" s="46"/>
      <c r="C61" s="54">
        <v>72999</v>
      </c>
      <c r="D61" s="46">
        <v>72999</v>
      </c>
      <c r="E61" s="46" t="s">
        <v>1533</v>
      </c>
      <c r="F61" s="47" t="s">
        <v>1534</v>
      </c>
      <c r="G61" s="57" t="s">
        <v>1535</v>
      </c>
      <c r="H61" s="94" t="s">
        <v>1536</v>
      </c>
      <c r="I61" s="46" t="s">
        <v>1463</v>
      </c>
      <c r="J61" s="46" t="s">
        <v>1464</v>
      </c>
      <c r="K61" s="46" t="s">
        <v>1465</v>
      </c>
      <c r="L61" s="46" t="s">
        <v>1537</v>
      </c>
      <c r="M61" s="46" t="s">
        <v>207</v>
      </c>
      <c r="N61" s="50">
        <v>44400</v>
      </c>
      <c r="O61" s="46">
        <v>1</v>
      </c>
      <c r="P61" s="50">
        <v>44403</v>
      </c>
      <c r="Q61" s="50">
        <v>44433</v>
      </c>
      <c r="R61" s="46" t="s">
        <v>196</v>
      </c>
      <c r="S61" s="46" t="s">
        <v>196</v>
      </c>
      <c r="T61" s="46" t="s">
        <v>196</v>
      </c>
      <c r="U61" s="46" t="s">
        <v>196</v>
      </c>
      <c r="V61" s="46">
        <v>1</v>
      </c>
      <c r="W61" s="46" t="s">
        <v>15</v>
      </c>
      <c r="X61" s="46" t="s">
        <v>15</v>
      </c>
      <c r="Y61" s="50">
        <v>44433</v>
      </c>
      <c r="Z61" s="38">
        <v>13923381</v>
      </c>
      <c r="AA61" s="38">
        <v>0</v>
      </c>
      <c r="AB61" s="38">
        <f t="shared" si="6"/>
        <v>13923381</v>
      </c>
      <c r="AC61" s="38">
        <v>0</v>
      </c>
      <c r="AD61" s="64">
        <f t="shared" si="7"/>
        <v>13923381</v>
      </c>
      <c r="AE61" s="340" t="str" cm="1">
        <f t="array" aca="1" ref="AE61" ca="1">_xlfn.IFS(TODAY()&lt;Y61,Y61-TODAY(),TODAY()&gt;Y61,"NO APLICA")</f>
        <v>NO APLICA</v>
      </c>
      <c r="AF61" s="97" t="s">
        <v>767</v>
      </c>
      <c r="AG61" s="46" t="s">
        <v>1467</v>
      </c>
      <c r="AH61" s="38">
        <v>13923378</v>
      </c>
      <c r="AI61" s="38">
        <v>3</v>
      </c>
      <c r="AJ61" s="38">
        <f t="shared" si="8"/>
        <v>0</v>
      </c>
      <c r="AK61" s="97" t="s">
        <v>767</v>
      </c>
      <c r="AL61" s="46"/>
      <c r="AM61" s="67" t="s">
        <v>797</v>
      </c>
      <c r="AN61" s="67" t="s">
        <v>797</v>
      </c>
      <c r="AO61" s="46" t="s">
        <v>1538</v>
      </c>
      <c r="AP61" s="326" t="s">
        <v>1539</v>
      </c>
      <c r="AQ61" s="93" t="s">
        <v>1540</v>
      </c>
      <c r="AR61" s="46" t="s">
        <v>199</v>
      </c>
      <c r="AS61" s="56" t="s">
        <v>677</v>
      </c>
      <c r="AT61" s="115" t="s">
        <v>15</v>
      </c>
      <c r="AU61" s="62" t="s">
        <v>196</v>
      </c>
      <c r="AV61" s="61" t="s">
        <v>196</v>
      </c>
      <c r="AW61" s="59" t="s">
        <v>196</v>
      </c>
      <c r="AX61" s="59" t="s">
        <v>196</v>
      </c>
      <c r="AY61" s="63" t="s">
        <v>196</v>
      </c>
    </row>
    <row r="62" spans="1:51" s="33" customFormat="1" ht="18.75" hidden="1" customHeight="1">
      <c r="A62" s="46">
        <v>2021</v>
      </c>
      <c r="B62" s="46"/>
      <c r="C62" s="54">
        <v>73562</v>
      </c>
      <c r="D62" s="46">
        <v>73562</v>
      </c>
      <c r="E62" s="46" t="s">
        <v>1541</v>
      </c>
      <c r="F62" s="47" t="s">
        <v>1542</v>
      </c>
      <c r="G62" s="57" t="s">
        <v>1543</v>
      </c>
      <c r="H62" s="46" t="s">
        <v>1544</v>
      </c>
      <c r="I62" s="46" t="s">
        <v>1463</v>
      </c>
      <c r="J62" s="46" t="s">
        <v>1464</v>
      </c>
      <c r="K62" s="46" t="s">
        <v>1465</v>
      </c>
      <c r="L62" s="46" t="s">
        <v>1545</v>
      </c>
      <c r="M62" s="46" t="s">
        <v>207</v>
      </c>
      <c r="N62" s="50">
        <v>44407</v>
      </c>
      <c r="O62" s="46">
        <v>4</v>
      </c>
      <c r="P62" s="50">
        <v>44410</v>
      </c>
      <c r="Q62" s="50">
        <v>44560</v>
      </c>
      <c r="R62" s="46" t="s">
        <v>196</v>
      </c>
      <c r="S62" s="46" t="s">
        <v>196</v>
      </c>
      <c r="T62" s="46" t="s">
        <v>196</v>
      </c>
      <c r="U62" s="46" t="s">
        <v>196</v>
      </c>
      <c r="V62" s="46">
        <v>4</v>
      </c>
      <c r="W62" s="46" t="s">
        <v>15</v>
      </c>
      <c r="X62" s="46" t="s">
        <v>15</v>
      </c>
      <c r="Y62" s="50">
        <v>44560</v>
      </c>
      <c r="Z62" s="38">
        <v>10836866</v>
      </c>
      <c r="AA62" s="38">
        <v>0</v>
      </c>
      <c r="AB62" s="38">
        <f t="shared" si="6"/>
        <v>10836866</v>
      </c>
      <c r="AC62" s="38">
        <v>0</v>
      </c>
      <c r="AD62" s="64">
        <f t="shared" si="7"/>
        <v>10836866</v>
      </c>
      <c r="AE62" s="340" t="str" cm="1">
        <f t="array" aca="1" ref="AE62" ca="1">_xlfn.IFS(TODAY()&lt;Y62,Y62-TODAY(),TODAY()&gt;Y62,"NO APLICA")</f>
        <v>NO APLICA</v>
      </c>
      <c r="AF62" s="97" t="s">
        <v>767</v>
      </c>
      <c r="AG62" s="46" t="s">
        <v>1467</v>
      </c>
      <c r="AH62" s="38">
        <v>10836866</v>
      </c>
      <c r="AI62" s="38">
        <v>0</v>
      </c>
      <c r="AJ62" s="38">
        <f t="shared" si="8"/>
        <v>0</v>
      </c>
      <c r="AK62" s="97" t="s">
        <v>767</v>
      </c>
      <c r="AL62" s="46"/>
      <c r="AM62" s="67" t="s">
        <v>797</v>
      </c>
      <c r="AN62" s="67" t="s">
        <v>797</v>
      </c>
      <c r="AO62" s="46" t="s">
        <v>1538</v>
      </c>
      <c r="AP62" s="326" t="s">
        <v>1546</v>
      </c>
      <c r="AQ62" s="93" t="s">
        <v>1547</v>
      </c>
      <c r="AR62" s="46" t="s">
        <v>199</v>
      </c>
      <c r="AS62" s="56" t="s">
        <v>677</v>
      </c>
      <c r="AT62" s="115" t="s">
        <v>15</v>
      </c>
      <c r="AU62" s="62" t="s">
        <v>196</v>
      </c>
      <c r="AV62" s="61" t="s">
        <v>196</v>
      </c>
      <c r="AW62" s="59" t="s">
        <v>196</v>
      </c>
      <c r="AX62" s="59" t="s">
        <v>196</v>
      </c>
      <c r="AY62" s="63" t="s">
        <v>196</v>
      </c>
    </row>
    <row r="63" spans="1:51" s="33" customFormat="1" ht="18.75" hidden="1" customHeight="1">
      <c r="A63" s="46">
        <v>2021</v>
      </c>
      <c r="B63" s="46"/>
      <c r="C63" s="54">
        <v>74228</v>
      </c>
      <c r="D63" s="46">
        <v>74228</v>
      </c>
      <c r="E63" s="46" t="s">
        <v>1548</v>
      </c>
      <c r="F63" s="110" t="s">
        <v>1549</v>
      </c>
      <c r="G63" s="57" t="s">
        <v>1550</v>
      </c>
      <c r="H63" s="46" t="s">
        <v>1551</v>
      </c>
      <c r="I63" s="46" t="s">
        <v>1463</v>
      </c>
      <c r="J63" s="46" t="s">
        <v>1464</v>
      </c>
      <c r="K63" s="94" t="s">
        <v>1552</v>
      </c>
      <c r="L63" s="46" t="s">
        <v>1553</v>
      </c>
      <c r="M63" s="46" t="s">
        <v>207</v>
      </c>
      <c r="N63" s="50">
        <v>44420</v>
      </c>
      <c r="O63" s="46" t="s">
        <v>15</v>
      </c>
      <c r="P63" s="50">
        <v>44426</v>
      </c>
      <c r="Q63" s="50">
        <v>44790</v>
      </c>
      <c r="R63" s="46" t="s">
        <v>196</v>
      </c>
      <c r="S63" s="46" t="s">
        <v>196</v>
      </c>
      <c r="T63" s="46" t="s">
        <v>196</v>
      </c>
      <c r="U63" s="94" t="s">
        <v>1554</v>
      </c>
      <c r="V63" s="46" t="s">
        <v>1555</v>
      </c>
      <c r="W63" s="46" t="s">
        <v>15</v>
      </c>
      <c r="X63" s="46" t="s">
        <v>15</v>
      </c>
      <c r="Y63" s="50">
        <v>45201</v>
      </c>
      <c r="Z63" s="38">
        <v>90000000</v>
      </c>
      <c r="AA63" s="38">
        <v>45000000</v>
      </c>
      <c r="AB63" s="38">
        <f t="shared" si="6"/>
        <v>135000000</v>
      </c>
      <c r="AC63" s="38">
        <v>0</v>
      </c>
      <c r="AD63" s="64">
        <f t="shared" si="7"/>
        <v>135000000</v>
      </c>
      <c r="AE63" s="340" t="str" cm="1">
        <f t="array" aca="1" ref="AE63" ca="1">_xlfn.IFS(TODAY()&lt;Y63,Y63-TODAY(),TODAY()&gt;Y63,"NO APLICA")</f>
        <v>NO APLICA</v>
      </c>
      <c r="AF63" s="88" t="s">
        <v>763</v>
      </c>
      <c r="AG63" s="46" t="s">
        <v>1467</v>
      </c>
      <c r="AH63" s="38">
        <v>134999880</v>
      </c>
      <c r="AI63" s="38">
        <v>120</v>
      </c>
      <c r="AJ63" s="38">
        <f t="shared" si="8"/>
        <v>0</v>
      </c>
      <c r="AK63" s="88" t="s">
        <v>763</v>
      </c>
      <c r="AL63" s="50"/>
      <c r="AM63" s="67" t="s">
        <v>797</v>
      </c>
      <c r="AN63" s="67" t="s">
        <v>797</v>
      </c>
      <c r="AO63" s="94" t="s">
        <v>1556</v>
      </c>
      <c r="AP63" s="326" t="s">
        <v>1557</v>
      </c>
      <c r="AQ63" s="93" t="s">
        <v>1558</v>
      </c>
      <c r="AR63" s="46" t="s">
        <v>199</v>
      </c>
      <c r="AS63" s="100" t="s">
        <v>1559</v>
      </c>
      <c r="AT63" s="115" t="s">
        <v>1560</v>
      </c>
      <c r="AU63" s="62" t="s">
        <v>196</v>
      </c>
      <c r="AV63" s="61" t="s">
        <v>196</v>
      </c>
      <c r="AW63" s="59" t="s">
        <v>196</v>
      </c>
      <c r="AX63" s="59" t="s">
        <v>196</v>
      </c>
      <c r="AY63" s="63" t="s">
        <v>196</v>
      </c>
    </row>
    <row r="64" spans="1:51" s="33" customFormat="1" ht="18.75" hidden="1" customHeight="1">
      <c r="A64" s="46">
        <v>2021</v>
      </c>
      <c r="B64" s="46"/>
      <c r="C64" s="54">
        <v>74962</v>
      </c>
      <c r="D64" s="46">
        <v>74962</v>
      </c>
      <c r="E64" s="46" t="s">
        <v>1561</v>
      </c>
      <c r="F64" s="47">
        <v>8301229831</v>
      </c>
      <c r="G64" s="57" t="s">
        <v>1208</v>
      </c>
      <c r="H64" s="46" t="s">
        <v>1485</v>
      </c>
      <c r="I64" s="46" t="s">
        <v>1463</v>
      </c>
      <c r="J64" s="46" t="s">
        <v>1464</v>
      </c>
      <c r="K64" s="46" t="s">
        <v>1477</v>
      </c>
      <c r="L64" s="46" t="s">
        <v>1562</v>
      </c>
      <c r="M64" s="46" t="s">
        <v>207</v>
      </c>
      <c r="N64" s="50">
        <v>44434</v>
      </c>
      <c r="O64" s="46" t="s">
        <v>15</v>
      </c>
      <c r="P64" s="50">
        <v>44434</v>
      </c>
      <c r="Q64" s="50">
        <v>44468</v>
      </c>
      <c r="R64" s="46" t="s">
        <v>196</v>
      </c>
      <c r="S64" s="46" t="s">
        <v>196</v>
      </c>
      <c r="T64" s="46" t="s">
        <v>196</v>
      </c>
      <c r="U64" s="46" t="s">
        <v>196</v>
      </c>
      <c r="V64" s="46">
        <v>1</v>
      </c>
      <c r="W64" s="46" t="s">
        <v>15</v>
      </c>
      <c r="X64" s="46" t="s">
        <v>15</v>
      </c>
      <c r="Y64" s="50">
        <v>44468</v>
      </c>
      <c r="Z64" s="38">
        <v>13245397</v>
      </c>
      <c r="AA64" s="38">
        <v>0</v>
      </c>
      <c r="AB64" s="38">
        <f t="shared" si="6"/>
        <v>13245397</v>
      </c>
      <c r="AC64" s="38">
        <v>0</v>
      </c>
      <c r="AD64" s="64">
        <f t="shared" si="7"/>
        <v>13245397</v>
      </c>
      <c r="AE64" s="340" t="str" cm="1">
        <f t="array" aca="1" ref="AE64" ca="1">_xlfn.IFS(TODAY()&lt;Y64,Y64-TODAY(),TODAY()&gt;Y64,"NO APLICA")</f>
        <v>NO APLICA</v>
      </c>
      <c r="AF64" s="97" t="s">
        <v>767</v>
      </c>
      <c r="AG64" s="46" t="s">
        <v>1467</v>
      </c>
      <c r="AH64" s="38">
        <v>13245397</v>
      </c>
      <c r="AI64" s="38">
        <v>0</v>
      </c>
      <c r="AJ64" s="38">
        <f t="shared" si="8"/>
        <v>0</v>
      </c>
      <c r="AK64" s="97" t="s">
        <v>767</v>
      </c>
      <c r="AL64" s="46"/>
      <c r="AM64" s="67" t="s">
        <v>797</v>
      </c>
      <c r="AN64" s="67" t="s">
        <v>797</v>
      </c>
      <c r="AO64" s="94" t="s">
        <v>1487</v>
      </c>
      <c r="AP64" s="326" t="s">
        <v>1563</v>
      </c>
      <c r="AQ64" s="93" t="s">
        <v>1564</v>
      </c>
      <c r="AR64" s="46" t="s">
        <v>842</v>
      </c>
      <c r="AS64" s="56" t="s">
        <v>614</v>
      </c>
      <c r="AT64" s="115" t="s">
        <v>15</v>
      </c>
      <c r="AU64" s="62" t="s">
        <v>1565</v>
      </c>
      <c r="AV64" s="61" t="s">
        <v>15</v>
      </c>
      <c r="AW64" s="59" t="s">
        <v>1566</v>
      </c>
      <c r="AX64" s="59" t="s">
        <v>1567</v>
      </c>
      <c r="AY64" s="61" t="s">
        <v>1006</v>
      </c>
    </row>
    <row r="65" spans="1:51" s="33" customFormat="1" ht="18.75" hidden="1" customHeight="1">
      <c r="A65" s="46">
        <v>2021</v>
      </c>
      <c r="B65" s="46"/>
      <c r="C65" s="54">
        <v>83661</v>
      </c>
      <c r="D65" s="46">
        <v>83661</v>
      </c>
      <c r="E65" s="46" t="s">
        <v>1496</v>
      </c>
      <c r="F65" s="47">
        <v>830037946</v>
      </c>
      <c r="G65" s="57" t="s">
        <v>1568</v>
      </c>
      <c r="H65" s="46" t="s">
        <v>959</v>
      </c>
      <c r="I65" s="46" t="s">
        <v>1463</v>
      </c>
      <c r="J65" s="46" t="s">
        <v>1464</v>
      </c>
      <c r="K65" s="46" t="s">
        <v>1477</v>
      </c>
      <c r="L65" s="46" t="s">
        <v>1569</v>
      </c>
      <c r="M65" s="46" t="s">
        <v>207</v>
      </c>
      <c r="N65" s="50">
        <v>44557</v>
      </c>
      <c r="O65" s="46" t="s">
        <v>15</v>
      </c>
      <c r="P65" s="50">
        <v>44609</v>
      </c>
      <c r="Q65" s="50">
        <v>44651</v>
      </c>
      <c r="R65" s="46" t="s">
        <v>196</v>
      </c>
      <c r="S65" s="46" t="s">
        <v>196</v>
      </c>
      <c r="T65" s="46" t="s">
        <v>196</v>
      </c>
      <c r="U65" s="46" t="s">
        <v>196</v>
      </c>
      <c r="V65" s="46">
        <v>1</v>
      </c>
      <c r="W65" s="46" t="s">
        <v>15</v>
      </c>
      <c r="X65" s="46" t="s">
        <v>15</v>
      </c>
      <c r="Y65" s="50">
        <v>44651</v>
      </c>
      <c r="Z65" s="38">
        <v>24592778</v>
      </c>
      <c r="AA65" s="38">
        <v>0</v>
      </c>
      <c r="AB65" s="38">
        <f t="shared" si="6"/>
        <v>24592778</v>
      </c>
      <c r="AC65" s="38">
        <v>0</v>
      </c>
      <c r="AD65" s="64">
        <f t="shared" si="7"/>
        <v>24592778</v>
      </c>
      <c r="AE65" s="340" t="str" cm="1">
        <f t="array" aca="1" ref="AE65" ca="1">_xlfn.IFS(TODAY()&lt;Y65,Y65-TODAY(),TODAY()&gt;Y65,"NO APLICA")</f>
        <v>NO APLICA</v>
      </c>
      <c r="AF65" s="97" t="s">
        <v>767</v>
      </c>
      <c r="AG65" s="46" t="s">
        <v>1467</v>
      </c>
      <c r="AH65" s="38">
        <v>24592778</v>
      </c>
      <c r="AI65" s="38">
        <v>0</v>
      </c>
      <c r="AJ65" s="38">
        <f t="shared" si="8"/>
        <v>0</v>
      </c>
      <c r="AK65" s="97" t="s">
        <v>767</v>
      </c>
      <c r="AL65" s="46"/>
      <c r="AM65" s="67" t="s">
        <v>797</v>
      </c>
      <c r="AN65" s="67" t="s">
        <v>797</v>
      </c>
      <c r="AO65" s="46" t="s">
        <v>1538</v>
      </c>
      <c r="AP65" s="326" t="s">
        <v>1570</v>
      </c>
      <c r="AQ65" s="93" t="s">
        <v>1571</v>
      </c>
      <c r="AR65" s="46" t="s">
        <v>823</v>
      </c>
      <c r="AS65" s="56" t="s">
        <v>677</v>
      </c>
      <c r="AT65" s="115" t="s">
        <v>15</v>
      </c>
      <c r="AU65" s="62" t="s">
        <v>196</v>
      </c>
      <c r="AV65" s="61" t="s">
        <v>196</v>
      </c>
      <c r="AW65" s="59" t="s">
        <v>196</v>
      </c>
      <c r="AX65" s="59" t="s">
        <v>196</v>
      </c>
      <c r="AY65" s="63" t="s">
        <v>196</v>
      </c>
    </row>
    <row r="66" spans="1:51" s="33" customFormat="1" ht="18.75" hidden="1" customHeight="1">
      <c r="A66" s="46">
        <v>2021</v>
      </c>
      <c r="B66" s="46"/>
      <c r="C66" s="54">
        <v>84039</v>
      </c>
      <c r="D66" s="46">
        <v>84039</v>
      </c>
      <c r="E66" s="46" t="s">
        <v>1496</v>
      </c>
      <c r="F66" s="47">
        <v>830037946</v>
      </c>
      <c r="G66" s="90" t="s">
        <v>1572</v>
      </c>
      <c r="H66" s="94" t="s">
        <v>1573</v>
      </c>
      <c r="I66" s="46" t="s">
        <v>1463</v>
      </c>
      <c r="J66" s="46" t="s">
        <v>1464</v>
      </c>
      <c r="K66" s="46" t="s">
        <v>1520</v>
      </c>
      <c r="L66" s="46" t="s">
        <v>1574</v>
      </c>
      <c r="M66" s="46" t="s">
        <v>207</v>
      </c>
      <c r="N66" s="50">
        <v>44561</v>
      </c>
      <c r="O66" s="46" t="s">
        <v>15</v>
      </c>
      <c r="P66" s="50">
        <v>44568</v>
      </c>
      <c r="Q66" s="50">
        <v>44592</v>
      </c>
      <c r="R66" s="46" t="s">
        <v>196</v>
      </c>
      <c r="S66" s="46" t="s">
        <v>196</v>
      </c>
      <c r="T66" s="46" t="s">
        <v>196</v>
      </c>
      <c r="U66" s="46" t="s">
        <v>196</v>
      </c>
      <c r="V66" s="46">
        <v>1</v>
      </c>
      <c r="W66" s="46" t="s">
        <v>15</v>
      </c>
      <c r="X66" s="46" t="s">
        <v>15</v>
      </c>
      <c r="Y66" s="50">
        <v>44592</v>
      </c>
      <c r="Z66" s="38">
        <v>15363075</v>
      </c>
      <c r="AA66" s="38">
        <v>0</v>
      </c>
      <c r="AB66" s="38">
        <f t="shared" si="6"/>
        <v>15363075</v>
      </c>
      <c r="AC66" s="38">
        <v>0</v>
      </c>
      <c r="AD66" s="64">
        <f t="shared" si="7"/>
        <v>15363075</v>
      </c>
      <c r="AE66" s="340" t="str" cm="1">
        <f t="array" aca="1" ref="AE66" ca="1">_xlfn.IFS(TODAY()&lt;Y66,Y66-TODAY(),TODAY()&gt;Y66,"NO APLICA")</f>
        <v>NO APLICA</v>
      </c>
      <c r="AF66" s="97" t="s">
        <v>767</v>
      </c>
      <c r="AG66" s="46" t="s">
        <v>1467</v>
      </c>
      <c r="AH66" s="38">
        <v>15363075</v>
      </c>
      <c r="AI66" s="38">
        <v>0</v>
      </c>
      <c r="AJ66" s="38">
        <f t="shared" si="8"/>
        <v>0</v>
      </c>
      <c r="AK66" s="97" t="s">
        <v>767</v>
      </c>
      <c r="AL66" s="46"/>
      <c r="AM66" s="67" t="s">
        <v>797</v>
      </c>
      <c r="AN66" s="67" t="s">
        <v>797</v>
      </c>
      <c r="AO66" s="46" t="s">
        <v>1538</v>
      </c>
      <c r="AP66" s="326" t="s">
        <v>1575</v>
      </c>
      <c r="AQ66" s="93" t="s">
        <v>1576</v>
      </c>
      <c r="AR66" s="46" t="s">
        <v>823</v>
      </c>
      <c r="AS66" s="56" t="s">
        <v>677</v>
      </c>
      <c r="AT66" s="115" t="s">
        <v>15</v>
      </c>
      <c r="AU66" s="62" t="s">
        <v>196</v>
      </c>
      <c r="AV66" s="61" t="s">
        <v>196</v>
      </c>
      <c r="AW66" s="59" t="s">
        <v>196</v>
      </c>
      <c r="AX66" s="59" t="s">
        <v>196</v>
      </c>
      <c r="AY66" s="63" t="s">
        <v>196</v>
      </c>
    </row>
    <row r="67" spans="1:51" s="33" customFormat="1" ht="18.75" hidden="1" customHeight="1">
      <c r="A67" s="46">
        <v>2022</v>
      </c>
      <c r="B67" s="46"/>
      <c r="C67" s="54" t="s">
        <v>1577</v>
      </c>
      <c r="D67" s="46" t="s">
        <v>1578</v>
      </c>
      <c r="E67" s="46" t="s">
        <v>1579</v>
      </c>
      <c r="F67" s="47">
        <v>899999115</v>
      </c>
      <c r="G67" s="57" t="s">
        <v>1580</v>
      </c>
      <c r="H67" s="46" t="s">
        <v>1581</v>
      </c>
      <c r="I67" s="46" t="s">
        <v>832</v>
      </c>
      <c r="J67" s="46" t="s">
        <v>1582</v>
      </c>
      <c r="K67" s="46" t="s">
        <v>190</v>
      </c>
      <c r="L67" s="46" t="s">
        <v>834</v>
      </c>
      <c r="M67" s="46" t="s">
        <v>1583</v>
      </c>
      <c r="N67" s="50">
        <v>44743</v>
      </c>
      <c r="O67" s="46">
        <v>12</v>
      </c>
      <c r="P67" s="50">
        <v>44746</v>
      </c>
      <c r="Q67" s="50">
        <v>45110</v>
      </c>
      <c r="R67" s="46" t="s">
        <v>196</v>
      </c>
      <c r="S67" s="46" t="s">
        <v>196</v>
      </c>
      <c r="T67" s="46" t="s">
        <v>196</v>
      </c>
      <c r="U67" s="46" t="s">
        <v>196</v>
      </c>
      <c r="V67" s="46">
        <v>12</v>
      </c>
      <c r="W67" s="46" t="s">
        <v>196</v>
      </c>
      <c r="X67" s="46" t="s">
        <v>196</v>
      </c>
      <c r="Y67" s="50">
        <v>45110</v>
      </c>
      <c r="Z67" s="38">
        <v>16251192</v>
      </c>
      <c r="AA67" s="38">
        <v>0</v>
      </c>
      <c r="AB67" s="38">
        <f t="shared" si="6"/>
        <v>16251192</v>
      </c>
      <c r="AC67" s="38">
        <v>0</v>
      </c>
      <c r="AD67" s="64">
        <f t="shared" si="7"/>
        <v>16251192</v>
      </c>
      <c r="AE67" s="340" t="str" cm="1">
        <f t="array" aca="1" ref="AE67" ca="1">_xlfn.IFS(TODAY()&lt;Y67,Y67-TODAY(),TODAY()&gt;Y67,"NO APLICA")</f>
        <v>NO APLICA</v>
      </c>
      <c r="AF67" s="88" t="s">
        <v>763</v>
      </c>
      <c r="AG67" s="46" t="s">
        <v>197</v>
      </c>
      <c r="AH67" s="38">
        <v>16251188</v>
      </c>
      <c r="AI67" s="38">
        <v>4</v>
      </c>
      <c r="AJ67" s="38">
        <f t="shared" si="8"/>
        <v>0</v>
      </c>
      <c r="AK67" s="88" t="s">
        <v>763</v>
      </c>
      <c r="AL67" s="50">
        <v>45352</v>
      </c>
      <c r="AM67" s="67" t="s">
        <v>797</v>
      </c>
      <c r="AN67" s="67" t="s">
        <v>797</v>
      </c>
      <c r="AO67" s="94" t="s">
        <v>1584</v>
      </c>
      <c r="AP67" s="326" t="s">
        <v>1585</v>
      </c>
      <c r="AQ67" s="93" t="s">
        <v>1586</v>
      </c>
      <c r="AR67" s="46" t="s">
        <v>842</v>
      </c>
      <c r="AS67" s="56" t="s">
        <v>614</v>
      </c>
      <c r="AT67" s="115" t="s">
        <v>843</v>
      </c>
      <c r="AU67" s="62" t="s">
        <v>196</v>
      </c>
      <c r="AV67" s="61" t="s">
        <v>196</v>
      </c>
      <c r="AW67" s="59" t="s">
        <v>196</v>
      </c>
      <c r="AX67" s="59" t="s">
        <v>196</v>
      </c>
      <c r="AY67" s="63" t="s">
        <v>196</v>
      </c>
    </row>
    <row r="68" spans="1:51" s="33" customFormat="1" ht="18.75" hidden="1" customHeight="1">
      <c r="A68" s="46">
        <v>2022</v>
      </c>
      <c r="B68" s="46"/>
      <c r="C68" s="54" t="s">
        <v>1587</v>
      </c>
      <c r="D68" s="46" t="s">
        <v>1588</v>
      </c>
      <c r="E68" s="46" t="s">
        <v>1589</v>
      </c>
      <c r="F68" s="47">
        <v>1122136094</v>
      </c>
      <c r="G68" s="57">
        <v>1870</v>
      </c>
      <c r="H68" s="46" t="s">
        <v>1047</v>
      </c>
      <c r="I68" s="46" t="s">
        <v>812</v>
      </c>
      <c r="J68" s="46" t="s">
        <v>813</v>
      </c>
      <c r="K68" s="46" t="s">
        <v>859</v>
      </c>
      <c r="L68" s="46" t="s">
        <v>1590</v>
      </c>
      <c r="M68" s="46" t="s">
        <v>1591</v>
      </c>
      <c r="N68" s="50">
        <v>44645</v>
      </c>
      <c r="O68" s="46" t="s">
        <v>1592</v>
      </c>
      <c r="P68" s="50">
        <v>44645</v>
      </c>
      <c r="Q68" s="50">
        <v>44651</v>
      </c>
      <c r="R68" s="46" t="s">
        <v>196</v>
      </c>
      <c r="S68" s="46" t="s">
        <v>196</v>
      </c>
      <c r="T68" s="46" t="s">
        <v>196</v>
      </c>
      <c r="U68" s="46" t="s">
        <v>196</v>
      </c>
      <c r="V68" s="46" t="s">
        <v>1592</v>
      </c>
      <c r="W68" s="46" t="s">
        <v>196</v>
      </c>
      <c r="X68" s="46" t="s">
        <v>196</v>
      </c>
      <c r="Y68" s="50">
        <v>44651</v>
      </c>
      <c r="Z68" s="38">
        <v>21375000</v>
      </c>
      <c r="AA68" s="38">
        <v>0</v>
      </c>
      <c r="AB68" s="38">
        <f t="shared" si="6"/>
        <v>21375000</v>
      </c>
      <c r="AC68" s="38">
        <v>0</v>
      </c>
      <c r="AD68" s="64">
        <f t="shared" si="7"/>
        <v>21375000</v>
      </c>
      <c r="AE68" s="340" t="str" cm="1">
        <f t="array" aca="1" ref="AE68" ca="1">_xlfn.IFS(TODAY()&lt;Y68,Y68-TODAY(),TODAY()&gt;Y68,"NO APLICA")</f>
        <v>NO APLICA</v>
      </c>
      <c r="AF68" s="97" t="s">
        <v>767</v>
      </c>
      <c r="AG68" s="46" t="s">
        <v>197</v>
      </c>
      <c r="AH68" s="38">
        <v>21375000</v>
      </c>
      <c r="AI68" s="38">
        <v>0</v>
      </c>
      <c r="AJ68" s="38">
        <f t="shared" si="8"/>
        <v>0</v>
      </c>
      <c r="AK68" s="97" t="s">
        <v>767</v>
      </c>
      <c r="AL68" s="46"/>
      <c r="AM68" s="67" t="s">
        <v>875</v>
      </c>
      <c r="AN68" s="67" t="s">
        <v>875</v>
      </c>
      <c r="AO68" s="46" t="s">
        <v>1277</v>
      </c>
      <c r="AP68" s="47" t="s">
        <v>1593</v>
      </c>
      <c r="AQ68" s="46" t="s">
        <v>875</v>
      </c>
      <c r="AR68" s="46" t="s">
        <v>65</v>
      </c>
      <c r="AS68" s="56" t="s">
        <v>1146</v>
      </c>
      <c r="AT68" s="115" t="s">
        <v>1594</v>
      </c>
      <c r="AU68" s="62" t="s">
        <v>1595</v>
      </c>
      <c r="AV68" s="61" t="s">
        <v>1596</v>
      </c>
      <c r="AW68" s="59">
        <v>44645</v>
      </c>
      <c r="AX68" s="59">
        <v>45748</v>
      </c>
      <c r="AY68" s="61" t="s">
        <v>805</v>
      </c>
    </row>
    <row r="69" spans="1:51" s="33" customFormat="1" ht="18.75" hidden="1" customHeight="1">
      <c r="A69" s="46">
        <v>2022</v>
      </c>
      <c r="B69" s="46"/>
      <c r="C69" s="54" t="s">
        <v>1597</v>
      </c>
      <c r="D69" s="46" t="s">
        <v>1598</v>
      </c>
      <c r="E69" s="46" t="s">
        <v>1599</v>
      </c>
      <c r="F69" s="47">
        <v>860524654</v>
      </c>
      <c r="G69" s="57" t="s">
        <v>1600</v>
      </c>
      <c r="H69" s="46" t="s">
        <v>1601</v>
      </c>
      <c r="I69" s="46" t="s">
        <v>1602</v>
      </c>
      <c r="J69" s="46" t="s">
        <v>1603</v>
      </c>
      <c r="K69" s="46" t="s">
        <v>859</v>
      </c>
      <c r="L69" s="46" t="s">
        <v>1604</v>
      </c>
      <c r="M69" s="46" t="s">
        <v>1605</v>
      </c>
      <c r="N69" s="50">
        <v>44652</v>
      </c>
      <c r="O69" s="46">
        <v>12</v>
      </c>
      <c r="P69" s="50">
        <v>44657</v>
      </c>
      <c r="Q69" s="50">
        <v>45021</v>
      </c>
      <c r="R69" s="46" t="s">
        <v>196</v>
      </c>
      <c r="S69" s="46" t="s">
        <v>196</v>
      </c>
      <c r="T69" s="46" t="s">
        <v>196</v>
      </c>
      <c r="U69" s="46" t="s">
        <v>196</v>
      </c>
      <c r="V69" s="46">
        <v>12</v>
      </c>
      <c r="W69" s="46" t="s">
        <v>196</v>
      </c>
      <c r="X69" s="46" t="s">
        <v>196</v>
      </c>
      <c r="Y69" s="50">
        <v>45219</v>
      </c>
      <c r="Z69" s="38">
        <v>13925090</v>
      </c>
      <c r="AA69" s="38">
        <v>0</v>
      </c>
      <c r="AB69" s="38">
        <f t="shared" si="6"/>
        <v>13925090</v>
      </c>
      <c r="AC69" s="38">
        <v>0</v>
      </c>
      <c r="AD69" s="64">
        <f t="shared" si="7"/>
        <v>13925090</v>
      </c>
      <c r="AE69" s="340" t="str" cm="1">
        <f t="array" aca="1" ref="AE69" ca="1">_xlfn.IFS(TODAY()&lt;Y69,Y69-TODAY(),TODAY()&gt;Y69,"NO APLICA")</f>
        <v>NO APLICA</v>
      </c>
      <c r="AF69" s="88" t="s">
        <v>763</v>
      </c>
      <c r="AG69" s="46" t="s">
        <v>197</v>
      </c>
      <c r="AH69" s="38">
        <v>13805350</v>
      </c>
      <c r="AI69" s="38">
        <v>119740</v>
      </c>
      <c r="AJ69" s="38">
        <f t="shared" si="8"/>
        <v>0</v>
      </c>
      <c r="AK69" s="88" t="s">
        <v>763</v>
      </c>
      <c r="AL69" s="50">
        <v>44831</v>
      </c>
      <c r="AM69" s="67" t="s">
        <v>797</v>
      </c>
      <c r="AN69" s="67" t="s">
        <v>797</v>
      </c>
      <c r="AO69" s="111" t="s">
        <v>1606</v>
      </c>
      <c r="AP69" s="47" t="s">
        <v>1607</v>
      </c>
      <c r="AQ69" s="55" t="s">
        <v>1608</v>
      </c>
      <c r="AR69" s="46" t="s">
        <v>199</v>
      </c>
      <c r="AS69" s="56" t="s">
        <v>1002</v>
      </c>
      <c r="AT69" s="115" t="s">
        <v>1609</v>
      </c>
      <c r="AU69" s="62" t="s">
        <v>196</v>
      </c>
      <c r="AV69" s="61" t="s">
        <v>196</v>
      </c>
      <c r="AW69" s="59" t="s">
        <v>196</v>
      </c>
      <c r="AX69" s="59" t="s">
        <v>196</v>
      </c>
      <c r="AY69" s="63" t="s">
        <v>196</v>
      </c>
    </row>
    <row r="70" spans="1:51" s="33" customFormat="1" ht="18.75" customHeight="1">
      <c r="A70" s="46">
        <v>2022</v>
      </c>
      <c r="B70" s="46"/>
      <c r="C70" s="54" t="s">
        <v>1610</v>
      </c>
      <c r="D70" s="46" t="s">
        <v>1611</v>
      </c>
      <c r="E70" s="46" t="s">
        <v>1612</v>
      </c>
      <c r="F70" s="47">
        <v>830005671</v>
      </c>
      <c r="G70" s="57" t="s">
        <v>188</v>
      </c>
      <c r="H70" s="46" t="s">
        <v>188</v>
      </c>
      <c r="I70" s="46" t="s">
        <v>1613</v>
      </c>
      <c r="J70" s="46" t="s">
        <v>1614</v>
      </c>
      <c r="K70" s="46" t="s">
        <v>1615</v>
      </c>
      <c r="L70" s="46" t="s">
        <v>1616</v>
      </c>
      <c r="M70" s="46" t="s">
        <v>793</v>
      </c>
      <c r="N70" s="50">
        <v>44656</v>
      </c>
      <c r="O70" s="46">
        <v>12</v>
      </c>
      <c r="P70" s="50">
        <v>44657</v>
      </c>
      <c r="Q70" s="50">
        <v>45021</v>
      </c>
      <c r="R70" s="46" t="s">
        <v>196</v>
      </c>
      <c r="S70" s="46" t="s">
        <v>196</v>
      </c>
      <c r="T70" s="46" t="s">
        <v>196</v>
      </c>
      <c r="U70" s="94" t="s">
        <v>1617</v>
      </c>
      <c r="V70" s="46" t="s">
        <v>1618</v>
      </c>
      <c r="W70" s="46" t="s">
        <v>196</v>
      </c>
      <c r="X70" s="46" t="s">
        <v>196</v>
      </c>
      <c r="Y70" s="343">
        <v>45752</v>
      </c>
      <c r="Z70" s="38">
        <v>0</v>
      </c>
      <c r="AA70" s="38">
        <v>0</v>
      </c>
      <c r="AB70" s="38">
        <f t="shared" si="6"/>
        <v>0</v>
      </c>
      <c r="AC70" s="38">
        <v>0</v>
      </c>
      <c r="AD70" s="64">
        <f t="shared" si="7"/>
        <v>0</v>
      </c>
      <c r="AE70" s="340" t="str" cm="1">
        <f t="array" aca="1" ref="AE70" ca="1">_xlfn.IFS(TODAY()&lt;Y70,Y70-TODAY(),TODAY()&gt;Y70,"NO APLICA")</f>
        <v>NO APLICA</v>
      </c>
      <c r="AF70" s="53" t="s">
        <v>197</v>
      </c>
      <c r="AG70" s="46" t="s">
        <v>197</v>
      </c>
      <c r="AH70" s="38">
        <v>0</v>
      </c>
      <c r="AI70" s="38">
        <v>0</v>
      </c>
      <c r="AJ70" s="38">
        <f t="shared" si="8"/>
        <v>0</v>
      </c>
      <c r="AK70" s="53" t="s">
        <v>197</v>
      </c>
      <c r="AL70" s="46" t="s">
        <v>196</v>
      </c>
      <c r="AM70" s="67" t="s">
        <v>797</v>
      </c>
      <c r="AN70" s="67" t="s">
        <v>797</v>
      </c>
      <c r="AO70" s="46" t="s">
        <v>762</v>
      </c>
      <c r="AP70" s="47" t="s">
        <v>1619</v>
      </c>
      <c r="AQ70" s="55" t="s">
        <v>1620</v>
      </c>
      <c r="AR70" s="46" t="s">
        <v>199</v>
      </c>
      <c r="AS70" s="56" t="s">
        <v>87</v>
      </c>
      <c r="AT70" s="115" t="s">
        <v>1621</v>
      </c>
      <c r="AU70" s="62" t="s">
        <v>1622</v>
      </c>
      <c r="AV70" s="61" t="s">
        <v>1623</v>
      </c>
      <c r="AW70" s="59">
        <v>44656</v>
      </c>
      <c r="AX70" s="59">
        <v>46122</v>
      </c>
      <c r="AY70" s="61" t="s">
        <v>805</v>
      </c>
    </row>
    <row r="71" spans="1:51" s="33" customFormat="1" ht="18.75" hidden="1" customHeight="1">
      <c r="A71" s="46">
        <v>2022</v>
      </c>
      <c r="B71" s="46"/>
      <c r="C71" s="54" t="s">
        <v>1624</v>
      </c>
      <c r="D71" s="46" t="s">
        <v>1625</v>
      </c>
      <c r="E71" s="46" t="s">
        <v>1626</v>
      </c>
      <c r="F71" s="47">
        <v>900431565</v>
      </c>
      <c r="G71" s="57" t="s">
        <v>1627</v>
      </c>
      <c r="H71" s="46" t="s">
        <v>811</v>
      </c>
      <c r="I71" s="46" t="s">
        <v>812</v>
      </c>
      <c r="J71" s="46" t="s">
        <v>813</v>
      </c>
      <c r="K71" s="46" t="s">
        <v>1628</v>
      </c>
      <c r="L71" s="46" t="s">
        <v>1629</v>
      </c>
      <c r="M71" s="46" t="s">
        <v>1630</v>
      </c>
      <c r="N71" s="50">
        <v>44657</v>
      </c>
      <c r="O71" s="46">
        <v>8</v>
      </c>
      <c r="P71" s="50">
        <v>44668</v>
      </c>
      <c r="Q71" s="50">
        <v>44911</v>
      </c>
      <c r="R71" s="46" t="s">
        <v>196</v>
      </c>
      <c r="S71" s="46" t="s">
        <v>196</v>
      </c>
      <c r="T71" s="46" t="s">
        <v>196</v>
      </c>
      <c r="U71" s="46" t="s">
        <v>1631</v>
      </c>
      <c r="V71" s="46" t="s">
        <v>1632</v>
      </c>
      <c r="W71" s="46" t="s">
        <v>196</v>
      </c>
      <c r="X71" s="46" t="s">
        <v>196</v>
      </c>
      <c r="Y71" s="50">
        <v>45084</v>
      </c>
      <c r="Z71" s="38">
        <v>675249168</v>
      </c>
      <c r="AA71" s="38">
        <v>374622751</v>
      </c>
      <c r="AB71" s="38">
        <f t="shared" si="6"/>
        <v>1049871919</v>
      </c>
      <c r="AC71" s="38">
        <v>0</v>
      </c>
      <c r="AD71" s="64">
        <f t="shared" si="7"/>
        <v>1049871919</v>
      </c>
      <c r="AE71" s="340" t="str" cm="1">
        <f t="array" aca="1" ref="AE71" ca="1">_xlfn.IFS(TODAY()&lt;Y71,Y71-TODAY(),TODAY()&gt;Y71,"NO APLICA")</f>
        <v>NO APLICA</v>
      </c>
      <c r="AF71" s="88" t="s">
        <v>763</v>
      </c>
      <c r="AG71" s="46" t="s">
        <v>197</v>
      </c>
      <c r="AH71" s="38">
        <v>1049775217</v>
      </c>
      <c r="AI71" s="38">
        <v>96702</v>
      </c>
      <c r="AJ71" s="38">
        <f t="shared" si="8"/>
        <v>0</v>
      </c>
      <c r="AK71" s="88" t="s">
        <v>763</v>
      </c>
      <c r="AL71" s="50">
        <v>45105</v>
      </c>
      <c r="AM71" s="67" t="s">
        <v>797</v>
      </c>
      <c r="AN71" s="67" t="s">
        <v>797</v>
      </c>
      <c r="AO71" s="94" t="s">
        <v>1633</v>
      </c>
      <c r="AP71" s="47" t="s">
        <v>1634</v>
      </c>
      <c r="AQ71" s="55" t="s">
        <v>1635</v>
      </c>
      <c r="AR71" s="46" t="s">
        <v>823</v>
      </c>
      <c r="AS71" s="56" t="s">
        <v>677</v>
      </c>
      <c r="AT71" s="115" t="s">
        <v>1386</v>
      </c>
      <c r="AU71" s="62" t="s">
        <v>1636</v>
      </c>
      <c r="AV71" s="61" t="s">
        <v>1623</v>
      </c>
      <c r="AW71" s="59">
        <v>44658</v>
      </c>
      <c r="AX71" s="59">
        <v>45998</v>
      </c>
      <c r="AY71" s="61" t="s">
        <v>805</v>
      </c>
    </row>
    <row r="72" spans="1:51" s="33" customFormat="1" ht="18.75" hidden="1" customHeight="1">
      <c r="A72" s="46">
        <v>2022</v>
      </c>
      <c r="B72" s="46"/>
      <c r="C72" s="54" t="s">
        <v>1637</v>
      </c>
      <c r="D72" s="46" t="s">
        <v>1638</v>
      </c>
      <c r="E72" s="46" t="s">
        <v>1639</v>
      </c>
      <c r="F72" s="47">
        <v>900521780</v>
      </c>
      <c r="G72" s="57" t="s">
        <v>1640</v>
      </c>
      <c r="H72" s="46" t="s">
        <v>959</v>
      </c>
      <c r="I72" s="46" t="s">
        <v>812</v>
      </c>
      <c r="J72" s="46" t="s">
        <v>813</v>
      </c>
      <c r="K72" s="46" t="s">
        <v>859</v>
      </c>
      <c r="L72" s="46" t="s">
        <v>1641</v>
      </c>
      <c r="M72" s="46" t="s">
        <v>1605</v>
      </c>
      <c r="N72" s="50">
        <v>44672</v>
      </c>
      <c r="O72" s="46">
        <v>3</v>
      </c>
      <c r="P72" s="50">
        <v>44673</v>
      </c>
      <c r="Q72" s="50">
        <v>44763</v>
      </c>
      <c r="R72" s="46" t="s">
        <v>196</v>
      </c>
      <c r="S72" s="46" t="s">
        <v>196</v>
      </c>
      <c r="T72" s="46" t="s">
        <v>196</v>
      </c>
      <c r="U72" s="46" t="s">
        <v>196</v>
      </c>
      <c r="V72" s="46">
        <v>3</v>
      </c>
      <c r="W72" s="46" t="s">
        <v>196</v>
      </c>
      <c r="X72" s="46" t="s">
        <v>196</v>
      </c>
      <c r="Y72" s="50">
        <v>44763</v>
      </c>
      <c r="Z72" s="38">
        <v>33709650</v>
      </c>
      <c r="AA72" s="38">
        <v>0</v>
      </c>
      <c r="AB72" s="38">
        <f t="shared" si="6"/>
        <v>33709650</v>
      </c>
      <c r="AC72" s="38">
        <v>0</v>
      </c>
      <c r="AD72" s="64">
        <f t="shared" si="7"/>
        <v>33709650</v>
      </c>
      <c r="AE72" s="340" t="str" cm="1">
        <f t="array" aca="1" ref="AE72" ca="1">_xlfn.IFS(TODAY()&lt;Y72,Y72-TODAY(),TODAY()&gt;Y72,"NO APLICA")</f>
        <v>NO APLICA</v>
      </c>
      <c r="AF72" s="88" t="s">
        <v>763</v>
      </c>
      <c r="AG72" s="46" t="s">
        <v>197</v>
      </c>
      <c r="AH72" s="38">
        <v>33709650</v>
      </c>
      <c r="AI72" s="38">
        <v>0</v>
      </c>
      <c r="AJ72" s="38">
        <f t="shared" si="8"/>
        <v>0</v>
      </c>
      <c r="AK72" s="88" t="s">
        <v>763</v>
      </c>
      <c r="AL72" s="50">
        <v>44812</v>
      </c>
      <c r="AM72" s="67" t="s">
        <v>797</v>
      </c>
      <c r="AN72" s="67" t="s">
        <v>797</v>
      </c>
      <c r="AO72" s="92" t="s">
        <v>1642</v>
      </c>
      <c r="AP72" s="47" t="s">
        <v>1643</v>
      </c>
      <c r="AQ72" s="55" t="s">
        <v>1644</v>
      </c>
      <c r="AR72" s="46" t="s">
        <v>1527</v>
      </c>
      <c r="AS72" s="56" t="s">
        <v>1645</v>
      </c>
      <c r="AT72" s="115" t="s">
        <v>1646</v>
      </c>
      <c r="AU72" s="62" t="s">
        <v>1647</v>
      </c>
      <c r="AV72" s="61" t="s">
        <v>1596</v>
      </c>
      <c r="AW72" s="59">
        <v>44672</v>
      </c>
      <c r="AX72" s="59">
        <v>45859</v>
      </c>
      <c r="AY72" s="61" t="s">
        <v>805</v>
      </c>
    </row>
    <row r="73" spans="1:51" s="33" customFormat="1" ht="18.75" hidden="1" customHeight="1">
      <c r="A73" s="46">
        <v>2022</v>
      </c>
      <c r="B73" s="46"/>
      <c r="C73" s="54" t="s">
        <v>1648</v>
      </c>
      <c r="D73" s="46" t="s">
        <v>1649</v>
      </c>
      <c r="E73" s="46" t="s">
        <v>1650</v>
      </c>
      <c r="F73" s="47">
        <v>860524654</v>
      </c>
      <c r="G73" s="90" t="s">
        <v>1651</v>
      </c>
      <c r="H73" s="46" t="s">
        <v>1652</v>
      </c>
      <c r="I73" s="46" t="s">
        <v>1602</v>
      </c>
      <c r="J73" s="46" t="s">
        <v>1603</v>
      </c>
      <c r="K73" s="46" t="s">
        <v>1653</v>
      </c>
      <c r="L73" s="46" t="s">
        <v>1654</v>
      </c>
      <c r="M73" s="46" t="s">
        <v>793</v>
      </c>
      <c r="N73" s="50">
        <v>44673</v>
      </c>
      <c r="O73" s="46" t="s">
        <v>1655</v>
      </c>
      <c r="P73" s="50">
        <v>44673</v>
      </c>
      <c r="Q73" s="50">
        <v>44967</v>
      </c>
      <c r="R73" s="46" t="s">
        <v>196</v>
      </c>
      <c r="S73" s="46" t="s">
        <v>196</v>
      </c>
      <c r="T73" s="46" t="s">
        <v>196</v>
      </c>
      <c r="U73" s="46" t="s">
        <v>1656</v>
      </c>
      <c r="V73" s="46" t="s">
        <v>1657</v>
      </c>
      <c r="W73" s="46" t="s">
        <v>196</v>
      </c>
      <c r="X73" s="46" t="s">
        <v>196</v>
      </c>
      <c r="Y73" s="50">
        <v>45075</v>
      </c>
      <c r="Z73" s="38">
        <v>121802577</v>
      </c>
      <c r="AA73" s="38">
        <v>51012968</v>
      </c>
      <c r="AB73" s="38">
        <f t="shared" si="6"/>
        <v>172815545</v>
      </c>
      <c r="AC73" s="38">
        <v>0</v>
      </c>
      <c r="AD73" s="64">
        <f t="shared" si="7"/>
        <v>172815545</v>
      </c>
      <c r="AE73" s="340" t="str" cm="1">
        <f t="array" aca="1" ref="AE73" ca="1">_xlfn.IFS(TODAY()&lt;Y73,Y73-TODAY(),TODAY()&gt;Y73,"NO APLICA")</f>
        <v>NO APLICA</v>
      </c>
      <c r="AF73" s="88" t="s">
        <v>763</v>
      </c>
      <c r="AG73" s="46" t="s">
        <v>197</v>
      </c>
      <c r="AH73" s="38">
        <v>172571845</v>
      </c>
      <c r="AI73" s="38">
        <v>0</v>
      </c>
      <c r="AJ73" s="290">
        <f t="shared" si="8"/>
        <v>243700</v>
      </c>
      <c r="AK73" s="88" t="s">
        <v>763</v>
      </c>
      <c r="AL73" s="50">
        <v>45170</v>
      </c>
      <c r="AM73" s="67" t="s">
        <v>797</v>
      </c>
      <c r="AN73" s="67" t="s">
        <v>797</v>
      </c>
      <c r="AO73" s="46" t="s">
        <v>1658</v>
      </c>
      <c r="AP73" s="47" t="s">
        <v>1659</v>
      </c>
      <c r="AQ73" s="55" t="s">
        <v>1660</v>
      </c>
      <c r="AR73" s="46" t="s">
        <v>199</v>
      </c>
      <c r="AS73" s="56" t="s">
        <v>1002</v>
      </c>
      <c r="AT73" s="115" t="s">
        <v>1003</v>
      </c>
      <c r="AU73" s="62" t="s">
        <v>1661</v>
      </c>
      <c r="AV73" s="61" t="s">
        <v>1662</v>
      </c>
      <c r="AW73" s="59">
        <v>44669</v>
      </c>
      <c r="AX73" s="59">
        <v>44773</v>
      </c>
      <c r="AY73" s="61" t="s">
        <v>869</v>
      </c>
    </row>
    <row r="74" spans="1:51" s="33" customFormat="1" ht="18.75" hidden="1" customHeight="1">
      <c r="A74" s="46">
        <v>2022</v>
      </c>
      <c r="B74" s="46"/>
      <c r="C74" s="54" t="s">
        <v>1663</v>
      </c>
      <c r="D74" s="46" t="s">
        <v>1664</v>
      </c>
      <c r="E74" s="46" t="s">
        <v>1665</v>
      </c>
      <c r="F74" s="47">
        <v>901601348</v>
      </c>
      <c r="G74" s="57" t="s">
        <v>1666</v>
      </c>
      <c r="H74" s="46" t="s">
        <v>1667</v>
      </c>
      <c r="I74" s="46" t="s">
        <v>1668</v>
      </c>
      <c r="J74" s="46" t="s">
        <v>1178</v>
      </c>
      <c r="K74" s="46" t="s">
        <v>1615</v>
      </c>
      <c r="L74" s="46" t="s">
        <v>1669</v>
      </c>
      <c r="M74" s="46" t="s">
        <v>1065</v>
      </c>
      <c r="N74" s="50">
        <v>44713</v>
      </c>
      <c r="O74" s="46">
        <v>14</v>
      </c>
      <c r="P74" s="50">
        <v>44735</v>
      </c>
      <c r="Q74" s="50">
        <v>45160</v>
      </c>
      <c r="R74" s="46" t="s">
        <v>196</v>
      </c>
      <c r="S74" s="46" t="s">
        <v>196</v>
      </c>
      <c r="T74" s="46" t="s">
        <v>196</v>
      </c>
      <c r="U74" s="46" t="s">
        <v>1224</v>
      </c>
      <c r="V74" s="46">
        <v>18</v>
      </c>
      <c r="W74" s="46" t="s">
        <v>196</v>
      </c>
      <c r="X74" s="46" t="s">
        <v>196</v>
      </c>
      <c r="Y74" s="50">
        <v>45282</v>
      </c>
      <c r="Z74" s="38">
        <v>1415771295</v>
      </c>
      <c r="AA74" s="38">
        <v>404285000</v>
      </c>
      <c r="AB74" s="38">
        <f t="shared" si="6"/>
        <v>1820056295</v>
      </c>
      <c r="AC74" s="38">
        <v>0</v>
      </c>
      <c r="AD74" s="64">
        <f t="shared" si="7"/>
        <v>1820056295</v>
      </c>
      <c r="AE74" s="340" t="str" cm="1">
        <f t="array" aca="1" ref="AE74" ca="1">_xlfn.IFS(TODAY()&lt;Y74,Y74-TODAY(),TODAY()&gt;Y74,"NO APLICA")</f>
        <v>NO APLICA</v>
      </c>
      <c r="AF74" s="112" t="s">
        <v>767</v>
      </c>
      <c r="AG74" s="46" t="s">
        <v>197</v>
      </c>
      <c r="AH74" s="38">
        <v>1506646409</v>
      </c>
      <c r="AI74" s="38">
        <v>0</v>
      </c>
      <c r="AJ74" s="38">
        <f t="shared" si="8"/>
        <v>313409886</v>
      </c>
      <c r="AK74" s="112" t="s">
        <v>767</v>
      </c>
      <c r="AL74" s="46"/>
      <c r="AM74" s="67" t="s">
        <v>797</v>
      </c>
      <c r="AN74" s="67" t="s">
        <v>797</v>
      </c>
      <c r="AO74" s="94" t="s">
        <v>1670</v>
      </c>
      <c r="AP74" s="47" t="s">
        <v>1671</v>
      </c>
      <c r="AQ74" s="55" t="s">
        <v>1672</v>
      </c>
      <c r="AR74" s="46" t="s">
        <v>13</v>
      </c>
      <c r="AS74" s="100" t="s">
        <v>1673</v>
      </c>
      <c r="AT74" s="115" t="s">
        <v>1674</v>
      </c>
      <c r="AU74" s="62" t="s">
        <v>1675</v>
      </c>
      <c r="AV74" s="61" t="s">
        <v>15</v>
      </c>
      <c r="AW74" s="59" t="s">
        <v>1676</v>
      </c>
      <c r="AX74" s="59" t="s">
        <v>1677</v>
      </c>
      <c r="AY74" s="61" t="s">
        <v>1079</v>
      </c>
    </row>
    <row r="75" spans="1:51" s="33" customFormat="1" ht="18.75" hidden="1" customHeight="1">
      <c r="A75" s="46">
        <v>2022</v>
      </c>
      <c r="B75" s="46"/>
      <c r="C75" s="54" t="s">
        <v>1678</v>
      </c>
      <c r="D75" s="46" t="s">
        <v>1679</v>
      </c>
      <c r="E75" s="46" t="s">
        <v>1680</v>
      </c>
      <c r="F75" s="47">
        <v>900351236</v>
      </c>
      <c r="G75" s="57" t="s">
        <v>1666</v>
      </c>
      <c r="H75" s="94" t="s">
        <v>1681</v>
      </c>
      <c r="I75" s="46" t="s">
        <v>1062</v>
      </c>
      <c r="J75" s="46" t="s">
        <v>1063</v>
      </c>
      <c r="K75" s="46" t="s">
        <v>1628</v>
      </c>
      <c r="L75" s="46" t="s">
        <v>1682</v>
      </c>
      <c r="M75" s="46" t="s">
        <v>1065</v>
      </c>
      <c r="N75" s="50">
        <v>44712</v>
      </c>
      <c r="O75" s="46">
        <v>14</v>
      </c>
      <c r="P75" s="50">
        <v>44735</v>
      </c>
      <c r="Q75" s="50">
        <v>45160</v>
      </c>
      <c r="R75" s="46" t="s">
        <v>196</v>
      </c>
      <c r="S75" s="46" t="s">
        <v>196</v>
      </c>
      <c r="T75" s="46" t="s">
        <v>196</v>
      </c>
      <c r="U75" s="46" t="s">
        <v>1224</v>
      </c>
      <c r="V75" s="46">
        <v>18</v>
      </c>
      <c r="W75" s="46" t="s">
        <v>196</v>
      </c>
      <c r="X75" s="46" t="s">
        <v>196</v>
      </c>
      <c r="Y75" s="50">
        <v>45282</v>
      </c>
      <c r="Z75" s="38">
        <v>14900820381</v>
      </c>
      <c r="AA75" s="38">
        <v>3795715000</v>
      </c>
      <c r="AB75" s="38">
        <f t="shared" si="6"/>
        <v>18696535381</v>
      </c>
      <c r="AC75" s="38">
        <v>0</v>
      </c>
      <c r="AD75" s="64">
        <f t="shared" si="7"/>
        <v>18696535381</v>
      </c>
      <c r="AE75" s="340" t="str" cm="1">
        <f t="array" aca="1" ref="AE75" ca="1">_xlfn.IFS(TODAY()&lt;Y75,Y75-TODAY(),TODAY()&gt;Y75,"NO APLICA")</f>
        <v>NO APLICA</v>
      </c>
      <c r="AF75" s="112" t="s">
        <v>767</v>
      </c>
      <c r="AG75" s="46" t="s">
        <v>197</v>
      </c>
      <c r="AH75" s="38">
        <v>16826848142</v>
      </c>
      <c r="AI75" s="38">
        <v>0</v>
      </c>
      <c r="AJ75" s="38">
        <f t="shared" si="8"/>
        <v>1869687239</v>
      </c>
      <c r="AK75" s="112" t="s">
        <v>767</v>
      </c>
      <c r="AL75" s="46"/>
      <c r="AM75" s="67" t="s">
        <v>797</v>
      </c>
      <c r="AN75" s="67" t="s">
        <v>797</v>
      </c>
      <c r="AO75" s="94" t="s">
        <v>1683</v>
      </c>
      <c r="AP75" s="47" t="s">
        <v>1684</v>
      </c>
      <c r="AQ75" s="55" t="s">
        <v>1685</v>
      </c>
      <c r="AR75" s="46" t="s">
        <v>13</v>
      </c>
      <c r="AS75" s="56" t="s">
        <v>1665</v>
      </c>
      <c r="AT75" s="115" t="s">
        <v>1663</v>
      </c>
      <c r="AU75" s="62" t="s">
        <v>1686</v>
      </c>
      <c r="AV75" s="61" t="s">
        <v>1687</v>
      </c>
      <c r="AW75" s="59" t="s">
        <v>1688</v>
      </c>
      <c r="AX75" s="59" t="s">
        <v>1689</v>
      </c>
      <c r="AY75" s="61" t="s">
        <v>1690</v>
      </c>
    </row>
    <row r="76" spans="1:51" s="33" customFormat="1" ht="18.75" hidden="1" customHeight="1">
      <c r="A76" s="46">
        <v>2022</v>
      </c>
      <c r="B76" s="46"/>
      <c r="C76" s="54" t="s">
        <v>1691</v>
      </c>
      <c r="D76" s="46" t="s">
        <v>1692</v>
      </c>
      <c r="E76" s="46" t="s">
        <v>1579</v>
      </c>
      <c r="F76" s="47">
        <v>899999115</v>
      </c>
      <c r="G76" s="57" t="s">
        <v>1693</v>
      </c>
      <c r="H76" s="46" t="s">
        <v>1694</v>
      </c>
      <c r="I76" s="46" t="s">
        <v>832</v>
      </c>
      <c r="J76" s="46" t="s">
        <v>1582</v>
      </c>
      <c r="K76" s="46" t="s">
        <v>190</v>
      </c>
      <c r="L76" s="46" t="s">
        <v>1695</v>
      </c>
      <c r="M76" s="46" t="s">
        <v>1696</v>
      </c>
      <c r="N76" s="50">
        <v>44733</v>
      </c>
      <c r="O76" s="46">
        <v>12</v>
      </c>
      <c r="P76" s="50">
        <v>44734</v>
      </c>
      <c r="Q76" s="50">
        <v>45098</v>
      </c>
      <c r="R76" s="46" t="s">
        <v>196</v>
      </c>
      <c r="S76" s="46" t="s">
        <v>196</v>
      </c>
      <c r="T76" s="46" t="s">
        <v>196</v>
      </c>
      <c r="U76" s="46" t="s">
        <v>196</v>
      </c>
      <c r="V76" s="46">
        <v>12</v>
      </c>
      <c r="W76" s="46" t="s">
        <v>196</v>
      </c>
      <c r="X76" s="46" t="s">
        <v>196</v>
      </c>
      <c r="Y76" s="50">
        <v>45098</v>
      </c>
      <c r="Z76" s="38">
        <v>17293080</v>
      </c>
      <c r="AA76" s="38">
        <v>0</v>
      </c>
      <c r="AB76" s="38">
        <f t="shared" si="6"/>
        <v>17293080</v>
      </c>
      <c r="AC76" s="38">
        <v>0</v>
      </c>
      <c r="AD76" s="64">
        <f t="shared" si="7"/>
        <v>17293080</v>
      </c>
      <c r="AE76" s="340" t="str" cm="1">
        <f t="array" aca="1" ref="AE76" ca="1">_xlfn.IFS(TODAY()&lt;Y76,Y76-TODAY(),TODAY()&gt;Y76,"NO APLICA")</f>
        <v>NO APLICA</v>
      </c>
      <c r="AF76" s="88" t="s">
        <v>763</v>
      </c>
      <c r="AG76" s="46" t="s">
        <v>197</v>
      </c>
      <c r="AH76" s="38">
        <v>17281381</v>
      </c>
      <c r="AI76" s="38">
        <v>11699</v>
      </c>
      <c r="AJ76" s="38">
        <f t="shared" si="8"/>
        <v>0</v>
      </c>
      <c r="AK76" s="88" t="s">
        <v>763</v>
      </c>
      <c r="AL76" s="50">
        <v>45303</v>
      </c>
      <c r="AM76" s="67" t="s">
        <v>797</v>
      </c>
      <c r="AN76" s="67" t="s">
        <v>797</v>
      </c>
      <c r="AO76" s="96" t="s">
        <v>1697</v>
      </c>
      <c r="AP76" s="47" t="s">
        <v>1698</v>
      </c>
      <c r="AQ76" s="55" t="s">
        <v>1699</v>
      </c>
      <c r="AR76" s="46" t="s">
        <v>842</v>
      </c>
      <c r="AS76" s="56" t="s">
        <v>614</v>
      </c>
      <c r="AT76" s="115" t="s">
        <v>843</v>
      </c>
      <c r="AU76" s="62" t="s">
        <v>196</v>
      </c>
      <c r="AV76" s="61" t="s">
        <v>196</v>
      </c>
      <c r="AW76" s="59" t="s">
        <v>196</v>
      </c>
      <c r="AX76" s="59" t="s">
        <v>196</v>
      </c>
      <c r="AY76" s="63" t="s">
        <v>196</v>
      </c>
    </row>
    <row r="77" spans="1:51" s="33" customFormat="1" ht="18.75" hidden="1" customHeight="1">
      <c r="A77" s="46">
        <v>2022</v>
      </c>
      <c r="B77" s="46"/>
      <c r="C77" s="54" t="s">
        <v>1700</v>
      </c>
      <c r="D77" s="46" t="s">
        <v>1701</v>
      </c>
      <c r="E77" s="46" t="s">
        <v>1702</v>
      </c>
      <c r="F77" s="47">
        <v>901577291</v>
      </c>
      <c r="G77" s="57" t="s">
        <v>1703</v>
      </c>
      <c r="H77" s="46" t="s">
        <v>1704</v>
      </c>
      <c r="I77" s="46" t="s">
        <v>789</v>
      </c>
      <c r="J77" s="46" t="s">
        <v>790</v>
      </c>
      <c r="K77" s="46" t="s">
        <v>859</v>
      </c>
      <c r="L77" s="46" t="s">
        <v>680</v>
      </c>
      <c r="M77" s="46" t="s">
        <v>109</v>
      </c>
      <c r="N77" s="50">
        <v>44735</v>
      </c>
      <c r="O77" s="46">
        <v>5</v>
      </c>
      <c r="P77" s="50">
        <v>44736</v>
      </c>
      <c r="Q77" s="50">
        <v>44888</v>
      </c>
      <c r="R77" s="46" t="s">
        <v>196</v>
      </c>
      <c r="S77" s="46" t="s">
        <v>196</v>
      </c>
      <c r="T77" s="46" t="s">
        <v>196</v>
      </c>
      <c r="U77" s="46" t="s">
        <v>196</v>
      </c>
      <c r="V77" s="46">
        <v>5</v>
      </c>
      <c r="W77" s="46" t="s">
        <v>196</v>
      </c>
      <c r="X77" s="46" t="s">
        <v>196</v>
      </c>
      <c r="Y77" s="50">
        <v>44888</v>
      </c>
      <c r="Z77" s="38">
        <v>40000000</v>
      </c>
      <c r="AA77" s="38">
        <v>0</v>
      </c>
      <c r="AB77" s="38">
        <f t="shared" si="6"/>
        <v>40000000</v>
      </c>
      <c r="AC77" s="38">
        <v>0</v>
      </c>
      <c r="AD77" s="64">
        <f t="shared" si="7"/>
        <v>40000000</v>
      </c>
      <c r="AE77" s="340" t="str" cm="1">
        <f t="array" aca="1" ref="AE77" ca="1">_xlfn.IFS(TODAY()&lt;Y77,Y77-TODAY(),TODAY()&gt;Y77,"NO APLICA")</f>
        <v>NO APLICA</v>
      </c>
      <c r="AF77" s="88" t="s">
        <v>763</v>
      </c>
      <c r="AG77" s="46" t="s">
        <v>197</v>
      </c>
      <c r="AH77" s="38">
        <v>39999948</v>
      </c>
      <c r="AI77" s="38">
        <v>52</v>
      </c>
      <c r="AJ77" s="38">
        <f t="shared" si="8"/>
        <v>0</v>
      </c>
      <c r="AK77" s="88" t="s">
        <v>763</v>
      </c>
      <c r="AL77" s="50">
        <v>44869</v>
      </c>
      <c r="AM77" s="67" t="s">
        <v>797</v>
      </c>
      <c r="AN77" s="67" t="s">
        <v>875</v>
      </c>
      <c r="AO77" s="94" t="s">
        <v>1705</v>
      </c>
      <c r="AP77" s="47" t="s">
        <v>1706</v>
      </c>
      <c r="AQ77" s="46" t="s">
        <v>875</v>
      </c>
      <c r="AR77" s="46" t="s">
        <v>199</v>
      </c>
      <c r="AS77" s="56" t="s">
        <v>677</v>
      </c>
      <c r="AT77" s="115" t="s">
        <v>1707</v>
      </c>
      <c r="AU77" s="62" t="s">
        <v>1708</v>
      </c>
      <c r="AV77" s="61" t="s">
        <v>1623</v>
      </c>
      <c r="AW77" s="59">
        <v>44736</v>
      </c>
      <c r="AX77" s="59">
        <v>45070</v>
      </c>
      <c r="AY77" s="61" t="s">
        <v>869</v>
      </c>
    </row>
    <row r="78" spans="1:51" s="33" customFormat="1" ht="18.75" hidden="1" customHeight="1">
      <c r="A78" s="46">
        <v>2022</v>
      </c>
      <c r="B78" s="46"/>
      <c r="C78" s="54" t="s">
        <v>1709</v>
      </c>
      <c r="D78" s="46" t="s">
        <v>1710</v>
      </c>
      <c r="E78" s="46" t="s">
        <v>1711</v>
      </c>
      <c r="F78" s="47">
        <v>900495749</v>
      </c>
      <c r="G78" s="57" t="s">
        <v>1712</v>
      </c>
      <c r="H78" s="46" t="s">
        <v>788</v>
      </c>
      <c r="I78" s="46" t="s">
        <v>789</v>
      </c>
      <c r="J78" s="46" t="s">
        <v>790</v>
      </c>
      <c r="K78" s="46" t="s">
        <v>1713</v>
      </c>
      <c r="L78" s="46" t="s">
        <v>1714</v>
      </c>
      <c r="M78" s="46" t="s">
        <v>1630</v>
      </c>
      <c r="N78" s="50">
        <v>44736</v>
      </c>
      <c r="O78" s="46">
        <v>9</v>
      </c>
      <c r="P78" s="50">
        <v>44743</v>
      </c>
      <c r="Q78" s="50">
        <v>45046</v>
      </c>
      <c r="R78" s="46" t="s">
        <v>196</v>
      </c>
      <c r="S78" s="46" t="s">
        <v>196</v>
      </c>
      <c r="T78" s="46" t="s">
        <v>196</v>
      </c>
      <c r="U78" s="46" t="s">
        <v>1117</v>
      </c>
      <c r="V78" s="46">
        <v>12</v>
      </c>
      <c r="W78" s="46" t="s">
        <v>196</v>
      </c>
      <c r="X78" s="46" t="s">
        <v>196</v>
      </c>
      <c r="Y78" s="50">
        <v>45107</v>
      </c>
      <c r="Z78" s="38">
        <v>208830784</v>
      </c>
      <c r="AA78" s="38">
        <v>0</v>
      </c>
      <c r="AB78" s="38">
        <f t="shared" si="6"/>
        <v>208830784</v>
      </c>
      <c r="AC78" s="38">
        <v>0</v>
      </c>
      <c r="AD78" s="64">
        <f t="shared" si="7"/>
        <v>208830784</v>
      </c>
      <c r="AE78" s="340" t="str" cm="1">
        <f t="array" aca="1" ref="AE78" ca="1">_xlfn.IFS(TODAY()&lt;Y78,Y78-TODAY(),TODAY()&gt;Y78,"NO APLICA")</f>
        <v>NO APLICA</v>
      </c>
      <c r="AF78" s="88" t="s">
        <v>763</v>
      </c>
      <c r="AG78" s="46" t="s">
        <v>197</v>
      </c>
      <c r="AH78" s="38">
        <v>208830628</v>
      </c>
      <c r="AI78" s="38">
        <v>156</v>
      </c>
      <c r="AJ78" s="38">
        <f t="shared" si="8"/>
        <v>0</v>
      </c>
      <c r="AK78" s="88" t="s">
        <v>763</v>
      </c>
      <c r="AL78" s="50">
        <v>45170</v>
      </c>
      <c r="AM78" s="67" t="s">
        <v>797</v>
      </c>
      <c r="AN78" s="67" t="s">
        <v>797</v>
      </c>
      <c r="AO78" s="111" t="s">
        <v>1606</v>
      </c>
      <c r="AP78" s="47" t="s">
        <v>1715</v>
      </c>
      <c r="AQ78" s="55" t="s">
        <v>1716</v>
      </c>
      <c r="AR78" s="46" t="s">
        <v>13</v>
      </c>
      <c r="AS78" s="56" t="s">
        <v>1717</v>
      </c>
      <c r="AT78" s="292" t="s">
        <v>1718</v>
      </c>
      <c r="AU78" s="62" t="s">
        <v>1719</v>
      </c>
      <c r="AV78" s="61" t="s">
        <v>1076</v>
      </c>
      <c r="AW78" s="59" t="s">
        <v>1720</v>
      </c>
      <c r="AX78" s="59" t="s">
        <v>1721</v>
      </c>
      <c r="AY78" s="61" t="s">
        <v>1722</v>
      </c>
    </row>
    <row r="79" spans="1:51" s="33" customFormat="1" ht="18.75" hidden="1" customHeight="1">
      <c r="A79" s="46">
        <v>2022</v>
      </c>
      <c r="B79" s="46"/>
      <c r="C79" s="54" t="s">
        <v>1723</v>
      </c>
      <c r="D79" s="46" t="s">
        <v>1724</v>
      </c>
      <c r="E79" s="46" t="s">
        <v>1725</v>
      </c>
      <c r="F79" s="47">
        <v>901229309</v>
      </c>
      <c r="G79" s="57">
        <v>1870</v>
      </c>
      <c r="H79" s="46" t="s">
        <v>1047</v>
      </c>
      <c r="I79" s="46" t="s">
        <v>812</v>
      </c>
      <c r="J79" s="46" t="s">
        <v>813</v>
      </c>
      <c r="K79" s="46" t="s">
        <v>859</v>
      </c>
      <c r="L79" s="46" t="s">
        <v>1726</v>
      </c>
      <c r="M79" s="46" t="s">
        <v>1591</v>
      </c>
      <c r="N79" s="50">
        <v>44736</v>
      </c>
      <c r="O79" s="46">
        <v>1</v>
      </c>
      <c r="P79" s="50">
        <v>44735</v>
      </c>
      <c r="Q79" s="50">
        <v>44740</v>
      </c>
      <c r="R79" s="46" t="s">
        <v>196</v>
      </c>
      <c r="S79" s="46" t="s">
        <v>196</v>
      </c>
      <c r="T79" s="46" t="s">
        <v>196</v>
      </c>
      <c r="U79" s="46" t="s">
        <v>196</v>
      </c>
      <c r="V79" s="46">
        <v>1</v>
      </c>
      <c r="W79" s="46" t="s">
        <v>196</v>
      </c>
      <c r="X79" s="46" t="s">
        <v>196</v>
      </c>
      <c r="Y79" s="50">
        <v>44739</v>
      </c>
      <c r="Z79" s="38">
        <v>17943099</v>
      </c>
      <c r="AA79" s="38">
        <v>0</v>
      </c>
      <c r="AB79" s="38">
        <f t="shared" si="6"/>
        <v>17943099</v>
      </c>
      <c r="AC79" s="38">
        <v>0</v>
      </c>
      <c r="AD79" s="64">
        <f t="shared" si="7"/>
        <v>17943099</v>
      </c>
      <c r="AE79" s="340" t="str" cm="1">
        <f t="array" aca="1" ref="AE79" ca="1">_xlfn.IFS(TODAY()&lt;Y79,Y79-TODAY(),TODAY()&gt;Y79,"NO APLICA")</f>
        <v>NO APLICA</v>
      </c>
      <c r="AF79" s="88" t="s">
        <v>763</v>
      </c>
      <c r="AG79" s="46" t="s">
        <v>197</v>
      </c>
      <c r="AH79" s="38">
        <v>17943099</v>
      </c>
      <c r="AI79" s="38">
        <v>0</v>
      </c>
      <c r="AJ79" s="38">
        <f t="shared" si="8"/>
        <v>0</v>
      </c>
      <c r="AK79" s="88" t="s">
        <v>763</v>
      </c>
      <c r="AL79" s="50"/>
      <c r="AM79" s="67" t="s">
        <v>797</v>
      </c>
      <c r="AN79" s="67" t="s">
        <v>797</v>
      </c>
      <c r="AO79" s="113" t="s">
        <v>1727</v>
      </c>
      <c r="AP79" s="47" t="s">
        <v>1728</v>
      </c>
      <c r="AQ79" s="55" t="s">
        <v>1729</v>
      </c>
      <c r="AR79" s="46" t="s">
        <v>65</v>
      </c>
      <c r="AS79" s="56" t="s">
        <v>1146</v>
      </c>
      <c r="AT79" s="115" t="s">
        <v>1147</v>
      </c>
      <c r="AU79" s="62">
        <v>100219419</v>
      </c>
      <c r="AV79" s="61" t="s">
        <v>274</v>
      </c>
      <c r="AW79" s="59" t="s">
        <v>15</v>
      </c>
      <c r="AX79" s="59">
        <v>45835</v>
      </c>
      <c r="AY79" s="61" t="s">
        <v>805</v>
      </c>
    </row>
    <row r="80" spans="1:51" s="33" customFormat="1" ht="18.75" hidden="1" customHeight="1">
      <c r="A80" s="46">
        <v>2022</v>
      </c>
      <c r="B80" s="46"/>
      <c r="C80" s="54" t="s">
        <v>1730</v>
      </c>
      <c r="D80" s="46" t="s">
        <v>1731</v>
      </c>
      <c r="E80" s="46" t="s">
        <v>1732</v>
      </c>
      <c r="F80" s="47">
        <v>830073703</v>
      </c>
      <c r="G80" s="57" t="s">
        <v>1712</v>
      </c>
      <c r="H80" s="46" t="s">
        <v>788</v>
      </c>
      <c r="I80" s="46" t="s">
        <v>789</v>
      </c>
      <c r="J80" s="46" t="s">
        <v>790</v>
      </c>
      <c r="K80" s="46" t="s">
        <v>1713</v>
      </c>
      <c r="L80" s="46" t="s">
        <v>1733</v>
      </c>
      <c r="M80" s="46" t="s">
        <v>1630</v>
      </c>
      <c r="N80" s="50">
        <v>44748</v>
      </c>
      <c r="O80" s="46">
        <v>9</v>
      </c>
      <c r="P80" s="50">
        <v>44750</v>
      </c>
      <c r="Q80" s="50">
        <v>45023</v>
      </c>
      <c r="R80" s="46" t="s">
        <v>196</v>
      </c>
      <c r="S80" s="46" t="s">
        <v>196</v>
      </c>
      <c r="T80" s="46" t="s">
        <v>196</v>
      </c>
      <c r="U80" s="46" t="s">
        <v>1734</v>
      </c>
      <c r="V80" s="46">
        <v>12</v>
      </c>
      <c r="W80" s="46" t="s">
        <v>1735</v>
      </c>
      <c r="X80" s="46" t="s">
        <v>196</v>
      </c>
      <c r="Y80" s="50">
        <v>45167</v>
      </c>
      <c r="Z80" s="38">
        <v>1270087103</v>
      </c>
      <c r="AA80" s="38">
        <v>373650548</v>
      </c>
      <c r="AB80" s="38">
        <f t="shared" si="6"/>
        <v>1643737651</v>
      </c>
      <c r="AC80" s="38">
        <v>0</v>
      </c>
      <c r="AD80" s="64">
        <f t="shared" si="7"/>
        <v>1643737651</v>
      </c>
      <c r="AE80" s="340" t="str" cm="1">
        <f t="array" aca="1" ref="AE80" ca="1">_xlfn.IFS(TODAY()&lt;Y80,Y80-TODAY(),TODAY()&gt;Y80,"NO APLICA")</f>
        <v>NO APLICA</v>
      </c>
      <c r="AF80" s="88" t="s">
        <v>763</v>
      </c>
      <c r="AG80" s="46" t="s">
        <v>767</v>
      </c>
      <c r="AH80" s="38">
        <v>1643735769</v>
      </c>
      <c r="AI80" s="38">
        <v>1882</v>
      </c>
      <c r="AJ80" s="38">
        <f t="shared" si="8"/>
        <v>0</v>
      </c>
      <c r="AK80" s="88" t="s">
        <v>763</v>
      </c>
      <c r="AL80" s="50">
        <v>45212</v>
      </c>
      <c r="AM80" s="67" t="s">
        <v>797</v>
      </c>
      <c r="AN80" s="67" t="s">
        <v>797</v>
      </c>
      <c r="AO80" s="111" t="s">
        <v>1736</v>
      </c>
      <c r="AP80" s="326" t="s">
        <v>1737</v>
      </c>
      <c r="AQ80" s="93" t="s">
        <v>1738</v>
      </c>
      <c r="AR80" s="46" t="s">
        <v>13</v>
      </c>
      <c r="AS80" s="56" t="s">
        <v>1717</v>
      </c>
      <c r="AT80" s="292" t="s">
        <v>1739</v>
      </c>
      <c r="AU80" s="62" t="s">
        <v>1740</v>
      </c>
      <c r="AV80" s="61" t="s">
        <v>1189</v>
      </c>
      <c r="AW80" s="59" t="s">
        <v>1741</v>
      </c>
      <c r="AX80" s="59" t="s">
        <v>1742</v>
      </c>
      <c r="AY80" s="61" t="s">
        <v>1006</v>
      </c>
    </row>
    <row r="81" spans="1:51" s="33" customFormat="1" ht="18.75" hidden="1" customHeight="1">
      <c r="A81" s="46">
        <v>2022</v>
      </c>
      <c r="B81" s="46"/>
      <c r="C81" s="54" t="s">
        <v>1743</v>
      </c>
      <c r="D81" s="46" t="s">
        <v>1744</v>
      </c>
      <c r="E81" s="46" t="s">
        <v>1745</v>
      </c>
      <c r="F81" s="47" t="s">
        <v>1746</v>
      </c>
      <c r="G81" s="90" t="s">
        <v>1747</v>
      </c>
      <c r="H81" s="94" t="s">
        <v>1748</v>
      </c>
      <c r="I81" s="46" t="s">
        <v>846</v>
      </c>
      <c r="J81" s="46" t="s">
        <v>1749</v>
      </c>
      <c r="K81" s="46" t="s">
        <v>190</v>
      </c>
      <c r="L81" s="46" t="s">
        <v>1750</v>
      </c>
      <c r="M81" s="46" t="s">
        <v>1605</v>
      </c>
      <c r="N81" s="50">
        <v>44750</v>
      </c>
      <c r="O81" s="46">
        <v>13</v>
      </c>
      <c r="P81" s="50">
        <v>44761</v>
      </c>
      <c r="Q81" s="50">
        <v>45169</v>
      </c>
      <c r="R81" s="46" t="s">
        <v>196</v>
      </c>
      <c r="S81" s="46" t="s">
        <v>196</v>
      </c>
      <c r="T81" s="46" t="s">
        <v>196</v>
      </c>
      <c r="U81" s="46" t="s">
        <v>196</v>
      </c>
      <c r="V81" s="46">
        <v>13</v>
      </c>
      <c r="W81" s="46" t="s">
        <v>15</v>
      </c>
      <c r="X81" s="46" t="s">
        <v>15</v>
      </c>
      <c r="Y81" s="50">
        <v>45169</v>
      </c>
      <c r="Z81" s="38">
        <v>1817061036</v>
      </c>
      <c r="AA81" s="38">
        <v>0</v>
      </c>
      <c r="AB81" s="95">
        <f>+AC81+AD81</f>
        <v>25827408716</v>
      </c>
      <c r="AC81" s="64">
        <f>25827408716-AD81</f>
        <v>24010347680</v>
      </c>
      <c r="AD81" s="64">
        <f>520000000+1297061036</f>
        <v>1817061036</v>
      </c>
      <c r="AE81" s="340" t="str" cm="1">
        <f t="array" aca="1" ref="AE81" ca="1">_xlfn.IFS(TODAY()&lt;Y81,Y81-TODAY(),TODAY()&gt;Y81,"NO APLICA")</f>
        <v>NO APLICA</v>
      </c>
      <c r="AF81" s="97" t="s">
        <v>767</v>
      </c>
      <c r="AG81" s="46" t="s">
        <v>874</v>
      </c>
      <c r="AH81" s="38">
        <f>520000000+1297061036</f>
        <v>1817061036</v>
      </c>
      <c r="AI81" s="38">
        <v>0</v>
      </c>
      <c r="AJ81" s="38">
        <v>0</v>
      </c>
      <c r="AK81" s="97" t="s">
        <v>767</v>
      </c>
      <c r="AL81" s="46"/>
      <c r="AM81" s="67" t="s">
        <v>797</v>
      </c>
      <c r="AN81" s="67" t="s">
        <v>797</v>
      </c>
      <c r="AO81" s="46" t="s">
        <v>1751</v>
      </c>
      <c r="AP81" s="326" t="s">
        <v>1752</v>
      </c>
      <c r="AQ81" s="93" t="s">
        <v>1753</v>
      </c>
      <c r="AR81" s="46" t="s">
        <v>56</v>
      </c>
      <c r="AS81" s="56" t="s">
        <v>853</v>
      </c>
      <c r="AT81" s="115" t="s">
        <v>1754</v>
      </c>
      <c r="AU81" s="62" t="s">
        <v>196</v>
      </c>
      <c r="AV81" s="61" t="s">
        <v>196</v>
      </c>
      <c r="AW81" s="59" t="s">
        <v>196</v>
      </c>
      <c r="AX81" s="59" t="s">
        <v>196</v>
      </c>
      <c r="AY81" s="63" t="s">
        <v>196</v>
      </c>
    </row>
    <row r="82" spans="1:51" s="33" customFormat="1" ht="18.75" hidden="1" customHeight="1">
      <c r="A82" s="46">
        <v>2022</v>
      </c>
      <c r="B82" s="46"/>
      <c r="C82" s="54" t="s">
        <v>1755</v>
      </c>
      <c r="D82" s="46" t="s">
        <v>1756</v>
      </c>
      <c r="E82" s="46" t="s">
        <v>1757</v>
      </c>
      <c r="F82" s="47">
        <v>830085106</v>
      </c>
      <c r="G82" s="57" t="s">
        <v>1758</v>
      </c>
      <c r="H82" s="46" t="s">
        <v>1759</v>
      </c>
      <c r="I82" s="46" t="s">
        <v>960</v>
      </c>
      <c r="J82" s="46" t="s">
        <v>1223</v>
      </c>
      <c r="K82" s="46" t="s">
        <v>859</v>
      </c>
      <c r="L82" s="46" t="s">
        <v>1760</v>
      </c>
      <c r="M82" s="46" t="s">
        <v>1591</v>
      </c>
      <c r="N82" s="50">
        <v>44763</v>
      </c>
      <c r="O82" s="46">
        <v>2</v>
      </c>
      <c r="P82" s="50">
        <v>44771</v>
      </c>
      <c r="Q82" s="50">
        <v>44832</v>
      </c>
      <c r="R82" s="46" t="s">
        <v>196</v>
      </c>
      <c r="S82" s="46" t="s">
        <v>15</v>
      </c>
      <c r="T82" s="46" t="s">
        <v>15</v>
      </c>
      <c r="U82" s="46" t="s">
        <v>837</v>
      </c>
      <c r="V82" s="46">
        <v>4</v>
      </c>
      <c r="W82" s="46" t="s">
        <v>15</v>
      </c>
      <c r="X82" s="46" t="s">
        <v>15</v>
      </c>
      <c r="Y82" s="50">
        <v>44923</v>
      </c>
      <c r="Z82" s="38">
        <v>13373756</v>
      </c>
      <c r="AA82" s="38">
        <v>6686878</v>
      </c>
      <c r="AB82" s="38">
        <f t="shared" ref="AB82:AB126" si="9">+Z82+AA82</f>
        <v>20060634</v>
      </c>
      <c r="AC82" s="38">
        <v>0</v>
      </c>
      <c r="AD82" s="64">
        <f t="shared" ref="AD82:AD126" si="10">+AB82-AC82</f>
        <v>20060634</v>
      </c>
      <c r="AE82" s="340" t="str" cm="1">
        <f t="array" aca="1" ref="AE82" ca="1">_xlfn.IFS(TODAY()&lt;Y82,Y82-TODAY(),TODAY()&gt;Y82,"NO APLICA")</f>
        <v>NO APLICA</v>
      </c>
      <c r="AF82" s="88" t="s">
        <v>763</v>
      </c>
      <c r="AG82" s="46" t="s">
        <v>197</v>
      </c>
      <c r="AH82" s="38">
        <v>20060634</v>
      </c>
      <c r="AI82" s="38">
        <v>0</v>
      </c>
      <c r="AJ82" s="38">
        <f>+AB82-AH82-AI82</f>
        <v>0</v>
      </c>
      <c r="AK82" s="88" t="s">
        <v>763</v>
      </c>
      <c r="AL82" s="50">
        <v>44939</v>
      </c>
      <c r="AM82" s="67" t="s">
        <v>797</v>
      </c>
      <c r="AN82" s="67" t="s">
        <v>797</v>
      </c>
      <c r="AO82" s="92" t="s">
        <v>1761</v>
      </c>
      <c r="AP82" s="326" t="s">
        <v>1762</v>
      </c>
      <c r="AQ82" s="72" t="s">
        <v>1763</v>
      </c>
      <c r="AR82" s="46" t="s">
        <v>102</v>
      </c>
      <c r="AS82" s="100" t="s">
        <v>1764</v>
      </c>
      <c r="AT82" s="292" t="s">
        <v>1765</v>
      </c>
      <c r="AU82" s="62" t="s">
        <v>1766</v>
      </c>
      <c r="AV82" s="61" t="s">
        <v>1623</v>
      </c>
      <c r="AW82" s="59">
        <v>44759</v>
      </c>
      <c r="AX82" s="59">
        <v>45065</v>
      </c>
      <c r="AY82" s="61" t="s">
        <v>869</v>
      </c>
    </row>
    <row r="83" spans="1:51" s="33" customFormat="1" ht="18.75" hidden="1" customHeight="1">
      <c r="A83" s="46">
        <v>2022</v>
      </c>
      <c r="B83" s="46"/>
      <c r="C83" s="54" t="s">
        <v>1767</v>
      </c>
      <c r="D83" s="46" t="s">
        <v>1768</v>
      </c>
      <c r="E83" s="46" t="s">
        <v>1769</v>
      </c>
      <c r="F83" s="47">
        <v>900128706</v>
      </c>
      <c r="G83" s="57" t="s">
        <v>1712</v>
      </c>
      <c r="H83" s="46" t="s">
        <v>788</v>
      </c>
      <c r="I83" s="46" t="s">
        <v>1062</v>
      </c>
      <c r="J83" s="46" t="s">
        <v>1770</v>
      </c>
      <c r="K83" s="46" t="s">
        <v>814</v>
      </c>
      <c r="L83" s="46" t="s">
        <v>1771</v>
      </c>
      <c r="M83" s="46" t="s">
        <v>1065</v>
      </c>
      <c r="N83" s="50">
        <v>44764</v>
      </c>
      <c r="O83" s="46">
        <v>6</v>
      </c>
      <c r="P83" s="50">
        <v>44776</v>
      </c>
      <c r="Q83" s="50">
        <v>44912</v>
      </c>
      <c r="R83" s="46" t="s">
        <v>196</v>
      </c>
      <c r="S83" s="46" t="s">
        <v>15</v>
      </c>
      <c r="T83" s="46" t="s">
        <v>15</v>
      </c>
      <c r="U83" s="46" t="s">
        <v>1772</v>
      </c>
      <c r="V83" s="46" t="s">
        <v>1773</v>
      </c>
      <c r="W83" s="46" t="s">
        <v>15</v>
      </c>
      <c r="X83" s="46" t="s">
        <v>15</v>
      </c>
      <c r="Y83" s="50">
        <v>44959</v>
      </c>
      <c r="Z83" s="38">
        <v>821487273</v>
      </c>
      <c r="AA83" s="38">
        <v>355411028</v>
      </c>
      <c r="AB83" s="38">
        <f t="shared" si="9"/>
        <v>1176898301</v>
      </c>
      <c r="AC83" s="38">
        <v>0</v>
      </c>
      <c r="AD83" s="64">
        <f t="shared" si="10"/>
        <v>1176898301</v>
      </c>
      <c r="AE83" s="340" t="str" cm="1">
        <f t="array" aca="1" ref="AE83" ca="1">_xlfn.IFS(TODAY()&lt;Y83,Y83-TODAY(),TODAY()&gt;Y83,"NO APLICA")</f>
        <v>NO APLICA</v>
      </c>
      <c r="AF83" s="88" t="s">
        <v>763</v>
      </c>
      <c r="AG83" s="46" t="s">
        <v>197</v>
      </c>
      <c r="AH83" s="38">
        <v>1176898301</v>
      </c>
      <c r="AI83" s="38">
        <v>0</v>
      </c>
      <c r="AJ83" s="38">
        <f>+AB83-AH83-AI83</f>
        <v>0</v>
      </c>
      <c r="AK83" s="88" t="s">
        <v>763</v>
      </c>
      <c r="AL83" s="50">
        <v>45201</v>
      </c>
      <c r="AM83" s="67" t="s">
        <v>797</v>
      </c>
      <c r="AN83" s="67" t="s">
        <v>797</v>
      </c>
      <c r="AO83" s="111" t="s">
        <v>1736</v>
      </c>
      <c r="AP83" s="326" t="s">
        <v>1774</v>
      </c>
      <c r="AQ83" s="93" t="s">
        <v>1775</v>
      </c>
      <c r="AR83" s="46" t="s">
        <v>13</v>
      </c>
      <c r="AS83" s="56" t="s">
        <v>1776</v>
      </c>
      <c r="AT83" s="115" t="s">
        <v>1777</v>
      </c>
      <c r="AU83" s="62" t="s">
        <v>1778</v>
      </c>
      <c r="AV83" s="61" t="s">
        <v>1779</v>
      </c>
      <c r="AW83" s="59" t="s">
        <v>1780</v>
      </c>
      <c r="AX83" s="59" t="s">
        <v>1781</v>
      </c>
      <c r="AY83" s="61" t="s">
        <v>1079</v>
      </c>
    </row>
    <row r="84" spans="1:51" s="33" customFormat="1" ht="18.75" hidden="1" customHeight="1">
      <c r="A84" s="46">
        <v>2022</v>
      </c>
      <c r="B84" s="46"/>
      <c r="C84" s="54" t="s">
        <v>1777</v>
      </c>
      <c r="D84" s="46" t="s">
        <v>1782</v>
      </c>
      <c r="E84" s="46" t="s">
        <v>1776</v>
      </c>
      <c r="F84" s="47">
        <v>901172605</v>
      </c>
      <c r="G84" s="57" t="s">
        <v>1712</v>
      </c>
      <c r="H84" s="46" t="s">
        <v>788</v>
      </c>
      <c r="I84" s="46" t="s">
        <v>1668</v>
      </c>
      <c r="J84" s="46" t="s">
        <v>1178</v>
      </c>
      <c r="K84" s="46" t="s">
        <v>1615</v>
      </c>
      <c r="L84" s="46" t="s">
        <v>1783</v>
      </c>
      <c r="M84" s="46" t="s">
        <v>1065</v>
      </c>
      <c r="N84" s="50">
        <v>44764</v>
      </c>
      <c r="O84" s="46">
        <v>6</v>
      </c>
      <c r="P84" s="50">
        <v>44776</v>
      </c>
      <c r="Q84" s="50">
        <v>44912</v>
      </c>
      <c r="R84" s="46" t="s">
        <v>196</v>
      </c>
      <c r="S84" s="46" t="s">
        <v>15</v>
      </c>
      <c r="T84" s="46" t="s">
        <v>15</v>
      </c>
      <c r="U84" s="46" t="s">
        <v>1772</v>
      </c>
      <c r="V84" s="46" t="s">
        <v>1773</v>
      </c>
      <c r="W84" s="46" t="s">
        <v>15</v>
      </c>
      <c r="X84" s="46" t="s">
        <v>15</v>
      </c>
      <c r="Y84" s="50">
        <v>44959</v>
      </c>
      <c r="Z84" s="38">
        <v>82148721</v>
      </c>
      <c r="AA84" s="38">
        <v>33486100</v>
      </c>
      <c r="AB84" s="38">
        <f t="shared" si="9"/>
        <v>115634821</v>
      </c>
      <c r="AC84" s="38">
        <v>0</v>
      </c>
      <c r="AD84" s="64">
        <f t="shared" si="10"/>
        <v>115634821</v>
      </c>
      <c r="AE84" s="340" t="str" cm="1">
        <f t="array" aca="1" ref="AE84" ca="1">_xlfn.IFS(TODAY()&lt;Y84,Y84-TODAY(),TODAY()&gt;Y84,"NO APLICA")</f>
        <v>NO APLICA</v>
      </c>
      <c r="AF84" s="88" t="s">
        <v>763</v>
      </c>
      <c r="AG84" s="46" t="s">
        <v>197</v>
      </c>
      <c r="AH84" s="38">
        <v>115634821</v>
      </c>
      <c r="AI84" s="38">
        <v>0</v>
      </c>
      <c r="AJ84" s="38">
        <f>+AB84-AH84-AI84</f>
        <v>0</v>
      </c>
      <c r="AK84" s="88" t="s">
        <v>763</v>
      </c>
      <c r="AL84" s="50">
        <v>45201</v>
      </c>
      <c r="AM84" s="67" t="s">
        <v>797</v>
      </c>
      <c r="AN84" s="67" t="s">
        <v>797</v>
      </c>
      <c r="AO84" s="113" t="s">
        <v>1784</v>
      </c>
      <c r="AP84" s="326" t="s">
        <v>1785</v>
      </c>
      <c r="AQ84" s="93" t="s">
        <v>1786</v>
      </c>
      <c r="AR84" s="46" t="s">
        <v>13</v>
      </c>
      <c r="AS84" s="56" t="s">
        <v>1787</v>
      </c>
      <c r="AT84" s="292" t="s">
        <v>1788</v>
      </c>
      <c r="AU84" s="62" t="s">
        <v>1789</v>
      </c>
      <c r="AV84" s="61" t="s">
        <v>1790</v>
      </c>
      <c r="AW84" s="59" t="s">
        <v>1791</v>
      </c>
      <c r="AX84" s="59" t="s">
        <v>1792</v>
      </c>
      <c r="AY84" s="61" t="s">
        <v>1079</v>
      </c>
    </row>
    <row r="85" spans="1:51" s="33" customFormat="1" ht="18.75" customHeight="1">
      <c r="A85" s="46">
        <v>2022</v>
      </c>
      <c r="B85" s="46"/>
      <c r="C85" s="54" t="s">
        <v>1793</v>
      </c>
      <c r="D85" s="46" t="s">
        <v>1794</v>
      </c>
      <c r="E85" s="46" t="s">
        <v>1795</v>
      </c>
      <c r="F85" s="47">
        <v>901508361</v>
      </c>
      <c r="G85" s="57" t="s">
        <v>1796</v>
      </c>
      <c r="H85" s="46" t="s">
        <v>881</v>
      </c>
      <c r="I85" s="46" t="s">
        <v>846</v>
      </c>
      <c r="J85" s="46" t="s">
        <v>1749</v>
      </c>
      <c r="K85" s="46" t="s">
        <v>190</v>
      </c>
      <c r="L85" s="46" t="s">
        <v>1797</v>
      </c>
      <c r="M85" s="46" t="s">
        <v>1116</v>
      </c>
      <c r="N85" s="50">
        <v>44799</v>
      </c>
      <c r="O85" s="46">
        <v>76</v>
      </c>
      <c r="P85" s="50">
        <v>44799</v>
      </c>
      <c r="Q85" s="50">
        <v>47483</v>
      </c>
      <c r="R85" s="46" t="s">
        <v>196</v>
      </c>
      <c r="S85" s="46" t="s">
        <v>196</v>
      </c>
      <c r="T85" s="46" t="s">
        <v>196</v>
      </c>
      <c r="U85" s="46" t="s">
        <v>196</v>
      </c>
      <c r="V85" s="46">
        <v>76</v>
      </c>
      <c r="W85" s="46" t="s">
        <v>15</v>
      </c>
      <c r="X85" s="46" t="s">
        <v>15</v>
      </c>
      <c r="Y85" s="343">
        <v>47483</v>
      </c>
      <c r="Z85" s="38">
        <v>5426161000</v>
      </c>
      <c r="AA85" s="38">
        <v>0</v>
      </c>
      <c r="AB85" s="95">
        <f t="shared" si="9"/>
        <v>5426161000</v>
      </c>
      <c r="AC85" s="38">
        <v>0</v>
      </c>
      <c r="AD85" s="64">
        <f t="shared" si="10"/>
        <v>5426161000</v>
      </c>
      <c r="AE85" s="340" cm="1">
        <f t="array" aca="1" ref="AE85" ca="1">_xlfn.IFS(TODAY()&lt;Y85,Y85-TODAY(),TODAY()&gt;Y85,"NO APLICA")</f>
        <v>1335</v>
      </c>
      <c r="AF85" s="53" t="s">
        <v>197</v>
      </c>
      <c r="AG85" s="46" t="s">
        <v>197</v>
      </c>
      <c r="AH85" s="38">
        <v>5426161000</v>
      </c>
      <c r="AI85" s="38">
        <v>0</v>
      </c>
      <c r="AJ85" s="38">
        <f>+AB85-AH85-AI85</f>
        <v>0</v>
      </c>
      <c r="AK85" s="53" t="s">
        <v>197</v>
      </c>
      <c r="AL85" s="46" t="s">
        <v>196</v>
      </c>
      <c r="AM85" s="67" t="s">
        <v>797</v>
      </c>
      <c r="AN85" s="67" t="s">
        <v>797</v>
      </c>
      <c r="AO85" s="46" t="s">
        <v>762</v>
      </c>
      <c r="AP85" s="328" t="s">
        <v>1798</v>
      </c>
      <c r="AQ85" s="55" t="s">
        <v>1799</v>
      </c>
      <c r="AR85" s="46" t="s">
        <v>886</v>
      </c>
      <c r="AS85" s="56" t="s">
        <v>887</v>
      </c>
      <c r="AT85" s="115" t="s">
        <v>888</v>
      </c>
      <c r="AU85" s="62" t="s">
        <v>196</v>
      </c>
      <c r="AV85" s="61" t="s">
        <v>196</v>
      </c>
      <c r="AW85" s="59" t="s">
        <v>196</v>
      </c>
      <c r="AX85" s="59" t="s">
        <v>196</v>
      </c>
      <c r="AY85" s="63" t="s">
        <v>196</v>
      </c>
    </row>
    <row r="86" spans="1:51" s="33" customFormat="1" ht="18.75" hidden="1" customHeight="1">
      <c r="A86" s="46">
        <v>2022</v>
      </c>
      <c r="B86" s="46"/>
      <c r="C86" s="54" t="s">
        <v>1800</v>
      </c>
      <c r="D86" s="46" t="s">
        <v>1801</v>
      </c>
      <c r="E86" s="46" t="s">
        <v>1802</v>
      </c>
      <c r="F86" s="47">
        <v>899999061</v>
      </c>
      <c r="G86" s="57" t="s">
        <v>188</v>
      </c>
      <c r="H86" s="46" t="s">
        <v>188</v>
      </c>
      <c r="I86" s="46" t="s">
        <v>846</v>
      </c>
      <c r="J86" s="46" t="s">
        <v>1749</v>
      </c>
      <c r="K86" s="46" t="s">
        <v>190</v>
      </c>
      <c r="L86" s="46" t="s">
        <v>1803</v>
      </c>
      <c r="M86" s="46" t="s">
        <v>1605</v>
      </c>
      <c r="N86" s="50">
        <v>44781</v>
      </c>
      <c r="O86" s="46">
        <v>12</v>
      </c>
      <c r="P86" s="50">
        <v>44781</v>
      </c>
      <c r="Q86" s="50">
        <v>45145</v>
      </c>
      <c r="R86" s="46" t="s">
        <v>196</v>
      </c>
      <c r="S86" s="46" t="s">
        <v>196</v>
      </c>
      <c r="T86" s="46" t="s">
        <v>196</v>
      </c>
      <c r="U86" s="46" t="s">
        <v>196</v>
      </c>
      <c r="V86" s="46">
        <v>12</v>
      </c>
      <c r="W86" s="46" t="s">
        <v>15</v>
      </c>
      <c r="X86" s="46" t="s">
        <v>15</v>
      </c>
      <c r="Y86" s="50">
        <v>45145</v>
      </c>
      <c r="Z86" s="38">
        <v>0</v>
      </c>
      <c r="AA86" s="38">
        <v>0</v>
      </c>
      <c r="AB86" s="95">
        <f t="shared" si="9"/>
        <v>0</v>
      </c>
      <c r="AC86" s="38">
        <v>0</v>
      </c>
      <c r="AD86" s="64">
        <f t="shared" si="10"/>
        <v>0</v>
      </c>
      <c r="AE86" s="340" t="str" cm="1">
        <f t="array" aca="1" ref="AE86" ca="1">_xlfn.IFS(TODAY()&lt;Y86,Y86-TODAY(),TODAY()&gt;Y86,"NO APLICA")</f>
        <v>NO APLICA</v>
      </c>
      <c r="AF86" s="88" t="s">
        <v>763</v>
      </c>
      <c r="AG86" s="46" t="s">
        <v>874</v>
      </c>
      <c r="AH86" s="98">
        <v>0</v>
      </c>
      <c r="AI86" s="98">
        <v>0</v>
      </c>
      <c r="AJ86" s="98">
        <v>0</v>
      </c>
      <c r="AK86" s="88" t="s">
        <v>763</v>
      </c>
      <c r="AL86" s="50">
        <v>45448</v>
      </c>
      <c r="AM86" s="67" t="s">
        <v>797</v>
      </c>
      <c r="AN86" s="67" t="s">
        <v>797</v>
      </c>
      <c r="AO86" s="46" t="s">
        <v>763</v>
      </c>
      <c r="AP86" s="326" t="s">
        <v>1804</v>
      </c>
      <c r="AQ86" s="93" t="s">
        <v>1805</v>
      </c>
      <c r="AR86" s="46" t="s">
        <v>914</v>
      </c>
      <c r="AS86" s="100" t="s">
        <v>915</v>
      </c>
      <c r="AT86" s="115" t="s">
        <v>1806</v>
      </c>
      <c r="AU86" s="62" t="s">
        <v>196</v>
      </c>
      <c r="AV86" s="61" t="s">
        <v>196</v>
      </c>
      <c r="AW86" s="59" t="s">
        <v>196</v>
      </c>
      <c r="AX86" s="59" t="s">
        <v>196</v>
      </c>
      <c r="AY86" s="63" t="s">
        <v>196</v>
      </c>
    </row>
    <row r="87" spans="1:51" s="33" customFormat="1" ht="18.75" hidden="1" customHeight="1">
      <c r="A87" s="46">
        <v>2022</v>
      </c>
      <c r="B87" s="46"/>
      <c r="C87" s="54" t="s">
        <v>1807</v>
      </c>
      <c r="D87" s="46" t="s">
        <v>1808</v>
      </c>
      <c r="E87" s="46" t="s">
        <v>1809</v>
      </c>
      <c r="F87" s="47">
        <v>900062917</v>
      </c>
      <c r="G87" s="57" t="s">
        <v>1640</v>
      </c>
      <c r="H87" s="46" t="s">
        <v>959</v>
      </c>
      <c r="I87" s="46" t="s">
        <v>832</v>
      </c>
      <c r="J87" s="46" t="s">
        <v>1582</v>
      </c>
      <c r="K87" s="46" t="s">
        <v>190</v>
      </c>
      <c r="L87" s="46" t="s">
        <v>1810</v>
      </c>
      <c r="M87" s="46" t="s">
        <v>1696</v>
      </c>
      <c r="N87" s="50">
        <v>44791</v>
      </c>
      <c r="O87" s="46">
        <v>6</v>
      </c>
      <c r="P87" s="50">
        <v>44810</v>
      </c>
      <c r="Q87" s="50">
        <v>44990</v>
      </c>
      <c r="R87" s="46" t="s">
        <v>196</v>
      </c>
      <c r="S87" s="46" t="s">
        <v>196</v>
      </c>
      <c r="T87" s="46" t="s">
        <v>196</v>
      </c>
      <c r="U87" s="46" t="s">
        <v>196</v>
      </c>
      <c r="V87" s="46">
        <v>6</v>
      </c>
      <c r="W87" s="46" t="s">
        <v>15</v>
      </c>
      <c r="X87" s="46" t="s">
        <v>15</v>
      </c>
      <c r="Y87" s="50">
        <v>44990</v>
      </c>
      <c r="Z87" s="38">
        <v>94835600</v>
      </c>
      <c r="AA87" s="38">
        <v>0</v>
      </c>
      <c r="AB87" s="38">
        <f t="shared" si="9"/>
        <v>94835600</v>
      </c>
      <c r="AC87" s="38">
        <v>0</v>
      </c>
      <c r="AD87" s="64">
        <f t="shared" si="10"/>
        <v>94835600</v>
      </c>
      <c r="AE87" s="340" t="str" cm="1">
        <f t="array" aca="1" ref="AE87" ca="1">_xlfn.IFS(TODAY()&lt;Y87,Y87-TODAY(),TODAY()&gt;Y87,"NO APLICA")</f>
        <v>NO APLICA</v>
      </c>
      <c r="AF87" s="97" t="s">
        <v>767</v>
      </c>
      <c r="AG87" s="46" t="s">
        <v>197</v>
      </c>
      <c r="AH87" s="38">
        <v>90380458</v>
      </c>
      <c r="AI87" s="38">
        <v>0</v>
      </c>
      <c r="AJ87" s="38">
        <f>+AB87-AH87-AI87</f>
        <v>4455142</v>
      </c>
      <c r="AK87" s="97" t="s">
        <v>767</v>
      </c>
      <c r="AL87" s="46"/>
      <c r="AM87" s="67" t="s">
        <v>797</v>
      </c>
      <c r="AN87" s="67" t="s">
        <v>797</v>
      </c>
      <c r="AO87" s="94" t="s">
        <v>1811</v>
      </c>
      <c r="AP87" s="47" t="s">
        <v>1812</v>
      </c>
      <c r="AQ87" s="55" t="s">
        <v>1813</v>
      </c>
      <c r="AR87" s="46" t="s">
        <v>1814</v>
      </c>
      <c r="AS87" s="100" t="s">
        <v>1815</v>
      </c>
      <c r="AT87" s="115" t="s">
        <v>1816</v>
      </c>
      <c r="AU87" s="62">
        <v>8002043104</v>
      </c>
      <c r="AV87" s="61" t="s">
        <v>1817</v>
      </c>
      <c r="AW87" s="59" t="s">
        <v>15</v>
      </c>
      <c r="AX87" s="59">
        <v>45157</v>
      </c>
      <c r="AY87" s="61" t="s">
        <v>869</v>
      </c>
    </row>
    <row r="88" spans="1:51" s="33" customFormat="1" ht="18.75" hidden="1" customHeight="1">
      <c r="A88" s="46">
        <v>2022</v>
      </c>
      <c r="B88" s="46"/>
      <c r="C88" s="54" t="s">
        <v>1818</v>
      </c>
      <c r="D88" s="46" t="s">
        <v>1819</v>
      </c>
      <c r="E88" s="46" t="s">
        <v>1820</v>
      </c>
      <c r="F88" s="114">
        <v>800250713</v>
      </c>
      <c r="G88" s="57" t="s">
        <v>1821</v>
      </c>
      <c r="H88" s="46" t="s">
        <v>1822</v>
      </c>
      <c r="I88" s="46" t="s">
        <v>846</v>
      </c>
      <c r="J88" s="46" t="s">
        <v>1749</v>
      </c>
      <c r="K88" s="46" t="s">
        <v>190</v>
      </c>
      <c r="L88" s="46" t="s">
        <v>1823</v>
      </c>
      <c r="M88" s="46" t="s">
        <v>1605</v>
      </c>
      <c r="N88" s="50">
        <v>44790</v>
      </c>
      <c r="O88" s="46">
        <v>9</v>
      </c>
      <c r="P88" s="50">
        <v>44816</v>
      </c>
      <c r="Q88" s="50">
        <v>45088</v>
      </c>
      <c r="R88" s="46" t="s">
        <v>196</v>
      </c>
      <c r="S88" s="46" t="s">
        <v>15</v>
      </c>
      <c r="T88" s="46" t="s">
        <v>15</v>
      </c>
      <c r="U88" s="94" t="s">
        <v>1824</v>
      </c>
      <c r="V88" s="94" t="s">
        <v>1825</v>
      </c>
      <c r="W88" s="46" t="s">
        <v>15</v>
      </c>
      <c r="X88" s="46" t="s">
        <v>15</v>
      </c>
      <c r="Y88" s="50">
        <v>45319</v>
      </c>
      <c r="Z88" s="38">
        <v>2657086602</v>
      </c>
      <c r="AA88" s="38">
        <v>0</v>
      </c>
      <c r="AB88" s="95">
        <f t="shared" si="9"/>
        <v>2657086602</v>
      </c>
      <c r="AC88" s="64">
        <v>68533998</v>
      </c>
      <c r="AD88" s="64">
        <f t="shared" si="10"/>
        <v>2588552604</v>
      </c>
      <c r="AE88" s="340" t="str" cm="1">
        <f t="array" aca="1" ref="AE88" ca="1">_xlfn.IFS(TODAY()&lt;Y88,Y88-TODAY(),TODAY()&gt;Y88,"NO APLICA")</f>
        <v>NO APLICA</v>
      </c>
      <c r="AF88" s="97" t="s">
        <v>767</v>
      </c>
      <c r="AG88" s="46" t="s">
        <v>197</v>
      </c>
      <c r="AH88" s="38">
        <v>2471642083</v>
      </c>
      <c r="AI88" s="38">
        <v>0</v>
      </c>
      <c r="AJ88" s="38">
        <v>116910521</v>
      </c>
      <c r="AK88" s="97" t="s">
        <v>767</v>
      </c>
      <c r="AL88" s="46"/>
      <c r="AM88" s="67" t="s">
        <v>797</v>
      </c>
      <c r="AN88" s="67" t="s">
        <v>797</v>
      </c>
      <c r="AO88" s="46" t="s">
        <v>1826</v>
      </c>
      <c r="AP88" s="47" t="s">
        <v>1827</v>
      </c>
      <c r="AQ88" s="55" t="s">
        <v>1828</v>
      </c>
      <c r="AR88" s="46" t="s">
        <v>914</v>
      </c>
      <c r="AS88" s="100" t="s">
        <v>915</v>
      </c>
      <c r="AT88" s="115" t="s">
        <v>1829</v>
      </c>
      <c r="AU88" s="62" t="s">
        <v>1830</v>
      </c>
      <c r="AV88" s="61" t="s">
        <v>216</v>
      </c>
      <c r="AW88" s="59" t="s">
        <v>15</v>
      </c>
      <c r="AX88" s="59">
        <v>45472</v>
      </c>
      <c r="AY88" s="61" t="s">
        <v>805</v>
      </c>
    </row>
    <row r="89" spans="1:51" s="33" customFormat="1" ht="18.75" hidden="1" customHeight="1">
      <c r="A89" s="46">
        <v>2022</v>
      </c>
      <c r="B89" s="46"/>
      <c r="C89" s="54" t="s">
        <v>1831</v>
      </c>
      <c r="D89" s="46" t="s">
        <v>1832</v>
      </c>
      <c r="E89" s="46" t="s">
        <v>1833</v>
      </c>
      <c r="F89" s="47">
        <v>830012587</v>
      </c>
      <c r="G89" s="57" t="s">
        <v>1834</v>
      </c>
      <c r="H89" s="94" t="s">
        <v>1835</v>
      </c>
      <c r="I89" s="46" t="s">
        <v>832</v>
      </c>
      <c r="J89" s="46" t="s">
        <v>1582</v>
      </c>
      <c r="K89" s="46" t="s">
        <v>190</v>
      </c>
      <c r="L89" s="46" t="s">
        <v>1836</v>
      </c>
      <c r="M89" s="46" t="s">
        <v>1605</v>
      </c>
      <c r="N89" s="50">
        <v>44889</v>
      </c>
      <c r="O89" s="46">
        <v>5</v>
      </c>
      <c r="P89" s="50">
        <v>44866</v>
      </c>
      <c r="Q89" s="50">
        <v>45016</v>
      </c>
      <c r="R89" s="46" t="s">
        <v>196</v>
      </c>
      <c r="S89" s="46" t="s">
        <v>196</v>
      </c>
      <c r="T89" s="46" t="s">
        <v>196</v>
      </c>
      <c r="U89" s="46" t="s">
        <v>196</v>
      </c>
      <c r="V89" s="46">
        <v>5</v>
      </c>
      <c r="W89" s="46" t="s">
        <v>15</v>
      </c>
      <c r="X89" s="46" t="s">
        <v>15</v>
      </c>
      <c r="Y89" s="50">
        <v>45016</v>
      </c>
      <c r="Z89" s="38">
        <v>100000000</v>
      </c>
      <c r="AA89" s="38">
        <v>0</v>
      </c>
      <c r="AB89" s="38">
        <f t="shared" si="9"/>
        <v>100000000</v>
      </c>
      <c r="AC89" s="38">
        <v>0</v>
      </c>
      <c r="AD89" s="64">
        <f t="shared" si="10"/>
        <v>100000000</v>
      </c>
      <c r="AE89" s="340" t="str" cm="1">
        <f t="array" aca="1" ref="AE89" ca="1">_xlfn.IFS(TODAY()&lt;Y89,Y89-TODAY(),TODAY()&gt;Y89,"NO APLICA")</f>
        <v>NO APLICA</v>
      </c>
      <c r="AF89" s="88" t="s">
        <v>763</v>
      </c>
      <c r="AG89" s="46" t="s">
        <v>874</v>
      </c>
      <c r="AH89" s="38">
        <v>100000000</v>
      </c>
      <c r="AI89" s="38">
        <v>0</v>
      </c>
      <c r="AJ89" s="38">
        <f>+AB89-AH89-AI89</f>
        <v>0</v>
      </c>
      <c r="AK89" s="88" t="s">
        <v>763</v>
      </c>
      <c r="AL89" s="50"/>
      <c r="AM89" s="67" t="s">
        <v>797</v>
      </c>
      <c r="AN89" s="67" t="s">
        <v>797</v>
      </c>
      <c r="AO89" s="46" t="s">
        <v>15</v>
      </c>
      <c r="AP89" s="326" t="s">
        <v>1837</v>
      </c>
      <c r="AQ89" s="93" t="s">
        <v>1838</v>
      </c>
      <c r="AR89" s="46" t="s">
        <v>56</v>
      </c>
      <c r="AS89" s="56" t="s">
        <v>853</v>
      </c>
      <c r="AT89" s="115" t="s">
        <v>1839</v>
      </c>
      <c r="AU89" s="62" t="s">
        <v>1840</v>
      </c>
      <c r="AV89" s="61" t="s">
        <v>1623</v>
      </c>
      <c r="AW89" s="59">
        <v>44890</v>
      </c>
      <c r="AX89" s="59">
        <v>46113</v>
      </c>
      <c r="AY89" s="61" t="s">
        <v>805</v>
      </c>
    </row>
    <row r="90" spans="1:51" s="33" customFormat="1" ht="18.75" hidden="1" customHeight="1">
      <c r="A90" s="46">
        <v>2022</v>
      </c>
      <c r="B90" s="46"/>
      <c r="C90" s="54" t="s">
        <v>1841</v>
      </c>
      <c r="D90" s="46" t="s">
        <v>1842</v>
      </c>
      <c r="E90" s="46" t="s">
        <v>1843</v>
      </c>
      <c r="F90" s="47">
        <v>860053274</v>
      </c>
      <c r="G90" s="57" t="s">
        <v>1844</v>
      </c>
      <c r="H90" s="46" t="s">
        <v>1845</v>
      </c>
      <c r="I90" s="46" t="s">
        <v>789</v>
      </c>
      <c r="J90" s="46" t="s">
        <v>790</v>
      </c>
      <c r="K90" s="46" t="s">
        <v>859</v>
      </c>
      <c r="L90" s="46" t="s">
        <v>1846</v>
      </c>
      <c r="M90" s="46" t="s">
        <v>195</v>
      </c>
      <c r="N90" s="50">
        <v>44810</v>
      </c>
      <c r="O90" s="46">
        <v>5</v>
      </c>
      <c r="P90" s="50">
        <v>44811</v>
      </c>
      <c r="Q90" s="50">
        <v>44963</v>
      </c>
      <c r="R90" s="46" t="s">
        <v>196</v>
      </c>
      <c r="S90" s="46" t="s">
        <v>196</v>
      </c>
      <c r="T90" s="46" t="s">
        <v>196</v>
      </c>
      <c r="U90" s="46" t="s">
        <v>196</v>
      </c>
      <c r="V90" s="46">
        <v>5</v>
      </c>
      <c r="W90" s="46" t="s">
        <v>15</v>
      </c>
      <c r="X90" s="46" t="s">
        <v>15</v>
      </c>
      <c r="Y90" s="50">
        <v>44963</v>
      </c>
      <c r="Z90" s="38">
        <v>15000000</v>
      </c>
      <c r="AA90" s="38">
        <v>0</v>
      </c>
      <c r="AB90" s="38">
        <f t="shared" si="9"/>
        <v>15000000</v>
      </c>
      <c r="AC90" s="38">
        <v>0</v>
      </c>
      <c r="AD90" s="64">
        <f t="shared" si="10"/>
        <v>15000000</v>
      </c>
      <c r="AE90" s="340" t="str" cm="1">
        <f t="array" aca="1" ref="AE90" ca="1">_xlfn.IFS(TODAY()&lt;Y90,Y90-TODAY(),TODAY()&gt;Y90,"NO APLICA")</f>
        <v>NO APLICA</v>
      </c>
      <c r="AF90" s="88" t="s">
        <v>763</v>
      </c>
      <c r="AG90" s="46" t="s">
        <v>1847</v>
      </c>
      <c r="AH90" s="38">
        <v>14942294</v>
      </c>
      <c r="AI90" s="38">
        <v>57706</v>
      </c>
      <c r="AJ90" s="38">
        <v>0</v>
      </c>
      <c r="AK90" s="88" t="s">
        <v>763</v>
      </c>
      <c r="AL90" s="50">
        <v>44844</v>
      </c>
      <c r="AM90" s="67" t="s">
        <v>797</v>
      </c>
      <c r="AN90" s="67" t="s">
        <v>797</v>
      </c>
      <c r="AO90" s="94" t="s">
        <v>1848</v>
      </c>
      <c r="AP90" s="47" t="s">
        <v>1849</v>
      </c>
      <c r="AQ90" s="55" t="s">
        <v>1850</v>
      </c>
      <c r="AR90" s="46" t="s">
        <v>199</v>
      </c>
      <c r="AS90" s="56" t="s">
        <v>1002</v>
      </c>
      <c r="AT90" s="115" t="s">
        <v>1851</v>
      </c>
      <c r="AU90" s="62" t="s">
        <v>1852</v>
      </c>
      <c r="AV90" s="61" t="s">
        <v>216</v>
      </c>
      <c r="AW90" s="59" t="s">
        <v>1853</v>
      </c>
      <c r="AX90" s="59" t="s">
        <v>1854</v>
      </c>
      <c r="AY90" s="61" t="s">
        <v>869</v>
      </c>
    </row>
    <row r="91" spans="1:51" s="33" customFormat="1" ht="18.75" hidden="1" customHeight="1">
      <c r="A91" s="46">
        <v>2022</v>
      </c>
      <c r="B91" s="46"/>
      <c r="C91" s="54" t="s">
        <v>1855</v>
      </c>
      <c r="D91" s="46" t="s">
        <v>1856</v>
      </c>
      <c r="E91" s="46" t="s">
        <v>1857</v>
      </c>
      <c r="F91" s="47">
        <v>901340203</v>
      </c>
      <c r="G91" s="57" t="s">
        <v>1858</v>
      </c>
      <c r="H91" s="46" t="s">
        <v>932</v>
      </c>
      <c r="I91" s="46" t="s">
        <v>789</v>
      </c>
      <c r="J91" s="46" t="s">
        <v>790</v>
      </c>
      <c r="K91" s="46" t="s">
        <v>859</v>
      </c>
      <c r="L91" s="46" t="s">
        <v>1859</v>
      </c>
      <c r="M91" s="46" t="s">
        <v>1860</v>
      </c>
      <c r="N91" s="50">
        <v>44811</v>
      </c>
      <c r="O91" s="46">
        <v>3</v>
      </c>
      <c r="P91" s="50">
        <v>44813</v>
      </c>
      <c r="Q91" s="50">
        <v>44932</v>
      </c>
      <c r="R91" s="46" t="s">
        <v>196</v>
      </c>
      <c r="S91" s="46" t="s">
        <v>196</v>
      </c>
      <c r="T91" s="46" t="s">
        <v>196</v>
      </c>
      <c r="U91" s="46" t="s">
        <v>196</v>
      </c>
      <c r="V91" s="46">
        <v>3</v>
      </c>
      <c r="W91" s="46" t="s">
        <v>15</v>
      </c>
      <c r="X91" s="46" t="s">
        <v>15</v>
      </c>
      <c r="Y91" s="50">
        <v>44932</v>
      </c>
      <c r="Z91" s="38">
        <v>40000000</v>
      </c>
      <c r="AA91" s="38">
        <v>0</v>
      </c>
      <c r="AB91" s="38">
        <f t="shared" si="9"/>
        <v>40000000</v>
      </c>
      <c r="AC91" s="38">
        <v>0</v>
      </c>
      <c r="AD91" s="64">
        <f t="shared" si="10"/>
        <v>40000000</v>
      </c>
      <c r="AE91" s="340" t="str" cm="1">
        <f t="array" aca="1" ref="AE91" ca="1">_xlfn.IFS(TODAY()&lt;Y91,Y91-TODAY(),TODAY()&gt;Y91,"NO APLICA")</f>
        <v>NO APLICA</v>
      </c>
      <c r="AF91" s="88" t="s">
        <v>763</v>
      </c>
      <c r="AG91" s="46" t="s">
        <v>197</v>
      </c>
      <c r="AH91" s="38">
        <v>17522233</v>
      </c>
      <c r="AI91" s="38">
        <v>22477767</v>
      </c>
      <c r="AJ91" s="38">
        <f t="shared" ref="AJ91:AJ103" si="11">+AB91-AH91-AI91</f>
        <v>0</v>
      </c>
      <c r="AK91" s="88" t="s">
        <v>763</v>
      </c>
      <c r="AL91" s="50">
        <v>44946</v>
      </c>
      <c r="AM91" s="67" t="s">
        <v>797</v>
      </c>
      <c r="AN91" s="67" t="s">
        <v>797</v>
      </c>
      <c r="AO91" s="46" t="s">
        <v>1861</v>
      </c>
      <c r="AP91" s="47" t="s">
        <v>1862</v>
      </c>
      <c r="AQ91" s="55" t="s">
        <v>1863</v>
      </c>
      <c r="AR91" s="46" t="s">
        <v>865</v>
      </c>
      <c r="AS91" s="56" t="s">
        <v>1864</v>
      </c>
      <c r="AT91" s="115" t="s">
        <v>939</v>
      </c>
      <c r="AU91" s="62">
        <v>1446101078054</v>
      </c>
      <c r="AV91" s="61" t="s">
        <v>216</v>
      </c>
      <c r="AW91" s="59">
        <v>44812</v>
      </c>
      <c r="AX91" s="59">
        <v>45107</v>
      </c>
      <c r="AY91" s="61" t="s">
        <v>869</v>
      </c>
    </row>
    <row r="92" spans="1:51" s="33" customFormat="1" ht="18.75" hidden="1" customHeight="1">
      <c r="A92" s="46">
        <v>2022</v>
      </c>
      <c r="B92" s="46"/>
      <c r="C92" s="54" t="s">
        <v>1865</v>
      </c>
      <c r="D92" s="46" t="s">
        <v>1866</v>
      </c>
      <c r="E92" s="46" t="s">
        <v>1867</v>
      </c>
      <c r="F92" s="47">
        <v>899999333</v>
      </c>
      <c r="G92" s="57" t="s">
        <v>1868</v>
      </c>
      <c r="H92" s="46" t="s">
        <v>1869</v>
      </c>
      <c r="I92" s="46" t="s">
        <v>846</v>
      </c>
      <c r="J92" s="46" t="s">
        <v>1749</v>
      </c>
      <c r="K92" s="46" t="s">
        <v>190</v>
      </c>
      <c r="L92" s="46" t="s">
        <v>1870</v>
      </c>
      <c r="M92" s="46" t="s">
        <v>1871</v>
      </c>
      <c r="N92" s="50">
        <v>44887</v>
      </c>
      <c r="O92" s="46">
        <v>4</v>
      </c>
      <c r="P92" s="50">
        <v>44896</v>
      </c>
      <c r="Q92" s="50">
        <v>45015</v>
      </c>
      <c r="R92" s="46" t="s">
        <v>196</v>
      </c>
      <c r="S92" s="46" t="s">
        <v>196</v>
      </c>
      <c r="T92" s="46" t="s">
        <v>196</v>
      </c>
      <c r="U92" s="46" t="s">
        <v>196</v>
      </c>
      <c r="V92" s="46">
        <v>4</v>
      </c>
      <c r="W92" s="46" t="s">
        <v>15</v>
      </c>
      <c r="X92" s="46" t="s">
        <v>15</v>
      </c>
      <c r="Y92" s="50">
        <v>45015</v>
      </c>
      <c r="Z92" s="38">
        <v>419722333</v>
      </c>
      <c r="AA92" s="38">
        <v>0</v>
      </c>
      <c r="AB92" s="95">
        <f t="shared" si="9"/>
        <v>419722333</v>
      </c>
      <c r="AC92" s="38">
        <v>0</v>
      </c>
      <c r="AD92" s="64">
        <f t="shared" si="10"/>
        <v>419722333</v>
      </c>
      <c r="AE92" s="340" t="str" cm="1">
        <f t="array" aca="1" ref="AE92" ca="1">_xlfn.IFS(TODAY()&lt;Y92,Y92-TODAY(),TODAY()&gt;Y92,"NO APLICA")</f>
        <v>NO APLICA</v>
      </c>
      <c r="AF92" s="97" t="s">
        <v>767</v>
      </c>
      <c r="AG92" s="46" t="s">
        <v>874</v>
      </c>
      <c r="AH92" s="38">
        <v>377750100</v>
      </c>
      <c r="AI92" s="38">
        <v>0</v>
      </c>
      <c r="AJ92" s="38">
        <f t="shared" si="11"/>
        <v>41972233</v>
      </c>
      <c r="AK92" s="97" t="s">
        <v>767</v>
      </c>
      <c r="AL92" s="46"/>
      <c r="AM92" s="67" t="s">
        <v>797</v>
      </c>
      <c r="AN92" s="67" t="s">
        <v>797</v>
      </c>
      <c r="AO92" s="46" t="s">
        <v>1872</v>
      </c>
      <c r="AP92" s="326" t="s">
        <v>1873</v>
      </c>
      <c r="AQ92" s="93" t="s">
        <v>1874</v>
      </c>
      <c r="AR92" s="46" t="s">
        <v>34</v>
      </c>
      <c r="AS92" s="56" t="s">
        <v>1019</v>
      </c>
      <c r="AT92" s="115" t="s">
        <v>1875</v>
      </c>
      <c r="AU92" s="62" t="s">
        <v>196</v>
      </c>
      <c r="AV92" s="61" t="s">
        <v>196</v>
      </c>
      <c r="AW92" s="59" t="s">
        <v>196</v>
      </c>
      <c r="AX92" s="59" t="s">
        <v>196</v>
      </c>
      <c r="AY92" s="63" t="s">
        <v>196</v>
      </c>
    </row>
    <row r="93" spans="1:51" s="33" customFormat="1" ht="18.75" hidden="1" customHeight="1">
      <c r="A93" s="46">
        <v>2022</v>
      </c>
      <c r="B93" s="46"/>
      <c r="C93" s="54" t="s">
        <v>1876</v>
      </c>
      <c r="D93" s="46" t="s">
        <v>1877</v>
      </c>
      <c r="E93" s="46" t="s">
        <v>1878</v>
      </c>
      <c r="F93" s="47">
        <v>830084135</v>
      </c>
      <c r="G93" s="57">
        <v>1811</v>
      </c>
      <c r="H93" s="46" t="s">
        <v>974</v>
      </c>
      <c r="I93" s="46" t="s">
        <v>960</v>
      </c>
      <c r="J93" s="46" t="s">
        <v>1223</v>
      </c>
      <c r="K93" s="46" t="s">
        <v>791</v>
      </c>
      <c r="L93" s="46" t="s">
        <v>1879</v>
      </c>
      <c r="M93" s="46" t="s">
        <v>1630</v>
      </c>
      <c r="N93" s="50">
        <v>44833</v>
      </c>
      <c r="O93" s="46">
        <v>4</v>
      </c>
      <c r="P93" s="50">
        <v>44867</v>
      </c>
      <c r="Q93" s="50">
        <v>44988</v>
      </c>
      <c r="R93" s="46" t="s">
        <v>196</v>
      </c>
      <c r="S93" s="46" t="s">
        <v>15</v>
      </c>
      <c r="T93" s="46" t="s">
        <v>15</v>
      </c>
      <c r="U93" s="46" t="s">
        <v>1880</v>
      </c>
      <c r="V93" s="46" t="s">
        <v>1881</v>
      </c>
      <c r="W93" s="50">
        <v>45007</v>
      </c>
      <c r="X93" s="50">
        <v>45036</v>
      </c>
      <c r="Y93" s="50">
        <v>45021</v>
      </c>
      <c r="Z93" s="38">
        <v>448220412</v>
      </c>
      <c r="AA93" s="38">
        <v>0</v>
      </c>
      <c r="AB93" s="38">
        <f t="shared" si="9"/>
        <v>448220412</v>
      </c>
      <c r="AC93" s="38">
        <v>0</v>
      </c>
      <c r="AD93" s="64">
        <f t="shared" si="10"/>
        <v>448220412</v>
      </c>
      <c r="AE93" s="340" t="str" cm="1">
        <f t="array" aca="1" ref="AE93" ca="1">_xlfn.IFS(TODAY()&lt;Y93,Y93-TODAY(),TODAY()&gt;Y93,"NO APLICA")</f>
        <v>NO APLICA</v>
      </c>
      <c r="AF93" s="88" t="s">
        <v>763</v>
      </c>
      <c r="AG93" s="46" t="s">
        <v>197</v>
      </c>
      <c r="AH93" s="38">
        <v>448210869</v>
      </c>
      <c r="AI93" s="38">
        <v>9543</v>
      </c>
      <c r="AJ93" s="38">
        <f t="shared" si="11"/>
        <v>0</v>
      </c>
      <c r="AK93" s="88" t="s">
        <v>763</v>
      </c>
      <c r="AL93" s="50">
        <v>45048</v>
      </c>
      <c r="AM93" s="67" t="s">
        <v>797</v>
      </c>
      <c r="AN93" s="67" t="s">
        <v>797</v>
      </c>
      <c r="AO93" s="92" t="s">
        <v>1642</v>
      </c>
      <c r="AP93" s="326" t="s">
        <v>1882</v>
      </c>
      <c r="AQ93" s="93" t="s">
        <v>1883</v>
      </c>
      <c r="AR93" s="46" t="s">
        <v>1229</v>
      </c>
      <c r="AS93" s="56" t="s">
        <v>1884</v>
      </c>
      <c r="AT93" s="115" t="s">
        <v>1231</v>
      </c>
      <c r="AU93" s="62" t="s">
        <v>1885</v>
      </c>
      <c r="AV93" s="61" t="s">
        <v>274</v>
      </c>
      <c r="AW93" s="59" t="s">
        <v>1886</v>
      </c>
      <c r="AX93" s="59" t="s">
        <v>1887</v>
      </c>
      <c r="AY93" s="61" t="s">
        <v>1495</v>
      </c>
    </row>
    <row r="94" spans="1:51" s="33" customFormat="1" ht="18.75" hidden="1" customHeight="1">
      <c r="A94" s="46">
        <v>2022</v>
      </c>
      <c r="B94" s="46"/>
      <c r="C94" s="54" t="s">
        <v>1888</v>
      </c>
      <c r="D94" s="46" t="s">
        <v>1889</v>
      </c>
      <c r="E94" s="46" t="s">
        <v>1890</v>
      </c>
      <c r="F94" s="47">
        <v>900259168</v>
      </c>
      <c r="G94" s="57">
        <v>1843</v>
      </c>
      <c r="H94" s="46" t="s">
        <v>1891</v>
      </c>
      <c r="I94" s="46" t="s">
        <v>812</v>
      </c>
      <c r="J94" s="46" t="s">
        <v>813</v>
      </c>
      <c r="K94" s="46" t="s">
        <v>814</v>
      </c>
      <c r="L94" s="46" t="s">
        <v>1892</v>
      </c>
      <c r="M94" s="46" t="s">
        <v>1605</v>
      </c>
      <c r="N94" s="50">
        <v>44859</v>
      </c>
      <c r="O94" s="46">
        <v>9</v>
      </c>
      <c r="P94" s="50">
        <v>44875</v>
      </c>
      <c r="Q94" s="50">
        <v>45147</v>
      </c>
      <c r="R94" s="46" t="s">
        <v>196</v>
      </c>
      <c r="S94" s="46" t="s">
        <v>196</v>
      </c>
      <c r="T94" s="46" t="s">
        <v>196</v>
      </c>
      <c r="U94" s="46" t="s">
        <v>196</v>
      </c>
      <c r="V94" s="46">
        <v>9</v>
      </c>
      <c r="W94" s="46" t="s">
        <v>15</v>
      </c>
      <c r="X94" s="46" t="s">
        <v>15</v>
      </c>
      <c r="Y94" s="50">
        <v>45147</v>
      </c>
      <c r="Z94" s="38">
        <v>1159785000</v>
      </c>
      <c r="AA94" s="38">
        <v>0</v>
      </c>
      <c r="AB94" s="38">
        <f t="shared" si="9"/>
        <v>1159785000</v>
      </c>
      <c r="AC94" s="38">
        <v>0</v>
      </c>
      <c r="AD94" s="64">
        <f t="shared" si="10"/>
        <v>1159785000</v>
      </c>
      <c r="AE94" s="340" t="str" cm="1">
        <f t="array" aca="1" ref="AE94" ca="1">_xlfn.IFS(TODAY()&lt;Y94,Y94-TODAY(),TODAY()&gt;Y94,"NO APLICA")</f>
        <v>NO APLICA</v>
      </c>
      <c r="AF94" s="88" t="s">
        <v>763</v>
      </c>
      <c r="AG94" s="46" t="s">
        <v>197</v>
      </c>
      <c r="AH94" s="38">
        <v>1159777695</v>
      </c>
      <c r="AI94" s="38">
        <v>7305</v>
      </c>
      <c r="AJ94" s="38">
        <f t="shared" si="11"/>
        <v>0</v>
      </c>
      <c r="AK94" s="88" t="s">
        <v>763</v>
      </c>
      <c r="AL94" s="50">
        <v>45194</v>
      </c>
      <c r="AM94" s="67" t="s">
        <v>797</v>
      </c>
      <c r="AN94" s="67" t="s">
        <v>797</v>
      </c>
      <c r="AO94" s="94" t="s">
        <v>1705</v>
      </c>
      <c r="AP94" s="326" t="s">
        <v>1893</v>
      </c>
      <c r="AQ94" s="93" t="s">
        <v>1894</v>
      </c>
      <c r="AR94" s="46" t="s">
        <v>1032</v>
      </c>
      <c r="AS94" s="102" t="s">
        <v>739</v>
      </c>
      <c r="AT94" s="270" t="s">
        <v>1034</v>
      </c>
      <c r="AU94" s="62" t="s">
        <v>1895</v>
      </c>
      <c r="AV94" s="61" t="s">
        <v>216</v>
      </c>
      <c r="AW94" s="59" t="s">
        <v>1896</v>
      </c>
      <c r="AX94" s="59" t="s">
        <v>1897</v>
      </c>
      <c r="AY94" s="61" t="s">
        <v>869</v>
      </c>
    </row>
    <row r="95" spans="1:51" s="33" customFormat="1" ht="18.75" hidden="1" customHeight="1">
      <c r="A95" s="46">
        <v>2022</v>
      </c>
      <c r="B95" s="46"/>
      <c r="C95" s="54" t="s">
        <v>1898</v>
      </c>
      <c r="D95" s="46" t="s">
        <v>1899</v>
      </c>
      <c r="E95" s="46" t="s">
        <v>1900</v>
      </c>
      <c r="F95" s="47">
        <v>900251139</v>
      </c>
      <c r="G95" s="57" t="s">
        <v>1901</v>
      </c>
      <c r="H95" s="46" t="s">
        <v>1902</v>
      </c>
      <c r="I95" s="46" t="s">
        <v>960</v>
      </c>
      <c r="J95" s="46" t="s">
        <v>1223</v>
      </c>
      <c r="K95" s="46" t="s">
        <v>791</v>
      </c>
      <c r="L95" s="46" t="s">
        <v>1903</v>
      </c>
      <c r="M95" s="46" t="s">
        <v>1630</v>
      </c>
      <c r="N95" s="50">
        <v>44867</v>
      </c>
      <c r="O95" s="46">
        <v>3</v>
      </c>
      <c r="P95" s="50">
        <v>44890</v>
      </c>
      <c r="Q95" s="50">
        <v>45009</v>
      </c>
      <c r="R95" s="46" t="s">
        <v>196</v>
      </c>
      <c r="S95" s="46" t="s">
        <v>196</v>
      </c>
      <c r="T95" s="46" t="s">
        <v>196</v>
      </c>
      <c r="U95" s="46" t="s">
        <v>196</v>
      </c>
      <c r="V95" s="46">
        <v>3</v>
      </c>
      <c r="W95" s="46" t="s">
        <v>15</v>
      </c>
      <c r="X95" s="46" t="s">
        <v>15</v>
      </c>
      <c r="Y95" s="50">
        <v>44981</v>
      </c>
      <c r="Z95" s="38">
        <v>182654920</v>
      </c>
      <c r="AA95" s="38">
        <v>0</v>
      </c>
      <c r="AB95" s="38">
        <f t="shared" si="9"/>
        <v>182654920</v>
      </c>
      <c r="AC95" s="38">
        <v>0</v>
      </c>
      <c r="AD95" s="64">
        <f t="shared" si="10"/>
        <v>182654920</v>
      </c>
      <c r="AE95" s="340" t="str" cm="1">
        <f t="array" aca="1" ref="AE95" ca="1">_xlfn.IFS(TODAY()&lt;Y95,Y95-TODAY(),TODAY()&gt;Y95,"NO APLICA")</f>
        <v>NO APLICA</v>
      </c>
      <c r="AF95" s="88" t="s">
        <v>763</v>
      </c>
      <c r="AG95" s="46" t="s">
        <v>197</v>
      </c>
      <c r="AH95" s="38">
        <v>182654920</v>
      </c>
      <c r="AI95" s="38">
        <v>0</v>
      </c>
      <c r="AJ95" s="38">
        <f t="shared" si="11"/>
        <v>0</v>
      </c>
      <c r="AK95" s="88" t="s">
        <v>763</v>
      </c>
      <c r="AL95" s="50">
        <v>45208</v>
      </c>
      <c r="AM95" s="67" t="s">
        <v>797</v>
      </c>
      <c r="AN95" s="67" t="s">
        <v>875</v>
      </c>
      <c r="AO95" s="94" t="s">
        <v>1904</v>
      </c>
      <c r="AP95" s="47" t="s">
        <v>1905</v>
      </c>
      <c r="AQ95" s="46" t="s">
        <v>875</v>
      </c>
      <c r="AR95" s="46" t="s">
        <v>1121</v>
      </c>
      <c r="AS95" s="56" t="s">
        <v>1906</v>
      </c>
      <c r="AT95" s="115" t="s">
        <v>1231</v>
      </c>
      <c r="AU95" s="62" t="s">
        <v>1907</v>
      </c>
      <c r="AV95" s="61" t="s">
        <v>216</v>
      </c>
      <c r="AW95" s="59" t="s">
        <v>1908</v>
      </c>
      <c r="AX95" s="59" t="s">
        <v>1909</v>
      </c>
      <c r="AY95" s="61" t="s">
        <v>1006</v>
      </c>
    </row>
    <row r="96" spans="1:51" s="33" customFormat="1" ht="18.75" hidden="1" customHeight="1">
      <c r="A96" s="46">
        <v>2022</v>
      </c>
      <c r="B96" s="46"/>
      <c r="C96" s="54" t="s">
        <v>1910</v>
      </c>
      <c r="D96" s="94" t="s">
        <v>1911</v>
      </c>
      <c r="E96" s="46" t="s">
        <v>1912</v>
      </c>
      <c r="F96" s="47">
        <v>900486425</v>
      </c>
      <c r="G96" s="57">
        <v>1811</v>
      </c>
      <c r="H96" s="46" t="s">
        <v>974</v>
      </c>
      <c r="I96" s="46" t="s">
        <v>960</v>
      </c>
      <c r="J96" s="46" t="s">
        <v>1223</v>
      </c>
      <c r="K96" s="46" t="s">
        <v>791</v>
      </c>
      <c r="L96" s="46" t="s">
        <v>1913</v>
      </c>
      <c r="M96" s="46" t="s">
        <v>1591</v>
      </c>
      <c r="N96" s="50">
        <v>44874</v>
      </c>
      <c r="O96" s="46">
        <v>4</v>
      </c>
      <c r="P96" s="50">
        <v>44881</v>
      </c>
      <c r="Q96" s="50">
        <v>45000</v>
      </c>
      <c r="R96" s="46" t="s">
        <v>196</v>
      </c>
      <c r="S96" s="46" t="s">
        <v>196</v>
      </c>
      <c r="T96" s="46" t="s">
        <v>196</v>
      </c>
      <c r="U96" s="46" t="s">
        <v>196</v>
      </c>
      <c r="V96" s="46">
        <v>4</v>
      </c>
      <c r="W96" s="94" t="s">
        <v>1914</v>
      </c>
      <c r="X96" s="94" t="s">
        <v>1915</v>
      </c>
      <c r="Y96" s="50">
        <v>45021</v>
      </c>
      <c r="Z96" s="38">
        <v>249677587</v>
      </c>
      <c r="AA96" s="38">
        <v>0</v>
      </c>
      <c r="AB96" s="38">
        <f t="shared" si="9"/>
        <v>249677587</v>
      </c>
      <c r="AC96" s="38">
        <v>0</v>
      </c>
      <c r="AD96" s="64">
        <f t="shared" si="10"/>
        <v>249677587</v>
      </c>
      <c r="AE96" s="340" t="str" cm="1">
        <f t="array" aca="1" ref="AE96" ca="1">_xlfn.IFS(TODAY()&lt;Y96,Y96-TODAY(),TODAY()&gt;Y96,"NO APLICA")</f>
        <v>NO APLICA</v>
      </c>
      <c r="AF96" s="88" t="s">
        <v>763</v>
      </c>
      <c r="AG96" s="46" t="s">
        <v>197</v>
      </c>
      <c r="AH96" s="38">
        <v>249677504</v>
      </c>
      <c r="AI96" s="38">
        <v>83</v>
      </c>
      <c r="AJ96" s="38">
        <f t="shared" si="11"/>
        <v>0</v>
      </c>
      <c r="AK96" s="88" t="s">
        <v>763</v>
      </c>
      <c r="AL96" s="50">
        <v>45048</v>
      </c>
      <c r="AM96" s="67" t="s">
        <v>797</v>
      </c>
      <c r="AN96" s="67" t="s">
        <v>797</v>
      </c>
      <c r="AO96" s="94" t="s">
        <v>1916</v>
      </c>
      <c r="AP96" s="47" t="s">
        <v>1917</v>
      </c>
      <c r="AQ96" s="55" t="s">
        <v>1918</v>
      </c>
      <c r="AR96" s="46" t="s">
        <v>1229</v>
      </c>
      <c r="AS96" s="56" t="s">
        <v>1884</v>
      </c>
      <c r="AT96" s="115" t="s">
        <v>1231</v>
      </c>
      <c r="AU96" s="62" t="s">
        <v>1919</v>
      </c>
      <c r="AV96" s="61" t="s">
        <v>202</v>
      </c>
      <c r="AW96" s="59" t="s">
        <v>15</v>
      </c>
      <c r="AX96" s="59" t="s">
        <v>1920</v>
      </c>
      <c r="AY96" s="61" t="s">
        <v>1079</v>
      </c>
    </row>
    <row r="97" spans="1:51" s="33" customFormat="1" ht="18.75" hidden="1" customHeight="1">
      <c r="A97" s="46">
        <v>2022</v>
      </c>
      <c r="B97" s="46"/>
      <c r="C97" s="54" t="s">
        <v>1921</v>
      </c>
      <c r="D97" s="46" t="s">
        <v>1922</v>
      </c>
      <c r="E97" s="46" t="s">
        <v>1923</v>
      </c>
      <c r="F97" s="47">
        <v>830005066</v>
      </c>
      <c r="G97" s="57">
        <v>1811</v>
      </c>
      <c r="H97" s="46" t="s">
        <v>974</v>
      </c>
      <c r="I97" s="46" t="s">
        <v>960</v>
      </c>
      <c r="J97" s="46" t="s">
        <v>1223</v>
      </c>
      <c r="K97" s="46" t="s">
        <v>791</v>
      </c>
      <c r="L97" s="46" t="s">
        <v>1924</v>
      </c>
      <c r="M97" s="46" t="s">
        <v>1591</v>
      </c>
      <c r="N97" s="50">
        <v>44875</v>
      </c>
      <c r="O97" s="46">
        <v>4</v>
      </c>
      <c r="P97" s="50">
        <v>44881</v>
      </c>
      <c r="Q97" s="50">
        <v>45000</v>
      </c>
      <c r="R97" s="46" t="s">
        <v>196</v>
      </c>
      <c r="S97" s="46" t="s">
        <v>196</v>
      </c>
      <c r="T97" s="46" t="s">
        <v>196</v>
      </c>
      <c r="U97" s="46" t="s">
        <v>196</v>
      </c>
      <c r="V97" s="46">
        <v>4</v>
      </c>
      <c r="W97" s="46" t="s">
        <v>15</v>
      </c>
      <c r="X97" s="46" t="s">
        <v>15</v>
      </c>
      <c r="Y97" s="50">
        <v>45000</v>
      </c>
      <c r="Z97" s="38">
        <v>242580798</v>
      </c>
      <c r="AA97" s="38">
        <v>0</v>
      </c>
      <c r="AB97" s="38">
        <f t="shared" si="9"/>
        <v>242580798</v>
      </c>
      <c r="AC97" s="38">
        <v>0</v>
      </c>
      <c r="AD97" s="64">
        <f t="shared" si="10"/>
        <v>242580798</v>
      </c>
      <c r="AE97" s="340" t="str" cm="1">
        <f t="array" aca="1" ref="AE97" ca="1">_xlfn.IFS(TODAY()&lt;Y97,Y97-TODAY(),TODAY()&gt;Y97,"NO APLICA")</f>
        <v>NO APLICA</v>
      </c>
      <c r="AF97" s="88" t="s">
        <v>763</v>
      </c>
      <c r="AG97" s="46" t="s">
        <v>197</v>
      </c>
      <c r="AH97" s="38">
        <v>242469475</v>
      </c>
      <c r="AI97" s="38">
        <v>111323</v>
      </c>
      <c r="AJ97" s="38">
        <f t="shared" si="11"/>
        <v>0</v>
      </c>
      <c r="AK97" s="88" t="s">
        <v>763</v>
      </c>
      <c r="AL97" s="50">
        <v>45001</v>
      </c>
      <c r="AM97" s="67" t="s">
        <v>797</v>
      </c>
      <c r="AN97" s="67" t="s">
        <v>797</v>
      </c>
      <c r="AO97" s="111" t="s">
        <v>1736</v>
      </c>
      <c r="AP97" s="328" t="s">
        <v>1917</v>
      </c>
      <c r="AQ97" s="55" t="s">
        <v>1925</v>
      </c>
      <c r="AR97" s="46" t="s">
        <v>1229</v>
      </c>
      <c r="AS97" s="56" t="s">
        <v>1884</v>
      </c>
      <c r="AT97" s="115" t="s">
        <v>1231</v>
      </c>
      <c r="AU97" s="62" t="s">
        <v>1926</v>
      </c>
      <c r="AV97" s="61" t="s">
        <v>264</v>
      </c>
      <c r="AW97" s="59" t="s">
        <v>15</v>
      </c>
      <c r="AX97" s="59" t="s">
        <v>1927</v>
      </c>
      <c r="AY97" s="61" t="s">
        <v>1495</v>
      </c>
    </row>
    <row r="98" spans="1:51" s="33" customFormat="1" ht="18.75" hidden="1" customHeight="1">
      <c r="A98" s="46">
        <v>2022</v>
      </c>
      <c r="B98" s="46"/>
      <c r="C98" s="54" t="s">
        <v>1928</v>
      </c>
      <c r="D98" s="46" t="s">
        <v>1929</v>
      </c>
      <c r="E98" s="46" t="s">
        <v>1930</v>
      </c>
      <c r="F98" s="47">
        <v>800089897</v>
      </c>
      <c r="G98" s="57">
        <v>1811</v>
      </c>
      <c r="H98" s="46" t="s">
        <v>974</v>
      </c>
      <c r="I98" s="46" t="s">
        <v>960</v>
      </c>
      <c r="J98" s="46" t="s">
        <v>1223</v>
      </c>
      <c r="K98" s="46" t="s">
        <v>791</v>
      </c>
      <c r="L98" s="46" t="s">
        <v>1924</v>
      </c>
      <c r="M98" s="46" t="s">
        <v>1591</v>
      </c>
      <c r="N98" s="50">
        <v>44873</v>
      </c>
      <c r="O98" s="46">
        <v>4</v>
      </c>
      <c r="P98" s="50">
        <v>44881</v>
      </c>
      <c r="Q98" s="50">
        <v>45000</v>
      </c>
      <c r="R98" s="46" t="s">
        <v>196</v>
      </c>
      <c r="S98" s="46" t="s">
        <v>196</v>
      </c>
      <c r="T98" s="46" t="s">
        <v>196</v>
      </c>
      <c r="U98" s="46" t="s">
        <v>196</v>
      </c>
      <c r="V98" s="46">
        <v>4</v>
      </c>
      <c r="W98" s="46" t="s">
        <v>15</v>
      </c>
      <c r="X98" s="46" t="s">
        <v>15</v>
      </c>
      <c r="Y98" s="50">
        <v>45000</v>
      </c>
      <c r="Z98" s="38">
        <v>124274502</v>
      </c>
      <c r="AA98" s="38">
        <v>0</v>
      </c>
      <c r="AB98" s="38">
        <f t="shared" si="9"/>
        <v>124274502</v>
      </c>
      <c r="AC98" s="38">
        <v>0</v>
      </c>
      <c r="AD98" s="64">
        <f t="shared" si="10"/>
        <v>124274502</v>
      </c>
      <c r="AE98" s="340" t="str" cm="1">
        <f t="array" aca="1" ref="AE98" ca="1">_xlfn.IFS(TODAY()&lt;Y98,Y98-TODAY(),TODAY()&gt;Y98,"NO APLICA")</f>
        <v>NO APLICA</v>
      </c>
      <c r="AF98" s="88" t="s">
        <v>763</v>
      </c>
      <c r="AG98" s="46" t="s">
        <v>197</v>
      </c>
      <c r="AH98" s="38">
        <v>124274502</v>
      </c>
      <c r="AI98" s="38">
        <v>0</v>
      </c>
      <c r="AJ98" s="38">
        <f t="shared" si="11"/>
        <v>0</v>
      </c>
      <c r="AK98" s="88" t="s">
        <v>763</v>
      </c>
      <c r="AL98" s="50">
        <v>45034</v>
      </c>
      <c r="AM98" s="67" t="s">
        <v>797</v>
      </c>
      <c r="AN98" s="67" t="s">
        <v>797</v>
      </c>
      <c r="AO98" s="111" t="s">
        <v>1736</v>
      </c>
      <c r="AP98" s="328" t="s">
        <v>1917</v>
      </c>
      <c r="AQ98" s="55" t="s">
        <v>1931</v>
      </c>
      <c r="AR98" s="46" t="s">
        <v>1229</v>
      </c>
      <c r="AS98" s="56" t="s">
        <v>1884</v>
      </c>
      <c r="AT98" s="115" t="s">
        <v>1231</v>
      </c>
      <c r="AU98" s="62" t="s">
        <v>1932</v>
      </c>
      <c r="AV98" s="61" t="s">
        <v>264</v>
      </c>
      <c r="AW98" s="59" t="s">
        <v>15</v>
      </c>
      <c r="AX98" s="59" t="s">
        <v>1933</v>
      </c>
      <c r="AY98" s="61" t="s">
        <v>1495</v>
      </c>
    </row>
    <row r="99" spans="1:51" s="33" customFormat="1" ht="18.75" hidden="1" customHeight="1">
      <c r="A99" s="46">
        <v>2022</v>
      </c>
      <c r="B99" s="46"/>
      <c r="C99" s="54" t="s">
        <v>1934</v>
      </c>
      <c r="D99" s="46" t="s">
        <v>1935</v>
      </c>
      <c r="E99" s="46" t="s">
        <v>1936</v>
      </c>
      <c r="F99" s="47">
        <v>901142692</v>
      </c>
      <c r="G99" s="57">
        <v>1811</v>
      </c>
      <c r="H99" s="46" t="s">
        <v>974</v>
      </c>
      <c r="I99" s="46" t="s">
        <v>960</v>
      </c>
      <c r="J99" s="46" t="s">
        <v>1223</v>
      </c>
      <c r="K99" s="46" t="s">
        <v>791</v>
      </c>
      <c r="L99" s="46" t="s">
        <v>1924</v>
      </c>
      <c r="M99" s="46" t="s">
        <v>1591</v>
      </c>
      <c r="N99" s="50">
        <v>44876</v>
      </c>
      <c r="O99" s="46">
        <v>4</v>
      </c>
      <c r="P99" s="50">
        <v>44881</v>
      </c>
      <c r="Q99" s="50">
        <v>45000</v>
      </c>
      <c r="R99" s="46" t="s">
        <v>196</v>
      </c>
      <c r="S99" s="46" t="s">
        <v>196</v>
      </c>
      <c r="T99" s="46" t="s">
        <v>196</v>
      </c>
      <c r="U99" s="46" t="s">
        <v>196</v>
      </c>
      <c r="V99" s="46">
        <v>4</v>
      </c>
      <c r="W99" s="46" t="s">
        <v>15</v>
      </c>
      <c r="X99" s="46" t="s">
        <v>15</v>
      </c>
      <c r="Y99" s="50">
        <v>45000</v>
      </c>
      <c r="Z99" s="38">
        <v>45181980</v>
      </c>
      <c r="AA99" s="38">
        <v>0</v>
      </c>
      <c r="AB99" s="38">
        <f t="shared" si="9"/>
        <v>45181980</v>
      </c>
      <c r="AC99" s="38">
        <v>0</v>
      </c>
      <c r="AD99" s="64">
        <f t="shared" si="10"/>
        <v>45181980</v>
      </c>
      <c r="AE99" s="340" t="str" cm="1">
        <f t="array" aca="1" ref="AE99" ca="1">_xlfn.IFS(TODAY()&lt;Y99,Y99-TODAY(),TODAY()&gt;Y99,"NO APLICA")</f>
        <v>NO APLICA</v>
      </c>
      <c r="AF99" s="88" t="s">
        <v>763</v>
      </c>
      <c r="AG99" s="46" t="s">
        <v>197</v>
      </c>
      <c r="AH99" s="38">
        <v>45171854</v>
      </c>
      <c r="AI99" s="38">
        <v>10126</v>
      </c>
      <c r="AJ99" s="38">
        <f t="shared" si="11"/>
        <v>0</v>
      </c>
      <c r="AK99" s="88" t="s">
        <v>763</v>
      </c>
      <c r="AL99" s="50">
        <v>45034</v>
      </c>
      <c r="AM99" s="67" t="s">
        <v>797</v>
      </c>
      <c r="AN99" s="67" t="s">
        <v>797</v>
      </c>
      <c r="AO99" s="111" t="s">
        <v>1937</v>
      </c>
      <c r="AP99" s="47" t="s">
        <v>1917</v>
      </c>
      <c r="AQ99" s="55" t="s">
        <v>1938</v>
      </c>
      <c r="AR99" s="46" t="s">
        <v>1229</v>
      </c>
      <c r="AS99" s="56" t="s">
        <v>1884</v>
      </c>
      <c r="AT99" s="115" t="s">
        <v>1231</v>
      </c>
      <c r="AU99" s="62" t="s">
        <v>1939</v>
      </c>
      <c r="AV99" s="61" t="s">
        <v>1623</v>
      </c>
      <c r="AW99" s="59" t="s">
        <v>15</v>
      </c>
      <c r="AX99" s="59" t="s">
        <v>1940</v>
      </c>
      <c r="AY99" s="61" t="s">
        <v>1495</v>
      </c>
    </row>
    <row r="100" spans="1:51" s="33" customFormat="1" ht="18.75" hidden="1" customHeight="1">
      <c r="A100" s="46">
        <v>2022</v>
      </c>
      <c r="B100" s="46"/>
      <c r="C100" s="54" t="s">
        <v>1941</v>
      </c>
      <c r="D100" s="46" t="s">
        <v>1942</v>
      </c>
      <c r="E100" s="46" t="s">
        <v>1220</v>
      </c>
      <c r="F100" s="47">
        <v>830005066</v>
      </c>
      <c r="G100" s="57">
        <v>1813</v>
      </c>
      <c r="H100" s="46" t="s">
        <v>1943</v>
      </c>
      <c r="I100" s="46" t="s">
        <v>960</v>
      </c>
      <c r="J100" s="46" t="s">
        <v>1223</v>
      </c>
      <c r="K100" s="46" t="s">
        <v>1944</v>
      </c>
      <c r="L100" s="46" t="s">
        <v>1945</v>
      </c>
      <c r="M100" s="46" t="s">
        <v>1116</v>
      </c>
      <c r="N100" s="50">
        <v>44908</v>
      </c>
      <c r="O100" s="46">
        <v>4</v>
      </c>
      <c r="P100" s="50">
        <v>44917</v>
      </c>
      <c r="Q100" s="50">
        <v>45037</v>
      </c>
      <c r="R100" s="46" t="s">
        <v>196</v>
      </c>
      <c r="S100" s="46" t="s">
        <v>15</v>
      </c>
      <c r="T100" s="46" t="s">
        <v>15</v>
      </c>
      <c r="U100" s="46" t="s">
        <v>1946</v>
      </c>
      <c r="V100" s="46">
        <v>6</v>
      </c>
      <c r="W100" s="46" t="s">
        <v>15</v>
      </c>
      <c r="X100" s="46" t="s">
        <v>15</v>
      </c>
      <c r="Y100" s="50">
        <v>45098</v>
      </c>
      <c r="Z100" s="38">
        <v>542255000</v>
      </c>
      <c r="AA100" s="38">
        <v>0</v>
      </c>
      <c r="AB100" s="38">
        <f t="shared" si="9"/>
        <v>542255000</v>
      </c>
      <c r="AC100" s="38">
        <v>0</v>
      </c>
      <c r="AD100" s="64">
        <f t="shared" si="10"/>
        <v>542255000</v>
      </c>
      <c r="AE100" s="340" t="str" cm="1">
        <f t="array" aca="1" ref="AE100" ca="1">_xlfn.IFS(TODAY()&lt;Y100,Y100-TODAY(),TODAY()&gt;Y100,"NO APLICA")</f>
        <v>NO APLICA</v>
      </c>
      <c r="AF100" s="88" t="s">
        <v>763</v>
      </c>
      <c r="AG100" s="46" t="s">
        <v>197</v>
      </c>
      <c r="AH100" s="38">
        <v>542255000</v>
      </c>
      <c r="AI100" s="38">
        <v>0</v>
      </c>
      <c r="AJ100" s="38">
        <f t="shared" si="11"/>
        <v>0</v>
      </c>
      <c r="AK100" s="88" t="s">
        <v>763</v>
      </c>
      <c r="AL100" s="50">
        <v>45139</v>
      </c>
      <c r="AM100" s="67" t="s">
        <v>797</v>
      </c>
      <c r="AN100" s="67" t="s">
        <v>797</v>
      </c>
      <c r="AO100" s="92" t="s">
        <v>1736</v>
      </c>
      <c r="AP100" s="326" t="s">
        <v>1947</v>
      </c>
      <c r="AQ100" s="93" t="s">
        <v>1948</v>
      </c>
      <c r="AR100" s="46" t="s">
        <v>886</v>
      </c>
      <c r="AS100" s="56" t="s">
        <v>1949</v>
      </c>
      <c r="AT100" s="115" t="s">
        <v>1950</v>
      </c>
      <c r="AU100" s="62" t="s">
        <v>1951</v>
      </c>
      <c r="AV100" s="61" t="s">
        <v>1623</v>
      </c>
      <c r="AW100" s="59" t="s">
        <v>15</v>
      </c>
      <c r="AX100" s="59" t="s">
        <v>1952</v>
      </c>
      <c r="AY100" s="61" t="s">
        <v>1495</v>
      </c>
    </row>
    <row r="101" spans="1:51" s="33" customFormat="1" ht="18.75" hidden="1" customHeight="1">
      <c r="A101" s="46">
        <v>2022</v>
      </c>
      <c r="B101" s="46"/>
      <c r="C101" s="54" t="s">
        <v>1953</v>
      </c>
      <c r="D101" s="46" t="s">
        <v>1954</v>
      </c>
      <c r="E101" s="46" t="s">
        <v>1955</v>
      </c>
      <c r="F101" s="47">
        <v>901666040</v>
      </c>
      <c r="G101" s="57" t="s">
        <v>1834</v>
      </c>
      <c r="H101" s="46" t="s">
        <v>1956</v>
      </c>
      <c r="I101" s="46" t="s">
        <v>812</v>
      </c>
      <c r="J101" s="46" t="s">
        <v>813</v>
      </c>
      <c r="K101" s="46" t="s">
        <v>1653</v>
      </c>
      <c r="L101" s="46" t="s">
        <v>1957</v>
      </c>
      <c r="M101" s="46" t="s">
        <v>1116</v>
      </c>
      <c r="N101" s="50">
        <v>44918</v>
      </c>
      <c r="O101" s="46">
        <v>4</v>
      </c>
      <c r="P101" s="50">
        <v>44922</v>
      </c>
      <c r="Q101" s="50">
        <v>45042</v>
      </c>
      <c r="R101" s="46" t="s">
        <v>196</v>
      </c>
      <c r="S101" s="46" t="s">
        <v>15</v>
      </c>
      <c r="T101" s="46" t="s">
        <v>15</v>
      </c>
      <c r="U101" s="46" t="s">
        <v>1958</v>
      </c>
      <c r="V101" s="46" t="s">
        <v>1959</v>
      </c>
      <c r="W101" s="46" t="s">
        <v>15</v>
      </c>
      <c r="X101" s="46" t="s">
        <v>15</v>
      </c>
      <c r="Y101" s="50">
        <v>45083</v>
      </c>
      <c r="Z101" s="38">
        <v>443000000</v>
      </c>
      <c r="AA101" s="38">
        <v>0</v>
      </c>
      <c r="AB101" s="38">
        <f t="shared" si="9"/>
        <v>443000000</v>
      </c>
      <c r="AC101" s="38">
        <v>0</v>
      </c>
      <c r="AD101" s="64">
        <f t="shared" si="10"/>
        <v>443000000</v>
      </c>
      <c r="AE101" s="340" t="str" cm="1">
        <f t="array" aca="1" ref="AE101" ca="1">_xlfn.IFS(TODAY()&lt;Y101,Y101-TODAY(),TODAY()&gt;Y101,"NO APLICA")</f>
        <v>NO APLICA</v>
      </c>
      <c r="AF101" s="88" t="s">
        <v>763</v>
      </c>
      <c r="AG101" s="46" t="s">
        <v>197</v>
      </c>
      <c r="AH101" s="38">
        <v>440701056</v>
      </c>
      <c r="AI101" s="38">
        <v>2298944</v>
      </c>
      <c r="AJ101" s="38">
        <f t="shared" si="11"/>
        <v>0</v>
      </c>
      <c r="AK101" s="88" t="s">
        <v>763</v>
      </c>
      <c r="AL101" s="50">
        <v>45234</v>
      </c>
      <c r="AM101" s="67" t="s">
        <v>797</v>
      </c>
      <c r="AN101" s="67" t="s">
        <v>797</v>
      </c>
      <c r="AO101" s="94" t="s">
        <v>1960</v>
      </c>
      <c r="AP101" s="326" t="s">
        <v>1961</v>
      </c>
      <c r="AQ101" s="93" t="s">
        <v>1962</v>
      </c>
      <c r="AR101" s="46" t="s">
        <v>56</v>
      </c>
      <c r="AS101" s="56" t="s">
        <v>853</v>
      </c>
      <c r="AT101" s="115" t="s">
        <v>1963</v>
      </c>
      <c r="AU101" s="62" t="s">
        <v>1964</v>
      </c>
      <c r="AV101" s="61" t="s">
        <v>1965</v>
      </c>
      <c r="AW101" s="59" t="s">
        <v>15</v>
      </c>
      <c r="AX101" s="59" t="s">
        <v>1966</v>
      </c>
      <c r="AY101" s="61" t="s">
        <v>1495</v>
      </c>
    </row>
    <row r="102" spans="1:51" s="33" customFormat="1" ht="18.75" hidden="1" customHeight="1">
      <c r="A102" s="46">
        <v>2022</v>
      </c>
      <c r="B102" s="46"/>
      <c r="C102" s="54" t="s">
        <v>1967</v>
      </c>
      <c r="D102" s="46" t="s">
        <v>1968</v>
      </c>
      <c r="E102" s="46" t="s">
        <v>1969</v>
      </c>
      <c r="F102" s="47">
        <v>900521780</v>
      </c>
      <c r="G102" s="90" t="s">
        <v>1970</v>
      </c>
      <c r="H102" s="94" t="s">
        <v>1971</v>
      </c>
      <c r="I102" s="46" t="s">
        <v>812</v>
      </c>
      <c r="J102" s="46" t="s">
        <v>813</v>
      </c>
      <c r="K102" s="46" t="s">
        <v>1972</v>
      </c>
      <c r="L102" s="46" t="s">
        <v>1973</v>
      </c>
      <c r="M102" s="46" t="s">
        <v>1605</v>
      </c>
      <c r="N102" s="50">
        <v>44911</v>
      </c>
      <c r="O102" s="46">
        <v>5</v>
      </c>
      <c r="P102" s="50">
        <v>44942</v>
      </c>
      <c r="Q102" s="50">
        <v>45092</v>
      </c>
      <c r="R102" s="46" t="s">
        <v>196</v>
      </c>
      <c r="S102" s="46" t="s">
        <v>15</v>
      </c>
      <c r="T102" s="46" t="s">
        <v>15</v>
      </c>
      <c r="U102" s="94" t="s">
        <v>1974</v>
      </c>
      <c r="V102" s="94">
        <v>11</v>
      </c>
      <c r="W102" s="46" t="s">
        <v>15</v>
      </c>
      <c r="X102" s="46" t="s">
        <v>15</v>
      </c>
      <c r="Y102" s="50">
        <v>45275</v>
      </c>
      <c r="Z102" s="38">
        <v>1927598200</v>
      </c>
      <c r="AA102" s="38">
        <v>542161988</v>
      </c>
      <c r="AB102" s="38">
        <f t="shared" si="9"/>
        <v>2469760188</v>
      </c>
      <c r="AC102" s="38">
        <v>0</v>
      </c>
      <c r="AD102" s="64">
        <f t="shared" si="10"/>
        <v>2469760188</v>
      </c>
      <c r="AE102" s="340" t="str" cm="1">
        <f t="array" aca="1" ref="AE102" ca="1">_xlfn.IFS(TODAY()&lt;Y102,Y102-TODAY(),TODAY()&gt;Y102,"NO APLICA")</f>
        <v>NO APLICA</v>
      </c>
      <c r="AF102" s="112" t="s">
        <v>767</v>
      </c>
      <c r="AG102" s="46" t="s">
        <v>197</v>
      </c>
      <c r="AH102" s="38">
        <v>1734344685</v>
      </c>
      <c r="AI102" s="38">
        <v>0</v>
      </c>
      <c r="AJ102" s="38">
        <f t="shared" si="11"/>
        <v>735415503</v>
      </c>
      <c r="AK102" s="112" t="s">
        <v>767</v>
      </c>
      <c r="AL102" s="46"/>
      <c r="AM102" s="67" t="s">
        <v>797</v>
      </c>
      <c r="AN102" s="67" t="s">
        <v>797</v>
      </c>
      <c r="AO102" s="46" t="s">
        <v>1975</v>
      </c>
      <c r="AP102" s="326" t="s">
        <v>1976</v>
      </c>
      <c r="AQ102" s="93" t="s">
        <v>1977</v>
      </c>
      <c r="AR102" s="46" t="s">
        <v>1032</v>
      </c>
      <c r="AS102" s="102" t="s">
        <v>1978</v>
      </c>
      <c r="AT102" s="115" t="s">
        <v>1979</v>
      </c>
      <c r="AU102" s="62" t="s">
        <v>1980</v>
      </c>
      <c r="AV102" s="61" t="s">
        <v>1623</v>
      </c>
      <c r="AW102" s="59" t="s">
        <v>15</v>
      </c>
      <c r="AX102" s="59" t="s">
        <v>1981</v>
      </c>
      <c r="AY102" s="61" t="s">
        <v>805</v>
      </c>
    </row>
    <row r="103" spans="1:51" s="33" customFormat="1" ht="18.75" hidden="1" customHeight="1">
      <c r="A103" s="46">
        <v>2022</v>
      </c>
      <c r="B103" s="46"/>
      <c r="C103" s="54" t="s">
        <v>1982</v>
      </c>
      <c r="D103" s="46" t="s">
        <v>1983</v>
      </c>
      <c r="E103" s="46" t="s">
        <v>1984</v>
      </c>
      <c r="F103" s="47">
        <v>830133329</v>
      </c>
      <c r="G103" s="57" t="s">
        <v>1985</v>
      </c>
      <c r="H103" s="46" t="s">
        <v>1986</v>
      </c>
      <c r="I103" s="46" t="s">
        <v>812</v>
      </c>
      <c r="J103" s="46" t="s">
        <v>813</v>
      </c>
      <c r="K103" s="46" t="s">
        <v>1972</v>
      </c>
      <c r="L103" s="46" t="s">
        <v>1987</v>
      </c>
      <c r="M103" s="46" t="s">
        <v>793</v>
      </c>
      <c r="N103" s="50">
        <v>44914</v>
      </c>
      <c r="O103" s="46">
        <v>8</v>
      </c>
      <c r="P103" s="50">
        <v>44925</v>
      </c>
      <c r="Q103" s="50">
        <v>45167</v>
      </c>
      <c r="R103" s="46" t="s">
        <v>196</v>
      </c>
      <c r="S103" s="46" t="s">
        <v>15</v>
      </c>
      <c r="T103" s="46" t="s">
        <v>15</v>
      </c>
      <c r="U103" s="94" t="s">
        <v>1988</v>
      </c>
      <c r="V103" s="94" t="s">
        <v>1989</v>
      </c>
      <c r="W103" s="46" t="s">
        <v>15</v>
      </c>
      <c r="X103" s="46" t="s">
        <v>15</v>
      </c>
      <c r="Y103" s="50">
        <v>45457</v>
      </c>
      <c r="Z103" s="38">
        <v>741365393</v>
      </c>
      <c r="AA103" s="38">
        <v>370604882</v>
      </c>
      <c r="AB103" s="38">
        <f t="shared" si="9"/>
        <v>1111970275</v>
      </c>
      <c r="AC103" s="38">
        <v>0</v>
      </c>
      <c r="AD103" s="64">
        <f t="shared" si="10"/>
        <v>1111970275</v>
      </c>
      <c r="AE103" s="340" t="str" cm="1">
        <f t="array" aca="1" ref="AE103" ca="1">_xlfn.IFS(TODAY()&lt;Y103,Y103-TODAY(),TODAY()&gt;Y103,"NO APLICA")</f>
        <v>NO APLICA</v>
      </c>
      <c r="AF103" s="116" t="s">
        <v>767</v>
      </c>
      <c r="AG103" s="46" t="s">
        <v>197</v>
      </c>
      <c r="AH103" s="38">
        <v>667106167</v>
      </c>
      <c r="AI103" s="38">
        <v>0</v>
      </c>
      <c r="AJ103" s="38">
        <f t="shared" si="11"/>
        <v>444864108</v>
      </c>
      <c r="AK103" s="116" t="s">
        <v>767</v>
      </c>
      <c r="AL103" s="46" t="s">
        <v>196</v>
      </c>
      <c r="AM103" s="67" t="s">
        <v>797</v>
      </c>
      <c r="AN103" s="67" t="s">
        <v>797</v>
      </c>
      <c r="AO103" s="46" t="s">
        <v>1990</v>
      </c>
      <c r="AP103" s="326" t="s">
        <v>1991</v>
      </c>
      <c r="AQ103" s="93" t="s">
        <v>1992</v>
      </c>
      <c r="AR103" s="46" t="s">
        <v>98</v>
      </c>
      <c r="AS103" s="100" t="s">
        <v>1993</v>
      </c>
      <c r="AT103" s="115" t="s">
        <v>1386</v>
      </c>
      <c r="AU103" s="62" t="s">
        <v>1994</v>
      </c>
      <c r="AV103" s="61" t="s">
        <v>1995</v>
      </c>
      <c r="AW103" s="59" t="s">
        <v>15</v>
      </c>
      <c r="AX103" s="59" t="s">
        <v>1996</v>
      </c>
      <c r="AY103" s="61" t="s">
        <v>805</v>
      </c>
    </row>
    <row r="104" spans="1:51" s="33" customFormat="1" ht="18.75" hidden="1" customHeight="1">
      <c r="A104" s="46">
        <v>2022</v>
      </c>
      <c r="B104" s="46"/>
      <c r="C104" s="54" t="s">
        <v>1997</v>
      </c>
      <c r="D104" s="46" t="s">
        <v>1998</v>
      </c>
      <c r="E104" s="46" t="s">
        <v>1999</v>
      </c>
      <c r="F104" s="47">
        <v>900984598</v>
      </c>
      <c r="G104" s="90" t="s">
        <v>2000</v>
      </c>
      <c r="H104" s="94" t="s">
        <v>2001</v>
      </c>
      <c r="I104" s="46" t="s">
        <v>812</v>
      </c>
      <c r="J104" s="46" t="s">
        <v>813</v>
      </c>
      <c r="K104" s="46" t="s">
        <v>2002</v>
      </c>
      <c r="L104" s="46" t="s">
        <v>2003</v>
      </c>
      <c r="M104" s="46" t="s">
        <v>1065</v>
      </c>
      <c r="N104" s="50">
        <v>44916</v>
      </c>
      <c r="O104" s="46">
        <v>6</v>
      </c>
      <c r="P104" s="50">
        <v>44944</v>
      </c>
      <c r="Q104" s="50">
        <v>45124</v>
      </c>
      <c r="R104" s="46" t="s">
        <v>196</v>
      </c>
      <c r="S104" s="46" t="s">
        <v>196</v>
      </c>
      <c r="T104" s="46" t="s">
        <v>196</v>
      </c>
      <c r="U104" s="46" t="s">
        <v>196</v>
      </c>
      <c r="V104" s="46">
        <v>6</v>
      </c>
      <c r="W104" s="46" t="s">
        <v>15</v>
      </c>
      <c r="X104" s="46" t="s">
        <v>15</v>
      </c>
      <c r="Y104" s="50">
        <v>45124</v>
      </c>
      <c r="Z104" s="38">
        <v>159952550</v>
      </c>
      <c r="AA104" s="38">
        <v>0</v>
      </c>
      <c r="AB104" s="38">
        <f t="shared" si="9"/>
        <v>159952550</v>
      </c>
      <c r="AC104" s="38">
        <v>0</v>
      </c>
      <c r="AD104" s="64">
        <f t="shared" si="10"/>
        <v>159952550</v>
      </c>
      <c r="AE104" s="340" t="str" cm="1">
        <f t="array" aca="1" ref="AE104" ca="1">_xlfn.IFS(TODAY()&lt;Y104,Y104-TODAY(),TODAY()&gt;Y104,"NO APLICA")</f>
        <v>NO APLICA</v>
      </c>
      <c r="AF104" s="88" t="s">
        <v>763</v>
      </c>
      <c r="AG104" s="46" t="s">
        <v>197</v>
      </c>
      <c r="AH104" s="38">
        <v>159952550</v>
      </c>
      <c r="AI104" s="38">
        <v>0</v>
      </c>
      <c r="AJ104" s="38">
        <v>0</v>
      </c>
      <c r="AK104" s="88" t="s">
        <v>763</v>
      </c>
      <c r="AL104" s="50">
        <v>45146</v>
      </c>
      <c r="AM104" s="67" t="s">
        <v>797</v>
      </c>
      <c r="AN104" s="67" t="s">
        <v>797</v>
      </c>
      <c r="AO104" s="111" t="s">
        <v>1736</v>
      </c>
      <c r="AP104" s="47" t="s">
        <v>2004</v>
      </c>
      <c r="AQ104" s="55" t="s">
        <v>2005</v>
      </c>
      <c r="AR104" s="46" t="s">
        <v>13</v>
      </c>
      <c r="AS104" s="56" t="s">
        <v>2006</v>
      </c>
      <c r="AT104" s="115" t="s">
        <v>2007</v>
      </c>
      <c r="AU104" s="62" t="s">
        <v>2008</v>
      </c>
      <c r="AV104" s="61" t="s">
        <v>1076</v>
      </c>
      <c r="AW104" s="59">
        <v>45141</v>
      </c>
      <c r="AX104" s="59">
        <v>46968</v>
      </c>
      <c r="AY104" s="61" t="s">
        <v>805</v>
      </c>
    </row>
    <row r="105" spans="1:51" s="33" customFormat="1" ht="18.75" hidden="1" customHeight="1">
      <c r="A105" s="46">
        <v>2022</v>
      </c>
      <c r="B105" s="46"/>
      <c r="C105" s="54" t="s">
        <v>2009</v>
      </c>
      <c r="D105" s="46" t="s">
        <v>2010</v>
      </c>
      <c r="E105" s="46" t="s">
        <v>2011</v>
      </c>
      <c r="F105" s="47">
        <v>900331710</v>
      </c>
      <c r="G105" s="57">
        <v>1872</v>
      </c>
      <c r="H105" s="46" t="s">
        <v>2012</v>
      </c>
      <c r="I105" s="46" t="s">
        <v>2013</v>
      </c>
      <c r="J105" s="46" t="s">
        <v>2014</v>
      </c>
      <c r="K105" s="46" t="s">
        <v>2002</v>
      </c>
      <c r="L105" s="46" t="s">
        <v>2015</v>
      </c>
      <c r="M105" s="46" t="s">
        <v>1065</v>
      </c>
      <c r="N105" s="50">
        <v>44916</v>
      </c>
      <c r="O105" s="46">
        <v>6</v>
      </c>
      <c r="P105" s="50">
        <v>44942</v>
      </c>
      <c r="Q105" s="50">
        <v>45122</v>
      </c>
      <c r="R105" s="46" t="s">
        <v>196</v>
      </c>
      <c r="S105" s="46" t="s">
        <v>15</v>
      </c>
      <c r="T105" s="46" t="s">
        <v>15</v>
      </c>
      <c r="U105" s="46" t="s">
        <v>1117</v>
      </c>
      <c r="V105" s="46">
        <v>6</v>
      </c>
      <c r="W105" s="94" t="s">
        <v>2016</v>
      </c>
      <c r="X105" s="94" t="s">
        <v>2017</v>
      </c>
      <c r="Y105" s="50">
        <v>45613</v>
      </c>
      <c r="Z105" s="38">
        <v>147674873</v>
      </c>
      <c r="AA105" s="38">
        <v>70777567</v>
      </c>
      <c r="AB105" s="38">
        <f t="shared" si="9"/>
        <v>218452440</v>
      </c>
      <c r="AC105" s="38">
        <v>0</v>
      </c>
      <c r="AD105" s="64">
        <f t="shared" si="10"/>
        <v>218452440</v>
      </c>
      <c r="AE105" s="340" t="str" cm="1">
        <f t="array" aca="1" ref="AE105" ca="1">_xlfn.IFS(TODAY()&lt;Y105,Y105-TODAY(),TODAY()&gt;Y105,"NO APLICA")</f>
        <v>NO APLICA</v>
      </c>
      <c r="AF105" s="116" t="s">
        <v>765</v>
      </c>
      <c r="AG105" s="46" t="s">
        <v>765</v>
      </c>
      <c r="AH105" s="99">
        <v>154140653</v>
      </c>
      <c r="AI105" s="38">
        <v>0</v>
      </c>
      <c r="AJ105" s="38">
        <f>+AB105-AH105</f>
        <v>64311787</v>
      </c>
      <c r="AK105" s="116" t="s">
        <v>765</v>
      </c>
      <c r="AL105" s="46" t="s">
        <v>196</v>
      </c>
      <c r="AM105" s="67" t="s">
        <v>797</v>
      </c>
      <c r="AN105" s="67" t="s">
        <v>797</v>
      </c>
      <c r="AO105" s="46" t="s">
        <v>2018</v>
      </c>
      <c r="AP105" s="47" t="s">
        <v>2019</v>
      </c>
      <c r="AQ105" s="55" t="s">
        <v>2020</v>
      </c>
      <c r="AR105" s="46" t="s">
        <v>13</v>
      </c>
      <c r="AS105" s="56" t="s">
        <v>2021</v>
      </c>
      <c r="AT105" s="115" t="s">
        <v>2022</v>
      </c>
      <c r="AU105" s="62" t="s">
        <v>2023</v>
      </c>
      <c r="AV105" s="61" t="s">
        <v>1076</v>
      </c>
      <c r="AW105" s="59" t="s">
        <v>2024</v>
      </c>
      <c r="AX105" s="59" t="s">
        <v>2025</v>
      </c>
      <c r="AY105" s="61" t="s">
        <v>1079</v>
      </c>
    </row>
    <row r="106" spans="1:51" s="33" customFormat="1" ht="18.75" hidden="1" customHeight="1">
      <c r="A106" s="46">
        <v>2022</v>
      </c>
      <c r="B106" s="46"/>
      <c r="C106" s="54" t="s">
        <v>2026</v>
      </c>
      <c r="D106" s="46" t="s">
        <v>2027</v>
      </c>
      <c r="E106" s="46" t="s">
        <v>2028</v>
      </c>
      <c r="F106" s="47">
        <v>900129311</v>
      </c>
      <c r="G106" s="57" t="s">
        <v>1901</v>
      </c>
      <c r="H106" s="46" t="s">
        <v>1114</v>
      </c>
      <c r="I106" s="46" t="s">
        <v>812</v>
      </c>
      <c r="J106" s="46" t="s">
        <v>813</v>
      </c>
      <c r="K106" s="46" t="s">
        <v>1972</v>
      </c>
      <c r="L106" s="46" t="s">
        <v>2029</v>
      </c>
      <c r="M106" s="46" t="s">
        <v>1116</v>
      </c>
      <c r="N106" s="50">
        <v>44916</v>
      </c>
      <c r="O106" s="46">
        <v>5</v>
      </c>
      <c r="P106" s="50">
        <v>44918</v>
      </c>
      <c r="Q106" s="50">
        <v>45068</v>
      </c>
      <c r="R106" s="46" t="s">
        <v>196</v>
      </c>
      <c r="S106" s="46" t="s">
        <v>15</v>
      </c>
      <c r="T106" s="46" t="s">
        <v>15</v>
      </c>
      <c r="U106" s="46" t="s">
        <v>2030</v>
      </c>
      <c r="V106" s="46" t="s">
        <v>2031</v>
      </c>
      <c r="W106" s="46" t="s">
        <v>15</v>
      </c>
      <c r="X106" s="46" t="s">
        <v>15</v>
      </c>
      <c r="Y106" s="50">
        <v>45133</v>
      </c>
      <c r="Z106" s="38">
        <v>879896353</v>
      </c>
      <c r="AA106" s="38">
        <v>294304829</v>
      </c>
      <c r="AB106" s="38">
        <f t="shared" si="9"/>
        <v>1174201182</v>
      </c>
      <c r="AC106" s="38">
        <v>0</v>
      </c>
      <c r="AD106" s="64">
        <f t="shared" si="10"/>
        <v>1174201182</v>
      </c>
      <c r="AE106" s="340" t="str" cm="1">
        <f t="array" aca="1" ref="AE106" ca="1">_xlfn.IFS(TODAY()&lt;Y106,Y106-TODAY(),TODAY()&gt;Y106,"NO APLICA")</f>
        <v>NO APLICA</v>
      </c>
      <c r="AF106" s="88" t="s">
        <v>763</v>
      </c>
      <c r="AG106" s="46" t="s">
        <v>197</v>
      </c>
      <c r="AH106" s="38">
        <v>1174201182</v>
      </c>
      <c r="AI106" s="38">
        <v>0</v>
      </c>
      <c r="AJ106" s="38">
        <f>+AB106-AH106-AI106</f>
        <v>0</v>
      </c>
      <c r="AK106" s="88" t="s">
        <v>763</v>
      </c>
      <c r="AL106" s="50">
        <v>45189</v>
      </c>
      <c r="AM106" s="67" t="s">
        <v>875</v>
      </c>
      <c r="AN106" s="67" t="s">
        <v>875</v>
      </c>
      <c r="AO106" s="111" t="s">
        <v>1736</v>
      </c>
      <c r="AP106" s="47" t="s">
        <v>2032</v>
      </c>
      <c r="AQ106" s="46" t="s">
        <v>875</v>
      </c>
      <c r="AR106" s="46" t="s">
        <v>1121</v>
      </c>
      <c r="AS106" s="56" t="s">
        <v>1122</v>
      </c>
      <c r="AT106" s="115" t="s">
        <v>1123</v>
      </c>
      <c r="AU106" s="62" t="s">
        <v>2033</v>
      </c>
      <c r="AV106" s="61" t="s">
        <v>2034</v>
      </c>
      <c r="AW106" s="59" t="s">
        <v>2035</v>
      </c>
      <c r="AX106" s="59" t="s">
        <v>2036</v>
      </c>
      <c r="AY106" s="61" t="s">
        <v>1495</v>
      </c>
    </row>
    <row r="107" spans="1:51" s="33" customFormat="1" ht="18.75" hidden="1" customHeight="1">
      <c r="A107" s="46">
        <v>2022</v>
      </c>
      <c r="B107" s="46"/>
      <c r="C107" s="54" t="s">
        <v>2022</v>
      </c>
      <c r="D107" s="46" t="s">
        <v>2037</v>
      </c>
      <c r="E107" s="46" t="s">
        <v>2021</v>
      </c>
      <c r="F107" s="47">
        <v>900160387</v>
      </c>
      <c r="G107" s="57">
        <v>1872</v>
      </c>
      <c r="H107" s="46" t="s">
        <v>2012</v>
      </c>
      <c r="I107" s="46" t="s">
        <v>1668</v>
      </c>
      <c r="J107" s="46" t="s">
        <v>1178</v>
      </c>
      <c r="K107" s="46" t="s">
        <v>2002</v>
      </c>
      <c r="L107" s="46" t="s">
        <v>2038</v>
      </c>
      <c r="M107" s="46" t="s">
        <v>1065</v>
      </c>
      <c r="N107" s="50">
        <v>44918</v>
      </c>
      <c r="O107" s="46">
        <v>6</v>
      </c>
      <c r="P107" s="50">
        <v>44942</v>
      </c>
      <c r="Q107" s="50">
        <v>45122</v>
      </c>
      <c r="R107" s="46" t="s">
        <v>196</v>
      </c>
      <c r="S107" s="46" t="s">
        <v>15</v>
      </c>
      <c r="T107" s="46" t="s">
        <v>15</v>
      </c>
      <c r="U107" s="46" t="s">
        <v>1117</v>
      </c>
      <c r="V107" s="46">
        <v>6</v>
      </c>
      <c r="W107" s="94" t="s">
        <v>2016</v>
      </c>
      <c r="X107" s="94" t="s">
        <v>2017</v>
      </c>
      <c r="Y107" s="50">
        <v>45613</v>
      </c>
      <c r="Z107" s="38">
        <v>51524376</v>
      </c>
      <c r="AA107" s="38">
        <v>25762187</v>
      </c>
      <c r="AB107" s="38">
        <f t="shared" si="9"/>
        <v>77286563</v>
      </c>
      <c r="AC107" s="38">
        <v>0</v>
      </c>
      <c r="AD107" s="64">
        <f t="shared" si="10"/>
        <v>77286563</v>
      </c>
      <c r="AE107" s="340" t="str" cm="1">
        <f t="array" aca="1" ref="AE107" ca="1">_xlfn.IFS(TODAY()&lt;Y107,Y107-TODAY(),TODAY()&gt;Y107,"NO APLICA")</f>
        <v>NO APLICA</v>
      </c>
      <c r="AF107" s="116" t="s">
        <v>765</v>
      </c>
      <c r="AG107" s="46" t="s">
        <v>765</v>
      </c>
      <c r="AH107" s="99">
        <v>54100594</v>
      </c>
      <c r="AI107" s="38">
        <v>0</v>
      </c>
      <c r="AJ107" s="38">
        <f>+AB107-AH107-AI107</f>
        <v>23185969</v>
      </c>
      <c r="AK107" s="116" t="s">
        <v>765</v>
      </c>
      <c r="AL107" s="46" t="s">
        <v>196</v>
      </c>
      <c r="AM107" s="67" t="s">
        <v>797</v>
      </c>
      <c r="AN107" s="67" t="s">
        <v>797</v>
      </c>
      <c r="AO107" s="46" t="s">
        <v>2018</v>
      </c>
      <c r="AP107" s="47" t="s">
        <v>2039</v>
      </c>
      <c r="AQ107" s="55" t="s">
        <v>2040</v>
      </c>
      <c r="AR107" s="46" t="s">
        <v>13</v>
      </c>
      <c r="AS107" s="100" t="s">
        <v>2041</v>
      </c>
      <c r="AT107" s="115" t="s">
        <v>2042</v>
      </c>
      <c r="AU107" s="62" t="s">
        <v>2043</v>
      </c>
      <c r="AV107" s="61" t="s">
        <v>1779</v>
      </c>
      <c r="AW107" s="59" t="s">
        <v>2044</v>
      </c>
      <c r="AX107" s="59" t="s">
        <v>2045</v>
      </c>
      <c r="AY107" s="61" t="s">
        <v>2046</v>
      </c>
    </row>
    <row r="108" spans="1:51" s="33" customFormat="1" ht="18.75" hidden="1" customHeight="1">
      <c r="A108" s="46">
        <v>2022</v>
      </c>
      <c r="B108" s="46"/>
      <c r="C108" s="54" t="s">
        <v>2047</v>
      </c>
      <c r="D108" s="46" t="s">
        <v>2048</v>
      </c>
      <c r="E108" s="46" t="s">
        <v>2049</v>
      </c>
      <c r="F108" s="47">
        <v>901659143</v>
      </c>
      <c r="G108" s="57" t="s">
        <v>2050</v>
      </c>
      <c r="H108" s="46" t="s">
        <v>1986</v>
      </c>
      <c r="I108" s="46" t="s">
        <v>789</v>
      </c>
      <c r="J108" s="46" t="s">
        <v>790</v>
      </c>
      <c r="K108" s="46" t="s">
        <v>791</v>
      </c>
      <c r="L108" s="46" t="s">
        <v>2051</v>
      </c>
      <c r="M108" s="46" t="s">
        <v>195</v>
      </c>
      <c r="N108" s="50">
        <v>44923</v>
      </c>
      <c r="O108" s="46">
        <v>3</v>
      </c>
      <c r="P108" s="50">
        <v>45290</v>
      </c>
      <c r="Q108" s="50">
        <v>45014</v>
      </c>
      <c r="R108" s="46" t="s">
        <v>196</v>
      </c>
      <c r="S108" s="46" t="s">
        <v>15</v>
      </c>
      <c r="T108" s="46" t="s">
        <v>15</v>
      </c>
      <c r="U108" s="94" t="s">
        <v>2052</v>
      </c>
      <c r="V108" s="46">
        <v>7</v>
      </c>
      <c r="W108" s="46" t="s">
        <v>15</v>
      </c>
      <c r="X108" s="46" t="s">
        <v>15</v>
      </c>
      <c r="Y108" s="50">
        <v>45136</v>
      </c>
      <c r="Z108" s="38">
        <v>400000000</v>
      </c>
      <c r="AA108" s="38">
        <v>53927739</v>
      </c>
      <c r="AB108" s="38">
        <f t="shared" si="9"/>
        <v>453927739</v>
      </c>
      <c r="AC108" s="38">
        <v>0</v>
      </c>
      <c r="AD108" s="64">
        <f t="shared" si="10"/>
        <v>453927739</v>
      </c>
      <c r="AE108" s="340" t="str" cm="1">
        <f t="array" aca="1" ref="AE108" ca="1">_xlfn.IFS(TODAY()&lt;Y108,Y108-TODAY(),TODAY()&gt;Y108,"NO APLICA")</f>
        <v>NO APLICA</v>
      </c>
      <c r="AF108" s="88" t="s">
        <v>763</v>
      </c>
      <c r="AG108" s="46" t="s">
        <v>197</v>
      </c>
      <c r="AH108" s="38">
        <v>453859680</v>
      </c>
      <c r="AI108" s="38">
        <v>68059</v>
      </c>
      <c r="AJ108" s="38">
        <v>0</v>
      </c>
      <c r="AK108" s="88" t="s">
        <v>763</v>
      </c>
      <c r="AL108" s="50">
        <v>45205</v>
      </c>
      <c r="AM108" s="67" t="s">
        <v>797</v>
      </c>
      <c r="AN108" s="67" t="s">
        <v>797</v>
      </c>
      <c r="AO108" s="94" t="s">
        <v>2053</v>
      </c>
      <c r="AP108" s="47" t="s">
        <v>2054</v>
      </c>
      <c r="AQ108" s="55" t="s">
        <v>2055</v>
      </c>
      <c r="AR108" s="46" t="s">
        <v>98</v>
      </c>
      <c r="AS108" s="56" t="s">
        <v>2056</v>
      </c>
      <c r="AT108" s="115" t="s">
        <v>1386</v>
      </c>
      <c r="AU108" s="62" t="s">
        <v>2057</v>
      </c>
      <c r="AV108" s="61" t="s">
        <v>941</v>
      </c>
      <c r="AW108" s="59" t="s">
        <v>15</v>
      </c>
      <c r="AX108" s="59" t="s">
        <v>2058</v>
      </c>
      <c r="AY108" s="61" t="s">
        <v>1495</v>
      </c>
    </row>
    <row r="109" spans="1:51" s="33" customFormat="1" ht="18.75" hidden="1" customHeight="1">
      <c r="A109" s="46">
        <v>2022</v>
      </c>
      <c r="B109" s="46"/>
      <c r="C109" s="54" t="s">
        <v>2059</v>
      </c>
      <c r="D109" s="46" t="s">
        <v>2060</v>
      </c>
      <c r="E109" s="46" t="s">
        <v>2061</v>
      </c>
      <c r="F109" s="47">
        <v>901301045</v>
      </c>
      <c r="G109" s="57" t="s">
        <v>2062</v>
      </c>
      <c r="H109" s="46" t="s">
        <v>2063</v>
      </c>
      <c r="I109" s="46" t="s">
        <v>789</v>
      </c>
      <c r="J109" s="46" t="s">
        <v>790</v>
      </c>
      <c r="K109" s="46" t="s">
        <v>859</v>
      </c>
      <c r="L109" s="46" t="s">
        <v>2064</v>
      </c>
      <c r="M109" s="46" t="s">
        <v>2065</v>
      </c>
      <c r="N109" s="50">
        <v>44923</v>
      </c>
      <c r="O109" s="46">
        <v>2</v>
      </c>
      <c r="P109" s="50">
        <v>44930</v>
      </c>
      <c r="Q109" s="50">
        <v>44988</v>
      </c>
      <c r="R109" s="46" t="s">
        <v>196</v>
      </c>
      <c r="S109" s="46" t="s">
        <v>15</v>
      </c>
      <c r="T109" s="46" t="s">
        <v>15</v>
      </c>
      <c r="U109" s="46" t="s">
        <v>1275</v>
      </c>
      <c r="V109" s="46">
        <v>3</v>
      </c>
      <c r="W109" s="46" t="s">
        <v>15</v>
      </c>
      <c r="X109" s="46" t="s">
        <v>15</v>
      </c>
      <c r="Y109" s="50">
        <v>45019</v>
      </c>
      <c r="Z109" s="38">
        <v>35118000</v>
      </c>
      <c r="AA109" s="38">
        <v>0</v>
      </c>
      <c r="AB109" s="38">
        <f t="shared" si="9"/>
        <v>35118000</v>
      </c>
      <c r="AC109" s="38">
        <v>0</v>
      </c>
      <c r="AD109" s="64">
        <f t="shared" si="10"/>
        <v>35118000</v>
      </c>
      <c r="AE109" s="340" t="str" cm="1">
        <f t="array" aca="1" ref="AE109" ca="1">_xlfn.IFS(TODAY()&lt;Y109,Y109-TODAY(),TODAY()&gt;Y109,"NO APLICA")</f>
        <v>NO APLICA</v>
      </c>
      <c r="AF109" s="88" t="s">
        <v>763</v>
      </c>
      <c r="AG109" s="46" t="s">
        <v>197</v>
      </c>
      <c r="AH109" s="38">
        <v>35116480</v>
      </c>
      <c r="AI109" s="38">
        <v>1520</v>
      </c>
      <c r="AJ109" s="38">
        <v>0</v>
      </c>
      <c r="AK109" s="88" t="s">
        <v>763</v>
      </c>
      <c r="AL109" s="50">
        <v>45083</v>
      </c>
      <c r="AM109" s="67" t="s">
        <v>797</v>
      </c>
      <c r="AN109" s="67" t="s">
        <v>875</v>
      </c>
      <c r="AO109" s="111" t="s">
        <v>1736</v>
      </c>
      <c r="AP109" s="47" t="s">
        <v>2066</v>
      </c>
      <c r="AQ109" s="46" t="s">
        <v>875</v>
      </c>
      <c r="AR109" s="46" t="s">
        <v>1280</v>
      </c>
      <c r="AS109" s="56" t="s">
        <v>2067</v>
      </c>
      <c r="AT109" s="115" t="s">
        <v>2068</v>
      </c>
      <c r="AU109" s="62" t="s">
        <v>2069</v>
      </c>
      <c r="AV109" s="61" t="s">
        <v>1623</v>
      </c>
      <c r="AW109" s="59" t="s">
        <v>15</v>
      </c>
      <c r="AX109" s="59">
        <v>45166</v>
      </c>
      <c r="AY109" s="61" t="s">
        <v>869</v>
      </c>
    </row>
    <row r="110" spans="1:51" s="33" customFormat="1" ht="18.75" hidden="1" customHeight="1">
      <c r="A110" s="46">
        <v>2022</v>
      </c>
      <c r="B110" s="46"/>
      <c r="C110" s="54" t="s">
        <v>2070</v>
      </c>
      <c r="D110" s="46" t="s">
        <v>2071</v>
      </c>
      <c r="E110" s="46" t="s">
        <v>1923</v>
      </c>
      <c r="F110" s="47">
        <v>830005066</v>
      </c>
      <c r="G110" s="57" t="s">
        <v>2072</v>
      </c>
      <c r="H110" s="46" t="s">
        <v>2063</v>
      </c>
      <c r="I110" s="46" t="s">
        <v>960</v>
      </c>
      <c r="J110" s="46" t="s">
        <v>1223</v>
      </c>
      <c r="K110" s="46" t="s">
        <v>791</v>
      </c>
      <c r="L110" s="46" t="s">
        <v>2073</v>
      </c>
      <c r="M110" s="46" t="s">
        <v>1605</v>
      </c>
      <c r="N110" s="50">
        <v>44922</v>
      </c>
      <c r="O110" s="46">
        <v>4</v>
      </c>
      <c r="P110" s="50">
        <v>44977</v>
      </c>
      <c r="Q110" s="50">
        <v>45055</v>
      </c>
      <c r="R110" s="46" t="s">
        <v>196</v>
      </c>
      <c r="S110" s="46" t="s">
        <v>15</v>
      </c>
      <c r="T110" s="46" t="s">
        <v>15</v>
      </c>
      <c r="U110" s="94" t="s">
        <v>2074</v>
      </c>
      <c r="V110" s="94" t="s">
        <v>2075</v>
      </c>
      <c r="W110" s="46" t="s">
        <v>15</v>
      </c>
      <c r="X110" s="46" t="s">
        <v>15</v>
      </c>
      <c r="Y110" s="50">
        <v>45264</v>
      </c>
      <c r="Z110" s="38">
        <v>612380021</v>
      </c>
      <c r="AA110" s="38">
        <v>161000000</v>
      </c>
      <c r="AB110" s="38">
        <f t="shared" si="9"/>
        <v>773380021</v>
      </c>
      <c r="AC110" s="38">
        <v>0</v>
      </c>
      <c r="AD110" s="64">
        <f t="shared" si="10"/>
        <v>773380021</v>
      </c>
      <c r="AE110" s="340" t="str" cm="1">
        <f t="array" aca="1" ref="AE110" ca="1">_xlfn.IFS(TODAY()&lt;Y110,Y110-TODAY(),TODAY()&gt;Y110,"NO APLICA")</f>
        <v>NO APLICA</v>
      </c>
      <c r="AF110" s="88" t="s">
        <v>763</v>
      </c>
      <c r="AG110" s="46" t="s">
        <v>197</v>
      </c>
      <c r="AH110" s="38">
        <v>772622816</v>
      </c>
      <c r="AI110" s="38">
        <v>757205</v>
      </c>
      <c r="AJ110" s="38">
        <f t="shared" ref="AJ110:AJ124" si="12">+AB110-AH110-AI110</f>
        <v>0</v>
      </c>
      <c r="AK110" s="88" t="s">
        <v>763</v>
      </c>
      <c r="AL110" s="70"/>
      <c r="AM110" s="67" t="s">
        <v>797</v>
      </c>
      <c r="AN110" s="67" t="s">
        <v>797</v>
      </c>
      <c r="AO110" s="94" t="s">
        <v>2076</v>
      </c>
      <c r="AP110" s="328" t="s">
        <v>2077</v>
      </c>
      <c r="AQ110" s="55" t="s">
        <v>2078</v>
      </c>
      <c r="AR110" s="46" t="s">
        <v>56</v>
      </c>
      <c r="AS110" s="56" t="s">
        <v>853</v>
      </c>
      <c r="AT110" s="115" t="s">
        <v>1839</v>
      </c>
      <c r="AU110" s="62" t="s">
        <v>2079</v>
      </c>
      <c r="AV110" s="61" t="s">
        <v>216</v>
      </c>
      <c r="AW110" s="59" t="s">
        <v>2080</v>
      </c>
      <c r="AX110" s="59" t="s">
        <v>2080</v>
      </c>
      <c r="AY110" s="61" t="s">
        <v>869</v>
      </c>
    </row>
    <row r="111" spans="1:51" s="33" customFormat="1" ht="18.75" hidden="1" customHeight="1">
      <c r="A111" s="46">
        <v>2022</v>
      </c>
      <c r="B111" s="46"/>
      <c r="C111" s="54" t="s">
        <v>2081</v>
      </c>
      <c r="D111" s="46" t="s">
        <v>2082</v>
      </c>
      <c r="E111" s="46" t="s">
        <v>2083</v>
      </c>
      <c r="F111" s="47">
        <v>900219569</v>
      </c>
      <c r="G111" s="57" t="s">
        <v>2084</v>
      </c>
      <c r="H111" s="46" t="s">
        <v>2085</v>
      </c>
      <c r="I111" s="46" t="s">
        <v>812</v>
      </c>
      <c r="J111" s="46" t="s">
        <v>813</v>
      </c>
      <c r="K111" s="46" t="s">
        <v>2086</v>
      </c>
      <c r="L111" s="46" t="s">
        <v>2087</v>
      </c>
      <c r="M111" s="46" t="s">
        <v>1605</v>
      </c>
      <c r="N111" s="50">
        <v>44922</v>
      </c>
      <c r="O111" s="46">
        <v>6</v>
      </c>
      <c r="P111" s="50">
        <v>44925</v>
      </c>
      <c r="Q111" s="50">
        <v>45106</v>
      </c>
      <c r="R111" s="46" t="s">
        <v>196</v>
      </c>
      <c r="S111" s="46" t="s">
        <v>15</v>
      </c>
      <c r="T111" s="46" t="s">
        <v>15</v>
      </c>
      <c r="U111" s="94" t="s">
        <v>2088</v>
      </c>
      <c r="V111" s="94" t="s">
        <v>2089</v>
      </c>
      <c r="W111" s="46" t="s">
        <v>15</v>
      </c>
      <c r="X111" s="46" t="s">
        <v>15</v>
      </c>
      <c r="Y111" s="50">
        <v>45156</v>
      </c>
      <c r="Z111" s="38">
        <v>262864000</v>
      </c>
      <c r="AA111" s="38">
        <v>64875905</v>
      </c>
      <c r="AB111" s="38">
        <f t="shared" si="9"/>
        <v>327739905</v>
      </c>
      <c r="AC111" s="38">
        <v>0</v>
      </c>
      <c r="AD111" s="64">
        <f t="shared" si="10"/>
        <v>327739905</v>
      </c>
      <c r="AE111" s="340" t="str" cm="1">
        <f t="array" aca="1" ref="AE111" ca="1">_xlfn.IFS(TODAY()&lt;Y111,Y111-TODAY(),TODAY()&gt;Y111,"NO APLICA")</f>
        <v>NO APLICA</v>
      </c>
      <c r="AF111" s="88" t="s">
        <v>763</v>
      </c>
      <c r="AG111" s="46" t="s">
        <v>197</v>
      </c>
      <c r="AH111" s="38">
        <v>327739905</v>
      </c>
      <c r="AI111" s="38">
        <v>0</v>
      </c>
      <c r="AJ111" s="38">
        <f t="shared" si="12"/>
        <v>0</v>
      </c>
      <c r="AK111" s="88" t="s">
        <v>763</v>
      </c>
      <c r="AL111" s="50">
        <v>45208</v>
      </c>
      <c r="AM111" s="67" t="s">
        <v>797</v>
      </c>
      <c r="AN111" s="67" t="s">
        <v>797</v>
      </c>
      <c r="AO111" s="111" t="s">
        <v>1736</v>
      </c>
      <c r="AP111" s="326" t="s">
        <v>2090</v>
      </c>
      <c r="AQ111" s="93" t="s">
        <v>1894</v>
      </c>
      <c r="AR111" s="46" t="s">
        <v>34</v>
      </c>
      <c r="AS111" s="56" t="s">
        <v>1356</v>
      </c>
      <c r="AT111" s="115" t="s">
        <v>2091</v>
      </c>
      <c r="AU111" s="62" t="s">
        <v>2092</v>
      </c>
      <c r="AV111" s="61" t="s">
        <v>2093</v>
      </c>
      <c r="AW111" s="59" t="s">
        <v>15</v>
      </c>
      <c r="AX111" s="59" t="s">
        <v>2093</v>
      </c>
      <c r="AY111" s="61" t="s">
        <v>869</v>
      </c>
    </row>
    <row r="112" spans="1:51" s="33" customFormat="1" ht="18.75" hidden="1" customHeight="1">
      <c r="A112" s="46">
        <v>2022</v>
      </c>
      <c r="B112" s="46"/>
      <c r="C112" s="54" t="s">
        <v>2094</v>
      </c>
      <c r="D112" s="46" t="s">
        <v>2095</v>
      </c>
      <c r="E112" s="46" t="s">
        <v>2096</v>
      </c>
      <c r="F112" s="47">
        <v>830118188</v>
      </c>
      <c r="G112" s="57" t="s">
        <v>1640</v>
      </c>
      <c r="H112" s="46" t="s">
        <v>2063</v>
      </c>
      <c r="I112" s="46" t="s">
        <v>812</v>
      </c>
      <c r="J112" s="46" t="s">
        <v>813</v>
      </c>
      <c r="K112" s="46" t="s">
        <v>2097</v>
      </c>
      <c r="L112" s="46" t="s">
        <v>2098</v>
      </c>
      <c r="M112" s="46" t="s">
        <v>2065</v>
      </c>
      <c r="N112" s="50">
        <v>44923</v>
      </c>
      <c r="O112" s="46">
        <v>1</v>
      </c>
      <c r="P112" s="50">
        <v>44932</v>
      </c>
      <c r="Q112" s="50">
        <v>44990</v>
      </c>
      <c r="R112" s="46" t="s">
        <v>196</v>
      </c>
      <c r="S112" s="46" t="s">
        <v>196</v>
      </c>
      <c r="T112" s="46" t="s">
        <v>196</v>
      </c>
      <c r="U112" s="46" t="s">
        <v>196</v>
      </c>
      <c r="V112" s="46">
        <v>1</v>
      </c>
      <c r="W112" s="46" t="s">
        <v>15</v>
      </c>
      <c r="X112" s="46" t="s">
        <v>15</v>
      </c>
      <c r="Y112" s="50">
        <v>44990</v>
      </c>
      <c r="Z112" s="38">
        <v>3570000</v>
      </c>
      <c r="AA112" s="38">
        <v>0</v>
      </c>
      <c r="AB112" s="38">
        <f t="shared" si="9"/>
        <v>3570000</v>
      </c>
      <c r="AC112" s="38">
        <v>0</v>
      </c>
      <c r="AD112" s="64">
        <f t="shared" si="10"/>
        <v>3570000</v>
      </c>
      <c r="AE112" s="340" t="str" cm="1">
        <f t="array" aca="1" ref="AE112" ca="1">_xlfn.IFS(TODAY()&lt;Y112,Y112-TODAY(),TODAY()&gt;Y112,"NO APLICA")</f>
        <v>NO APLICA</v>
      </c>
      <c r="AF112" s="88" t="s">
        <v>763</v>
      </c>
      <c r="AG112" s="46" t="s">
        <v>197</v>
      </c>
      <c r="AH112" s="38">
        <v>3570000</v>
      </c>
      <c r="AI112" s="38">
        <v>0</v>
      </c>
      <c r="AJ112" s="38">
        <f t="shared" si="12"/>
        <v>0</v>
      </c>
      <c r="AK112" s="88" t="s">
        <v>763</v>
      </c>
      <c r="AL112" s="50">
        <v>45149</v>
      </c>
      <c r="AM112" s="67" t="s">
        <v>875</v>
      </c>
      <c r="AN112" s="67" t="s">
        <v>875</v>
      </c>
      <c r="AO112" s="111" t="s">
        <v>1736</v>
      </c>
      <c r="AP112" s="47" t="s">
        <v>2099</v>
      </c>
      <c r="AQ112" s="46" t="s">
        <v>875</v>
      </c>
      <c r="AR112" s="46" t="s">
        <v>709</v>
      </c>
      <c r="AS112" s="56" t="s">
        <v>707</v>
      </c>
      <c r="AT112" s="115" t="s">
        <v>2100</v>
      </c>
      <c r="AU112" s="62" t="s">
        <v>2101</v>
      </c>
      <c r="AV112" s="61" t="s">
        <v>264</v>
      </c>
      <c r="AW112" s="59" t="s">
        <v>15</v>
      </c>
      <c r="AX112" s="59">
        <v>45207</v>
      </c>
      <c r="AY112" s="61" t="s">
        <v>869</v>
      </c>
    </row>
    <row r="113" spans="1:51" s="33" customFormat="1" ht="18.75" hidden="1" customHeight="1">
      <c r="A113" s="46">
        <v>2022</v>
      </c>
      <c r="B113" s="46"/>
      <c r="C113" s="54" t="s">
        <v>2102</v>
      </c>
      <c r="D113" s="46" t="s">
        <v>2060</v>
      </c>
      <c r="E113" s="46" t="s">
        <v>2103</v>
      </c>
      <c r="F113" s="47">
        <v>800250589</v>
      </c>
      <c r="G113" s="57" t="s">
        <v>1640</v>
      </c>
      <c r="H113" s="46" t="s">
        <v>2104</v>
      </c>
      <c r="I113" s="46" t="s">
        <v>789</v>
      </c>
      <c r="J113" s="46" t="s">
        <v>790</v>
      </c>
      <c r="K113" s="46" t="s">
        <v>2097</v>
      </c>
      <c r="L113" s="46" t="s">
        <v>2105</v>
      </c>
      <c r="M113" s="46" t="s">
        <v>2065</v>
      </c>
      <c r="N113" s="50">
        <v>44913</v>
      </c>
      <c r="O113" s="46">
        <v>4</v>
      </c>
      <c r="P113" s="50">
        <v>44936</v>
      </c>
      <c r="Q113" s="50">
        <v>45055</v>
      </c>
      <c r="R113" s="46" t="s">
        <v>196</v>
      </c>
      <c r="S113" s="46" t="s">
        <v>15</v>
      </c>
      <c r="T113" s="46" t="s">
        <v>15</v>
      </c>
      <c r="U113" s="46" t="s">
        <v>2106</v>
      </c>
      <c r="V113" s="46" t="s">
        <v>2107</v>
      </c>
      <c r="W113" s="46" t="s">
        <v>15</v>
      </c>
      <c r="X113" s="46" t="s">
        <v>15</v>
      </c>
      <c r="Y113" s="50">
        <v>45077</v>
      </c>
      <c r="Z113" s="38">
        <v>29962000</v>
      </c>
      <c r="AA113" s="38">
        <v>0</v>
      </c>
      <c r="AB113" s="38">
        <f t="shared" si="9"/>
        <v>29962000</v>
      </c>
      <c r="AC113" s="38">
        <v>0</v>
      </c>
      <c r="AD113" s="64">
        <f t="shared" si="10"/>
        <v>29962000</v>
      </c>
      <c r="AE113" s="340" t="str" cm="1">
        <f t="array" aca="1" ref="AE113" ca="1">_xlfn.IFS(TODAY()&lt;Y113,Y113-TODAY(),TODAY()&gt;Y113,"NO APLICA")</f>
        <v>NO APLICA</v>
      </c>
      <c r="AF113" s="88" t="s">
        <v>763</v>
      </c>
      <c r="AG113" s="46" t="s">
        <v>197</v>
      </c>
      <c r="AH113" s="38">
        <v>28122496</v>
      </c>
      <c r="AI113" s="38">
        <v>1839504</v>
      </c>
      <c r="AJ113" s="38">
        <f t="shared" si="12"/>
        <v>0</v>
      </c>
      <c r="AK113" s="88" t="s">
        <v>763</v>
      </c>
      <c r="AL113" s="50">
        <v>45261</v>
      </c>
      <c r="AM113" s="67" t="s">
        <v>797</v>
      </c>
      <c r="AN113" s="67" t="s">
        <v>797</v>
      </c>
      <c r="AO113" s="117" t="s">
        <v>2108</v>
      </c>
      <c r="AP113" s="328" t="s">
        <v>2066</v>
      </c>
      <c r="AQ113" s="55" t="s">
        <v>2109</v>
      </c>
      <c r="AR113" s="46" t="s">
        <v>199</v>
      </c>
      <c r="AS113" s="118" t="s">
        <v>2110</v>
      </c>
      <c r="AT113" s="293" t="s">
        <v>2111</v>
      </c>
      <c r="AU113" s="62" t="s">
        <v>2112</v>
      </c>
      <c r="AV113" s="61" t="s">
        <v>2093</v>
      </c>
      <c r="AW113" s="59" t="s">
        <v>15</v>
      </c>
      <c r="AX113" s="59" t="s">
        <v>2093</v>
      </c>
      <c r="AY113" s="61" t="s">
        <v>869</v>
      </c>
    </row>
    <row r="114" spans="1:51" s="33" customFormat="1" ht="18.75" hidden="1" customHeight="1">
      <c r="A114" s="46">
        <v>2022</v>
      </c>
      <c r="B114" s="46"/>
      <c r="C114" s="54" t="s">
        <v>2113</v>
      </c>
      <c r="D114" s="46" t="s">
        <v>2114</v>
      </c>
      <c r="E114" s="46" t="s">
        <v>2115</v>
      </c>
      <c r="F114" s="47">
        <v>901061836</v>
      </c>
      <c r="G114" s="90" t="s">
        <v>2116</v>
      </c>
      <c r="H114" s="94" t="s">
        <v>2117</v>
      </c>
      <c r="I114" s="46" t="s">
        <v>960</v>
      </c>
      <c r="J114" s="46" t="s">
        <v>1223</v>
      </c>
      <c r="K114" s="46" t="s">
        <v>791</v>
      </c>
      <c r="L114" s="46" t="s">
        <v>2118</v>
      </c>
      <c r="M114" s="46" t="s">
        <v>109</v>
      </c>
      <c r="N114" s="50">
        <v>44922</v>
      </c>
      <c r="O114" s="46">
        <v>4</v>
      </c>
      <c r="P114" s="50">
        <v>44936</v>
      </c>
      <c r="Q114" s="50">
        <v>45055</v>
      </c>
      <c r="R114" s="46" t="s">
        <v>196</v>
      </c>
      <c r="S114" s="46" t="s">
        <v>15</v>
      </c>
      <c r="T114" s="46" t="s">
        <v>15</v>
      </c>
      <c r="U114" s="46" t="s">
        <v>837</v>
      </c>
      <c r="V114" s="46">
        <v>6</v>
      </c>
      <c r="W114" s="94" t="s">
        <v>2119</v>
      </c>
      <c r="X114" s="94" t="s">
        <v>2120</v>
      </c>
      <c r="Y114" s="50">
        <v>45143</v>
      </c>
      <c r="Z114" s="38">
        <v>160100500</v>
      </c>
      <c r="AA114" s="38">
        <v>0</v>
      </c>
      <c r="AB114" s="38">
        <f t="shared" si="9"/>
        <v>160100500</v>
      </c>
      <c r="AC114" s="38">
        <v>0</v>
      </c>
      <c r="AD114" s="64">
        <f t="shared" si="10"/>
        <v>160100500</v>
      </c>
      <c r="AE114" s="340" t="str" cm="1">
        <f t="array" aca="1" ref="AE114" ca="1">_xlfn.IFS(TODAY()&lt;Y114,Y114-TODAY(),TODAY()&gt;Y114,"NO APLICA")</f>
        <v>NO APLICA</v>
      </c>
      <c r="AF114" s="88" t="s">
        <v>763</v>
      </c>
      <c r="AG114" s="46" t="s">
        <v>197</v>
      </c>
      <c r="AH114" s="38">
        <v>160100500</v>
      </c>
      <c r="AI114" s="38">
        <v>0</v>
      </c>
      <c r="AJ114" s="38">
        <f t="shared" si="12"/>
        <v>0</v>
      </c>
      <c r="AK114" s="88" t="s">
        <v>763</v>
      </c>
      <c r="AL114" s="50">
        <v>45148</v>
      </c>
      <c r="AM114" s="67" t="s">
        <v>797</v>
      </c>
      <c r="AN114" s="67" t="s">
        <v>797</v>
      </c>
      <c r="AO114" s="92" t="s">
        <v>1736</v>
      </c>
      <c r="AP114" s="328" t="s">
        <v>2121</v>
      </c>
      <c r="AQ114" s="55" t="s">
        <v>2122</v>
      </c>
      <c r="AR114" s="46" t="s">
        <v>199</v>
      </c>
      <c r="AS114" s="56" t="s">
        <v>2123</v>
      </c>
      <c r="AT114" s="270" t="s">
        <v>2123</v>
      </c>
      <c r="AU114" s="62" t="s">
        <v>2124</v>
      </c>
      <c r="AV114" s="61" t="s">
        <v>264</v>
      </c>
      <c r="AW114" s="59" t="s">
        <v>15</v>
      </c>
      <c r="AX114" s="59">
        <v>45536</v>
      </c>
      <c r="AY114" s="61" t="s">
        <v>805</v>
      </c>
    </row>
    <row r="115" spans="1:51" s="33" customFormat="1" ht="18.75" hidden="1" customHeight="1">
      <c r="A115" s="46">
        <v>2022</v>
      </c>
      <c r="B115" s="46"/>
      <c r="C115" s="54" t="s">
        <v>2125</v>
      </c>
      <c r="D115" s="46" t="s">
        <v>2126</v>
      </c>
      <c r="E115" s="46" t="s">
        <v>2127</v>
      </c>
      <c r="F115" s="47">
        <v>901151222</v>
      </c>
      <c r="G115" s="57" t="s">
        <v>2128</v>
      </c>
      <c r="H115" s="46" t="s">
        <v>2129</v>
      </c>
      <c r="I115" s="46" t="s">
        <v>789</v>
      </c>
      <c r="J115" s="46" t="s">
        <v>790</v>
      </c>
      <c r="K115" s="46" t="s">
        <v>791</v>
      </c>
      <c r="L115" s="46" t="s">
        <v>2130</v>
      </c>
      <c r="M115" s="46" t="s">
        <v>1065</v>
      </c>
      <c r="N115" s="50">
        <v>44923</v>
      </c>
      <c r="O115" s="46">
        <v>8</v>
      </c>
      <c r="P115" s="50">
        <v>44943</v>
      </c>
      <c r="Q115" s="50">
        <v>45185</v>
      </c>
      <c r="R115" s="46" t="s">
        <v>196</v>
      </c>
      <c r="S115" s="46" t="s">
        <v>15</v>
      </c>
      <c r="T115" s="46" t="s">
        <v>15</v>
      </c>
      <c r="U115" s="46" t="s">
        <v>2131</v>
      </c>
      <c r="V115" s="46" t="s">
        <v>2132</v>
      </c>
      <c r="W115" s="46" t="s">
        <v>15</v>
      </c>
      <c r="X115" s="46" t="s">
        <v>15</v>
      </c>
      <c r="Y115" s="50">
        <v>45268</v>
      </c>
      <c r="Z115" s="38">
        <v>150000000</v>
      </c>
      <c r="AA115" s="38">
        <v>0</v>
      </c>
      <c r="AB115" s="38">
        <f t="shared" si="9"/>
        <v>150000000</v>
      </c>
      <c r="AC115" s="38">
        <v>0</v>
      </c>
      <c r="AD115" s="64">
        <f t="shared" si="10"/>
        <v>150000000</v>
      </c>
      <c r="AE115" s="340" t="str" cm="1">
        <f t="array" aca="1" ref="AE115" ca="1">_xlfn.IFS(TODAY()&lt;Y115,Y115-TODAY(),TODAY()&gt;Y115,"NO APLICA")</f>
        <v>NO APLICA</v>
      </c>
      <c r="AF115" s="88" t="s">
        <v>763</v>
      </c>
      <c r="AG115" s="46" t="s">
        <v>197</v>
      </c>
      <c r="AH115" s="38">
        <v>149899191</v>
      </c>
      <c r="AI115" s="38">
        <v>100809</v>
      </c>
      <c r="AJ115" s="38">
        <f t="shared" si="12"/>
        <v>0</v>
      </c>
      <c r="AK115" s="88" t="s">
        <v>763</v>
      </c>
      <c r="AL115" s="50">
        <v>45344</v>
      </c>
      <c r="AM115" s="67" t="s">
        <v>797</v>
      </c>
      <c r="AN115" s="67" t="s">
        <v>797</v>
      </c>
      <c r="AO115" s="92" t="s">
        <v>2133</v>
      </c>
      <c r="AP115" s="47" t="s">
        <v>2134</v>
      </c>
      <c r="AQ115" s="55" t="s">
        <v>2135</v>
      </c>
      <c r="AR115" s="46" t="s">
        <v>75</v>
      </c>
      <c r="AS115" s="100" t="s">
        <v>2136</v>
      </c>
      <c r="AT115" s="115" t="s">
        <v>2137</v>
      </c>
      <c r="AU115" s="62" t="s">
        <v>2138</v>
      </c>
      <c r="AV115" s="61" t="s">
        <v>264</v>
      </c>
      <c r="AW115" s="59" t="s">
        <v>15</v>
      </c>
      <c r="AX115" s="59">
        <v>45473</v>
      </c>
      <c r="AY115" s="61" t="s">
        <v>805</v>
      </c>
    </row>
    <row r="116" spans="1:51" s="33" customFormat="1" ht="18.75" hidden="1" customHeight="1">
      <c r="A116" s="46">
        <v>2022</v>
      </c>
      <c r="B116" s="46"/>
      <c r="C116" s="54" t="s">
        <v>2139</v>
      </c>
      <c r="D116" s="46" t="s">
        <v>2140</v>
      </c>
      <c r="E116" s="46" t="s">
        <v>2141</v>
      </c>
      <c r="F116" s="47">
        <v>830109420</v>
      </c>
      <c r="G116" s="57" t="s">
        <v>2128</v>
      </c>
      <c r="H116" s="46" t="s">
        <v>2129</v>
      </c>
      <c r="I116" s="46" t="s">
        <v>789</v>
      </c>
      <c r="J116" s="46" t="s">
        <v>790</v>
      </c>
      <c r="K116" s="46" t="s">
        <v>791</v>
      </c>
      <c r="L116" s="46" t="s">
        <v>2130</v>
      </c>
      <c r="M116" s="46" t="s">
        <v>1065</v>
      </c>
      <c r="N116" s="50">
        <v>44923</v>
      </c>
      <c r="O116" s="46">
        <v>8</v>
      </c>
      <c r="P116" s="50">
        <v>44943</v>
      </c>
      <c r="Q116" s="50">
        <v>45185</v>
      </c>
      <c r="R116" s="46" t="s">
        <v>196</v>
      </c>
      <c r="S116" s="46" t="s">
        <v>15</v>
      </c>
      <c r="T116" s="46" t="s">
        <v>15</v>
      </c>
      <c r="U116" s="94" t="s">
        <v>2131</v>
      </c>
      <c r="V116" s="94" t="s">
        <v>2132</v>
      </c>
      <c r="W116" s="46" t="s">
        <v>15</v>
      </c>
      <c r="X116" s="46" t="s">
        <v>15</v>
      </c>
      <c r="Y116" s="50">
        <v>45299</v>
      </c>
      <c r="Z116" s="38">
        <v>150000000</v>
      </c>
      <c r="AA116" s="38">
        <v>0</v>
      </c>
      <c r="AB116" s="38">
        <f t="shared" si="9"/>
        <v>150000000</v>
      </c>
      <c r="AC116" s="38">
        <v>0</v>
      </c>
      <c r="AD116" s="64">
        <f t="shared" si="10"/>
        <v>150000000</v>
      </c>
      <c r="AE116" s="340" t="str" cm="1">
        <f t="array" aca="1" ref="AE116" ca="1">_xlfn.IFS(TODAY()&lt;Y116,Y116-TODAY(),TODAY()&gt;Y116,"NO APLICA")</f>
        <v>NO APLICA</v>
      </c>
      <c r="AF116" s="88" t="s">
        <v>763</v>
      </c>
      <c r="AG116" s="46" t="s">
        <v>197</v>
      </c>
      <c r="AH116" s="38">
        <v>120924206</v>
      </c>
      <c r="AI116" s="38">
        <v>29075794</v>
      </c>
      <c r="AJ116" s="38">
        <f t="shared" si="12"/>
        <v>0</v>
      </c>
      <c r="AK116" s="88" t="s">
        <v>763</v>
      </c>
      <c r="AL116" s="50">
        <v>45343</v>
      </c>
      <c r="AM116" s="67" t="s">
        <v>797</v>
      </c>
      <c r="AN116" s="67" t="s">
        <v>797</v>
      </c>
      <c r="AO116" s="94" t="s">
        <v>2142</v>
      </c>
      <c r="AP116" s="47" t="s">
        <v>2134</v>
      </c>
      <c r="AQ116" s="55" t="s">
        <v>2143</v>
      </c>
      <c r="AR116" s="46" t="s">
        <v>75</v>
      </c>
      <c r="AS116" s="100" t="s">
        <v>2136</v>
      </c>
      <c r="AT116" s="115" t="s">
        <v>2137</v>
      </c>
      <c r="AU116" s="62" t="s">
        <v>2144</v>
      </c>
      <c r="AV116" s="61" t="s">
        <v>2145</v>
      </c>
      <c r="AW116" s="59" t="s">
        <v>15</v>
      </c>
      <c r="AX116" s="59">
        <v>45489</v>
      </c>
      <c r="AY116" s="61" t="s">
        <v>805</v>
      </c>
    </row>
    <row r="117" spans="1:51" s="33" customFormat="1" ht="18.75" hidden="1" customHeight="1">
      <c r="A117" s="46">
        <v>2022</v>
      </c>
      <c r="B117" s="46"/>
      <c r="C117" s="54" t="s">
        <v>2146</v>
      </c>
      <c r="D117" s="46" t="s">
        <v>2147</v>
      </c>
      <c r="E117" s="46" t="s">
        <v>2148</v>
      </c>
      <c r="F117" s="47">
        <v>901114836</v>
      </c>
      <c r="G117" s="57" t="s">
        <v>2128</v>
      </c>
      <c r="H117" s="46" t="s">
        <v>2129</v>
      </c>
      <c r="I117" s="46" t="s">
        <v>789</v>
      </c>
      <c r="J117" s="46" t="s">
        <v>790</v>
      </c>
      <c r="K117" s="46" t="s">
        <v>791</v>
      </c>
      <c r="L117" s="46" t="s">
        <v>2130</v>
      </c>
      <c r="M117" s="46" t="s">
        <v>1065</v>
      </c>
      <c r="N117" s="50">
        <v>44923</v>
      </c>
      <c r="O117" s="46">
        <v>8</v>
      </c>
      <c r="P117" s="50">
        <v>44943</v>
      </c>
      <c r="Q117" s="50">
        <v>45185</v>
      </c>
      <c r="R117" s="46" t="s">
        <v>196</v>
      </c>
      <c r="S117" s="46" t="s">
        <v>15</v>
      </c>
      <c r="T117" s="46" t="s">
        <v>15</v>
      </c>
      <c r="U117" s="94" t="s">
        <v>2149</v>
      </c>
      <c r="V117" s="94" t="s">
        <v>2132</v>
      </c>
      <c r="W117" s="46" t="s">
        <v>15</v>
      </c>
      <c r="X117" s="46" t="s">
        <v>15</v>
      </c>
      <c r="Y117" s="50">
        <v>45307</v>
      </c>
      <c r="Z117" s="38">
        <v>100000000</v>
      </c>
      <c r="AA117" s="38">
        <v>50000000</v>
      </c>
      <c r="AB117" s="38">
        <f t="shared" si="9"/>
        <v>150000000</v>
      </c>
      <c r="AC117" s="38">
        <v>0</v>
      </c>
      <c r="AD117" s="64">
        <f t="shared" si="10"/>
        <v>150000000</v>
      </c>
      <c r="AE117" s="340" t="str" cm="1">
        <f t="array" aca="1" ref="AE117" ca="1">_xlfn.IFS(TODAY()&lt;Y117,Y117-TODAY(),TODAY()&gt;Y117,"NO APLICA")</f>
        <v>NO APLICA</v>
      </c>
      <c r="AF117" s="88" t="s">
        <v>763</v>
      </c>
      <c r="AG117" s="46" t="s">
        <v>197</v>
      </c>
      <c r="AH117" s="38">
        <v>149993362</v>
      </c>
      <c r="AI117" s="38">
        <v>6638</v>
      </c>
      <c r="AJ117" s="38">
        <f t="shared" si="12"/>
        <v>0</v>
      </c>
      <c r="AK117" s="88" t="s">
        <v>763</v>
      </c>
      <c r="AL117" s="50">
        <v>45343</v>
      </c>
      <c r="AM117" s="67" t="s">
        <v>797</v>
      </c>
      <c r="AN117" s="67" t="s">
        <v>797</v>
      </c>
      <c r="AO117" s="46" t="s">
        <v>2150</v>
      </c>
      <c r="AP117" s="47" t="s">
        <v>2134</v>
      </c>
      <c r="AQ117" s="55" t="s">
        <v>2151</v>
      </c>
      <c r="AR117" s="46" t="s">
        <v>75</v>
      </c>
      <c r="AS117" s="100" t="s">
        <v>2136</v>
      </c>
      <c r="AT117" s="115" t="s">
        <v>2137</v>
      </c>
      <c r="AU117" s="62" t="s">
        <v>2152</v>
      </c>
      <c r="AV117" s="61" t="s">
        <v>264</v>
      </c>
      <c r="AW117" s="59" t="s">
        <v>15</v>
      </c>
      <c r="AX117" s="59">
        <v>45493</v>
      </c>
      <c r="AY117" s="61" t="s">
        <v>805</v>
      </c>
    </row>
    <row r="118" spans="1:51" s="33" customFormat="1" ht="18.75" hidden="1" customHeight="1">
      <c r="A118" s="46">
        <v>2022</v>
      </c>
      <c r="B118" s="46"/>
      <c r="C118" s="54" t="s">
        <v>2153</v>
      </c>
      <c r="D118" s="46" t="s">
        <v>2154</v>
      </c>
      <c r="E118" s="46" t="s">
        <v>2155</v>
      </c>
      <c r="F118" s="47">
        <v>860506842</v>
      </c>
      <c r="G118" s="57" t="s">
        <v>2084</v>
      </c>
      <c r="H118" s="46" t="s">
        <v>2085</v>
      </c>
      <c r="I118" s="46" t="s">
        <v>812</v>
      </c>
      <c r="J118" s="46" t="s">
        <v>813</v>
      </c>
      <c r="K118" s="46" t="s">
        <v>2086</v>
      </c>
      <c r="L118" s="46" t="s">
        <v>2156</v>
      </c>
      <c r="M118" s="46" t="s">
        <v>793</v>
      </c>
      <c r="N118" s="50">
        <v>44923</v>
      </c>
      <c r="O118" s="46">
        <v>5</v>
      </c>
      <c r="P118" s="50">
        <v>44992</v>
      </c>
      <c r="Q118" s="50">
        <v>45144</v>
      </c>
      <c r="R118" s="46" t="s">
        <v>196</v>
      </c>
      <c r="S118" s="46" t="s">
        <v>196</v>
      </c>
      <c r="T118" s="46" t="s">
        <v>196</v>
      </c>
      <c r="U118" s="46" t="s">
        <v>196</v>
      </c>
      <c r="V118" s="46">
        <v>5</v>
      </c>
      <c r="W118" s="46" t="s">
        <v>15</v>
      </c>
      <c r="X118" s="46" t="s">
        <v>15</v>
      </c>
      <c r="Y118" s="50">
        <v>45144</v>
      </c>
      <c r="Z118" s="38">
        <v>89474239</v>
      </c>
      <c r="AA118" s="38">
        <v>0</v>
      </c>
      <c r="AB118" s="38">
        <f t="shared" si="9"/>
        <v>89474239</v>
      </c>
      <c r="AC118" s="38">
        <v>0</v>
      </c>
      <c r="AD118" s="64">
        <f t="shared" si="10"/>
        <v>89474239</v>
      </c>
      <c r="AE118" s="340" t="str" cm="1">
        <f t="array" aca="1" ref="AE118" ca="1">_xlfn.IFS(TODAY()&lt;Y118,Y118-TODAY(),TODAY()&gt;Y118,"NO APLICA")</f>
        <v>NO APLICA</v>
      </c>
      <c r="AF118" s="88" t="s">
        <v>763</v>
      </c>
      <c r="AG118" s="46" t="s">
        <v>197</v>
      </c>
      <c r="AH118" s="38">
        <v>89474239</v>
      </c>
      <c r="AI118" s="38">
        <v>0</v>
      </c>
      <c r="AJ118" s="38">
        <f t="shared" si="12"/>
        <v>0</v>
      </c>
      <c r="AK118" s="88" t="s">
        <v>763</v>
      </c>
      <c r="AL118" s="50">
        <v>45170</v>
      </c>
      <c r="AM118" s="67" t="s">
        <v>797</v>
      </c>
      <c r="AN118" s="67" t="s">
        <v>797</v>
      </c>
      <c r="AO118" s="111" t="s">
        <v>2157</v>
      </c>
      <c r="AP118" s="328" t="s">
        <v>2158</v>
      </c>
      <c r="AQ118" s="55" t="s">
        <v>2159</v>
      </c>
      <c r="AR118" s="46" t="s">
        <v>34</v>
      </c>
      <c r="AS118" s="56" t="s">
        <v>2160</v>
      </c>
      <c r="AT118" s="115" t="s">
        <v>2160</v>
      </c>
      <c r="AU118" s="62" t="s">
        <v>2161</v>
      </c>
      <c r="AV118" s="61" t="s">
        <v>264</v>
      </c>
      <c r="AW118" s="59" t="s">
        <v>15</v>
      </c>
      <c r="AX118" s="59">
        <v>45339</v>
      </c>
      <c r="AY118" s="61" t="s">
        <v>869</v>
      </c>
    </row>
    <row r="119" spans="1:51" s="33" customFormat="1" ht="18.75" hidden="1" customHeight="1">
      <c r="A119" s="46">
        <v>2022</v>
      </c>
      <c r="B119" s="46"/>
      <c r="C119" s="54" t="s">
        <v>2162</v>
      </c>
      <c r="D119" s="46" t="s">
        <v>2163</v>
      </c>
      <c r="E119" s="46" t="s">
        <v>2164</v>
      </c>
      <c r="F119" s="47">
        <v>900164390</v>
      </c>
      <c r="G119" s="57">
        <v>1813</v>
      </c>
      <c r="H119" s="46" t="s">
        <v>1943</v>
      </c>
      <c r="I119" s="46" t="s">
        <v>812</v>
      </c>
      <c r="J119" s="46" t="s">
        <v>813</v>
      </c>
      <c r="K119" s="46" t="s">
        <v>2086</v>
      </c>
      <c r="L119" s="46" t="s">
        <v>2165</v>
      </c>
      <c r="M119" s="46" t="s">
        <v>793</v>
      </c>
      <c r="N119" s="50">
        <v>44923</v>
      </c>
      <c r="O119" s="46">
        <v>6</v>
      </c>
      <c r="P119" s="50">
        <v>44967</v>
      </c>
      <c r="Q119" s="50">
        <v>45147</v>
      </c>
      <c r="R119" s="46" t="s">
        <v>196</v>
      </c>
      <c r="S119" s="46" t="s">
        <v>196</v>
      </c>
      <c r="T119" s="46" t="s">
        <v>196</v>
      </c>
      <c r="U119" s="46" t="s">
        <v>196</v>
      </c>
      <c r="V119" s="46">
        <v>6</v>
      </c>
      <c r="W119" s="46" t="s">
        <v>15</v>
      </c>
      <c r="X119" s="46" t="s">
        <v>15</v>
      </c>
      <c r="Y119" s="50">
        <v>45174</v>
      </c>
      <c r="Z119" s="38">
        <v>296164577</v>
      </c>
      <c r="AA119" s="38">
        <v>0</v>
      </c>
      <c r="AB119" s="38">
        <f t="shared" si="9"/>
        <v>296164577</v>
      </c>
      <c r="AC119" s="38">
        <v>0</v>
      </c>
      <c r="AD119" s="64">
        <f t="shared" si="10"/>
        <v>296164577</v>
      </c>
      <c r="AE119" s="340" t="str" cm="1">
        <f t="array" aca="1" ref="AE119" ca="1">_xlfn.IFS(TODAY()&lt;Y119,Y119-TODAY(),TODAY()&gt;Y119,"NO APLICA")</f>
        <v>NO APLICA</v>
      </c>
      <c r="AF119" s="88" t="s">
        <v>763</v>
      </c>
      <c r="AG119" s="46" t="s">
        <v>197</v>
      </c>
      <c r="AH119" s="38">
        <v>296164577</v>
      </c>
      <c r="AI119" s="38">
        <v>0</v>
      </c>
      <c r="AJ119" s="38">
        <f t="shared" si="12"/>
        <v>0</v>
      </c>
      <c r="AK119" s="88" t="s">
        <v>763</v>
      </c>
      <c r="AL119" s="50">
        <v>45208</v>
      </c>
      <c r="AM119" s="67" t="s">
        <v>797</v>
      </c>
      <c r="AN119" s="67" t="s">
        <v>797</v>
      </c>
      <c r="AO119" s="111" t="s">
        <v>2133</v>
      </c>
      <c r="AP119" s="326" t="s">
        <v>2166</v>
      </c>
      <c r="AQ119" s="93" t="s">
        <v>2167</v>
      </c>
      <c r="AR119" s="46" t="s">
        <v>34</v>
      </c>
      <c r="AS119" s="56" t="s">
        <v>2160</v>
      </c>
      <c r="AT119" s="115" t="s">
        <v>2160</v>
      </c>
      <c r="AU119" s="62" t="s">
        <v>2168</v>
      </c>
      <c r="AV119" s="61" t="s">
        <v>264</v>
      </c>
      <c r="AW119" s="59" t="s">
        <v>15</v>
      </c>
      <c r="AX119" s="59">
        <v>45415</v>
      </c>
      <c r="AY119" s="61" t="s">
        <v>869</v>
      </c>
    </row>
    <row r="120" spans="1:51" s="33" customFormat="1" ht="18.75" hidden="1" customHeight="1">
      <c r="A120" s="46">
        <v>2022</v>
      </c>
      <c r="B120" s="46"/>
      <c r="C120" s="54" t="s">
        <v>2169</v>
      </c>
      <c r="D120" s="46" t="s">
        <v>2170</v>
      </c>
      <c r="E120" s="46" t="s">
        <v>2171</v>
      </c>
      <c r="F120" s="47">
        <v>1102720365</v>
      </c>
      <c r="G120" s="57" t="s">
        <v>1640</v>
      </c>
      <c r="H120" s="46" t="s">
        <v>2104</v>
      </c>
      <c r="I120" s="46" t="s">
        <v>960</v>
      </c>
      <c r="J120" s="46" t="s">
        <v>1223</v>
      </c>
      <c r="K120" s="46" t="s">
        <v>859</v>
      </c>
      <c r="L120" s="46" t="s">
        <v>2172</v>
      </c>
      <c r="M120" s="46" t="s">
        <v>2065</v>
      </c>
      <c r="N120" s="50">
        <v>44923</v>
      </c>
      <c r="O120" s="46">
        <v>2</v>
      </c>
      <c r="P120" s="50">
        <v>44936</v>
      </c>
      <c r="Q120" s="50">
        <v>44994</v>
      </c>
      <c r="R120" s="46" t="s">
        <v>196</v>
      </c>
      <c r="S120" s="46" t="s">
        <v>196</v>
      </c>
      <c r="T120" s="46" t="s">
        <v>196</v>
      </c>
      <c r="U120" s="46" t="s">
        <v>196</v>
      </c>
      <c r="V120" s="46">
        <v>2</v>
      </c>
      <c r="W120" s="46" t="s">
        <v>15</v>
      </c>
      <c r="X120" s="46" t="s">
        <v>15</v>
      </c>
      <c r="Y120" s="50">
        <v>44994</v>
      </c>
      <c r="Z120" s="38">
        <v>29155000</v>
      </c>
      <c r="AA120" s="38">
        <v>0</v>
      </c>
      <c r="AB120" s="38">
        <f t="shared" si="9"/>
        <v>29155000</v>
      </c>
      <c r="AC120" s="38">
        <v>0</v>
      </c>
      <c r="AD120" s="64">
        <f t="shared" si="10"/>
        <v>29155000</v>
      </c>
      <c r="AE120" s="340" t="str" cm="1">
        <f t="array" aca="1" ref="AE120" ca="1">_xlfn.IFS(TODAY()&lt;Y120,Y120-TODAY(),TODAY()&gt;Y120,"NO APLICA")</f>
        <v>NO APLICA</v>
      </c>
      <c r="AF120" s="88" t="s">
        <v>763</v>
      </c>
      <c r="AG120" s="46" t="s">
        <v>197</v>
      </c>
      <c r="AH120" s="38">
        <v>29155000</v>
      </c>
      <c r="AI120" s="38">
        <v>0</v>
      </c>
      <c r="AJ120" s="38">
        <f t="shared" si="12"/>
        <v>0</v>
      </c>
      <c r="AK120" s="88" t="s">
        <v>763</v>
      </c>
      <c r="AL120" s="50">
        <v>45091</v>
      </c>
      <c r="AM120" s="67" t="s">
        <v>875</v>
      </c>
      <c r="AN120" s="67" t="s">
        <v>875</v>
      </c>
      <c r="AO120" s="111" t="s">
        <v>2157</v>
      </c>
      <c r="AP120" s="47" t="s">
        <v>2173</v>
      </c>
      <c r="AQ120" s="46" t="s">
        <v>875</v>
      </c>
      <c r="AR120" s="46" t="s">
        <v>709</v>
      </c>
      <c r="AS120" s="56" t="s">
        <v>707</v>
      </c>
      <c r="AT120" s="115" t="s">
        <v>2100</v>
      </c>
      <c r="AU120" s="62" t="s">
        <v>2174</v>
      </c>
      <c r="AV120" s="61" t="s">
        <v>2175</v>
      </c>
      <c r="AW120" s="59" t="s">
        <v>15</v>
      </c>
      <c r="AX120" s="59">
        <v>45192</v>
      </c>
      <c r="AY120" s="61" t="s">
        <v>869</v>
      </c>
    </row>
    <row r="121" spans="1:51" s="33" customFormat="1" ht="18.75" hidden="1" customHeight="1">
      <c r="A121" s="46">
        <v>2022</v>
      </c>
      <c r="B121" s="46"/>
      <c r="C121" s="54" t="s">
        <v>2176</v>
      </c>
      <c r="D121" s="46" t="s">
        <v>2177</v>
      </c>
      <c r="E121" s="46" t="s">
        <v>2178</v>
      </c>
      <c r="F121" s="47">
        <v>830081460</v>
      </c>
      <c r="G121" s="57" t="s">
        <v>2128</v>
      </c>
      <c r="H121" s="46" t="s">
        <v>2129</v>
      </c>
      <c r="I121" s="46" t="s">
        <v>789</v>
      </c>
      <c r="J121" s="46" t="s">
        <v>790</v>
      </c>
      <c r="K121" s="46" t="s">
        <v>859</v>
      </c>
      <c r="L121" s="46" t="s">
        <v>2179</v>
      </c>
      <c r="M121" s="46" t="s">
        <v>2065</v>
      </c>
      <c r="N121" s="50">
        <v>44923</v>
      </c>
      <c r="O121" s="46">
        <v>4</v>
      </c>
      <c r="P121" s="50">
        <v>44931</v>
      </c>
      <c r="Q121" s="50">
        <v>45020</v>
      </c>
      <c r="R121" s="46" t="s">
        <v>196</v>
      </c>
      <c r="S121" s="46" t="s">
        <v>15</v>
      </c>
      <c r="T121" s="46" t="s">
        <v>15</v>
      </c>
      <c r="U121" s="46" t="s">
        <v>837</v>
      </c>
      <c r="V121" s="46">
        <v>6</v>
      </c>
      <c r="W121" s="46" t="s">
        <v>15</v>
      </c>
      <c r="X121" s="46" t="s">
        <v>15</v>
      </c>
      <c r="Y121" s="50">
        <v>45111</v>
      </c>
      <c r="Z121" s="38">
        <v>23944228</v>
      </c>
      <c r="AA121" s="38">
        <v>0</v>
      </c>
      <c r="AB121" s="38">
        <f t="shared" si="9"/>
        <v>23944228</v>
      </c>
      <c r="AC121" s="38">
        <v>0</v>
      </c>
      <c r="AD121" s="64">
        <f t="shared" si="10"/>
        <v>23944228</v>
      </c>
      <c r="AE121" s="340" t="str" cm="1">
        <f t="array" aca="1" ref="AE121" ca="1">_xlfn.IFS(TODAY()&lt;Y121,Y121-TODAY(),TODAY()&gt;Y121,"NO APLICA")</f>
        <v>NO APLICA</v>
      </c>
      <c r="AF121" s="88" t="s">
        <v>763</v>
      </c>
      <c r="AG121" s="46" t="s">
        <v>197</v>
      </c>
      <c r="AH121" s="38">
        <v>23944228</v>
      </c>
      <c r="AI121" s="38">
        <v>0</v>
      </c>
      <c r="AJ121" s="38">
        <f t="shared" si="12"/>
        <v>0</v>
      </c>
      <c r="AK121" s="88" t="s">
        <v>763</v>
      </c>
      <c r="AL121" s="50">
        <v>45261</v>
      </c>
      <c r="AM121" s="67" t="s">
        <v>797</v>
      </c>
      <c r="AN121" s="67" t="s">
        <v>797</v>
      </c>
      <c r="AO121" s="111" t="s">
        <v>2157</v>
      </c>
      <c r="AP121" s="47" t="s">
        <v>2180</v>
      </c>
      <c r="AQ121" s="72" t="s">
        <v>2181</v>
      </c>
      <c r="AR121" s="46" t="s">
        <v>75</v>
      </c>
      <c r="AS121" s="100" t="s">
        <v>2136</v>
      </c>
      <c r="AT121" s="115" t="s">
        <v>2182</v>
      </c>
      <c r="AU121" s="62" t="s">
        <v>2183</v>
      </c>
      <c r="AV121" s="61" t="s">
        <v>264</v>
      </c>
      <c r="AW121" s="59" t="s">
        <v>15</v>
      </c>
      <c r="AX121" s="59">
        <v>45383</v>
      </c>
      <c r="AY121" s="61" t="s">
        <v>869</v>
      </c>
    </row>
    <row r="122" spans="1:51" s="33" customFormat="1" ht="18.75" hidden="1" customHeight="1">
      <c r="A122" s="46">
        <v>2022</v>
      </c>
      <c r="B122" s="46"/>
      <c r="C122" s="54" t="s">
        <v>2184</v>
      </c>
      <c r="D122" s="46" t="s">
        <v>2185</v>
      </c>
      <c r="E122" s="46" t="s">
        <v>1300</v>
      </c>
      <c r="F122" s="47">
        <v>830038304</v>
      </c>
      <c r="G122" s="57" t="s">
        <v>1640</v>
      </c>
      <c r="H122" s="46" t="s">
        <v>2104</v>
      </c>
      <c r="I122" s="46" t="s">
        <v>960</v>
      </c>
      <c r="J122" s="46" t="s">
        <v>1223</v>
      </c>
      <c r="K122" s="46" t="s">
        <v>859</v>
      </c>
      <c r="L122" s="46" t="s">
        <v>2186</v>
      </c>
      <c r="M122" s="46" t="s">
        <v>2065</v>
      </c>
      <c r="N122" s="50">
        <v>44922</v>
      </c>
      <c r="O122" s="46">
        <v>3</v>
      </c>
      <c r="P122" s="50">
        <v>44930</v>
      </c>
      <c r="Q122" s="50">
        <v>45019</v>
      </c>
      <c r="R122" s="46" t="s">
        <v>196</v>
      </c>
      <c r="S122" s="46" t="s">
        <v>196</v>
      </c>
      <c r="T122" s="46" t="s">
        <v>196</v>
      </c>
      <c r="U122" s="46" t="s">
        <v>196</v>
      </c>
      <c r="V122" s="46">
        <v>3</v>
      </c>
      <c r="W122" s="46" t="s">
        <v>15</v>
      </c>
      <c r="X122" s="46" t="s">
        <v>15</v>
      </c>
      <c r="Y122" s="50">
        <v>45019</v>
      </c>
      <c r="Z122" s="38">
        <v>9542739</v>
      </c>
      <c r="AA122" s="38">
        <v>0</v>
      </c>
      <c r="AB122" s="38">
        <f t="shared" si="9"/>
        <v>9542739</v>
      </c>
      <c r="AC122" s="38">
        <v>0</v>
      </c>
      <c r="AD122" s="64">
        <f t="shared" si="10"/>
        <v>9542739</v>
      </c>
      <c r="AE122" s="340" t="str" cm="1">
        <f t="array" aca="1" ref="AE122" ca="1">_xlfn.IFS(TODAY()&lt;Y122,Y122-TODAY(),TODAY()&gt;Y122,"NO APLICA")</f>
        <v>NO APLICA</v>
      </c>
      <c r="AF122" s="88" t="s">
        <v>763</v>
      </c>
      <c r="AG122" s="46" t="s">
        <v>197</v>
      </c>
      <c r="AH122" s="38">
        <v>9542739</v>
      </c>
      <c r="AI122" s="38">
        <v>0</v>
      </c>
      <c r="AJ122" s="38">
        <f t="shared" si="12"/>
        <v>0</v>
      </c>
      <c r="AK122" s="88" t="s">
        <v>763</v>
      </c>
      <c r="AL122" s="50">
        <v>45461</v>
      </c>
      <c r="AM122" s="67" t="s">
        <v>797</v>
      </c>
      <c r="AN122" s="67" t="s">
        <v>797</v>
      </c>
      <c r="AO122" s="94" t="s">
        <v>2187</v>
      </c>
      <c r="AP122" s="47" t="s">
        <v>2188</v>
      </c>
      <c r="AQ122" s="55" t="s">
        <v>2189</v>
      </c>
      <c r="AR122" s="46" t="s">
        <v>842</v>
      </c>
      <c r="AS122" s="56" t="s">
        <v>614</v>
      </c>
      <c r="AT122" s="115" t="s">
        <v>843</v>
      </c>
      <c r="AU122" s="62" t="s">
        <v>2190</v>
      </c>
      <c r="AV122" s="61" t="s">
        <v>264</v>
      </c>
      <c r="AW122" s="59" t="s">
        <v>15</v>
      </c>
      <c r="AX122" s="59">
        <v>44936</v>
      </c>
      <c r="AY122" s="61" t="s">
        <v>869</v>
      </c>
    </row>
    <row r="123" spans="1:51" s="33" customFormat="1" ht="18.75" hidden="1" customHeight="1">
      <c r="A123" s="46">
        <v>2022</v>
      </c>
      <c r="B123" s="46"/>
      <c r="C123" s="54" t="s">
        <v>2191</v>
      </c>
      <c r="D123" s="46" t="s">
        <v>2192</v>
      </c>
      <c r="E123" s="46" t="s">
        <v>1900</v>
      </c>
      <c r="F123" s="47">
        <v>900251139</v>
      </c>
      <c r="G123" s="57" t="s">
        <v>1901</v>
      </c>
      <c r="H123" s="46" t="s">
        <v>1114</v>
      </c>
      <c r="I123" s="46" t="s">
        <v>960</v>
      </c>
      <c r="J123" s="46" t="s">
        <v>1223</v>
      </c>
      <c r="K123" s="46" t="s">
        <v>791</v>
      </c>
      <c r="L123" s="46" t="s">
        <v>2193</v>
      </c>
      <c r="M123" s="46" t="s">
        <v>2194</v>
      </c>
      <c r="N123" s="50">
        <v>44923</v>
      </c>
      <c r="O123" s="46">
        <v>3</v>
      </c>
      <c r="P123" s="50">
        <v>44930</v>
      </c>
      <c r="Q123" s="50">
        <v>45019</v>
      </c>
      <c r="R123" s="46" t="s">
        <v>196</v>
      </c>
      <c r="S123" s="46" t="s">
        <v>15</v>
      </c>
      <c r="T123" s="46" t="s">
        <v>15</v>
      </c>
      <c r="U123" s="46" t="s">
        <v>2195</v>
      </c>
      <c r="V123" s="46" t="s">
        <v>2196</v>
      </c>
      <c r="W123" s="46" t="s">
        <v>15</v>
      </c>
      <c r="X123" s="46" t="s">
        <v>15</v>
      </c>
      <c r="Y123" s="50">
        <v>45064</v>
      </c>
      <c r="Z123" s="38">
        <v>399185500</v>
      </c>
      <c r="AA123" s="38">
        <v>0</v>
      </c>
      <c r="AB123" s="38">
        <f t="shared" si="9"/>
        <v>399185500</v>
      </c>
      <c r="AC123" s="38">
        <v>0</v>
      </c>
      <c r="AD123" s="64">
        <f t="shared" si="10"/>
        <v>399185500</v>
      </c>
      <c r="AE123" s="340" t="str" cm="1">
        <f t="array" aca="1" ref="AE123" ca="1">_xlfn.IFS(TODAY()&lt;Y123,Y123-TODAY(),TODAY()&gt;Y123,"NO APLICA")</f>
        <v>NO APLICA</v>
      </c>
      <c r="AF123" s="88" t="s">
        <v>763</v>
      </c>
      <c r="AG123" s="46" t="s">
        <v>197</v>
      </c>
      <c r="AH123" s="38">
        <v>396865000</v>
      </c>
      <c r="AI123" s="38">
        <v>2320500</v>
      </c>
      <c r="AJ123" s="38">
        <f t="shared" si="12"/>
        <v>0</v>
      </c>
      <c r="AK123" s="88" t="s">
        <v>763</v>
      </c>
      <c r="AL123" s="50">
        <v>45120</v>
      </c>
      <c r="AM123" s="67" t="s">
        <v>797</v>
      </c>
      <c r="AN123" s="67" t="s">
        <v>875</v>
      </c>
      <c r="AO123" s="94" t="s">
        <v>2197</v>
      </c>
      <c r="AP123" s="47" t="s">
        <v>2198</v>
      </c>
      <c r="AQ123" s="46" t="s">
        <v>875</v>
      </c>
      <c r="AR123" s="46" t="s">
        <v>1121</v>
      </c>
      <c r="AS123" s="56" t="s">
        <v>1906</v>
      </c>
      <c r="AT123" s="115" t="s">
        <v>2199</v>
      </c>
      <c r="AU123" s="62" t="s">
        <v>2200</v>
      </c>
      <c r="AV123" s="61" t="s">
        <v>264</v>
      </c>
      <c r="AW123" s="59" t="s">
        <v>15</v>
      </c>
      <c r="AX123" s="59">
        <v>45648</v>
      </c>
      <c r="AY123" s="61" t="s">
        <v>805</v>
      </c>
    </row>
    <row r="124" spans="1:51" s="33" customFormat="1" ht="18.75" hidden="1" customHeight="1">
      <c r="A124" s="46">
        <v>2022</v>
      </c>
      <c r="B124" s="46"/>
      <c r="C124" s="54" t="s">
        <v>2201</v>
      </c>
      <c r="D124" s="46" t="s">
        <v>2202</v>
      </c>
      <c r="E124" s="46" t="s">
        <v>2203</v>
      </c>
      <c r="F124" s="47">
        <v>900505401</v>
      </c>
      <c r="G124" s="57" t="s">
        <v>2128</v>
      </c>
      <c r="H124" s="46" t="s">
        <v>2129</v>
      </c>
      <c r="I124" s="46" t="s">
        <v>960</v>
      </c>
      <c r="J124" s="46" t="s">
        <v>1223</v>
      </c>
      <c r="K124" s="46" t="s">
        <v>791</v>
      </c>
      <c r="L124" s="46" t="s">
        <v>2204</v>
      </c>
      <c r="M124" s="46" t="s">
        <v>2194</v>
      </c>
      <c r="N124" s="50">
        <v>44923</v>
      </c>
      <c r="O124" s="46">
        <v>6</v>
      </c>
      <c r="P124" s="50">
        <v>44930</v>
      </c>
      <c r="Q124" s="50">
        <v>45110</v>
      </c>
      <c r="R124" s="46" t="s">
        <v>196</v>
      </c>
      <c r="S124" s="46" t="s">
        <v>196</v>
      </c>
      <c r="T124" s="46" t="s">
        <v>196</v>
      </c>
      <c r="U124" s="46" t="s">
        <v>196</v>
      </c>
      <c r="V124" s="46">
        <v>6</v>
      </c>
      <c r="W124" s="46" t="s">
        <v>15</v>
      </c>
      <c r="X124" s="46" t="s">
        <v>15</v>
      </c>
      <c r="Y124" s="50">
        <v>45110</v>
      </c>
      <c r="Z124" s="38">
        <v>204242910</v>
      </c>
      <c r="AA124" s="38">
        <v>0</v>
      </c>
      <c r="AB124" s="38">
        <f t="shared" si="9"/>
        <v>204242910</v>
      </c>
      <c r="AC124" s="38">
        <v>0</v>
      </c>
      <c r="AD124" s="64">
        <f t="shared" si="10"/>
        <v>204242910</v>
      </c>
      <c r="AE124" s="340" t="str" cm="1">
        <f t="array" aca="1" ref="AE124" ca="1">_xlfn.IFS(TODAY()&lt;Y124,Y124-TODAY(),TODAY()&gt;Y124,"NO APLICA")</f>
        <v>NO APLICA</v>
      </c>
      <c r="AF124" s="88" t="s">
        <v>763</v>
      </c>
      <c r="AG124" s="46" t="s">
        <v>197</v>
      </c>
      <c r="AH124" s="38">
        <v>204242910</v>
      </c>
      <c r="AI124" s="38">
        <v>0</v>
      </c>
      <c r="AJ124" s="38">
        <f t="shared" si="12"/>
        <v>0</v>
      </c>
      <c r="AK124" s="88" t="s">
        <v>763</v>
      </c>
      <c r="AL124" s="50">
        <v>45261</v>
      </c>
      <c r="AM124" s="67" t="s">
        <v>797</v>
      </c>
      <c r="AN124" s="67" t="s">
        <v>797</v>
      </c>
      <c r="AO124" s="46" t="s">
        <v>2205</v>
      </c>
      <c r="AP124" s="326" t="s">
        <v>2206</v>
      </c>
      <c r="AQ124" s="55" t="s">
        <v>2207</v>
      </c>
      <c r="AR124" s="46" t="s">
        <v>75</v>
      </c>
      <c r="AS124" s="100" t="s">
        <v>2136</v>
      </c>
      <c r="AT124" s="115" t="s">
        <v>2137</v>
      </c>
      <c r="AU124" s="62" t="s">
        <v>2208</v>
      </c>
      <c r="AV124" s="61" t="s">
        <v>264</v>
      </c>
      <c r="AW124" s="59" t="s">
        <v>15</v>
      </c>
      <c r="AX124" s="59">
        <v>45290</v>
      </c>
      <c r="AY124" s="61" t="s">
        <v>869</v>
      </c>
    </row>
    <row r="125" spans="1:51" s="33" customFormat="1" ht="92.25" hidden="1" customHeight="1">
      <c r="A125" s="46">
        <v>2022</v>
      </c>
      <c r="B125" s="46"/>
      <c r="C125" s="54" t="s">
        <v>2209</v>
      </c>
      <c r="D125" s="46" t="s">
        <v>2210</v>
      </c>
      <c r="E125" s="46" t="s">
        <v>2211</v>
      </c>
      <c r="F125" s="47">
        <v>900521780</v>
      </c>
      <c r="G125" s="90" t="s">
        <v>2212</v>
      </c>
      <c r="H125" s="94" t="s">
        <v>2213</v>
      </c>
      <c r="I125" s="46" t="s">
        <v>812</v>
      </c>
      <c r="J125" s="46" t="s">
        <v>813</v>
      </c>
      <c r="K125" s="46" t="s">
        <v>2086</v>
      </c>
      <c r="L125" s="46" t="s">
        <v>2214</v>
      </c>
      <c r="M125" s="46" t="s">
        <v>2194</v>
      </c>
      <c r="N125" s="50">
        <v>44923</v>
      </c>
      <c r="O125" s="46">
        <v>6</v>
      </c>
      <c r="P125" s="50">
        <v>44953</v>
      </c>
      <c r="Q125" s="50">
        <v>45133</v>
      </c>
      <c r="R125" s="46" t="s">
        <v>196</v>
      </c>
      <c r="S125" s="46" t="s">
        <v>196</v>
      </c>
      <c r="T125" s="46" t="s">
        <v>196</v>
      </c>
      <c r="U125" s="46" t="s">
        <v>196</v>
      </c>
      <c r="V125" s="46">
        <v>6</v>
      </c>
      <c r="W125" s="46" t="s">
        <v>15</v>
      </c>
      <c r="X125" s="46" t="s">
        <v>15</v>
      </c>
      <c r="Y125" s="50">
        <v>45121</v>
      </c>
      <c r="Z125" s="38">
        <v>444794256</v>
      </c>
      <c r="AA125" s="38">
        <v>0</v>
      </c>
      <c r="AB125" s="38">
        <f t="shared" si="9"/>
        <v>444794256</v>
      </c>
      <c r="AC125" s="38">
        <v>0</v>
      </c>
      <c r="AD125" s="64">
        <f t="shared" si="10"/>
        <v>444794256</v>
      </c>
      <c r="AE125" s="340" t="str" cm="1">
        <f t="array" aca="1" ref="AE125" ca="1">_xlfn.IFS(TODAY()&lt;Y125,Y125-TODAY(),TODAY()&gt;Y125,"NO APLICA")</f>
        <v>NO APLICA</v>
      </c>
      <c r="AF125" s="97" t="s">
        <v>766</v>
      </c>
      <c r="AG125" s="46" t="s">
        <v>767</v>
      </c>
      <c r="AH125" s="38">
        <v>0</v>
      </c>
      <c r="AI125" s="38" t="s">
        <v>15</v>
      </c>
      <c r="AJ125" s="38">
        <v>444794256</v>
      </c>
      <c r="AK125" s="97" t="s">
        <v>766</v>
      </c>
      <c r="AL125" s="46"/>
      <c r="AM125" s="67" t="s">
        <v>797</v>
      </c>
      <c r="AN125" s="67" t="s">
        <v>797</v>
      </c>
      <c r="AO125" s="46" t="s">
        <v>2215</v>
      </c>
      <c r="AP125" s="326" t="s">
        <v>2216</v>
      </c>
      <c r="AQ125" s="93" t="s">
        <v>2217</v>
      </c>
      <c r="AR125" s="94" t="s">
        <v>1403</v>
      </c>
      <c r="AS125" s="100" t="s">
        <v>2218</v>
      </c>
      <c r="AT125" s="115" t="s">
        <v>2219</v>
      </c>
      <c r="AU125" s="62" t="s">
        <v>2220</v>
      </c>
      <c r="AV125" s="61" t="s">
        <v>1056</v>
      </c>
      <c r="AW125" s="59" t="s">
        <v>15</v>
      </c>
      <c r="AX125" s="59">
        <v>45283</v>
      </c>
      <c r="AY125" s="61" t="s">
        <v>869</v>
      </c>
    </row>
    <row r="126" spans="1:51" s="33" customFormat="1" ht="38.25" hidden="1" customHeight="1">
      <c r="A126" s="251">
        <v>2022</v>
      </c>
      <c r="B126" s="251"/>
      <c r="C126" s="252" t="s">
        <v>2221</v>
      </c>
      <c r="D126" s="251" t="s">
        <v>2222</v>
      </c>
      <c r="E126" s="250" t="s">
        <v>2223</v>
      </c>
      <c r="F126" s="47">
        <v>901417108</v>
      </c>
      <c r="G126" s="90" t="s">
        <v>2224</v>
      </c>
      <c r="H126" s="94" t="s">
        <v>2225</v>
      </c>
      <c r="I126" s="46" t="s">
        <v>832</v>
      </c>
      <c r="J126" s="46" t="s">
        <v>1582</v>
      </c>
      <c r="K126" s="46" t="s">
        <v>190</v>
      </c>
      <c r="L126" s="46" t="s">
        <v>2226</v>
      </c>
      <c r="M126" s="46" t="s">
        <v>1871</v>
      </c>
      <c r="N126" s="50">
        <v>44924</v>
      </c>
      <c r="O126" s="46">
        <v>8</v>
      </c>
      <c r="P126" s="50">
        <v>44965</v>
      </c>
      <c r="Q126" s="50">
        <v>45206</v>
      </c>
      <c r="R126" s="50">
        <v>45365</v>
      </c>
      <c r="S126" s="46" t="s">
        <v>2227</v>
      </c>
      <c r="T126" s="46">
        <v>899999316</v>
      </c>
      <c r="U126" s="94" t="s">
        <v>2228</v>
      </c>
      <c r="V126" s="94" t="s">
        <v>2229</v>
      </c>
      <c r="W126" s="94" t="s">
        <v>2230</v>
      </c>
      <c r="X126" s="94" t="s">
        <v>2231</v>
      </c>
      <c r="Y126" s="253">
        <v>45586</v>
      </c>
      <c r="Z126" s="38">
        <v>4504636632</v>
      </c>
      <c r="AA126" s="38">
        <v>1666000000</v>
      </c>
      <c r="AB126" s="38">
        <f t="shared" si="9"/>
        <v>6170636632</v>
      </c>
      <c r="AC126" s="38">
        <v>0</v>
      </c>
      <c r="AD126" s="64">
        <f t="shared" si="10"/>
        <v>6170636632</v>
      </c>
      <c r="AE126" s="340" t="str" cm="1">
        <f t="array" aca="1" ref="AE126" ca="1">_xlfn.IFS(TODAY()&lt;Y126,Y126-TODAY(),TODAY()&gt;Y126,"NO APLICA")</f>
        <v>NO APLICA</v>
      </c>
      <c r="AF126" s="116" t="s">
        <v>765</v>
      </c>
      <c r="AG126" s="46" t="s">
        <v>765</v>
      </c>
      <c r="AH126" s="38">
        <f>2467142232+2956287902</f>
        <v>5423430134</v>
      </c>
      <c r="AI126" s="38"/>
      <c r="AJ126" s="38">
        <f>+AB126-AH126-AI126</f>
        <v>747206498</v>
      </c>
      <c r="AK126" s="53" t="s">
        <v>875</v>
      </c>
      <c r="AL126" s="46" t="s">
        <v>196</v>
      </c>
      <c r="AM126" s="67" t="s">
        <v>797</v>
      </c>
      <c r="AN126" s="67" t="s">
        <v>797</v>
      </c>
      <c r="AO126" s="94" t="s">
        <v>2232</v>
      </c>
      <c r="AP126" s="326" t="s">
        <v>2233</v>
      </c>
      <c r="AQ126" s="93" t="s">
        <v>2234</v>
      </c>
      <c r="AR126" s="250" t="s">
        <v>1403</v>
      </c>
      <c r="AS126" s="250" t="s">
        <v>2235</v>
      </c>
      <c r="AT126" s="115" t="s">
        <v>2236</v>
      </c>
      <c r="AU126" s="62" t="s">
        <v>2200</v>
      </c>
      <c r="AV126" s="61" t="s">
        <v>264</v>
      </c>
      <c r="AW126" s="59" t="s">
        <v>15</v>
      </c>
      <c r="AX126" s="59">
        <v>45648</v>
      </c>
      <c r="AY126" s="61" t="s">
        <v>805</v>
      </c>
    </row>
    <row r="127" spans="1:51" s="33" customFormat="1" ht="24" hidden="1" customHeight="1">
      <c r="A127" s="46">
        <v>2022</v>
      </c>
      <c r="B127" s="46"/>
      <c r="C127" s="54" t="s">
        <v>2237</v>
      </c>
      <c r="D127" s="46" t="s">
        <v>2238</v>
      </c>
      <c r="E127" s="46" t="s">
        <v>2239</v>
      </c>
      <c r="F127" s="47">
        <v>901100455</v>
      </c>
      <c r="G127" s="90" t="s">
        <v>2240</v>
      </c>
      <c r="H127" s="94" t="s">
        <v>2241</v>
      </c>
      <c r="I127" s="46" t="s">
        <v>846</v>
      </c>
      <c r="J127" s="46" t="s">
        <v>1749</v>
      </c>
      <c r="K127" s="46" t="s">
        <v>190</v>
      </c>
      <c r="L127" s="46" t="s">
        <v>2242</v>
      </c>
      <c r="M127" s="46" t="s">
        <v>1871</v>
      </c>
      <c r="N127" s="50">
        <v>44924</v>
      </c>
      <c r="O127" s="46">
        <v>8</v>
      </c>
      <c r="P127" s="50">
        <v>44992</v>
      </c>
      <c r="Q127" s="50">
        <v>45167</v>
      </c>
      <c r="R127" s="46" t="s">
        <v>196</v>
      </c>
      <c r="S127" s="46" t="s">
        <v>15</v>
      </c>
      <c r="T127" s="46" t="s">
        <v>15</v>
      </c>
      <c r="U127" s="94" t="s">
        <v>2243</v>
      </c>
      <c r="V127" s="94">
        <v>8</v>
      </c>
      <c r="W127" s="46" t="s">
        <v>15</v>
      </c>
      <c r="X127" s="46" t="s">
        <v>15</v>
      </c>
      <c r="Y127" s="50">
        <v>45534</v>
      </c>
      <c r="Z127" s="38">
        <v>4182749530</v>
      </c>
      <c r="AA127" s="38">
        <v>1588547516</v>
      </c>
      <c r="AB127" s="95">
        <f>+AD127+AC127</f>
        <v>5771297046</v>
      </c>
      <c r="AC127" s="64">
        <v>867000000</v>
      </c>
      <c r="AD127" s="64">
        <v>4904297046</v>
      </c>
      <c r="AE127" s="340" t="str" cm="1">
        <f t="array" aca="1" ref="AE127" ca="1">_xlfn.IFS(TODAY()&lt;Y127,Y127-TODAY(),TODAY()&gt;Y127,"NO APLICA")</f>
        <v>NO APLICA</v>
      </c>
      <c r="AF127" s="97" t="s">
        <v>767</v>
      </c>
      <c r="AG127" s="46" t="s">
        <v>197</v>
      </c>
      <c r="AH127" s="38">
        <f>3259593967+1367324859</f>
        <v>4626918826</v>
      </c>
      <c r="AI127" s="38">
        <v>0</v>
      </c>
      <c r="AJ127" s="38">
        <f>+AD127-AH127-AI127</f>
        <v>277378220</v>
      </c>
      <c r="AK127" s="97" t="s">
        <v>767</v>
      </c>
      <c r="AL127" s="46" t="s">
        <v>196</v>
      </c>
      <c r="AM127" s="67" t="s">
        <v>797</v>
      </c>
      <c r="AN127" s="67" t="s">
        <v>797</v>
      </c>
      <c r="AO127" s="46" t="s">
        <v>998</v>
      </c>
      <c r="AP127" s="326" t="s">
        <v>2244</v>
      </c>
      <c r="AQ127" s="93" t="s">
        <v>2245</v>
      </c>
      <c r="AR127" s="94" t="s">
        <v>1403</v>
      </c>
      <c r="AS127" s="100" t="s">
        <v>2246</v>
      </c>
      <c r="AT127" s="292" t="s">
        <v>2247</v>
      </c>
      <c r="AU127" s="62" t="s">
        <v>2248</v>
      </c>
      <c r="AV127" s="61" t="s">
        <v>2249</v>
      </c>
      <c r="AW127" s="59" t="s">
        <v>15</v>
      </c>
      <c r="AX127" s="59">
        <v>45565</v>
      </c>
      <c r="AY127" s="61" t="s">
        <v>805</v>
      </c>
    </row>
    <row r="128" spans="1:51" s="33" customFormat="1" ht="18.75" hidden="1" customHeight="1">
      <c r="A128" s="46">
        <v>2022</v>
      </c>
      <c r="B128" s="46"/>
      <c r="C128" s="54" t="s">
        <v>2250</v>
      </c>
      <c r="D128" s="46" t="s">
        <v>2251</v>
      </c>
      <c r="E128" s="46" t="s">
        <v>2252</v>
      </c>
      <c r="F128" s="47">
        <v>900258772</v>
      </c>
      <c r="G128" s="90" t="s">
        <v>2253</v>
      </c>
      <c r="H128" s="94" t="s">
        <v>2254</v>
      </c>
      <c r="I128" s="46" t="s">
        <v>832</v>
      </c>
      <c r="J128" s="46" t="s">
        <v>1582</v>
      </c>
      <c r="K128" s="46" t="s">
        <v>190</v>
      </c>
      <c r="L128" s="46" t="s">
        <v>2255</v>
      </c>
      <c r="M128" s="46" t="s">
        <v>1871</v>
      </c>
      <c r="N128" s="50">
        <v>44924</v>
      </c>
      <c r="O128" s="46">
        <v>8</v>
      </c>
      <c r="P128" s="50">
        <v>44939</v>
      </c>
      <c r="Q128" s="50">
        <v>45181</v>
      </c>
      <c r="R128" s="46" t="s">
        <v>196</v>
      </c>
      <c r="S128" s="46" t="s">
        <v>15</v>
      </c>
      <c r="T128" s="46" t="s">
        <v>15</v>
      </c>
      <c r="U128" s="46" t="s">
        <v>2256</v>
      </c>
      <c r="V128" s="46" t="s">
        <v>2257</v>
      </c>
      <c r="W128" s="46" t="s">
        <v>15</v>
      </c>
      <c r="X128" s="46" t="s">
        <v>15</v>
      </c>
      <c r="Y128" s="50">
        <v>45275</v>
      </c>
      <c r="Z128" s="38">
        <v>733516009</v>
      </c>
      <c r="AA128" s="38">
        <v>0</v>
      </c>
      <c r="AB128" s="38">
        <f t="shared" ref="AB128:AB139" si="13">+Z128+AA128</f>
        <v>733516009</v>
      </c>
      <c r="AC128" s="38">
        <v>0</v>
      </c>
      <c r="AD128" s="64">
        <f t="shared" ref="AD128:AD139" si="14">+AB128-AC128</f>
        <v>733516009</v>
      </c>
      <c r="AE128" s="340" t="str" cm="1">
        <f t="array" aca="1" ref="AE128" ca="1">_xlfn.IFS(TODAY()&lt;Y128,Y128-TODAY(),TODAY()&gt;Y128,"NO APLICA")</f>
        <v>NO APLICA</v>
      </c>
      <c r="AF128" s="112" t="s">
        <v>767</v>
      </c>
      <c r="AG128" s="46" t="s">
        <v>197</v>
      </c>
      <c r="AH128" s="38">
        <v>513461207</v>
      </c>
      <c r="AI128" s="38">
        <v>0</v>
      </c>
      <c r="AJ128" s="38">
        <f t="shared" ref="AJ128:AJ139" si="15">+AB128-AH128-AI128</f>
        <v>220054802</v>
      </c>
      <c r="AK128" s="112" t="s">
        <v>767</v>
      </c>
      <c r="AL128" s="46"/>
      <c r="AM128" s="67" t="s">
        <v>797</v>
      </c>
      <c r="AN128" s="67" t="s">
        <v>797</v>
      </c>
      <c r="AO128" s="46" t="s">
        <v>2258</v>
      </c>
      <c r="AP128" s="328" t="s">
        <v>2259</v>
      </c>
      <c r="AQ128" s="55" t="s">
        <v>2260</v>
      </c>
      <c r="AR128" s="46" t="s">
        <v>2261</v>
      </c>
      <c r="AS128" s="100" t="s">
        <v>2262</v>
      </c>
      <c r="AT128" s="115" t="s">
        <v>2263</v>
      </c>
      <c r="AU128" s="62">
        <v>2044164</v>
      </c>
      <c r="AV128" s="61" t="s">
        <v>2264</v>
      </c>
      <c r="AW128" s="59" t="s">
        <v>15</v>
      </c>
      <c r="AX128" s="59">
        <v>45458</v>
      </c>
      <c r="AY128" s="61" t="s">
        <v>805</v>
      </c>
    </row>
    <row r="129" spans="1:51" s="33" customFormat="1" ht="18.75" hidden="1" customHeight="1">
      <c r="A129" s="46">
        <v>2022</v>
      </c>
      <c r="B129" s="46"/>
      <c r="C129" s="54" t="s">
        <v>2265</v>
      </c>
      <c r="D129" s="46" t="s">
        <v>2266</v>
      </c>
      <c r="E129" s="46" t="s">
        <v>2267</v>
      </c>
      <c r="F129" s="47">
        <v>830032429</v>
      </c>
      <c r="G129" s="57" t="s">
        <v>2268</v>
      </c>
      <c r="H129" s="46" t="s">
        <v>1037</v>
      </c>
      <c r="I129" s="46" t="s">
        <v>832</v>
      </c>
      <c r="J129" s="46" t="s">
        <v>1582</v>
      </c>
      <c r="K129" s="46" t="s">
        <v>190</v>
      </c>
      <c r="L129" s="46" t="s">
        <v>2269</v>
      </c>
      <c r="M129" s="46" t="s">
        <v>1605</v>
      </c>
      <c r="N129" s="50">
        <v>44923</v>
      </c>
      <c r="O129" s="46">
        <v>6</v>
      </c>
      <c r="P129" s="50">
        <v>44949</v>
      </c>
      <c r="Q129" s="50">
        <v>45129</v>
      </c>
      <c r="R129" s="46" t="s">
        <v>196</v>
      </c>
      <c r="S129" s="46" t="s">
        <v>15</v>
      </c>
      <c r="T129" s="46" t="s">
        <v>15</v>
      </c>
      <c r="U129" s="46" t="s">
        <v>2270</v>
      </c>
      <c r="V129" s="46">
        <v>7</v>
      </c>
      <c r="W129" s="46" t="s">
        <v>15</v>
      </c>
      <c r="X129" s="46" t="s">
        <v>15</v>
      </c>
      <c r="Y129" s="50">
        <v>45160</v>
      </c>
      <c r="Z129" s="38">
        <v>194195000</v>
      </c>
      <c r="AA129" s="38">
        <v>0</v>
      </c>
      <c r="AB129" s="38">
        <f t="shared" si="13"/>
        <v>194195000</v>
      </c>
      <c r="AC129" s="38">
        <v>0</v>
      </c>
      <c r="AD129" s="64">
        <f t="shared" si="14"/>
        <v>194195000</v>
      </c>
      <c r="AE129" s="340" t="str" cm="1">
        <f t="array" aca="1" ref="AE129" ca="1">_xlfn.IFS(TODAY()&lt;Y129,Y129-TODAY(),TODAY()&gt;Y129,"NO APLICA")</f>
        <v>NO APLICA</v>
      </c>
      <c r="AF129" s="88" t="s">
        <v>763</v>
      </c>
      <c r="AG129" s="46" t="s">
        <v>197</v>
      </c>
      <c r="AH129" s="38">
        <v>194195000</v>
      </c>
      <c r="AI129" s="38">
        <v>0</v>
      </c>
      <c r="AJ129" s="38">
        <f t="shared" si="15"/>
        <v>0</v>
      </c>
      <c r="AK129" s="88" t="s">
        <v>763</v>
      </c>
      <c r="AL129" s="50">
        <v>45398</v>
      </c>
      <c r="AM129" s="67" t="s">
        <v>797</v>
      </c>
      <c r="AN129" s="67" t="s">
        <v>797</v>
      </c>
      <c r="AO129" s="46" t="s">
        <v>2271</v>
      </c>
      <c r="AP129" s="326" t="s">
        <v>2272</v>
      </c>
      <c r="AQ129" s="93" t="s">
        <v>2273</v>
      </c>
      <c r="AR129" s="46" t="s">
        <v>1032</v>
      </c>
      <c r="AS129" s="102" t="s">
        <v>2274</v>
      </c>
      <c r="AT129" s="270" t="s">
        <v>1034</v>
      </c>
      <c r="AU129" s="62" t="s">
        <v>2275</v>
      </c>
      <c r="AV129" s="61" t="s">
        <v>2276</v>
      </c>
      <c r="AW129" s="59" t="s">
        <v>15</v>
      </c>
      <c r="AX129" s="59">
        <v>45160</v>
      </c>
      <c r="AY129" s="61" t="s">
        <v>869</v>
      </c>
    </row>
    <row r="130" spans="1:51" s="33" customFormat="1" ht="18.75" hidden="1" customHeight="1">
      <c r="A130" s="46">
        <v>2022</v>
      </c>
      <c r="B130" s="46"/>
      <c r="C130" s="54" t="s">
        <v>2277</v>
      </c>
      <c r="D130" s="46" t="s">
        <v>2278</v>
      </c>
      <c r="E130" s="46" t="s">
        <v>2279</v>
      </c>
      <c r="F130" s="47">
        <v>900126632</v>
      </c>
      <c r="G130" s="57" t="s">
        <v>1834</v>
      </c>
      <c r="H130" s="46" t="s">
        <v>1956</v>
      </c>
      <c r="I130" s="46" t="s">
        <v>812</v>
      </c>
      <c r="J130" s="46" t="s">
        <v>813</v>
      </c>
      <c r="K130" s="46" t="s">
        <v>2086</v>
      </c>
      <c r="L130" s="46" t="s">
        <v>2280</v>
      </c>
      <c r="M130" s="46" t="s">
        <v>1605</v>
      </c>
      <c r="N130" s="50">
        <v>44923</v>
      </c>
      <c r="O130" s="46">
        <v>6</v>
      </c>
      <c r="P130" s="50">
        <v>44936</v>
      </c>
      <c r="Q130" s="50">
        <v>45116</v>
      </c>
      <c r="R130" s="46" t="s">
        <v>196</v>
      </c>
      <c r="S130" s="46" t="s">
        <v>196</v>
      </c>
      <c r="T130" s="46" t="s">
        <v>196</v>
      </c>
      <c r="U130" s="46" t="s">
        <v>196</v>
      </c>
      <c r="V130" s="46">
        <v>6</v>
      </c>
      <c r="W130" s="46" t="s">
        <v>15</v>
      </c>
      <c r="X130" s="46" t="s">
        <v>15</v>
      </c>
      <c r="Y130" s="50">
        <v>45116</v>
      </c>
      <c r="Z130" s="38">
        <v>446866126</v>
      </c>
      <c r="AA130" s="38">
        <v>0</v>
      </c>
      <c r="AB130" s="38">
        <f t="shared" si="13"/>
        <v>446866126</v>
      </c>
      <c r="AC130" s="38">
        <v>0</v>
      </c>
      <c r="AD130" s="64">
        <f t="shared" si="14"/>
        <v>446866126</v>
      </c>
      <c r="AE130" s="340" t="str" cm="1">
        <f t="array" aca="1" ref="AE130" ca="1">_xlfn.IFS(TODAY()&lt;Y130,Y130-TODAY(),TODAY()&gt;Y130,"NO APLICA")</f>
        <v>NO APLICA</v>
      </c>
      <c r="AF130" s="88" t="s">
        <v>763</v>
      </c>
      <c r="AG130" s="46" t="s">
        <v>197</v>
      </c>
      <c r="AH130" s="38">
        <v>446866018</v>
      </c>
      <c r="AI130" s="38">
        <v>108</v>
      </c>
      <c r="AJ130" s="38">
        <f t="shared" si="15"/>
        <v>0</v>
      </c>
      <c r="AK130" s="88" t="s">
        <v>763</v>
      </c>
      <c r="AL130" s="50">
        <v>45202</v>
      </c>
      <c r="AM130" s="67" t="s">
        <v>797</v>
      </c>
      <c r="AN130" s="67" t="s">
        <v>797</v>
      </c>
      <c r="AO130" s="111" t="s">
        <v>2157</v>
      </c>
      <c r="AP130" s="47" t="s">
        <v>2281</v>
      </c>
      <c r="AQ130" s="55" t="s">
        <v>2282</v>
      </c>
      <c r="AR130" s="46" t="s">
        <v>56</v>
      </c>
      <c r="AS130" s="56" t="s">
        <v>853</v>
      </c>
      <c r="AT130" s="115" t="s">
        <v>1839</v>
      </c>
      <c r="AU130" s="62" t="s">
        <v>2283</v>
      </c>
      <c r="AV130" s="61" t="s">
        <v>274</v>
      </c>
      <c r="AW130" s="59" t="s">
        <v>2284</v>
      </c>
      <c r="AX130" s="59" t="s">
        <v>2285</v>
      </c>
      <c r="AY130" s="61" t="s">
        <v>805</v>
      </c>
    </row>
    <row r="131" spans="1:51" s="33" customFormat="1" ht="18.75" hidden="1" customHeight="1">
      <c r="A131" s="46">
        <v>2022</v>
      </c>
      <c r="B131" s="46"/>
      <c r="C131" s="54">
        <v>85202</v>
      </c>
      <c r="D131" s="46">
        <v>124302</v>
      </c>
      <c r="E131" s="46" t="s">
        <v>2286</v>
      </c>
      <c r="F131" s="47">
        <v>800242738</v>
      </c>
      <c r="G131" s="57" t="s">
        <v>2287</v>
      </c>
      <c r="H131" s="46" t="s">
        <v>2288</v>
      </c>
      <c r="I131" s="46" t="s">
        <v>1463</v>
      </c>
      <c r="J131" s="46" t="s">
        <v>1464</v>
      </c>
      <c r="K131" s="46" t="s">
        <v>2289</v>
      </c>
      <c r="L131" s="46" t="s">
        <v>2290</v>
      </c>
      <c r="M131" s="46" t="s">
        <v>2291</v>
      </c>
      <c r="N131" s="50">
        <v>44603</v>
      </c>
      <c r="O131" s="46" t="s">
        <v>1395</v>
      </c>
      <c r="P131" s="50">
        <v>44603</v>
      </c>
      <c r="Q131" s="50">
        <v>44910</v>
      </c>
      <c r="R131" s="46" t="s">
        <v>196</v>
      </c>
      <c r="S131" s="46" t="s">
        <v>196</v>
      </c>
      <c r="T131" s="46" t="s">
        <v>196</v>
      </c>
      <c r="U131" s="46" t="s">
        <v>2292</v>
      </c>
      <c r="V131" s="46" t="s">
        <v>2293</v>
      </c>
      <c r="W131" s="46" t="s">
        <v>15</v>
      </c>
      <c r="X131" s="46" t="s">
        <v>15</v>
      </c>
      <c r="Y131" s="50">
        <v>45054</v>
      </c>
      <c r="Z131" s="38">
        <v>199214266</v>
      </c>
      <c r="AA131" s="38">
        <v>99607132</v>
      </c>
      <c r="AB131" s="38">
        <f t="shared" si="13"/>
        <v>298821398</v>
      </c>
      <c r="AC131" s="38">
        <v>0</v>
      </c>
      <c r="AD131" s="64">
        <f t="shared" si="14"/>
        <v>298821398</v>
      </c>
      <c r="AE131" s="340" t="str" cm="1">
        <f t="array" aca="1" ref="AE131" ca="1">_xlfn.IFS(TODAY()&lt;Y131,Y131-TODAY(),TODAY()&gt;Y131,"NO APLICA")</f>
        <v>NO APLICA</v>
      </c>
      <c r="AF131" s="97" t="s">
        <v>767</v>
      </c>
      <c r="AG131" s="46" t="s">
        <v>1467</v>
      </c>
      <c r="AH131" s="38">
        <v>298753180</v>
      </c>
      <c r="AI131" s="38">
        <v>68218</v>
      </c>
      <c r="AJ131" s="38">
        <f t="shared" si="15"/>
        <v>0</v>
      </c>
      <c r="AK131" s="97" t="s">
        <v>767</v>
      </c>
      <c r="AL131" s="46"/>
      <c r="AM131" s="67" t="s">
        <v>797</v>
      </c>
      <c r="AN131" s="67" t="s">
        <v>875</v>
      </c>
      <c r="AO131" s="46" t="s">
        <v>2294</v>
      </c>
      <c r="AP131" s="326" t="s">
        <v>2295</v>
      </c>
      <c r="AQ131" s="46" t="s">
        <v>875</v>
      </c>
      <c r="AR131" s="46" t="s">
        <v>823</v>
      </c>
      <c r="AS131" s="56" t="s">
        <v>2296</v>
      </c>
      <c r="AT131" s="115" t="s">
        <v>1707</v>
      </c>
      <c r="AU131" s="62" t="s">
        <v>2297</v>
      </c>
      <c r="AV131" s="61" t="s">
        <v>216</v>
      </c>
      <c r="AW131" s="59" t="s">
        <v>2298</v>
      </c>
      <c r="AX131" s="59" t="s">
        <v>2299</v>
      </c>
      <c r="AY131" s="61" t="s">
        <v>805</v>
      </c>
    </row>
    <row r="132" spans="1:51" s="33" customFormat="1" ht="18.75" hidden="1" customHeight="1">
      <c r="A132" s="46">
        <v>2022</v>
      </c>
      <c r="B132" s="46"/>
      <c r="C132" s="54">
        <v>94333</v>
      </c>
      <c r="D132" s="46">
        <v>163847</v>
      </c>
      <c r="E132" s="46" t="s">
        <v>2300</v>
      </c>
      <c r="F132" s="47">
        <v>901373456</v>
      </c>
      <c r="G132" s="57" t="s">
        <v>2301</v>
      </c>
      <c r="H132" s="46" t="s">
        <v>2302</v>
      </c>
      <c r="I132" s="46" t="s">
        <v>1463</v>
      </c>
      <c r="J132" s="46" t="s">
        <v>1464</v>
      </c>
      <c r="K132" s="46" t="s">
        <v>2303</v>
      </c>
      <c r="L132" s="94" t="s">
        <v>2304</v>
      </c>
      <c r="M132" s="46" t="s">
        <v>2305</v>
      </c>
      <c r="N132" s="50">
        <v>44778</v>
      </c>
      <c r="O132" s="46" t="s">
        <v>836</v>
      </c>
      <c r="P132" s="50">
        <v>44778</v>
      </c>
      <c r="Q132" s="50">
        <v>44899</v>
      </c>
      <c r="R132" s="46" t="s">
        <v>196</v>
      </c>
      <c r="S132" s="46" t="s">
        <v>196</v>
      </c>
      <c r="T132" s="46" t="s">
        <v>196</v>
      </c>
      <c r="U132" s="46" t="s">
        <v>196</v>
      </c>
      <c r="V132" s="46" t="s">
        <v>836</v>
      </c>
      <c r="W132" s="46" t="s">
        <v>15</v>
      </c>
      <c r="X132" s="46" t="s">
        <v>15</v>
      </c>
      <c r="Y132" s="50">
        <v>44899</v>
      </c>
      <c r="Z132" s="38">
        <v>102774000</v>
      </c>
      <c r="AA132" s="38">
        <v>0</v>
      </c>
      <c r="AB132" s="38">
        <f t="shared" si="13"/>
        <v>102774000</v>
      </c>
      <c r="AC132" s="38">
        <v>0</v>
      </c>
      <c r="AD132" s="64">
        <f t="shared" si="14"/>
        <v>102774000</v>
      </c>
      <c r="AE132" s="340" t="str" cm="1">
        <f t="array" aca="1" ref="AE132" ca="1">_xlfn.IFS(TODAY()&lt;Y132,Y132-TODAY(),TODAY()&gt;Y132,"NO APLICA")</f>
        <v>NO APLICA</v>
      </c>
      <c r="AF132" s="97" t="s">
        <v>767</v>
      </c>
      <c r="AG132" s="46" t="s">
        <v>1467</v>
      </c>
      <c r="AH132" s="38">
        <v>102774000</v>
      </c>
      <c r="AI132" s="38">
        <v>0</v>
      </c>
      <c r="AJ132" s="38">
        <f t="shared" si="15"/>
        <v>0</v>
      </c>
      <c r="AK132" s="97" t="s">
        <v>767</v>
      </c>
      <c r="AL132" s="46"/>
      <c r="AM132" s="67" t="s">
        <v>797</v>
      </c>
      <c r="AN132" s="67" t="s">
        <v>797</v>
      </c>
      <c r="AO132" s="94" t="s">
        <v>2306</v>
      </c>
      <c r="AP132" s="326" t="s">
        <v>2307</v>
      </c>
      <c r="AQ132" s="72" t="s">
        <v>2308</v>
      </c>
      <c r="AR132" s="46" t="s">
        <v>842</v>
      </c>
      <c r="AS132" s="56" t="s">
        <v>2309</v>
      </c>
      <c r="AT132" s="115" t="s">
        <v>2160</v>
      </c>
      <c r="AU132" s="62" t="s">
        <v>2310</v>
      </c>
      <c r="AV132" s="61" t="s">
        <v>216</v>
      </c>
      <c r="AW132" s="59" t="s">
        <v>2311</v>
      </c>
      <c r="AX132" s="59" t="s">
        <v>2312</v>
      </c>
      <c r="AY132" s="61" t="s">
        <v>805</v>
      </c>
    </row>
    <row r="133" spans="1:51" s="33" customFormat="1" ht="18.75" hidden="1" customHeight="1">
      <c r="A133" s="46">
        <v>2022</v>
      </c>
      <c r="B133" s="46"/>
      <c r="C133" s="54">
        <v>96030</v>
      </c>
      <c r="D133" s="46">
        <v>166653</v>
      </c>
      <c r="E133" s="46" t="s">
        <v>2313</v>
      </c>
      <c r="F133" s="47">
        <v>830122983</v>
      </c>
      <c r="G133" s="57" t="s">
        <v>2301</v>
      </c>
      <c r="H133" s="46" t="s">
        <v>2302</v>
      </c>
      <c r="I133" s="46" t="s">
        <v>1463</v>
      </c>
      <c r="J133" s="46" t="s">
        <v>1464</v>
      </c>
      <c r="K133" s="46" t="s">
        <v>2303</v>
      </c>
      <c r="L133" s="94" t="s">
        <v>2314</v>
      </c>
      <c r="M133" s="46" t="s">
        <v>2315</v>
      </c>
      <c r="N133" s="50">
        <v>44818</v>
      </c>
      <c r="O133" s="46" t="s">
        <v>794</v>
      </c>
      <c r="P133" s="50">
        <v>44818</v>
      </c>
      <c r="Q133" s="50">
        <v>45006</v>
      </c>
      <c r="R133" s="46" t="s">
        <v>196</v>
      </c>
      <c r="S133" s="46" t="s">
        <v>196</v>
      </c>
      <c r="T133" s="46" t="s">
        <v>196</v>
      </c>
      <c r="U133" s="46" t="s">
        <v>196</v>
      </c>
      <c r="V133" s="46" t="s">
        <v>794</v>
      </c>
      <c r="W133" s="46" t="s">
        <v>15</v>
      </c>
      <c r="X133" s="46" t="s">
        <v>15</v>
      </c>
      <c r="Y133" s="50">
        <v>45006</v>
      </c>
      <c r="Z133" s="38">
        <v>8845653</v>
      </c>
      <c r="AA133" s="38">
        <v>0</v>
      </c>
      <c r="AB133" s="38">
        <f t="shared" si="13"/>
        <v>8845653</v>
      </c>
      <c r="AC133" s="38">
        <v>0</v>
      </c>
      <c r="AD133" s="64">
        <f t="shared" si="14"/>
        <v>8845653</v>
      </c>
      <c r="AE133" s="340" t="str" cm="1">
        <f t="array" aca="1" ref="AE133" ca="1">_xlfn.IFS(TODAY()&lt;Y133,Y133-TODAY(),TODAY()&gt;Y133,"NO APLICA")</f>
        <v>NO APLICA</v>
      </c>
      <c r="AF133" s="97" t="s">
        <v>767</v>
      </c>
      <c r="AG133" s="46" t="s">
        <v>1467</v>
      </c>
      <c r="AH133" s="38">
        <v>8845653</v>
      </c>
      <c r="AI133" s="38">
        <v>0</v>
      </c>
      <c r="AJ133" s="38">
        <f t="shared" si="15"/>
        <v>0</v>
      </c>
      <c r="AK133" s="97" t="s">
        <v>767</v>
      </c>
      <c r="AL133" s="46"/>
      <c r="AM133" s="67" t="s">
        <v>797</v>
      </c>
      <c r="AN133" s="67" t="s">
        <v>797</v>
      </c>
      <c r="AO133" s="46" t="s">
        <v>2316</v>
      </c>
      <c r="AP133" s="47" t="s">
        <v>2317</v>
      </c>
      <c r="AQ133" s="55" t="s">
        <v>2318</v>
      </c>
      <c r="AR133" s="46" t="s">
        <v>842</v>
      </c>
      <c r="AS133" s="56" t="s">
        <v>2309</v>
      </c>
      <c r="AT133" s="115" t="s">
        <v>2160</v>
      </c>
      <c r="AU133" s="62" t="s">
        <v>2319</v>
      </c>
      <c r="AV133" s="61" t="s">
        <v>216</v>
      </c>
      <c r="AW133" s="59" t="s">
        <v>2320</v>
      </c>
      <c r="AX133" s="59" t="s">
        <v>2321</v>
      </c>
      <c r="AY133" s="61" t="s">
        <v>805</v>
      </c>
    </row>
    <row r="134" spans="1:51" s="33" customFormat="1" ht="18.75" hidden="1" customHeight="1">
      <c r="A134" s="46">
        <v>2022</v>
      </c>
      <c r="B134" s="46"/>
      <c r="C134" s="54">
        <v>100283</v>
      </c>
      <c r="D134" s="46">
        <v>166660</v>
      </c>
      <c r="E134" s="46" t="s">
        <v>2322</v>
      </c>
      <c r="F134" s="47">
        <v>860007336</v>
      </c>
      <c r="G134" s="57" t="s">
        <v>1640</v>
      </c>
      <c r="H134" s="46" t="s">
        <v>2104</v>
      </c>
      <c r="I134" s="46" t="s">
        <v>1463</v>
      </c>
      <c r="J134" s="46" t="s">
        <v>1464</v>
      </c>
      <c r="K134" s="46" t="s">
        <v>2289</v>
      </c>
      <c r="L134" s="46" t="s">
        <v>2323</v>
      </c>
      <c r="M134" s="46" t="s">
        <v>2315</v>
      </c>
      <c r="N134" s="50">
        <v>44889</v>
      </c>
      <c r="O134" s="46" t="s">
        <v>837</v>
      </c>
      <c r="P134" s="50">
        <v>44889</v>
      </c>
      <c r="Q134" s="50">
        <v>44950</v>
      </c>
      <c r="R134" s="46" t="s">
        <v>196</v>
      </c>
      <c r="S134" s="46" t="s">
        <v>196</v>
      </c>
      <c r="T134" s="46" t="s">
        <v>196</v>
      </c>
      <c r="U134" s="46" t="s">
        <v>196</v>
      </c>
      <c r="V134" s="46" t="s">
        <v>837</v>
      </c>
      <c r="W134" s="46" t="s">
        <v>15</v>
      </c>
      <c r="X134" s="46" t="s">
        <v>15</v>
      </c>
      <c r="Y134" s="50">
        <v>44950</v>
      </c>
      <c r="Z134" s="38">
        <v>134946700</v>
      </c>
      <c r="AA134" s="38">
        <v>0</v>
      </c>
      <c r="AB134" s="38">
        <f t="shared" si="13"/>
        <v>134946700</v>
      </c>
      <c r="AC134" s="38">
        <v>0</v>
      </c>
      <c r="AD134" s="64">
        <f t="shared" si="14"/>
        <v>134946700</v>
      </c>
      <c r="AE134" s="340" t="str" cm="1">
        <f t="array" aca="1" ref="AE134" ca="1">_xlfn.IFS(TODAY()&lt;Y134,Y134-TODAY(),TODAY()&gt;Y134,"NO APLICA")</f>
        <v>NO APLICA</v>
      </c>
      <c r="AF134" s="97" t="s">
        <v>767</v>
      </c>
      <c r="AG134" s="46" t="s">
        <v>1467</v>
      </c>
      <c r="AH134" s="38">
        <v>134946700</v>
      </c>
      <c r="AI134" s="38">
        <v>0</v>
      </c>
      <c r="AJ134" s="38">
        <f t="shared" si="15"/>
        <v>0</v>
      </c>
      <c r="AK134" s="97" t="s">
        <v>767</v>
      </c>
      <c r="AL134" s="46"/>
      <c r="AM134" s="67" t="s">
        <v>797</v>
      </c>
      <c r="AN134" s="67" t="s">
        <v>797</v>
      </c>
      <c r="AO134" s="46" t="s">
        <v>2294</v>
      </c>
      <c r="AP134" s="47" t="s">
        <v>2324</v>
      </c>
      <c r="AQ134" s="55" t="s">
        <v>2325</v>
      </c>
      <c r="AR134" s="46" t="s">
        <v>823</v>
      </c>
      <c r="AS134" s="56" t="s">
        <v>2296</v>
      </c>
      <c r="AT134" s="115" t="s">
        <v>1707</v>
      </c>
      <c r="AU134" s="62" t="s">
        <v>2326</v>
      </c>
      <c r="AV134" s="62" t="s">
        <v>2326</v>
      </c>
      <c r="AW134" s="62" t="s">
        <v>2326</v>
      </c>
      <c r="AX134" s="62" t="s">
        <v>2326</v>
      </c>
      <c r="AY134" s="62" t="s">
        <v>2326</v>
      </c>
    </row>
    <row r="135" spans="1:51" s="33" customFormat="1" ht="18.75" hidden="1" customHeight="1">
      <c r="A135" s="46">
        <v>2022</v>
      </c>
      <c r="B135" s="46"/>
      <c r="C135" s="54">
        <v>102779</v>
      </c>
      <c r="D135" s="46">
        <v>176886</v>
      </c>
      <c r="E135" s="46" t="s">
        <v>2327</v>
      </c>
      <c r="F135" s="47">
        <v>830026811</v>
      </c>
      <c r="G135" s="57" t="s">
        <v>1640</v>
      </c>
      <c r="H135" s="46" t="s">
        <v>2104</v>
      </c>
      <c r="I135" s="46" t="s">
        <v>1463</v>
      </c>
      <c r="J135" s="46" t="s">
        <v>1464</v>
      </c>
      <c r="K135" s="46" t="s">
        <v>2303</v>
      </c>
      <c r="L135" s="46" t="s">
        <v>2328</v>
      </c>
      <c r="M135" s="46" t="s">
        <v>1696</v>
      </c>
      <c r="N135" s="50">
        <v>44916</v>
      </c>
      <c r="O135" s="46" t="s">
        <v>794</v>
      </c>
      <c r="P135" s="50">
        <v>44579</v>
      </c>
      <c r="Q135" s="50">
        <v>44759</v>
      </c>
      <c r="R135" s="46" t="s">
        <v>196</v>
      </c>
      <c r="S135" s="46" t="s">
        <v>196</v>
      </c>
      <c r="T135" s="46" t="s">
        <v>196</v>
      </c>
      <c r="U135" s="46" t="s">
        <v>196</v>
      </c>
      <c r="V135" s="46" t="s">
        <v>794</v>
      </c>
      <c r="W135" s="46" t="s">
        <v>15</v>
      </c>
      <c r="X135" s="46" t="s">
        <v>15</v>
      </c>
      <c r="Y135" s="50">
        <v>45124</v>
      </c>
      <c r="Z135" s="38">
        <v>12296337</v>
      </c>
      <c r="AA135" s="38">
        <v>0</v>
      </c>
      <c r="AB135" s="38">
        <f t="shared" si="13"/>
        <v>12296337</v>
      </c>
      <c r="AC135" s="38">
        <v>0</v>
      </c>
      <c r="AD135" s="64">
        <f t="shared" si="14"/>
        <v>12296337</v>
      </c>
      <c r="AE135" s="340" t="str" cm="1">
        <f t="array" aca="1" ref="AE135" ca="1">_xlfn.IFS(TODAY()&lt;Y135,Y135-TODAY(),TODAY()&gt;Y135,"NO APLICA")</f>
        <v>NO APLICA</v>
      </c>
      <c r="AF135" s="88" t="s">
        <v>763</v>
      </c>
      <c r="AG135" s="46" t="s">
        <v>1467</v>
      </c>
      <c r="AH135" s="38">
        <v>0</v>
      </c>
      <c r="AI135" s="38">
        <v>12296337</v>
      </c>
      <c r="AJ135" s="38">
        <f t="shared" si="15"/>
        <v>0</v>
      </c>
      <c r="AK135" s="88" t="s">
        <v>763</v>
      </c>
      <c r="AL135" s="50"/>
      <c r="AM135" s="67" t="s">
        <v>797</v>
      </c>
      <c r="AN135" s="67" t="s">
        <v>797</v>
      </c>
      <c r="AO135" s="94" t="s">
        <v>2329</v>
      </c>
      <c r="AP135" s="47" t="s">
        <v>2330</v>
      </c>
      <c r="AQ135" s="55" t="s">
        <v>2331</v>
      </c>
      <c r="AR135" s="46" t="s">
        <v>842</v>
      </c>
      <c r="AS135" s="56" t="s">
        <v>2332</v>
      </c>
      <c r="AT135" s="115" t="s">
        <v>843</v>
      </c>
      <c r="AU135" s="62" t="s">
        <v>2326</v>
      </c>
      <c r="AV135" s="62" t="s">
        <v>2326</v>
      </c>
      <c r="AW135" s="62" t="s">
        <v>2326</v>
      </c>
      <c r="AX135" s="62" t="s">
        <v>2326</v>
      </c>
      <c r="AY135" s="62" t="s">
        <v>2326</v>
      </c>
    </row>
    <row r="136" spans="1:51" s="33" customFormat="1" ht="18.75" hidden="1" customHeight="1">
      <c r="A136" s="46">
        <v>2022</v>
      </c>
      <c r="B136" s="46"/>
      <c r="C136" s="54">
        <v>102821</v>
      </c>
      <c r="D136" s="46">
        <v>177016</v>
      </c>
      <c r="E136" s="46" t="s">
        <v>2333</v>
      </c>
      <c r="F136" s="47">
        <v>830073623</v>
      </c>
      <c r="G136" s="57" t="s">
        <v>1640</v>
      </c>
      <c r="H136" s="46" t="s">
        <v>2104</v>
      </c>
      <c r="I136" s="46" t="s">
        <v>1463</v>
      </c>
      <c r="J136" s="46" t="s">
        <v>1464</v>
      </c>
      <c r="K136" s="46" t="s">
        <v>2303</v>
      </c>
      <c r="L136" s="46" t="s">
        <v>2334</v>
      </c>
      <c r="M136" s="46" t="s">
        <v>1696</v>
      </c>
      <c r="N136" s="50">
        <v>44916</v>
      </c>
      <c r="O136" s="46" t="s">
        <v>794</v>
      </c>
      <c r="P136" s="50">
        <v>44579</v>
      </c>
      <c r="Q136" s="50">
        <v>44759</v>
      </c>
      <c r="R136" s="46" t="s">
        <v>196</v>
      </c>
      <c r="S136" s="46" t="s">
        <v>196</v>
      </c>
      <c r="T136" s="46" t="s">
        <v>196</v>
      </c>
      <c r="U136" s="46" t="s">
        <v>196</v>
      </c>
      <c r="V136" s="46" t="s">
        <v>794</v>
      </c>
      <c r="W136" s="46" t="s">
        <v>15</v>
      </c>
      <c r="X136" s="46" t="s">
        <v>15</v>
      </c>
      <c r="Y136" s="50">
        <v>45124</v>
      </c>
      <c r="Z136" s="38">
        <v>28948382</v>
      </c>
      <c r="AA136" s="38">
        <v>0</v>
      </c>
      <c r="AB136" s="38">
        <f t="shared" si="13"/>
        <v>28948382</v>
      </c>
      <c r="AC136" s="38">
        <v>0</v>
      </c>
      <c r="AD136" s="64">
        <f t="shared" si="14"/>
        <v>28948382</v>
      </c>
      <c r="AE136" s="340" t="str" cm="1">
        <f t="array" aca="1" ref="AE136" ca="1">_xlfn.IFS(TODAY()&lt;Y136,Y136-TODAY(),TODAY()&gt;Y136,"NO APLICA")</f>
        <v>NO APLICA</v>
      </c>
      <c r="AF136" s="88" t="s">
        <v>763</v>
      </c>
      <c r="AG136" s="46" t="s">
        <v>1467</v>
      </c>
      <c r="AH136" s="38">
        <v>28948381</v>
      </c>
      <c r="AI136" s="38">
        <v>1</v>
      </c>
      <c r="AJ136" s="38">
        <f t="shared" si="15"/>
        <v>0</v>
      </c>
      <c r="AK136" s="88" t="s">
        <v>763</v>
      </c>
      <c r="AL136" s="50"/>
      <c r="AM136" s="67" t="s">
        <v>797</v>
      </c>
      <c r="AN136" s="67" t="s">
        <v>797</v>
      </c>
      <c r="AO136" s="94" t="s">
        <v>2335</v>
      </c>
      <c r="AP136" s="47" t="s">
        <v>2336</v>
      </c>
      <c r="AQ136" s="55" t="s">
        <v>2337</v>
      </c>
      <c r="AR136" s="46" t="s">
        <v>842</v>
      </c>
      <c r="AS136" s="56" t="s">
        <v>2332</v>
      </c>
      <c r="AT136" s="115" t="s">
        <v>843</v>
      </c>
      <c r="AU136" s="62" t="s">
        <v>2326</v>
      </c>
      <c r="AV136" s="62" t="s">
        <v>2326</v>
      </c>
      <c r="AW136" s="62" t="s">
        <v>2326</v>
      </c>
      <c r="AX136" s="62" t="s">
        <v>2326</v>
      </c>
      <c r="AY136" s="62" t="s">
        <v>2326</v>
      </c>
    </row>
    <row r="137" spans="1:51" s="33" customFormat="1" ht="18.75" hidden="1" customHeight="1">
      <c r="A137" s="46">
        <v>2022</v>
      </c>
      <c r="B137" s="46"/>
      <c r="C137" s="54">
        <v>102973</v>
      </c>
      <c r="D137" s="46">
        <v>177197</v>
      </c>
      <c r="E137" s="46" t="s">
        <v>2338</v>
      </c>
      <c r="F137" s="47">
        <v>830001338</v>
      </c>
      <c r="G137" s="57" t="s">
        <v>1640</v>
      </c>
      <c r="H137" s="46" t="s">
        <v>2104</v>
      </c>
      <c r="I137" s="46" t="s">
        <v>1463</v>
      </c>
      <c r="J137" s="46" t="s">
        <v>1464</v>
      </c>
      <c r="K137" s="46" t="s">
        <v>2303</v>
      </c>
      <c r="L137" s="46" t="s">
        <v>2339</v>
      </c>
      <c r="M137" s="46" t="s">
        <v>1696</v>
      </c>
      <c r="N137" s="50">
        <v>44917</v>
      </c>
      <c r="O137" s="46" t="s">
        <v>794</v>
      </c>
      <c r="P137" s="50">
        <v>44579</v>
      </c>
      <c r="Q137" s="50">
        <v>44759</v>
      </c>
      <c r="R137" s="46" t="s">
        <v>196</v>
      </c>
      <c r="S137" s="46" t="s">
        <v>196</v>
      </c>
      <c r="T137" s="46" t="s">
        <v>196</v>
      </c>
      <c r="U137" s="46" t="s">
        <v>196</v>
      </c>
      <c r="V137" s="46" t="s">
        <v>794</v>
      </c>
      <c r="W137" s="46" t="s">
        <v>15</v>
      </c>
      <c r="X137" s="46" t="s">
        <v>15</v>
      </c>
      <c r="Y137" s="50">
        <v>45124</v>
      </c>
      <c r="Z137" s="38">
        <v>171639775</v>
      </c>
      <c r="AA137" s="38">
        <v>0</v>
      </c>
      <c r="AB137" s="38">
        <f t="shared" si="13"/>
        <v>171639775</v>
      </c>
      <c r="AC137" s="38">
        <v>0</v>
      </c>
      <c r="AD137" s="64">
        <f t="shared" si="14"/>
        <v>171639775</v>
      </c>
      <c r="AE137" s="340" t="str" cm="1">
        <f t="array" aca="1" ref="AE137" ca="1">_xlfn.IFS(TODAY()&lt;Y137,Y137-TODAY(),TODAY()&gt;Y137,"NO APLICA")</f>
        <v>NO APLICA</v>
      </c>
      <c r="AF137" s="88" t="s">
        <v>763</v>
      </c>
      <c r="AG137" s="46" t="s">
        <v>1467</v>
      </c>
      <c r="AH137" s="38">
        <v>171639774</v>
      </c>
      <c r="AI137" s="38">
        <v>1</v>
      </c>
      <c r="AJ137" s="38">
        <f t="shared" si="15"/>
        <v>0</v>
      </c>
      <c r="AK137" s="88" t="s">
        <v>763</v>
      </c>
      <c r="AL137" s="50"/>
      <c r="AM137" s="67" t="s">
        <v>797</v>
      </c>
      <c r="AN137" s="67" t="s">
        <v>797</v>
      </c>
      <c r="AO137" s="94" t="s">
        <v>2340</v>
      </c>
      <c r="AP137" s="47" t="s">
        <v>2341</v>
      </c>
      <c r="AQ137" s="55" t="s">
        <v>2342</v>
      </c>
      <c r="AR137" s="46" t="s">
        <v>842</v>
      </c>
      <c r="AS137" s="56" t="s">
        <v>2332</v>
      </c>
      <c r="AT137" s="115" t="s">
        <v>843</v>
      </c>
      <c r="AU137" s="62" t="s">
        <v>2326</v>
      </c>
      <c r="AV137" s="62" t="s">
        <v>2326</v>
      </c>
      <c r="AW137" s="62" t="s">
        <v>2326</v>
      </c>
      <c r="AX137" s="62" t="s">
        <v>2326</v>
      </c>
      <c r="AY137" s="62" t="s">
        <v>2326</v>
      </c>
    </row>
    <row r="138" spans="1:51" s="33" customFormat="1" ht="18.75" hidden="1" customHeight="1">
      <c r="A138" s="46">
        <v>2022</v>
      </c>
      <c r="B138" s="46"/>
      <c r="C138" s="54">
        <v>103056</v>
      </c>
      <c r="D138" s="46">
        <v>177352</v>
      </c>
      <c r="E138" s="46" t="s">
        <v>2338</v>
      </c>
      <c r="F138" s="47">
        <v>830001338</v>
      </c>
      <c r="G138" s="57" t="s">
        <v>1640</v>
      </c>
      <c r="H138" s="46" t="s">
        <v>2104</v>
      </c>
      <c r="I138" s="46" t="s">
        <v>1463</v>
      </c>
      <c r="J138" s="46" t="s">
        <v>1464</v>
      </c>
      <c r="K138" s="46" t="s">
        <v>2303</v>
      </c>
      <c r="L138" s="46" t="s">
        <v>2343</v>
      </c>
      <c r="M138" s="46" t="s">
        <v>1696</v>
      </c>
      <c r="N138" s="50">
        <v>44917</v>
      </c>
      <c r="O138" s="46" t="s">
        <v>794</v>
      </c>
      <c r="P138" s="50">
        <v>44579</v>
      </c>
      <c r="Q138" s="50">
        <v>44759</v>
      </c>
      <c r="R138" s="46" t="s">
        <v>196</v>
      </c>
      <c r="S138" s="46" t="s">
        <v>196</v>
      </c>
      <c r="T138" s="46" t="s">
        <v>196</v>
      </c>
      <c r="U138" s="46" t="s">
        <v>196</v>
      </c>
      <c r="V138" s="46" t="s">
        <v>794</v>
      </c>
      <c r="W138" s="46" t="s">
        <v>15</v>
      </c>
      <c r="X138" s="46" t="s">
        <v>15</v>
      </c>
      <c r="Y138" s="50">
        <v>45124</v>
      </c>
      <c r="Z138" s="38">
        <v>3568796</v>
      </c>
      <c r="AA138" s="38">
        <v>0</v>
      </c>
      <c r="AB138" s="38">
        <f t="shared" si="13"/>
        <v>3568796</v>
      </c>
      <c r="AC138" s="38">
        <v>0</v>
      </c>
      <c r="AD138" s="64">
        <f t="shared" si="14"/>
        <v>3568796</v>
      </c>
      <c r="AE138" s="340" t="str" cm="1">
        <f t="array" aca="1" ref="AE138" ca="1">_xlfn.IFS(TODAY()&lt;Y138,Y138-TODAY(),TODAY()&gt;Y138,"NO APLICA")</f>
        <v>NO APLICA</v>
      </c>
      <c r="AF138" s="88" t="s">
        <v>763</v>
      </c>
      <c r="AG138" s="46" t="s">
        <v>1467</v>
      </c>
      <c r="AH138" s="38">
        <v>3568795</v>
      </c>
      <c r="AI138" s="38">
        <v>1</v>
      </c>
      <c r="AJ138" s="38">
        <f t="shared" si="15"/>
        <v>0</v>
      </c>
      <c r="AK138" s="88" t="s">
        <v>763</v>
      </c>
      <c r="AL138" s="50"/>
      <c r="AM138" s="67" t="s">
        <v>797</v>
      </c>
      <c r="AN138" s="67" t="s">
        <v>797</v>
      </c>
      <c r="AO138" s="46" t="s">
        <v>2344</v>
      </c>
      <c r="AP138" s="47" t="s">
        <v>2345</v>
      </c>
      <c r="AQ138" s="55" t="s">
        <v>2346</v>
      </c>
      <c r="AR138" s="46" t="s">
        <v>842</v>
      </c>
      <c r="AS138" s="56" t="s">
        <v>2332</v>
      </c>
      <c r="AT138" s="115" t="s">
        <v>843</v>
      </c>
      <c r="AU138" s="62" t="s">
        <v>2326</v>
      </c>
      <c r="AV138" s="62" t="s">
        <v>2326</v>
      </c>
      <c r="AW138" s="62" t="s">
        <v>2326</v>
      </c>
      <c r="AX138" s="62" t="s">
        <v>2326</v>
      </c>
      <c r="AY138" s="62" t="s">
        <v>2326</v>
      </c>
    </row>
    <row r="139" spans="1:51" s="33" customFormat="1" ht="18.75" hidden="1" customHeight="1">
      <c r="A139" s="255">
        <v>2023</v>
      </c>
      <c r="B139" s="46"/>
      <c r="C139" s="54" t="s">
        <v>2347</v>
      </c>
      <c r="D139" s="46" t="s">
        <v>2348</v>
      </c>
      <c r="E139" s="46" t="s">
        <v>2349</v>
      </c>
      <c r="F139" s="47">
        <v>899999061</v>
      </c>
      <c r="G139" s="57" t="s">
        <v>1858</v>
      </c>
      <c r="H139" s="46" t="s">
        <v>932</v>
      </c>
      <c r="I139" s="46" t="s">
        <v>846</v>
      </c>
      <c r="J139" s="46" t="s">
        <v>1749</v>
      </c>
      <c r="K139" s="46" t="s">
        <v>190</v>
      </c>
      <c r="L139" s="46" t="s">
        <v>2350</v>
      </c>
      <c r="M139" s="46" t="s">
        <v>721</v>
      </c>
      <c r="N139" s="50">
        <v>45007</v>
      </c>
      <c r="O139" s="46">
        <v>9</v>
      </c>
      <c r="P139" s="50">
        <v>45009</v>
      </c>
      <c r="Q139" s="50">
        <v>45291</v>
      </c>
      <c r="R139" s="46" t="s">
        <v>196</v>
      </c>
      <c r="S139" s="46" t="s">
        <v>196</v>
      </c>
      <c r="T139" s="46" t="s">
        <v>196</v>
      </c>
      <c r="U139" s="46" t="s">
        <v>196</v>
      </c>
      <c r="V139" s="46" t="s">
        <v>15</v>
      </c>
      <c r="W139" s="46" t="s">
        <v>15</v>
      </c>
      <c r="X139" s="46" t="s">
        <v>15</v>
      </c>
      <c r="Y139" s="50">
        <v>45291</v>
      </c>
      <c r="Z139" s="38">
        <v>1101000000</v>
      </c>
      <c r="AA139" s="38">
        <v>0</v>
      </c>
      <c r="AB139" s="95">
        <f t="shared" si="13"/>
        <v>1101000000</v>
      </c>
      <c r="AC139" s="64">
        <v>0</v>
      </c>
      <c r="AD139" s="64">
        <f t="shared" si="14"/>
        <v>1101000000</v>
      </c>
      <c r="AE139" s="340" t="str" cm="1">
        <f t="array" aca="1" ref="AE139" ca="1">_xlfn.IFS(TODAY()&lt;Y139,Y139-TODAY(),TODAY()&gt;Y139,"NO APLICA")</f>
        <v>NO APLICA</v>
      </c>
      <c r="AF139" s="97" t="s">
        <v>767</v>
      </c>
      <c r="AG139" s="46" t="s">
        <v>197</v>
      </c>
      <c r="AH139" s="38">
        <v>1101000000</v>
      </c>
      <c r="AI139" s="38">
        <v>0</v>
      </c>
      <c r="AJ139" s="38">
        <f t="shared" si="15"/>
        <v>0</v>
      </c>
      <c r="AK139" s="97" t="s">
        <v>767</v>
      </c>
      <c r="AL139" s="46" t="s">
        <v>875</v>
      </c>
      <c r="AM139" s="67" t="s">
        <v>797</v>
      </c>
      <c r="AN139" s="67" t="s">
        <v>797</v>
      </c>
      <c r="AO139" s="46" t="s">
        <v>2351</v>
      </c>
      <c r="AP139" s="326" t="s">
        <v>2352</v>
      </c>
      <c r="AQ139" s="93" t="s">
        <v>2353</v>
      </c>
      <c r="AR139" s="46" t="s">
        <v>2354</v>
      </c>
      <c r="AS139" s="56" t="s">
        <v>2355</v>
      </c>
      <c r="AT139" s="270" t="s">
        <v>2356</v>
      </c>
      <c r="AU139" s="62" t="s">
        <v>196</v>
      </c>
      <c r="AV139" s="61" t="s">
        <v>196</v>
      </c>
      <c r="AW139" s="59" t="s">
        <v>196</v>
      </c>
      <c r="AX139" s="59" t="s">
        <v>196</v>
      </c>
      <c r="AY139" s="63" t="s">
        <v>196</v>
      </c>
    </row>
    <row r="140" spans="1:51" s="33" customFormat="1" ht="18.75" hidden="1" customHeight="1">
      <c r="A140" s="255">
        <v>2023</v>
      </c>
      <c r="B140" s="46"/>
      <c r="C140" s="54" t="s">
        <v>2357</v>
      </c>
      <c r="D140" s="46" t="s">
        <v>2358</v>
      </c>
      <c r="E140" s="46" t="s">
        <v>2359</v>
      </c>
      <c r="F140" s="47" t="s">
        <v>2360</v>
      </c>
      <c r="G140" s="57" t="s">
        <v>2072</v>
      </c>
      <c r="H140" s="46" t="s">
        <v>2361</v>
      </c>
      <c r="I140" s="46" t="s">
        <v>846</v>
      </c>
      <c r="J140" s="46" t="s">
        <v>1749</v>
      </c>
      <c r="K140" s="46" t="s">
        <v>190</v>
      </c>
      <c r="L140" s="46" t="s">
        <v>2362</v>
      </c>
      <c r="M140" s="46" t="s">
        <v>721</v>
      </c>
      <c r="N140" s="50">
        <v>45040</v>
      </c>
      <c r="O140" s="46">
        <v>12</v>
      </c>
      <c r="P140" s="50">
        <v>45044</v>
      </c>
      <c r="Q140" s="50">
        <v>45496</v>
      </c>
      <c r="R140" s="46" t="s">
        <v>196</v>
      </c>
      <c r="S140" s="46" t="s">
        <v>196</v>
      </c>
      <c r="T140" s="46" t="s">
        <v>196</v>
      </c>
      <c r="U140" s="46" t="s">
        <v>196</v>
      </c>
      <c r="V140" s="46" t="s">
        <v>15</v>
      </c>
      <c r="W140" s="46" t="s">
        <v>15</v>
      </c>
      <c r="X140" s="46" t="s">
        <v>15</v>
      </c>
      <c r="Y140" s="50">
        <v>45496</v>
      </c>
      <c r="Z140" s="38">
        <v>1868701000</v>
      </c>
      <c r="AA140" s="38">
        <v>0</v>
      </c>
      <c r="AB140" s="95">
        <v>25739012534</v>
      </c>
      <c r="AC140" s="64">
        <f>+AB140-AD140</f>
        <v>23870311534</v>
      </c>
      <c r="AD140" s="64">
        <f>498750000+1369951000</f>
        <v>1868701000</v>
      </c>
      <c r="AE140" s="340" t="str" cm="1">
        <f t="array" aca="1" ref="AE140" ca="1">_xlfn.IFS(TODAY()&lt;Y140,Y140-TODAY(),TODAY()&gt;Y140,"NO APLICA")</f>
        <v>NO APLICA</v>
      </c>
      <c r="AF140" s="97" t="s">
        <v>767</v>
      </c>
      <c r="AG140" s="46" t="s">
        <v>197</v>
      </c>
      <c r="AH140" s="99">
        <f>1804203352+64497648</f>
        <v>1868701000</v>
      </c>
      <c r="AI140" s="38">
        <v>0</v>
      </c>
      <c r="AJ140" s="38">
        <f>+AD140-AH140-AI140</f>
        <v>0</v>
      </c>
      <c r="AK140" s="268" t="s">
        <v>875</v>
      </c>
      <c r="AL140" s="46" t="s">
        <v>196</v>
      </c>
      <c r="AM140" s="67" t="s">
        <v>797</v>
      </c>
      <c r="AN140" s="67" t="s">
        <v>797</v>
      </c>
      <c r="AO140" s="46" t="s">
        <v>2351</v>
      </c>
      <c r="AP140" s="326" t="s">
        <v>2363</v>
      </c>
      <c r="AQ140" s="93" t="s">
        <v>2364</v>
      </c>
      <c r="AR140" s="46" t="s">
        <v>56</v>
      </c>
      <c r="AS140" s="56" t="s">
        <v>853</v>
      </c>
      <c r="AT140" s="115" t="s">
        <v>2365</v>
      </c>
      <c r="AU140" s="62" t="s">
        <v>196</v>
      </c>
      <c r="AV140" s="61" t="s">
        <v>196</v>
      </c>
      <c r="AW140" s="59" t="s">
        <v>196</v>
      </c>
      <c r="AX140" s="59" t="s">
        <v>196</v>
      </c>
      <c r="AY140" s="63" t="s">
        <v>196</v>
      </c>
    </row>
    <row r="141" spans="1:51" s="33" customFormat="1" ht="18.75" hidden="1" customHeight="1">
      <c r="A141" s="255">
        <v>2023</v>
      </c>
      <c r="B141" s="46"/>
      <c r="C141" s="54" t="s">
        <v>2366</v>
      </c>
      <c r="D141" s="46" t="s">
        <v>2367</v>
      </c>
      <c r="E141" s="46" t="s">
        <v>1589</v>
      </c>
      <c r="F141" s="47">
        <v>1122136094</v>
      </c>
      <c r="G141" s="57">
        <v>1870</v>
      </c>
      <c r="H141" s="46" t="s">
        <v>1047</v>
      </c>
      <c r="I141" s="46" t="s">
        <v>2368</v>
      </c>
      <c r="J141" s="46" t="s">
        <v>813</v>
      </c>
      <c r="K141" s="46" t="s">
        <v>859</v>
      </c>
      <c r="L141" s="94" t="s">
        <v>2369</v>
      </c>
      <c r="M141" s="46" t="s">
        <v>109</v>
      </c>
      <c r="N141" s="50">
        <v>45041</v>
      </c>
      <c r="O141" s="46">
        <v>1</v>
      </c>
      <c r="P141" s="50">
        <v>45043</v>
      </c>
      <c r="Q141" s="50">
        <v>45072</v>
      </c>
      <c r="R141" s="46" t="s">
        <v>196</v>
      </c>
      <c r="S141" s="46" t="s">
        <v>196</v>
      </c>
      <c r="T141" s="46" t="s">
        <v>196</v>
      </c>
      <c r="U141" s="46" t="s">
        <v>196</v>
      </c>
      <c r="V141" s="46" t="s">
        <v>15</v>
      </c>
      <c r="W141" s="46" t="s">
        <v>15</v>
      </c>
      <c r="X141" s="46" t="s">
        <v>15</v>
      </c>
      <c r="Y141" s="50">
        <v>45072</v>
      </c>
      <c r="Z141" s="38">
        <v>21780000</v>
      </c>
      <c r="AA141" s="38">
        <v>0</v>
      </c>
      <c r="AB141" s="38">
        <f t="shared" ref="AB141:AB152" si="16">+Z141+AA141</f>
        <v>21780000</v>
      </c>
      <c r="AC141" s="38">
        <v>0</v>
      </c>
      <c r="AD141" s="64">
        <f t="shared" ref="AD141:AD147" si="17">+AB141-AC141</f>
        <v>21780000</v>
      </c>
      <c r="AE141" s="340" t="str" cm="1">
        <f t="array" aca="1" ref="AE141" ca="1">_xlfn.IFS(TODAY()&lt;Y141,Y141-TODAY(),TODAY()&gt;Y141,"NO APLICA")</f>
        <v>NO APLICA</v>
      </c>
      <c r="AF141" s="88" t="s">
        <v>763</v>
      </c>
      <c r="AG141" s="46" t="s">
        <v>197</v>
      </c>
      <c r="AH141" s="38">
        <v>21780000</v>
      </c>
      <c r="AI141" s="38">
        <v>0</v>
      </c>
      <c r="AJ141" s="38">
        <f t="shared" ref="AJ141:AJ146" si="18">+AB141-AH141-AI141</f>
        <v>0</v>
      </c>
      <c r="AK141" s="88" t="s">
        <v>763</v>
      </c>
      <c r="AL141" s="50">
        <v>45087</v>
      </c>
      <c r="AM141" s="67" t="s">
        <v>797</v>
      </c>
      <c r="AN141" s="67" t="s">
        <v>797</v>
      </c>
      <c r="AO141" s="117" t="s">
        <v>2370</v>
      </c>
      <c r="AP141" s="330" t="s">
        <v>2371</v>
      </c>
      <c r="AQ141" s="55" t="s">
        <v>2372</v>
      </c>
      <c r="AR141" s="46" t="s">
        <v>65</v>
      </c>
      <c r="AS141" s="56" t="s">
        <v>1146</v>
      </c>
      <c r="AT141" s="294" t="s">
        <v>2373</v>
      </c>
      <c r="AU141" s="62" t="s">
        <v>2374</v>
      </c>
      <c r="AV141" s="61" t="s">
        <v>216</v>
      </c>
      <c r="AW141" s="59">
        <v>45041</v>
      </c>
      <c r="AX141" s="59">
        <v>46174</v>
      </c>
      <c r="AY141" s="61" t="s">
        <v>805</v>
      </c>
    </row>
    <row r="142" spans="1:51" s="33" customFormat="1" ht="18.75" hidden="1" customHeight="1">
      <c r="A142" s="255">
        <v>2023</v>
      </c>
      <c r="B142" s="46"/>
      <c r="C142" s="54" t="s">
        <v>2375</v>
      </c>
      <c r="D142" s="46" t="s">
        <v>2376</v>
      </c>
      <c r="E142" s="46" t="s">
        <v>2377</v>
      </c>
      <c r="F142" s="47">
        <v>901114836</v>
      </c>
      <c r="G142" s="57">
        <v>1870</v>
      </c>
      <c r="H142" s="46" t="s">
        <v>1047</v>
      </c>
      <c r="I142" s="46" t="s">
        <v>789</v>
      </c>
      <c r="J142" s="46" t="s">
        <v>790</v>
      </c>
      <c r="K142" s="46" t="s">
        <v>859</v>
      </c>
      <c r="L142" s="46" t="s">
        <v>2378</v>
      </c>
      <c r="M142" s="46" t="s">
        <v>2379</v>
      </c>
      <c r="N142" s="50">
        <v>45043</v>
      </c>
      <c r="O142" s="46">
        <v>1</v>
      </c>
      <c r="P142" s="50">
        <v>45044</v>
      </c>
      <c r="Q142" s="50">
        <v>45073</v>
      </c>
      <c r="R142" s="46" t="s">
        <v>196</v>
      </c>
      <c r="S142" s="46" t="s">
        <v>196</v>
      </c>
      <c r="T142" s="46" t="s">
        <v>196</v>
      </c>
      <c r="U142" s="46" t="s">
        <v>196</v>
      </c>
      <c r="V142" s="46" t="s">
        <v>15</v>
      </c>
      <c r="W142" s="46" t="s">
        <v>15</v>
      </c>
      <c r="X142" s="46" t="s">
        <v>15</v>
      </c>
      <c r="Y142" s="50">
        <v>45073</v>
      </c>
      <c r="Z142" s="38">
        <v>13970600</v>
      </c>
      <c r="AA142" s="38">
        <v>0</v>
      </c>
      <c r="AB142" s="38">
        <f t="shared" si="16"/>
        <v>13970600</v>
      </c>
      <c r="AC142" s="38">
        <v>0</v>
      </c>
      <c r="AD142" s="64">
        <f t="shared" si="17"/>
        <v>13970600</v>
      </c>
      <c r="AE142" s="340" t="str" cm="1">
        <f t="array" aca="1" ref="AE142" ca="1">_xlfn.IFS(TODAY()&lt;Y142,Y142-TODAY(),TODAY()&gt;Y142,"NO APLICA")</f>
        <v>NO APLICA</v>
      </c>
      <c r="AF142" s="97" t="s">
        <v>767</v>
      </c>
      <c r="AG142" s="46" t="s">
        <v>197</v>
      </c>
      <c r="AH142" s="38">
        <v>13970600</v>
      </c>
      <c r="AI142" s="38">
        <v>0</v>
      </c>
      <c r="AJ142" s="38">
        <f t="shared" si="18"/>
        <v>0</v>
      </c>
      <c r="AK142" s="97" t="s">
        <v>767</v>
      </c>
      <c r="AL142" s="46" t="s">
        <v>875</v>
      </c>
      <c r="AM142" s="67" t="s">
        <v>875</v>
      </c>
      <c r="AN142" s="67" t="s">
        <v>875</v>
      </c>
      <c r="AO142" s="94" t="s">
        <v>2351</v>
      </c>
      <c r="AP142" s="330" t="s">
        <v>2371</v>
      </c>
      <c r="AQ142" s="46" t="s">
        <v>875</v>
      </c>
      <c r="AR142" s="46" t="s">
        <v>65</v>
      </c>
      <c r="AS142" s="56" t="s">
        <v>1146</v>
      </c>
      <c r="AT142" s="294" t="s">
        <v>2373</v>
      </c>
      <c r="AU142" s="62" t="s">
        <v>2380</v>
      </c>
      <c r="AV142" s="61" t="s">
        <v>216</v>
      </c>
      <c r="AW142" s="59">
        <v>45043</v>
      </c>
      <c r="AX142" s="59">
        <v>45322</v>
      </c>
      <c r="AY142" s="61" t="s">
        <v>869</v>
      </c>
    </row>
    <row r="143" spans="1:51" s="33" customFormat="1" ht="18.75" customHeight="1">
      <c r="A143" s="255">
        <v>2023</v>
      </c>
      <c r="B143" s="46"/>
      <c r="C143" s="54" t="s">
        <v>2381</v>
      </c>
      <c r="D143" s="46" t="s">
        <v>2382</v>
      </c>
      <c r="E143" s="46" t="s">
        <v>1795</v>
      </c>
      <c r="F143" s="47">
        <v>901508361</v>
      </c>
      <c r="G143" s="57" t="s">
        <v>1796</v>
      </c>
      <c r="H143" s="46" t="s">
        <v>881</v>
      </c>
      <c r="I143" s="46" t="s">
        <v>846</v>
      </c>
      <c r="J143" s="46" t="s">
        <v>1749</v>
      </c>
      <c r="K143" s="46" t="s">
        <v>190</v>
      </c>
      <c r="L143" s="46" t="s">
        <v>2383</v>
      </c>
      <c r="M143" s="46" t="s">
        <v>721</v>
      </c>
      <c r="N143" s="50">
        <v>45070</v>
      </c>
      <c r="O143" s="46" t="s">
        <v>2384</v>
      </c>
      <c r="P143" s="50">
        <v>45070</v>
      </c>
      <c r="Q143" s="50">
        <v>47848</v>
      </c>
      <c r="R143" s="46" t="s">
        <v>196</v>
      </c>
      <c r="S143" s="46" t="s">
        <v>196</v>
      </c>
      <c r="T143" s="46" t="s">
        <v>196</v>
      </c>
      <c r="U143" s="46" t="s">
        <v>196</v>
      </c>
      <c r="V143" s="46" t="s">
        <v>15</v>
      </c>
      <c r="W143" s="46" t="s">
        <v>15</v>
      </c>
      <c r="X143" s="46" t="s">
        <v>15</v>
      </c>
      <c r="Y143" s="343">
        <v>47848</v>
      </c>
      <c r="Z143" s="38">
        <v>5812628000</v>
      </c>
      <c r="AA143" s="38">
        <v>0</v>
      </c>
      <c r="AB143" s="95">
        <f t="shared" si="16"/>
        <v>5812628000</v>
      </c>
      <c r="AC143" s="38">
        <v>0</v>
      </c>
      <c r="AD143" s="64">
        <f t="shared" si="17"/>
        <v>5812628000</v>
      </c>
      <c r="AE143" s="340" cm="1">
        <f t="array" aca="1" ref="AE143" ca="1">_xlfn.IFS(TODAY()&lt;Y143,Y143-TODAY(),TODAY()&gt;Y143,"NO APLICA")</f>
        <v>1700</v>
      </c>
      <c r="AF143" s="53" t="s">
        <v>197</v>
      </c>
      <c r="AG143" s="46" t="s">
        <v>197</v>
      </c>
      <c r="AH143" s="99">
        <v>5812628000</v>
      </c>
      <c r="AI143" s="38">
        <v>0</v>
      </c>
      <c r="AJ143" s="38">
        <f t="shared" si="18"/>
        <v>0</v>
      </c>
      <c r="AK143" s="53" t="s">
        <v>197</v>
      </c>
      <c r="AL143" s="46" t="s">
        <v>196</v>
      </c>
      <c r="AM143" s="67" t="s">
        <v>797</v>
      </c>
      <c r="AN143" s="67" t="s">
        <v>797</v>
      </c>
      <c r="AO143" s="46" t="s">
        <v>762</v>
      </c>
      <c r="AP143" s="326" t="s">
        <v>2385</v>
      </c>
      <c r="AQ143" s="72" t="s">
        <v>2386</v>
      </c>
      <c r="AR143" s="46" t="s">
        <v>886</v>
      </c>
      <c r="AS143" s="56" t="s">
        <v>887</v>
      </c>
      <c r="AT143" s="115" t="s">
        <v>2387</v>
      </c>
      <c r="AU143" s="62" t="s">
        <v>2388</v>
      </c>
      <c r="AV143" s="61" t="s">
        <v>216</v>
      </c>
      <c r="AW143" s="59" t="s">
        <v>2389</v>
      </c>
      <c r="AX143" s="59" t="s">
        <v>2390</v>
      </c>
      <c r="AY143" s="61" t="s">
        <v>805</v>
      </c>
    </row>
    <row r="144" spans="1:51" s="33" customFormat="1" ht="18.75" hidden="1" customHeight="1">
      <c r="A144" s="255">
        <v>2023</v>
      </c>
      <c r="B144" s="46"/>
      <c r="C144" s="54" t="s">
        <v>2391</v>
      </c>
      <c r="D144" s="46" t="s">
        <v>2392</v>
      </c>
      <c r="E144" s="46" t="s">
        <v>2393</v>
      </c>
      <c r="F144" s="47">
        <v>900988806</v>
      </c>
      <c r="G144" s="57" t="s">
        <v>1640</v>
      </c>
      <c r="H144" s="46" t="s">
        <v>2394</v>
      </c>
      <c r="I144" s="46" t="s">
        <v>832</v>
      </c>
      <c r="J144" s="46" t="s">
        <v>1582</v>
      </c>
      <c r="K144" s="46" t="s">
        <v>190</v>
      </c>
      <c r="L144" s="46" t="s">
        <v>2395</v>
      </c>
      <c r="M144" s="46" t="s">
        <v>109</v>
      </c>
      <c r="N144" s="50">
        <v>45065</v>
      </c>
      <c r="O144" s="46">
        <v>1</v>
      </c>
      <c r="P144" s="50">
        <v>45069</v>
      </c>
      <c r="Q144" s="50">
        <v>45099</v>
      </c>
      <c r="R144" s="46" t="s">
        <v>196</v>
      </c>
      <c r="S144" s="46" t="s">
        <v>196</v>
      </c>
      <c r="T144" s="46" t="s">
        <v>196</v>
      </c>
      <c r="U144" s="46" t="s">
        <v>196</v>
      </c>
      <c r="V144" s="46" t="s">
        <v>15</v>
      </c>
      <c r="W144" s="46" t="s">
        <v>15</v>
      </c>
      <c r="X144" s="46" t="s">
        <v>15</v>
      </c>
      <c r="Y144" s="50">
        <v>45099</v>
      </c>
      <c r="Z144" s="38">
        <v>51990000</v>
      </c>
      <c r="AA144" s="38">
        <v>0</v>
      </c>
      <c r="AB144" s="38">
        <f t="shared" si="16"/>
        <v>51990000</v>
      </c>
      <c r="AC144" s="38">
        <v>0</v>
      </c>
      <c r="AD144" s="64">
        <f t="shared" si="17"/>
        <v>51990000</v>
      </c>
      <c r="AE144" s="340" t="str" cm="1">
        <f t="array" aca="1" ref="AE144" ca="1">_xlfn.IFS(TODAY()&lt;Y144,Y144-TODAY(),TODAY()&gt;Y144,"NO APLICA")</f>
        <v>NO APLICA</v>
      </c>
      <c r="AF144" s="88" t="s">
        <v>763</v>
      </c>
      <c r="AG144" s="46" t="s">
        <v>197</v>
      </c>
      <c r="AH144" s="38">
        <v>51989767</v>
      </c>
      <c r="AI144" s="38">
        <v>233</v>
      </c>
      <c r="AJ144" s="38">
        <f t="shared" si="18"/>
        <v>0</v>
      </c>
      <c r="AK144" s="88" t="s">
        <v>763</v>
      </c>
      <c r="AL144" s="50">
        <v>45174</v>
      </c>
      <c r="AM144" s="67" t="s">
        <v>797</v>
      </c>
      <c r="AN144" s="67" t="s">
        <v>875</v>
      </c>
      <c r="AO144" s="117" t="s">
        <v>2396</v>
      </c>
      <c r="AP144" s="329" t="s">
        <v>2397</v>
      </c>
      <c r="AQ144" s="46" t="s">
        <v>875</v>
      </c>
      <c r="AR144" s="46" t="s">
        <v>2398</v>
      </c>
      <c r="AS144" s="100" t="s">
        <v>2399</v>
      </c>
      <c r="AT144" s="115" t="s">
        <v>2400</v>
      </c>
      <c r="AU144" s="62" t="s">
        <v>2401</v>
      </c>
      <c r="AV144" s="61" t="s">
        <v>216</v>
      </c>
      <c r="AW144" s="59">
        <v>45066</v>
      </c>
      <c r="AX144" s="59">
        <v>46198</v>
      </c>
      <c r="AY144" s="61" t="s">
        <v>805</v>
      </c>
    </row>
    <row r="145" spans="1:51" s="33" customFormat="1" ht="18.75" hidden="1" customHeight="1">
      <c r="A145" s="255">
        <v>2023</v>
      </c>
      <c r="B145" s="46"/>
      <c r="C145" s="54" t="s">
        <v>2402</v>
      </c>
      <c r="D145" s="46" t="s">
        <v>2403</v>
      </c>
      <c r="E145" s="46" t="s">
        <v>2404</v>
      </c>
      <c r="F145" s="47">
        <v>901749466</v>
      </c>
      <c r="G145" s="57">
        <v>1826</v>
      </c>
      <c r="H145" s="46" t="s">
        <v>1410</v>
      </c>
      <c r="I145" s="46" t="s">
        <v>2368</v>
      </c>
      <c r="J145" s="46" t="s">
        <v>813</v>
      </c>
      <c r="K145" s="46" t="s">
        <v>1628</v>
      </c>
      <c r="L145" s="46" t="s">
        <v>2405</v>
      </c>
      <c r="M145" s="46" t="s">
        <v>2379</v>
      </c>
      <c r="N145" s="50">
        <v>45166</v>
      </c>
      <c r="O145" s="46">
        <v>5</v>
      </c>
      <c r="P145" s="50">
        <v>45180</v>
      </c>
      <c r="Q145" s="50">
        <v>45332</v>
      </c>
      <c r="R145" s="46" t="s">
        <v>196</v>
      </c>
      <c r="S145" s="46" t="s">
        <v>196</v>
      </c>
      <c r="T145" s="46" t="s">
        <v>196</v>
      </c>
      <c r="U145" s="46" t="s">
        <v>1275</v>
      </c>
      <c r="V145" s="46">
        <v>6</v>
      </c>
      <c r="W145" s="46" t="s">
        <v>15</v>
      </c>
      <c r="X145" s="46" t="s">
        <v>15</v>
      </c>
      <c r="Y145" s="50">
        <v>45361</v>
      </c>
      <c r="Z145" s="38">
        <v>695958683</v>
      </c>
      <c r="AA145" s="38">
        <v>144074219</v>
      </c>
      <c r="AB145" s="38">
        <f t="shared" si="16"/>
        <v>840032902</v>
      </c>
      <c r="AC145" s="38">
        <v>0</v>
      </c>
      <c r="AD145" s="64">
        <f t="shared" si="17"/>
        <v>840032902</v>
      </c>
      <c r="AE145" s="340" t="str" cm="1">
        <f t="array" aca="1" ref="AE145" ca="1">_xlfn.IFS(TODAY()&lt;Y145,Y145-TODAY(),TODAY()&gt;Y145,"NO APLICA")</f>
        <v>NO APLICA</v>
      </c>
      <c r="AF145" s="88" t="s">
        <v>763</v>
      </c>
      <c r="AG145" s="46" t="s">
        <v>197</v>
      </c>
      <c r="AH145" s="38">
        <f>487171078+349080152</f>
        <v>836251230</v>
      </c>
      <c r="AI145" s="38">
        <v>3781672</v>
      </c>
      <c r="AJ145" s="98">
        <f t="shared" si="18"/>
        <v>0</v>
      </c>
      <c r="AK145" s="88" t="s">
        <v>763</v>
      </c>
      <c r="AL145" s="50">
        <v>45418</v>
      </c>
      <c r="AM145" s="67" t="s">
        <v>797</v>
      </c>
      <c r="AN145" s="67" t="s">
        <v>797</v>
      </c>
      <c r="AO145" s="94"/>
      <c r="AP145" s="329" t="s">
        <v>2406</v>
      </c>
      <c r="AQ145" s="119" t="s">
        <v>2407</v>
      </c>
      <c r="AR145" s="46" t="s">
        <v>2408</v>
      </c>
      <c r="AS145" s="56" t="s">
        <v>1417</v>
      </c>
      <c r="AT145" s="270" t="s">
        <v>2409</v>
      </c>
      <c r="AU145" s="62" t="s">
        <v>2410</v>
      </c>
      <c r="AV145" s="61" t="s">
        <v>216</v>
      </c>
      <c r="AW145" s="59">
        <v>45176</v>
      </c>
      <c r="AX145" s="59">
        <v>46461</v>
      </c>
      <c r="AY145" s="61" t="s">
        <v>805</v>
      </c>
    </row>
    <row r="146" spans="1:51" s="41" customFormat="1" ht="18.75" hidden="1" customHeight="1">
      <c r="A146" s="255">
        <v>2023</v>
      </c>
      <c r="B146" s="46"/>
      <c r="C146" s="54" t="s">
        <v>2411</v>
      </c>
      <c r="D146" s="46" t="s">
        <v>2412</v>
      </c>
      <c r="E146" s="46" t="s">
        <v>1056</v>
      </c>
      <c r="F146" s="47">
        <v>860524654</v>
      </c>
      <c r="G146" s="90" t="s">
        <v>2413</v>
      </c>
      <c r="H146" s="46" t="s">
        <v>265</v>
      </c>
      <c r="I146" s="46" t="s">
        <v>789</v>
      </c>
      <c r="J146" s="46" t="s">
        <v>790</v>
      </c>
      <c r="K146" s="120" t="s">
        <v>2414</v>
      </c>
      <c r="L146" s="46" t="s">
        <v>2415</v>
      </c>
      <c r="M146" s="46" t="s">
        <v>659</v>
      </c>
      <c r="N146" s="50">
        <v>45075</v>
      </c>
      <c r="O146" s="46" t="s">
        <v>2416</v>
      </c>
      <c r="P146" s="50">
        <v>45076</v>
      </c>
      <c r="Q146" s="50">
        <v>45459</v>
      </c>
      <c r="R146" s="46" t="s">
        <v>196</v>
      </c>
      <c r="S146" s="46" t="s">
        <v>196</v>
      </c>
      <c r="T146" s="46" t="s">
        <v>196</v>
      </c>
      <c r="U146" s="94" t="s">
        <v>2417</v>
      </c>
      <c r="V146" s="46">
        <v>491</v>
      </c>
      <c r="W146" s="46" t="s">
        <v>196</v>
      </c>
      <c r="X146" s="46" t="s">
        <v>196</v>
      </c>
      <c r="Y146" s="50">
        <v>45566</v>
      </c>
      <c r="Z146" s="38">
        <v>254949484</v>
      </c>
      <c r="AA146" s="38">
        <f>47326924+41530382</f>
        <v>88857306</v>
      </c>
      <c r="AB146" s="38">
        <f t="shared" si="16"/>
        <v>343806790</v>
      </c>
      <c r="AC146" s="38">
        <v>0</v>
      </c>
      <c r="AD146" s="108">
        <f t="shared" si="17"/>
        <v>343806790</v>
      </c>
      <c r="AE146" s="340" t="str" cm="1">
        <f t="array" aca="1" ref="AE146" ca="1">_xlfn.IFS(TODAY()&lt;Y146,Y146-TODAY(),TODAY()&gt;Y146,"NO APLICA")</f>
        <v>NO APLICA</v>
      </c>
      <c r="AF146" s="288" t="s">
        <v>767</v>
      </c>
      <c r="AG146" s="46" t="s">
        <v>197</v>
      </c>
      <c r="AH146" s="99">
        <f>258319003+170287+51165</f>
        <v>258540455</v>
      </c>
      <c r="AI146" s="38">
        <v>0</v>
      </c>
      <c r="AJ146" s="38">
        <f t="shared" si="18"/>
        <v>85266335</v>
      </c>
      <c r="AK146" s="288" t="s">
        <v>767</v>
      </c>
      <c r="AL146" s="46" t="s">
        <v>196</v>
      </c>
      <c r="AM146" s="255" t="s">
        <v>797</v>
      </c>
      <c r="AN146" s="255" t="s">
        <v>797</v>
      </c>
      <c r="AO146" s="46" t="s">
        <v>2351</v>
      </c>
      <c r="AP146" s="331" t="s">
        <v>2418</v>
      </c>
      <c r="AQ146" s="289" t="s">
        <v>2419</v>
      </c>
      <c r="AR146" s="46" t="s">
        <v>199</v>
      </c>
      <c r="AS146" s="100" t="s">
        <v>87</v>
      </c>
      <c r="AT146" s="270" t="s">
        <v>2420</v>
      </c>
      <c r="AU146" s="127" t="s">
        <v>2421</v>
      </c>
      <c r="AV146" s="94" t="s">
        <v>2422</v>
      </c>
      <c r="AW146" s="59">
        <v>45065</v>
      </c>
      <c r="AX146" s="59">
        <v>45164</v>
      </c>
      <c r="AY146" s="94" t="s">
        <v>869</v>
      </c>
    </row>
    <row r="147" spans="1:51" s="33" customFormat="1" ht="18.75" hidden="1" customHeight="1">
      <c r="A147" s="255">
        <v>2023</v>
      </c>
      <c r="B147" s="46"/>
      <c r="C147" s="54" t="s">
        <v>2423</v>
      </c>
      <c r="D147" s="46" t="s">
        <v>2424</v>
      </c>
      <c r="E147" s="46" t="s">
        <v>2425</v>
      </c>
      <c r="F147" s="47">
        <v>800250713</v>
      </c>
      <c r="G147" s="57" t="s">
        <v>1821</v>
      </c>
      <c r="H147" s="46" t="s">
        <v>1822</v>
      </c>
      <c r="I147" s="46" t="s">
        <v>846</v>
      </c>
      <c r="J147" s="46" t="s">
        <v>1749</v>
      </c>
      <c r="K147" s="46" t="s">
        <v>190</v>
      </c>
      <c r="L147" s="46" t="s">
        <v>2426</v>
      </c>
      <c r="M147" s="46" t="s">
        <v>721</v>
      </c>
      <c r="N147" s="50">
        <v>45085</v>
      </c>
      <c r="O147" s="46">
        <v>12</v>
      </c>
      <c r="P147" s="50">
        <v>45103</v>
      </c>
      <c r="Q147" s="50">
        <v>45468</v>
      </c>
      <c r="R147" s="46" t="s">
        <v>196</v>
      </c>
      <c r="S147" s="46" t="s">
        <v>196</v>
      </c>
      <c r="T147" s="46" t="s">
        <v>196</v>
      </c>
      <c r="U147" s="46" t="s">
        <v>196</v>
      </c>
      <c r="V147" s="46">
        <v>12</v>
      </c>
      <c r="W147" s="46" t="s">
        <v>196</v>
      </c>
      <c r="X147" s="46" t="s">
        <v>196</v>
      </c>
      <c r="Y147" s="50">
        <v>45468</v>
      </c>
      <c r="Z147" s="38">
        <v>1565200000</v>
      </c>
      <c r="AA147" s="38">
        <v>0</v>
      </c>
      <c r="AB147" s="95">
        <f t="shared" si="16"/>
        <v>1565200000</v>
      </c>
      <c r="AC147" s="64">
        <v>222600000</v>
      </c>
      <c r="AD147" s="64">
        <f t="shared" si="17"/>
        <v>1342600000</v>
      </c>
      <c r="AE147" s="340" t="str" cm="1">
        <f t="array" aca="1" ref="AE147" ca="1">_xlfn.IFS(TODAY()&lt;Y147,Y147-TODAY(),TODAY()&gt;Y147,"NO APLICA")</f>
        <v>NO APLICA</v>
      </c>
      <c r="AF147" s="97" t="s">
        <v>767</v>
      </c>
      <c r="AG147" s="46" t="s">
        <v>197</v>
      </c>
      <c r="AH147" s="99">
        <v>1275470000</v>
      </c>
      <c r="AI147" s="122">
        <v>0</v>
      </c>
      <c r="AJ147" s="38">
        <f>+AD147-AH147-AI147</f>
        <v>67130000</v>
      </c>
      <c r="AK147" s="268" t="s">
        <v>875</v>
      </c>
      <c r="AL147" s="46" t="s">
        <v>196</v>
      </c>
      <c r="AM147" s="67" t="s">
        <v>797</v>
      </c>
      <c r="AN147" s="67" t="s">
        <v>797</v>
      </c>
      <c r="AO147" s="46" t="s">
        <v>2427</v>
      </c>
      <c r="AP147" s="329" t="s">
        <v>2428</v>
      </c>
      <c r="AQ147" s="119" t="s">
        <v>2429</v>
      </c>
      <c r="AR147" s="46" t="s">
        <v>914</v>
      </c>
      <c r="AS147" s="100" t="s">
        <v>915</v>
      </c>
      <c r="AT147" s="298" t="s">
        <v>2430</v>
      </c>
      <c r="AU147" s="62" t="s">
        <v>2431</v>
      </c>
      <c r="AV147" s="61" t="s">
        <v>216</v>
      </c>
      <c r="AW147" s="59">
        <v>45085</v>
      </c>
      <c r="AX147" s="59">
        <v>46551</v>
      </c>
      <c r="AY147" s="61" t="s">
        <v>805</v>
      </c>
    </row>
    <row r="148" spans="1:51" s="33" customFormat="1" ht="18.75" hidden="1" customHeight="1">
      <c r="A148" s="255">
        <v>2023</v>
      </c>
      <c r="B148" s="46"/>
      <c r="C148" s="54" t="s">
        <v>2432</v>
      </c>
      <c r="D148" s="46" t="s">
        <v>2433</v>
      </c>
      <c r="E148" s="46" t="s">
        <v>2425</v>
      </c>
      <c r="F148" s="47">
        <v>800250713</v>
      </c>
      <c r="G148" s="57" t="s">
        <v>1821</v>
      </c>
      <c r="H148" s="46" t="s">
        <v>1822</v>
      </c>
      <c r="I148" s="46" t="s">
        <v>846</v>
      </c>
      <c r="J148" s="46" t="s">
        <v>1749</v>
      </c>
      <c r="K148" s="46" t="s">
        <v>190</v>
      </c>
      <c r="L148" s="46" t="s">
        <v>2434</v>
      </c>
      <c r="M148" s="46" t="s">
        <v>721</v>
      </c>
      <c r="N148" s="50">
        <v>45085</v>
      </c>
      <c r="O148" s="46">
        <v>12</v>
      </c>
      <c r="P148" s="50">
        <v>45103</v>
      </c>
      <c r="Q148" s="50">
        <v>45468</v>
      </c>
      <c r="R148" s="46" t="s">
        <v>196</v>
      </c>
      <c r="S148" s="46" t="s">
        <v>196</v>
      </c>
      <c r="T148" s="46" t="s">
        <v>196</v>
      </c>
      <c r="U148" s="46" t="s">
        <v>2435</v>
      </c>
      <c r="V148" s="46">
        <v>13</v>
      </c>
      <c r="W148" s="46" t="s">
        <v>196</v>
      </c>
      <c r="X148" s="46" t="s">
        <v>196</v>
      </c>
      <c r="Y148" s="50">
        <v>45498</v>
      </c>
      <c r="Z148" s="38">
        <v>2560000000</v>
      </c>
      <c r="AA148" s="38">
        <v>0</v>
      </c>
      <c r="AB148" s="95">
        <f t="shared" si="16"/>
        <v>2560000000</v>
      </c>
      <c r="AC148" s="64">
        <v>636000000</v>
      </c>
      <c r="AD148" s="64">
        <v>1924000000</v>
      </c>
      <c r="AE148" s="340" t="str" cm="1">
        <f t="array" aca="1" ref="AE148" ca="1">_xlfn.IFS(TODAY()&lt;Y148,Y148-TODAY(),TODAY()&gt;Y148,"NO APLICA")</f>
        <v>NO APLICA</v>
      </c>
      <c r="AF148" s="97" t="s">
        <v>767</v>
      </c>
      <c r="AG148" s="46" t="s">
        <v>197</v>
      </c>
      <c r="AH148" s="99">
        <v>1827800000</v>
      </c>
      <c r="AI148" s="38">
        <v>0</v>
      </c>
      <c r="AJ148" s="38">
        <f>+AD148-AH148-AI148</f>
        <v>96200000</v>
      </c>
      <c r="AK148" s="268" t="s">
        <v>875</v>
      </c>
      <c r="AL148" s="46" t="s">
        <v>196</v>
      </c>
      <c r="AM148" s="67" t="s">
        <v>797</v>
      </c>
      <c r="AN148" s="67" t="s">
        <v>797</v>
      </c>
      <c r="AO148" s="46" t="s">
        <v>2351</v>
      </c>
      <c r="AP148" s="326" t="s">
        <v>2436</v>
      </c>
      <c r="AQ148" s="93" t="s">
        <v>2437</v>
      </c>
      <c r="AR148" s="46" t="s">
        <v>914</v>
      </c>
      <c r="AS148" s="100" t="s">
        <v>915</v>
      </c>
      <c r="AT148" s="298" t="s">
        <v>2430</v>
      </c>
      <c r="AU148" s="62" t="s">
        <v>2438</v>
      </c>
      <c r="AV148" s="61" t="s">
        <v>216</v>
      </c>
      <c r="AW148" s="59">
        <v>45085</v>
      </c>
      <c r="AX148" s="59">
        <v>46546</v>
      </c>
      <c r="AY148" s="61" t="s">
        <v>805</v>
      </c>
    </row>
    <row r="149" spans="1:51" s="33" customFormat="1" ht="18.75" hidden="1" customHeight="1">
      <c r="A149" s="256">
        <v>2023</v>
      </c>
      <c r="B149" s="251"/>
      <c r="C149" s="252" t="s">
        <v>2439</v>
      </c>
      <c r="D149" s="251" t="s">
        <v>2440</v>
      </c>
      <c r="E149" s="251" t="s">
        <v>1626</v>
      </c>
      <c r="F149" s="47">
        <v>900431565</v>
      </c>
      <c r="G149" s="57">
        <v>5250</v>
      </c>
      <c r="H149" s="46" t="s">
        <v>811</v>
      </c>
      <c r="I149" s="46" t="s">
        <v>2368</v>
      </c>
      <c r="J149" s="46" t="s">
        <v>813</v>
      </c>
      <c r="K149" s="120" t="s">
        <v>2414</v>
      </c>
      <c r="L149" s="46" t="s">
        <v>2441</v>
      </c>
      <c r="M149" s="46" t="s">
        <v>659</v>
      </c>
      <c r="N149" s="50">
        <v>45084</v>
      </c>
      <c r="O149" s="46">
        <v>10</v>
      </c>
      <c r="P149" s="50">
        <v>45085</v>
      </c>
      <c r="Q149" s="50">
        <v>45389</v>
      </c>
      <c r="R149" s="46" t="s">
        <v>196</v>
      </c>
      <c r="S149" s="46" t="s">
        <v>196</v>
      </c>
      <c r="T149" s="46" t="s">
        <v>196</v>
      </c>
      <c r="U149" s="46" t="s">
        <v>922</v>
      </c>
      <c r="V149" s="46">
        <v>15</v>
      </c>
      <c r="W149" s="46" t="s">
        <v>15</v>
      </c>
      <c r="X149" s="46" t="s">
        <v>15</v>
      </c>
      <c r="Y149" s="253">
        <v>45542</v>
      </c>
      <c r="Z149" s="38">
        <v>722039348</v>
      </c>
      <c r="AA149" s="38">
        <v>359620880</v>
      </c>
      <c r="AB149" s="38">
        <f t="shared" si="16"/>
        <v>1081660228</v>
      </c>
      <c r="AC149" s="38">
        <v>0</v>
      </c>
      <c r="AD149" s="64">
        <f>+AB149-AC149</f>
        <v>1081660228</v>
      </c>
      <c r="AE149" s="340" t="str" cm="1">
        <f t="array" aca="1" ref="AE149" ca="1">_xlfn.IFS(TODAY()&lt;Y149,Y149-TODAY(),TODAY()&gt;Y149,"NO APLICA")</f>
        <v>NO APLICA</v>
      </c>
      <c r="AF149" s="262" t="s">
        <v>767</v>
      </c>
      <c r="AG149" s="46" t="s">
        <v>197</v>
      </c>
      <c r="AH149" s="99">
        <f>700282299+287696700+71924175</f>
        <v>1059903174</v>
      </c>
      <c r="AI149" s="38"/>
      <c r="AJ149" s="38">
        <f>+AB149-AH149-AI149</f>
        <v>21757054</v>
      </c>
      <c r="AK149" s="268" t="s">
        <v>875</v>
      </c>
      <c r="AL149" s="46" t="s">
        <v>196</v>
      </c>
      <c r="AM149" s="67" t="s">
        <v>797</v>
      </c>
      <c r="AN149" s="67" t="s">
        <v>797</v>
      </c>
      <c r="AO149" s="46" t="s">
        <v>2442</v>
      </c>
      <c r="AP149" s="326" t="s">
        <v>2443</v>
      </c>
      <c r="AQ149" s="93" t="s">
        <v>2444</v>
      </c>
      <c r="AR149" s="251" t="s">
        <v>1121</v>
      </c>
      <c r="AS149" s="250" t="s">
        <v>2445</v>
      </c>
      <c r="AT149" s="115" t="s">
        <v>2446</v>
      </c>
      <c r="AU149" s="62" t="s">
        <v>2447</v>
      </c>
      <c r="AV149" s="61" t="s">
        <v>216</v>
      </c>
      <c r="AW149" s="59">
        <v>45084</v>
      </c>
      <c r="AX149" s="59">
        <v>45388</v>
      </c>
      <c r="AY149" s="61" t="s">
        <v>869</v>
      </c>
    </row>
    <row r="150" spans="1:51" s="33" customFormat="1" ht="18.75" hidden="1" customHeight="1">
      <c r="A150" s="255">
        <v>2023</v>
      </c>
      <c r="B150" s="46"/>
      <c r="C150" s="54" t="s">
        <v>2448</v>
      </c>
      <c r="D150" s="46" t="s">
        <v>2449</v>
      </c>
      <c r="E150" s="46" t="s">
        <v>2450</v>
      </c>
      <c r="F150" s="47">
        <v>901337200</v>
      </c>
      <c r="G150" s="57">
        <v>1852</v>
      </c>
      <c r="H150" s="46" t="s">
        <v>932</v>
      </c>
      <c r="I150" s="46" t="s">
        <v>789</v>
      </c>
      <c r="J150" s="46" t="s">
        <v>790</v>
      </c>
      <c r="K150" s="46" t="s">
        <v>859</v>
      </c>
      <c r="L150" s="46" t="s">
        <v>2451</v>
      </c>
      <c r="M150" s="46" t="s">
        <v>109</v>
      </c>
      <c r="N150" s="50">
        <v>45086</v>
      </c>
      <c r="O150" s="46">
        <v>4</v>
      </c>
      <c r="P150" s="50">
        <v>45092</v>
      </c>
      <c r="Q150" s="50">
        <v>45213</v>
      </c>
      <c r="R150" s="46" t="s">
        <v>196</v>
      </c>
      <c r="S150" s="46" t="s">
        <v>196</v>
      </c>
      <c r="T150" s="46" t="s">
        <v>196</v>
      </c>
      <c r="U150" s="46" t="s">
        <v>196</v>
      </c>
      <c r="V150" s="46" t="s">
        <v>15</v>
      </c>
      <c r="W150" s="46" t="s">
        <v>15</v>
      </c>
      <c r="X150" s="46" t="s">
        <v>15</v>
      </c>
      <c r="Y150" s="50">
        <v>45213</v>
      </c>
      <c r="Z150" s="38">
        <v>31080000</v>
      </c>
      <c r="AA150" s="38">
        <v>0</v>
      </c>
      <c r="AB150" s="38">
        <f t="shared" si="16"/>
        <v>31080000</v>
      </c>
      <c r="AC150" s="38">
        <v>0</v>
      </c>
      <c r="AD150" s="64">
        <f>+AB150-AC150</f>
        <v>31080000</v>
      </c>
      <c r="AE150" s="340" t="str" cm="1">
        <f t="array" aca="1" ref="AE150" ca="1">_xlfn.IFS(TODAY()&lt;Y150,Y150-TODAY(),TODAY()&gt;Y150,"NO APLICA")</f>
        <v>NO APLICA</v>
      </c>
      <c r="AF150" s="88" t="s">
        <v>763</v>
      </c>
      <c r="AG150" s="46" t="s">
        <v>197</v>
      </c>
      <c r="AH150" s="38">
        <v>31080000</v>
      </c>
      <c r="AI150" s="38">
        <v>0</v>
      </c>
      <c r="AJ150" s="38">
        <f>+AB150-AH150-AI150</f>
        <v>0</v>
      </c>
      <c r="AK150" s="88" t="s">
        <v>763</v>
      </c>
      <c r="AL150" s="50">
        <v>45174</v>
      </c>
      <c r="AM150" s="67" t="s">
        <v>797</v>
      </c>
      <c r="AN150" s="67" t="s">
        <v>875</v>
      </c>
      <c r="AO150" s="92" t="s">
        <v>2452</v>
      </c>
      <c r="AP150" s="326" t="s">
        <v>2453</v>
      </c>
      <c r="AQ150" s="46" t="s">
        <v>875</v>
      </c>
      <c r="AR150" s="46" t="s">
        <v>1121</v>
      </c>
      <c r="AS150" s="56" t="s">
        <v>2355</v>
      </c>
      <c r="AT150" s="270" t="s">
        <v>2454</v>
      </c>
      <c r="AU150" s="62" t="s">
        <v>2455</v>
      </c>
      <c r="AV150" s="61" t="s">
        <v>216</v>
      </c>
      <c r="AW150" s="59">
        <v>45085</v>
      </c>
      <c r="AX150" s="59">
        <v>45583</v>
      </c>
      <c r="AY150" s="61" t="s">
        <v>805</v>
      </c>
    </row>
    <row r="151" spans="1:51" s="33" customFormat="1" ht="18.75" customHeight="1">
      <c r="A151" s="255">
        <v>2023</v>
      </c>
      <c r="B151" s="46"/>
      <c r="C151" s="54" t="s">
        <v>2456</v>
      </c>
      <c r="D151" s="46" t="s">
        <v>2457</v>
      </c>
      <c r="E151" s="46" t="s">
        <v>2458</v>
      </c>
      <c r="F151" s="47">
        <v>830070987</v>
      </c>
      <c r="G151" s="57">
        <v>1873</v>
      </c>
      <c r="H151" s="46" t="s">
        <v>2394</v>
      </c>
      <c r="I151" s="46" t="s">
        <v>2368</v>
      </c>
      <c r="J151" s="46" t="s">
        <v>813</v>
      </c>
      <c r="K151" s="120" t="s">
        <v>2414</v>
      </c>
      <c r="L151" s="46" t="s">
        <v>996</v>
      </c>
      <c r="M151" s="46" t="s">
        <v>721</v>
      </c>
      <c r="N151" s="50">
        <v>45098</v>
      </c>
      <c r="O151" s="46">
        <v>10</v>
      </c>
      <c r="P151" s="50">
        <v>45104</v>
      </c>
      <c r="Q151" s="50">
        <v>45408</v>
      </c>
      <c r="R151" s="46" t="s">
        <v>196</v>
      </c>
      <c r="S151" s="46" t="s">
        <v>196</v>
      </c>
      <c r="T151" s="46" t="s">
        <v>196</v>
      </c>
      <c r="U151" s="94" t="s">
        <v>2459</v>
      </c>
      <c r="V151" s="46">
        <v>17</v>
      </c>
      <c r="W151" s="46" t="s">
        <v>15</v>
      </c>
      <c r="X151" s="46" t="s">
        <v>15</v>
      </c>
      <c r="Y151" s="343">
        <v>45622</v>
      </c>
      <c r="Z151" s="38">
        <v>400000000</v>
      </c>
      <c r="AA151" s="38">
        <v>200000000</v>
      </c>
      <c r="AB151" s="38">
        <f t="shared" si="16"/>
        <v>600000000</v>
      </c>
      <c r="AC151" s="38">
        <v>0</v>
      </c>
      <c r="AD151" s="64">
        <f>+AB151-AC151</f>
        <v>600000000</v>
      </c>
      <c r="AE151" s="340" t="str" cm="1">
        <f t="array" aca="1" ref="AE151" ca="1">_xlfn.IFS(TODAY()&lt;Y151,Y151-TODAY(),TODAY()&gt;Y151,"NO APLICA")</f>
        <v>NO APLICA</v>
      </c>
      <c r="AF151" s="53" t="s">
        <v>197</v>
      </c>
      <c r="AG151" s="46" t="s">
        <v>197</v>
      </c>
      <c r="AH151" s="99">
        <f>56060953+134317581+45026265+62580379+75438084+23910869</f>
        <v>397334131</v>
      </c>
      <c r="AI151" s="38">
        <v>0</v>
      </c>
      <c r="AJ151" s="38">
        <f>+AB151-AH151-AI151</f>
        <v>202665869</v>
      </c>
      <c r="AK151" s="53" t="s">
        <v>197</v>
      </c>
      <c r="AL151" s="46" t="s">
        <v>196</v>
      </c>
      <c r="AM151" s="67" t="s">
        <v>797</v>
      </c>
      <c r="AN151" s="67" t="s">
        <v>797</v>
      </c>
      <c r="AO151" s="46" t="s">
        <v>762</v>
      </c>
      <c r="AP151" s="326" t="s">
        <v>2460</v>
      </c>
      <c r="AQ151" s="93" t="s">
        <v>2461</v>
      </c>
      <c r="AR151" s="46" t="s">
        <v>199</v>
      </c>
      <c r="AS151" s="100" t="s">
        <v>2462</v>
      </c>
      <c r="AT151" s="364" t="s">
        <v>2463</v>
      </c>
      <c r="AU151" s="62" t="s">
        <v>2464</v>
      </c>
      <c r="AV151" s="61" t="s">
        <v>941</v>
      </c>
      <c r="AW151" s="59">
        <v>45098</v>
      </c>
      <c r="AX151" s="59">
        <v>45494</v>
      </c>
      <c r="AY151" s="61" t="s">
        <v>805</v>
      </c>
    </row>
    <row r="152" spans="1:51" s="41" customFormat="1" ht="18.75" hidden="1" customHeight="1">
      <c r="A152" s="255">
        <v>2023</v>
      </c>
      <c r="B152" s="46"/>
      <c r="C152" s="54" t="s">
        <v>2465</v>
      </c>
      <c r="D152" s="46" t="s">
        <v>2466</v>
      </c>
      <c r="E152" s="46" t="s">
        <v>2467</v>
      </c>
      <c r="F152" s="47">
        <v>899999115</v>
      </c>
      <c r="G152" s="90" t="s">
        <v>2468</v>
      </c>
      <c r="H152" s="94" t="s">
        <v>2469</v>
      </c>
      <c r="I152" s="46" t="s">
        <v>832</v>
      </c>
      <c r="J152" s="46" t="s">
        <v>1582</v>
      </c>
      <c r="K152" s="46" t="s">
        <v>190</v>
      </c>
      <c r="L152" s="46" t="s">
        <v>2470</v>
      </c>
      <c r="M152" s="46" t="s">
        <v>2379</v>
      </c>
      <c r="N152" s="50">
        <v>45099</v>
      </c>
      <c r="O152" s="46">
        <v>12</v>
      </c>
      <c r="P152" s="50">
        <v>45099</v>
      </c>
      <c r="Q152" s="50">
        <v>45464</v>
      </c>
      <c r="R152" s="46" t="s">
        <v>196</v>
      </c>
      <c r="S152" s="46" t="s">
        <v>196</v>
      </c>
      <c r="T152" s="46" t="s">
        <v>196</v>
      </c>
      <c r="U152" s="94" t="s">
        <v>2471</v>
      </c>
      <c r="V152" s="46">
        <v>14</v>
      </c>
      <c r="W152" s="46" t="s">
        <v>196</v>
      </c>
      <c r="X152" s="46" t="s">
        <v>196</v>
      </c>
      <c r="Y152" s="50">
        <v>45568</v>
      </c>
      <c r="Z152" s="38">
        <v>60852792</v>
      </c>
      <c r="AA152" s="38">
        <v>7776440</v>
      </c>
      <c r="AB152" s="38">
        <f t="shared" si="16"/>
        <v>68629232</v>
      </c>
      <c r="AC152" s="38">
        <v>0</v>
      </c>
      <c r="AD152" s="108">
        <f>+AB152-AC152</f>
        <v>68629232</v>
      </c>
      <c r="AE152" s="340" t="str" cm="1">
        <f t="array" aca="1" ref="AE152" ca="1">_xlfn.IFS(TODAY()&lt;Y152,Y152-TODAY(),TODAY()&gt;Y152,"NO APLICA")</f>
        <v>NO APLICA</v>
      </c>
      <c r="AF152" s="288" t="s">
        <v>767</v>
      </c>
      <c r="AG152" s="46" t="s">
        <v>197</v>
      </c>
      <c r="AH152" s="123">
        <f>37308035+3925572</f>
        <v>41233607</v>
      </c>
      <c r="AI152" s="98">
        <v>0</v>
      </c>
      <c r="AJ152" s="98">
        <f>+AB152-AH152</f>
        <v>27395625</v>
      </c>
      <c r="AK152" s="288" t="s">
        <v>767</v>
      </c>
      <c r="AL152" s="46" t="s">
        <v>196</v>
      </c>
      <c r="AM152" s="255" t="s">
        <v>797</v>
      </c>
      <c r="AN152" s="255" t="s">
        <v>797</v>
      </c>
      <c r="AO152" s="46" t="s">
        <v>2472</v>
      </c>
      <c r="AP152" s="331" t="s">
        <v>2473</v>
      </c>
      <c r="AQ152" s="289" t="s">
        <v>2474</v>
      </c>
      <c r="AR152" s="46" t="s">
        <v>842</v>
      </c>
      <c r="AS152" s="100" t="s">
        <v>2475</v>
      </c>
      <c r="AT152" s="115" t="s">
        <v>2476</v>
      </c>
      <c r="AU152" s="127" t="s">
        <v>196</v>
      </c>
      <c r="AV152" s="94" t="s">
        <v>196</v>
      </c>
      <c r="AW152" s="59" t="s">
        <v>196</v>
      </c>
      <c r="AX152" s="59" t="s">
        <v>196</v>
      </c>
      <c r="AY152" s="63" t="s">
        <v>196</v>
      </c>
    </row>
    <row r="153" spans="1:51" s="33" customFormat="1" ht="18.75" hidden="1" customHeight="1">
      <c r="A153" s="255">
        <v>2023</v>
      </c>
      <c r="B153" s="46"/>
      <c r="C153" s="54" t="s">
        <v>2477</v>
      </c>
      <c r="D153" s="46" t="s">
        <v>2478</v>
      </c>
      <c r="E153" s="46" t="s">
        <v>2479</v>
      </c>
      <c r="F153" s="47">
        <v>899999333</v>
      </c>
      <c r="G153" s="57" t="s">
        <v>1868</v>
      </c>
      <c r="H153" s="46" t="s">
        <v>2480</v>
      </c>
      <c r="I153" s="46" t="s">
        <v>846</v>
      </c>
      <c r="J153" s="46" t="s">
        <v>1749</v>
      </c>
      <c r="K153" s="46" t="s">
        <v>190</v>
      </c>
      <c r="L153" s="46" t="s">
        <v>2481</v>
      </c>
      <c r="M153" s="46" t="s">
        <v>659</v>
      </c>
      <c r="N153" s="50">
        <v>45103</v>
      </c>
      <c r="O153" s="46">
        <v>7</v>
      </c>
      <c r="P153" s="50">
        <v>45105</v>
      </c>
      <c r="Q153" s="50">
        <v>45318</v>
      </c>
      <c r="R153" s="46" t="s">
        <v>196</v>
      </c>
      <c r="S153" s="46" t="s">
        <v>196</v>
      </c>
      <c r="T153" s="46" t="s">
        <v>196</v>
      </c>
      <c r="U153" s="46" t="s">
        <v>2482</v>
      </c>
      <c r="V153" s="46" t="s">
        <v>2483</v>
      </c>
      <c r="W153" s="46" t="s">
        <v>15</v>
      </c>
      <c r="X153" s="46" t="s">
        <v>15</v>
      </c>
      <c r="Y153" s="50">
        <v>45381</v>
      </c>
      <c r="Z153" s="38">
        <v>1756184108</v>
      </c>
      <c r="AA153" s="38">
        <v>0</v>
      </c>
      <c r="AB153" s="95">
        <v>1756184108</v>
      </c>
      <c r="AC153" s="64">
        <f>AB153-AD153</f>
        <v>1107070108</v>
      </c>
      <c r="AD153" s="64">
        <v>649114000</v>
      </c>
      <c r="AE153" s="340" t="str" cm="1">
        <f t="array" aca="1" ref="AE153" ca="1">_xlfn.IFS(TODAY()&lt;Y153,Y153-TODAY(),TODAY()&gt;Y153,"NO APLICA")</f>
        <v>NO APLICA</v>
      </c>
      <c r="AF153" s="97" t="s">
        <v>767</v>
      </c>
      <c r="AG153" s="46" t="s">
        <v>197</v>
      </c>
      <c r="AH153" s="99">
        <f>324557000+259645600</f>
        <v>584202600</v>
      </c>
      <c r="AI153" s="98">
        <v>0</v>
      </c>
      <c r="AJ153" s="98">
        <f>AD153-AH153</f>
        <v>64911400</v>
      </c>
      <c r="AK153" s="97" t="s">
        <v>767</v>
      </c>
      <c r="AL153" s="46" t="s">
        <v>875</v>
      </c>
      <c r="AM153" s="67" t="s">
        <v>875</v>
      </c>
      <c r="AN153" s="67" t="s">
        <v>875</v>
      </c>
      <c r="AO153" s="46" t="s">
        <v>2484</v>
      </c>
      <c r="AP153" s="326" t="s">
        <v>2485</v>
      </c>
      <c r="AQ153" s="46" t="s">
        <v>875</v>
      </c>
      <c r="AR153" s="46" t="s">
        <v>34</v>
      </c>
      <c r="AS153" s="56" t="s">
        <v>1356</v>
      </c>
      <c r="AT153" s="115" t="s">
        <v>2486</v>
      </c>
      <c r="AU153" s="62" t="s">
        <v>196</v>
      </c>
      <c r="AV153" s="61" t="s">
        <v>196</v>
      </c>
      <c r="AW153" s="59" t="s">
        <v>196</v>
      </c>
      <c r="AX153" s="59" t="s">
        <v>196</v>
      </c>
      <c r="AY153" s="63" t="s">
        <v>196</v>
      </c>
    </row>
    <row r="154" spans="1:51" s="33" customFormat="1" ht="18.75" hidden="1" customHeight="1">
      <c r="A154" s="255">
        <v>2023</v>
      </c>
      <c r="B154" s="46"/>
      <c r="C154" s="54" t="s">
        <v>2487</v>
      </c>
      <c r="D154" s="46" t="s">
        <v>2488</v>
      </c>
      <c r="E154" s="46" t="s">
        <v>2349</v>
      </c>
      <c r="F154" s="47">
        <v>899999061</v>
      </c>
      <c r="G154" s="57">
        <v>1852</v>
      </c>
      <c r="H154" s="46" t="s">
        <v>932</v>
      </c>
      <c r="I154" s="46" t="s">
        <v>846</v>
      </c>
      <c r="J154" s="46" t="s">
        <v>1749</v>
      </c>
      <c r="K154" s="46" t="s">
        <v>190</v>
      </c>
      <c r="L154" s="46" t="s">
        <v>2489</v>
      </c>
      <c r="M154" s="46" t="s">
        <v>721</v>
      </c>
      <c r="N154" s="50">
        <v>45105</v>
      </c>
      <c r="O154" s="46">
        <v>6</v>
      </c>
      <c r="P154" s="50">
        <v>45107</v>
      </c>
      <c r="Q154" s="50">
        <v>45291</v>
      </c>
      <c r="R154" s="46" t="s">
        <v>196</v>
      </c>
      <c r="S154" s="46" t="s">
        <v>196</v>
      </c>
      <c r="T154" s="46" t="s">
        <v>196</v>
      </c>
      <c r="U154" s="46" t="s">
        <v>196</v>
      </c>
      <c r="V154" s="46" t="s">
        <v>15</v>
      </c>
      <c r="W154" s="46" t="s">
        <v>15</v>
      </c>
      <c r="X154" s="46" t="s">
        <v>15</v>
      </c>
      <c r="Y154" s="50">
        <v>45291</v>
      </c>
      <c r="Z154" s="64">
        <v>5986468000</v>
      </c>
      <c r="AA154" s="38">
        <v>0</v>
      </c>
      <c r="AB154" s="95">
        <f t="shared" ref="AB154:AB185" si="19">+Z154+AA154</f>
        <v>5986468000</v>
      </c>
      <c r="AC154" s="64">
        <v>13027090</v>
      </c>
      <c r="AD154" s="64">
        <v>5986468000</v>
      </c>
      <c r="AE154" s="340" t="str" cm="1">
        <f t="array" aca="1" ref="AE154" ca="1">_xlfn.IFS(TODAY()&lt;Y154,Y154-TODAY(),TODAY()&gt;Y154,"NO APLICA")</f>
        <v>NO APLICA</v>
      </c>
      <c r="AF154" s="97" t="s">
        <v>767</v>
      </c>
      <c r="AG154" s="46" t="s">
        <v>197</v>
      </c>
      <c r="AH154" s="124">
        <v>5986468000</v>
      </c>
      <c r="AI154" s="98">
        <v>0</v>
      </c>
      <c r="AJ154" s="38">
        <f>+AD154-AH154-AI154</f>
        <v>0</v>
      </c>
      <c r="AK154" s="97" t="s">
        <v>767</v>
      </c>
      <c r="AL154" s="46" t="s">
        <v>875</v>
      </c>
      <c r="AM154" s="67" t="s">
        <v>797</v>
      </c>
      <c r="AN154" s="67" t="s">
        <v>797</v>
      </c>
      <c r="AO154" s="94" t="s">
        <v>2490</v>
      </c>
      <c r="AP154" s="329" t="s">
        <v>2491</v>
      </c>
      <c r="AQ154" s="72" t="s">
        <v>2492</v>
      </c>
      <c r="AR154" s="46" t="s">
        <v>2493</v>
      </c>
      <c r="AS154" s="56" t="s">
        <v>2494</v>
      </c>
      <c r="AT154" s="270" t="s">
        <v>2495</v>
      </c>
      <c r="AU154" s="62" t="s">
        <v>196</v>
      </c>
      <c r="AV154" s="61" t="s">
        <v>196</v>
      </c>
      <c r="AW154" s="59" t="s">
        <v>196</v>
      </c>
      <c r="AX154" s="59" t="s">
        <v>196</v>
      </c>
      <c r="AY154" s="63" t="s">
        <v>196</v>
      </c>
    </row>
    <row r="155" spans="1:51" s="41" customFormat="1" ht="18.75" hidden="1" customHeight="1">
      <c r="A155" s="256">
        <v>2023</v>
      </c>
      <c r="B155" s="251"/>
      <c r="C155" s="252" t="s">
        <v>2496</v>
      </c>
      <c r="D155" s="251" t="s">
        <v>2497</v>
      </c>
      <c r="E155" s="251" t="s">
        <v>2467</v>
      </c>
      <c r="F155" s="47">
        <v>899999115</v>
      </c>
      <c r="G155" s="57" t="s">
        <v>2498</v>
      </c>
      <c r="H155" s="46" t="s">
        <v>2499</v>
      </c>
      <c r="I155" s="46" t="s">
        <v>832</v>
      </c>
      <c r="J155" s="46" t="s">
        <v>1582</v>
      </c>
      <c r="K155" s="46" t="s">
        <v>190</v>
      </c>
      <c r="L155" s="46" t="s">
        <v>834</v>
      </c>
      <c r="M155" s="46" t="s">
        <v>721</v>
      </c>
      <c r="N155" s="50">
        <v>45104</v>
      </c>
      <c r="O155" s="46">
        <v>12</v>
      </c>
      <c r="P155" s="50">
        <v>45111</v>
      </c>
      <c r="Q155" s="50">
        <v>45476</v>
      </c>
      <c r="R155" s="46" t="s">
        <v>196</v>
      </c>
      <c r="S155" s="46" t="s">
        <v>196</v>
      </c>
      <c r="T155" s="46" t="s">
        <v>196</v>
      </c>
      <c r="U155" s="94" t="s">
        <v>2500</v>
      </c>
      <c r="V155" s="46">
        <f>15*30</f>
        <v>450</v>
      </c>
      <c r="W155" s="46" t="s">
        <v>15</v>
      </c>
      <c r="X155" s="46" t="s">
        <v>15</v>
      </c>
      <c r="Y155" s="50">
        <v>45568</v>
      </c>
      <c r="Z155" s="38">
        <v>18350232</v>
      </c>
      <c r="AA155" s="38">
        <f>3342188+1671094</f>
        <v>5013282</v>
      </c>
      <c r="AB155" s="38">
        <f t="shared" si="19"/>
        <v>23363514</v>
      </c>
      <c r="AC155" s="38">
        <v>0</v>
      </c>
      <c r="AD155" s="108">
        <f t="shared" ref="AD155:AD173" si="20">+AB155-AC155</f>
        <v>23363514</v>
      </c>
      <c r="AE155" s="340" t="str" cm="1">
        <f t="array" aca="1" ref="AE155" ca="1">_xlfn.IFS(TODAY()&lt;Y155,Y155-TODAY(),TODAY()&gt;Y155,"NO APLICA")</f>
        <v>NO APLICA</v>
      </c>
      <c r="AF155" s="288" t="s">
        <v>767</v>
      </c>
      <c r="AG155" s="46" t="s">
        <v>197</v>
      </c>
      <c r="AH155" s="123">
        <f>12080436+1529186</f>
        <v>13609622</v>
      </c>
      <c r="AI155" s="40">
        <v>0</v>
      </c>
      <c r="AJ155" s="98">
        <f>+AB155-AH155</f>
        <v>9753892</v>
      </c>
      <c r="AK155" s="288" t="s">
        <v>767</v>
      </c>
      <c r="AL155" s="46" t="s">
        <v>196</v>
      </c>
      <c r="AM155" s="255" t="s">
        <v>797</v>
      </c>
      <c r="AN155" s="255" t="s">
        <v>797</v>
      </c>
      <c r="AO155" s="46" t="s">
        <v>2501</v>
      </c>
      <c r="AP155" s="331" t="s">
        <v>2502</v>
      </c>
      <c r="AQ155" s="289" t="s">
        <v>2503</v>
      </c>
      <c r="AR155" s="251" t="s">
        <v>842</v>
      </c>
      <c r="AS155" s="100" t="s">
        <v>2475</v>
      </c>
      <c r="AT155" s="115" t="s">
        <v>2476</v>
      </c>
      <c r="AU155" s="127">
        <v>70798</v>
      </c>
      <c r="AV155" s="94" t="s">
        <v>2504</v>
      </c>
      <c r="AW155" s="59">
        <v>45104</v>
      </c>
      <c r="AX155" s="59">
        <v>46565</v>
      </c>
      <c r="AY155" s="94" t="s">
        <v>805</v>
      </c>
    </row>
    <row r="156" spans="1:51" s="33" customFormat="1" ht="18.75" hidden="1" customHeight="1">
      <c r="A156" s="255">
        <v>2023</v>
      </c>
      <c r="B156" s="46"/>
      <c r="C156" s="54" t="s">
        <v>2505</v>
      </c>
      <c r="D156" s="46" t="s">
        <v>2506</v>
      </c>
      <c r="E156" s="46" t="s">
        <v>2507</v>
      </c>
      <c r="F156" s="47">
        <v>901726402</v>
      </c>
      <c r="G156" s="57">
        <v>1871</v>
      </c>
      <c r="H156" s="46" t="s">
        <v>788</v>
      </c>
      <c r="I156" s="46" t="s">
        <v>1062</v>
      </c>
      <c r="J156" s="46" t="s">
        <v>1770</v>
      </c>
      <c r="K156" s="46" t="s">
        <v>1628</v>
      </c>
      <c r="L156" s="46" t="s">
        <v>2508</v>
      </c>
      <c r="M156" s="46" t="s">
        <v>1065</v>
      </c>
      <c r="N156" s="50">
        <v>45104</v>
      </c>
      <c r="O156" s="46">
        <v>9</v>
      </c>
      <c r="P156" s="50">
        <v>45125</v>
      </c>
      <c r="Q156" s="50">
        <v>45399</v>
      </c>
      <c r="R156" s="46" t="s">
        <v>196</v>
      </c>
      <c r="S156" s="46" t="s">
        <v>196</v>
      </c>
      <c r="T156" s="46" t="s">
        <v>196</v>
      </c>
      <c r="U156" s="46" t="s">
        <v>1102</v>
      </c>
      <c r="V156" s="46">
        <v>13</v>
      </c>
      <c r="W156" s="46" t="s">
        <v>15</v>
      </c>
      <c r="X156" s="46" t="s">
        <v>15</v>
      </c>
      <c r="Y156" s="50">
        <v>45521</v>
      </c>
      <c r="Z156" s="38">
        <v>7053431025</v>
      </c>
      <c r="AA156" s="38">
        <v>3372112834</v>
      </c>
      <c r="AB156" s="38">
        <f t="shared" si="19"/>
        <v>10425543859</v>
      </c>
      <c r="AC156" s="38">
        <v>0</v>
      </c>
      <c r="AD156" s="64">
        <f t="shared" si="20"/>
        <v>10425543859</v>
      </c>
      <c r="AE156" s="340" t="str" cm="1">
        <f t="array" aca="1" ref="AE156" ca="1">_xlfn.IFS(TODAY()&lt;Y156,Y156-TODAY(),TODAY()&gt;Y156,"NO APLICA")</f>
        <v>NO APLICA</v>
      </c>
      <c r="AF156" s="116" t="s">
        <v>767</v>
      </c>
      <c r="AG156" s="46" t="s">
        <v>197</v>
      </c>
      <c r="AH156" s="99">
        <f>7397578986+1707139995+276551054</f>
        <v>9381270035</v>
      </c>
      <c r="AI156" s="38">
        <v>0</v>
      </c>
      <c r="AJ156" s="38">
        <f>+AB156-AH156</f>
        <v>1044273824</v>
      </c>
      <c r="AK156" s="268" t="s">
        <v>875</v>
      </c>
      <c r="AL156" s="46" t="s">
        <v>196</v>
      </c>
      <c r="AM156" s="67" t="s">
        <v>797</v>
      </c>
      <c r="AN156" s="67" t="s">
        <v>797</v>
      </c>
      <c r="AO156" s="46" t="s">
        <v>762</v>
      </c>
      <c r="AP156" s="326" t="s">
        <v>2509</v>
      </c>
      <c r="AQ156" s="93" t="s">
        <v>2510</v>
      </c>
      <c r="AR156" s="46" t="s">
        <v>13</v>
      </c>
      <c r="AS156" s="56" t="s">
        <v>2511</v>
      </c>
      <c r="AT156" s="270" t="s">
        <v>2512</v>
      </c>
      <c r="AU156" s="62" t="s">
        <v>2513</v>
      </c>
      <c r="AV156" s="61" t="s">
        <v>1779</v>
      </c>
      <c r="AW156" s="59" t="s">
        <v>2514</v>
      </c>
      <c r="AX156" s="59" t="s">
        <v>2515</v>
      </c>
      <c r="AY156" s="61" t="s">
        <v>2516</v>
      </c>
    </row>
    <row r="157" spans="1:51" s="33" customFormat="1" ht="18.75" hidden="1" customHeight="1">
      <c r="A157" s="255">
        <v>2023</v>
      </c>
      <c r="B157" s="46"/>
      <c r="C157" s="54" t="s">
        <v>2517</v>
      </c>
      <c r="D157" s="46" t="s">
        <v>2518</v>
      </c>
      <c r="E157" s="46" t="s">
        <v>2519</v>
      </c>
      <c r="F157" s="47">
        <v>901727786</v>
      </c>
      <c r="G157" s="57" t="s">
        <v>2520</v>
      </c>
      <c r="H157" s="46" t="s">
        <v>2521</v>
      </c>
      <c r="I157" s="46" t="s">
        <v>1062</v>
      </c>
      <c r="J157" s="46" t="s">
        <v>1770</v>
      </c>
      <c r="K157" s="46" t="s">
        <v>1628</v>
      </c>
      <c r="L157" s="46" t="s">
        <v>2522</v>
      </c>
      <c r="M157" s="46" t="s">
        <v>1065</v>
      </c>
      <c r="N157" s="50">
        <v>45104</v>
      </c>
      <c r="O157" s="46">
        <v>11</v>
      </c>
      <c r="P157" s="50">
        <v>45126</v>
      </c>
      <c r="Q157" s="50">
        <v>45461</v>
      </c>
      <c r="R157" s="46" t="s">
        <v>196</v>
      </c>
      <c r="S157" s="46" t="s">
        <v>196</v>
      </c>
      <c r="T157" s="46" t="s">
        <v>196</v>
      </c>
      <c r="U157" s="46" t="s">
        <v>196</v>
      </c>
      <c r="V157" s="46" t="s">
        <v>15</v>
      </c>
      <c r="W157" s="50">
        <v>45456</v>
      </c>
      <c r="X157" s="50">
        <v>45485</v>
      </c>
      <c r="Y157" s="50">
        <v>45491</v>
      </c>
      <c r="Z157" s="38">
        <v>7548965475</v>
      </c>
      <c r="AA157" s="38">
        <v>1753670864</v>
      </c>
      <c r="AB157" s="38">
        <f t="shared" si="19"/>
        <v>9302636339</v>
      </c>
      <c r="AC157" s="38">
        <v>0</v>
      </c>
      <c r="AD157" s="64">
        <f t="shared" si="20"/>
        <v>9302636339</v>
      </c>
      <c r="AE157" s="340" t="str" cm="1">
        <f t="array" aca="1" ref="AE157" ca="1">_xlfn.IFS(TODAY()&lt;Y157,Y157-TODAY(),TODAY()&gt;Y157,"NO APLICA")</f>
        <v>NO APLICA</v>
      </c>
      <c r="AF157" s="97" t="s">
        <v>767</v>
      </c>
      <c r="AG157" s="46" t="s">
        <v>765</v>
      </c>
      <c r="AH157" s="99">
        <f>7841840273+530532432</f>
        <v>8372372705</v>
      </c>
      <c r="AI157" s="38">
        <v>0</v>
      </c>
      <c r="AJ157" s="98">
        <f>+AB157-AH157</f>
        <v>930263634</v>
      </c>
      <c r="AK157" s="97" t="s">
        <v>767</v>
      </c>
      <c r="AL157" s="46" t="s">
        <v>196</v>
      </c>
      <c r="AM157" s="67" t="s">
        <v>797</v>
      </c>
      <c r="AN157" s="67" t="s">
        <v>797</v>
      </c>
      <c r="AO157" s="46" t="s">
        <v>2523</v>
      </c>
      <c r="AP157" s="326" t="s">
        <v>2524</v>
      </c>
      <c r="AQ157" s="93" t="s">
        <v>2525</v>
      </c>
      <c r="AR157" s="46" t="s">
        <v>13</v>
      </c>
      <c r="AS157" s="56" t="s">
        <v>2526</v>
      </c>
      <c r="AT157" s="270" t="s">
        <v>2527</v>
      </c>
      <c r="AU157" s="62" t="s">
        <v>2528</v>
      </c>
      <c r="AV157" s="61" t="s">
        <v>1779</v>
      </c>
      <c r="AW157" s="59" t="s">
        <v>2529</v>
      </c>
      <c r="AX157" s="59" t="s">
        <v>2530</v>
      </c>
      <c r="AY157" s="61" t="s">
        <v>2516</v>
      </c>
    </row>
    <row r="158" spans="1:51" s="33" customFormat="1" ht="18.75" hidden="1" customHeight="1">
      <c r="A158" s="255">
        <v>2023</v>
      </c>
      <c r="B158" s="46"/>
      <c r="C158" s="54" t="s">
        <v>2531</v>
      </c>
      <c r="D158" s="46" t="s">
        <v>2532</v>
      </c>
      <c r="E158" s="46" t="s">
        <v>1833</v>
      </c>
      <c r="F158" s="47">
        <v>830012587</v>
      </c>
      <c r="G158" s="57" t="s">
        <v>1834</v>
      </c>
      <c r="H158" s="46" t="s">
        <v>2533</v>
      </c>
      <c r="I158" s="46" t="s">
        <v>832</v>
      </c>
      <c r="J158" s="46" t="s">
        <v>1582</v>
      </c>
      <c r="K158" s="46" t="s">
        <v>190</v>
      </c>
      <c r="L158" s="46" t="s">
        <v>2534</v>
      </c>
      <c r="M158" s="46" t="s">
        <v>721</v>
      </c>
      <c r="N158" s="50">
        <v>45104</v>
      </c>
      <c r="O158" s="46">
        <v>8</v>
      </c>
      <c r="P158" s="50">
        <v>45117</v>
      </c>
      <c r="Q158" s="50">
        <v>45361</v>
      </c>
      <c r="R158" s="46" t="s">
        <v>196</v>
      </c>
      <c r="S158" s="46" t="s">
        <v>196</v>
      </c>
      <c r="T158" s="46" t="s">
        <v>196</v>
      </c>
      <c r="U158" s="46" t="s">
        <v>196</v>
      </c>
      <c r="V158" s="46" t="s">
        <v>15</v>
      </c>
      <c r="W158" s="46" t="s">
        <v>15</v>
      </c>
      <c r="X158" s="46" t="s">
        <v>15</v>
      </c>
      <c r="Y158" s="50">
        <v>45361</v>
      </c>
      <c r="Z158" s="38">
        <v>200000000</v>
      </c>
      <c r="AA158" s="38">
        <v>0</v>
      </c>
      <c r="AB158" s="38">
        <f t="shared" si="19"/>
        <v>200000000</v>
      </c>
      <c r="AC158" s="38">
        <v>0</v>
      </c>
      <c r="AD158" s="64">
        <f t="shared" si="20"/>
        <v>200000000</v>
      </c>
      <c r="AE158" s="340" t="str" cm="1">
        <f t="array" aca="1" ref="AE158" ca="1">_xlfn.IFS(TODAY()&lt;Y158,Y158-TODAY(),TODAY()&gt;Y158,"NO APLICA")</f>
        <v>NO APLICA</v>
      </c>
      <c r="AF158" s="97" t="s">
        <v>767</v>
      </c>
      <c r="AG158" s="46" t="s">
        <v>197</v>
      </c>
      <c r="AH158" s="38">
        <f>40000000+160000000</f>
        <v>200000000</v>
      </c>
      <c r="AI158" s="38">
        <v>0</v>
      </c>
      <c r="AJ158" s="38">
        <f>AB158-AH158</f>
        <v>0</v>
      </c>
      <c r="AK158" s="97" t="s">
        <v>767</v>
      </c>
      <c r="AL158" s="46" t="s">
        <v>875</v>
      </c>
      <c r="AM158" s="67" t="s">
        <v>797</v>
      </c>
      <c r="AN158" s="67" t="s">
        <v>797</v>
      </c>
      <c r="AO158" s="46" t="s">
        <v>2535</v>
      </c>
      <c r="AP158" s="326" t="s">
        <v>2536</v>
      </c>
      <c r="AQ158" s="93" t="s">
        <v>2537</v>
      </c>
      <c r="AR158" s="46" t="s">
        <v>56</v>
      </c>
      <c r="AS158" s="56" t="s">
        <v>853</v>
      </c>
      <c r="AT158" s="270" t="s">
        <v>2538</v>
      </c>
      <c r="AU158" s="62" t="s">
        <v>196</v>
      </c>
      <c r="AV158" s="61" t="s">
        <v>196</v>
      </c>
      <c r="AW158" s="59" t="s">
        <v>196</v>
      </c>
      <c r="AX158" s="59" t="s">
        <v>196</v>
      </c>
      <c r="AY158" s="63" t="s">
        <v>196</v>
      </c>
    </row>
    <row r="159" spans="1:51" s="33" customFormat="1" ht="18.75" hidden="1" customHeight="1">
      <c r="A159" s="255">
        <v>2023</v>
      </c>
      <c r="B159" s="46"/>
      <c r="C159" s="54" t="s">
        <v>2512</v>
      </c>
      <c r="D159" s="46" t="s">
        <v>2539</v>
      </c>
      <c r="E159" s="46" t="s">
        <v>2511</v>
      </c>
      <c r="F159" s="47">
        <v>900241875</v>
      </c>
      <c r="G159" s="57">
        <v>1871</v>
      </c>
      <c r="H159" s="46" t="s">
        <v>788</v>
      </c>
      <c r="I159" s="46" t="s">
        <v>2540</v>
      </c>
      <c r="J159" s="46" t="s">
        <v>1178</v>
      </c>
      <c r="K159" s="46" t="s">
        <v>1615</v>
      </c>
      <c r="L159" s="46" t="s">
        <v>2541</v>
      </c>
      <c r="M159" s="46" t="s">
        <v>1065</v>
      </c>
      <c r="N159" s="50">
        <v>45105</v>
      </c>
      <c r="O159" s="46">
        <v>9</v>
      </c>
      <c r="P159" s="50">
        <v>45125</v>
      </c>
      <c r="Q159" s="50">
        <v>45399</v>
      </c>
      <c r="R159" s="46" t="s">
        <v>196</v>
      </c>
      <c r="S159" s="46" t="s">
        <v>196</v>
      </c>
      <c r="T159" s="46" t="s">
        <v>196</v>
      </c>
      <c r="U159" s="46" t="s">
        <v>1102</v>
      </c>
      <c r="V159" s="46">
        <v>13</v>
      </c>
      <c r="W159" s="46" t="s">
        <v>15</v>
      </c>
      <c r="X159" s="46" t="s">
        <v>15</v>
      </c>
      <c r="Y159" s="50">
        <v>45521</v>
      </c>
      <c r="Z159" s="38">
        <v>693127155</v>
      </c>
      <c r="AA159" s="38">
        <v>281775478</v>
      </c>
      <c r="AB159" s="38">
        <f t="shared" si="19"/>
        <v>974902633</v>
      </c>
      <c r="AC159" s="38">
        <v>0</v>
      </c>
      <c r="AD159" s="64">
        <f t="shared" si="20"/>
        <v>974902633</v>
      </c>
      <c r="AE159" s="340" t="str" cm="1">
        <f t="array" aca="1" ref="AE159" ca="1">_xlfn.IFS(TODAY()&lt;Y159,Y159-TODAY(),TODAY()&gt;Y159,"NO APLICA")</f>
        <v>NO APLICA</v>
      </c>
      <c r="AF159" s="116" t="s">
        <v>767</v>
      </c>
      <c r="AG159" s="46" t="s">
        <v>197</v>
      </c>
      <c r="AH159" s="99">
        <f>627589645+109815155+42927282</f>
        <v>780332082</v>
      </c>
      <c r="AI159" s="38">
        <v>0</v>
      </c>
      <c r="AJ159" s="38">
        <f>+AB159-AH159</f>
        <v>194570551</v>
      </c>
      <c r="AK159" s="268" t="s">
        <v>875</v>
      </c>
      <c r="AL159" s="46" t="s">
        <v>196</v>
      </c>
      <c r="AM159" s="67" t="s">
        <v>797</v>
      </c>
      <c r="AN159" s="67" t="s">
        <v>797</v>
      </c>
      <c r="AO159" s="46" t="s">
        <v>762</v>
      </c>
      <c r="AP159" s="326" t="s">
        <v>2542</v>
      </c>
      <c r="AQ159" s="93" t="s">
        <v>2543</v>
      </c>
      <c r="AR159" s="46" t="s">
        <v>13</v>
      </c>
      <c r="AS159" s="100" t="s">
        <v>2544</v>
      </c>
      <c r="AT159" s="115" t="s">
        <v>2545</v>
      </c>
      <c r="AU159" s="62" t="s">
        <v>2546</v>
      </c>
      <c r="AV159" s="61" t="s">
        <v>1076</v>
      </c>
      <c r="AW159" s="59" t="s">
        <v>2547</v>
      </c>
      <c r="AX159" s="59" t="s">
        <v>2548</v>
      </c>
      <c r="AY159" s="61" t="s">
        <v>1079</v>
      </c>
    </row>
    <row r="160" spans="1:51" s="33" customFormat="1" ht="18.75" hidden="1" customHeight="1">
      <c r="A160" s="255">
        <v>2023</v>
      </c>
      <c r="B160" s="46"/>
      <c r="C160" s="54" t="s">
        <v>2527</v>
      </c>
      <c r="D160" s="46" t="s">
        <v>2549</v>
      </c>
      <c r="E160" s="46" t="s">
        <v>2526</v>
      </c>
      <c r="F160" s="47">
        <v>901728719</v>
      </c>
      <c r="G160" s="57" t="s">
        <v>2520</v>
      </c>
      <c r="H160" s="46" t="s">
        <v>2521</v>
      </c>
      <c r="I160" s="46" t="s">
        <v>2540</v>
      </c>
      <c r="J160" s="46" t="s">
        <v>1178</v>
      </c>
      <c r="K160" s="46" t="s">
        <v>1615</v>
      </c>
      <c r="L160" s="46" t="s">
        <v>2550</v>
      </c>
      <c r="M160" s="46" t="s">
        <v>1065</v>
      </c>
      <c r="N160" s="50">
        <v>45106</v>
      </c>
      <c r="O160" s="46">
        <v>12</v>
      </c>
      <c r="P160" s="50">
        <v>45126</v>
      </c>
      <c r="Q160" s="50">
        <v>45461</v>
      </c>
      <c r="R160" s="46" t="s">
        <v>196</v>
      </c>
      <c r="S160" s="46" t="s">
        <v>196</v>
      </c>
      <c r="T160" s="46" t="s">
        <v>196</v>
      </c>
      <c r="U160" s="46" t="s">
        <v>196</v>
      </c>
      <c r="V160" s="46" t="s">
        <v>15</v>
      </c>
      <c r="W160" s="50">
        <v>45456</v>
      </c>
      <c r="X160" s="50">
        <v>45485</v>
      </c>
      <c r="Y160" s="50">
        <v>45491</v>
      </c>
      <c r="Z160" s="38">
        <v>559641814</v>
      </c>
      <c r="AA160" s="38">
        <v>0</v>
      </c>
      <c r="AB160" s="38">
        <f t="shared" si="19"/>
        <v>559641814</v>
      </c>
      <c r="AC160" s="38">
        <v>0</v>
      </c>
      <c r="AD160" s="64">
        <f t="shared" si="20"/>
        <v>559641814</v>
      </c>
      <c r="AE160" s="340" t="str" cm="1">
        <f t="array" aca="1" ref="AE160" ca="1">_xlfn.IFS(TODAY()&lt;Y160,Y160-TODAY(),TODAY()&gt;Y160,"NO APLICA")</f>
        <v>NO APLICA</v>
      </c>
      <c r="AF160" s="97" t="s">
        <v>767</v>
      </c>
      <c r="AG160" s="46" t="s">
        <v>765</v>
      </c>
      <c r="AH160" s="123">
        <f>445898584+26552940</f>
        <v>472451524</v>
      </c>
      <c r="AI160" s="98">
        <v>0</v>
      </c>
      <c r="AJ160" s="98">
        <f>+AB160-AH160</f>
        <v>87190290</v>
      </c>
      <c r="AK160" s="97" t="s">
        <v>767</v>
      </c>
      <c r="AL160" s="46" t="s">
        <v>196</v>
      </c>
      <c r="AM160" s="67" t="s">
        <v>797</v>
      </c>
      <c r="AN160" s="67" t="s">
        <v>797</v>
      </c>
      <c r="AO160" s="46" t="s">
        <v>2523</v>
      </c>
      <c r="AP160" s="326" t="s">
        <v>2551</v>
      </c>
      <c r="AQ160" s="93" t="s">
        <v>2552</v>
      </c>
      <c r="AR160" s="46" t="s">
        <v>13</v>
      </c>
      <c r="AS160" s="100" t="s">
        <v>2553</v>
      </c>
      <c r="AT160" s="115" t="s">
        <v>2554</v>
      </c>
      <c r="AU160" s="62" t="s">
        <v>2555</v>
      </c>
      <c r="AV160" s="61" t="s">
        <v>1076</v>
      </c>
      <c r="AW160" s="59" t="s">
        <v>2556</v>
      </c>
      <c r="AX160" s="59" t="s">
        <v>2557</v>
      </c>
      <c r="AY160" s="61" t="s">
        <v>2046</v>
      </c>
    </row>
    <row r="161" spans="1:51" s="33" customFormat="1" ht="18.75" hidden="1" customHeight="1">
      <c r="A161" s="255">
        <v>2023</v>
      </c>
      <c r="B161" s="46"/>
      <c r="C161" s="54" t="s">
        <v>2558</v>
      </c>
      <c r="D161" s="46" t="s">
        <v>2559</v>
      </c>
      <c r="E161" s="46" t="s">
        <v>2560</v>
      </c>
      <c r="F161" s="47">
        <v>890984107</v>
      </c>
      <c r="G161" s="57" t="s">
        <v>1640</v>
      </c>
      <c r="H161" s="46" t="s">
        <v>2394</v>
      </c>
      <c r="I161" s="46" t="s">
        <v>832</v>
      </c>
      <c r="J161" s="46" t="s">
        <v>1582</v>
      </c>
      <c r="K161" s="46" t="s">
        <v>190</v>
      </c>
      <c r="L161" s="46" t="s">
        <v>2561</v>
      </c>
      <c r="M161" s="46" t="s">
        <v>659</v>
      </c>
      <c r="N161" s="50">
        <v>45105</v>
      </c>
      <c r="O161" s="46">
        <v>9</v>
      </c>
      <c r="P161" s="50">
        <v>45106</v>
      </c>
      <c r="Q161" s="50">
        <v>45379</v>
      </c>
      <c r="R161" s="46" t="s">
        <v>196</v>
      </c>
      <c r="S161" s="46" t="s">
        <v>196</v>
      </c>
      <c r="T161" s="46" t="s">
        <v>196</v>
      </c>
      <c r="U161" s="46" t="s">
        <v>196</v>
      </c>
      <c r="V161" s="46" t="s">
        <v>15</v>
      </c>
      <c r="W161" s="46" t="s">
        <v>15</v>
      </c>
      <c r="X161" s="46" t="s">
        <v>15</v>
      </c>
      <c r="Y161" s="50">
        <v>45379</v>
      </c>
      <c r="Z161" s="38">
        <v>19720000</v>
      </c>
      <c r="AA161" s="38">
        <v>0</v>
      </c>
      <c r="AB161" s="38">
        <f t="shared" si="19"/>
        <v>19720000</v>
      </c>
      <c r="AC161" s="38">
        <v>0</v>
      </c>
      <c r="AD161" s="64">
        <f t="shared" si="20"/>
        <v>19720000</v>
      </c>
      <c r="AE161" s="340" t="str" cm="1">
        <f t="array" aca="1" ref="AE161" ca="1">_xlfn.IFS(TODAY()&lt;Y161,Y161-TODAY(),TODAY()&gt;Y161,"NO APLICA")</f>
        <v>NO APLICA</v>
      </c>
      <c r="AF161" s="125" t="s">
        <v>763</v>
      </c>
      <c r="AG161" s="46" t="s">
        <v>197</v>
      </c>
      <c r="AH161" s="38">
        <v>19720000</v>
      </c>
      <c r="AI161" s="38" t="s">
        <v>15</v>
      </c>
      <c r="AJ161" s="38">
        <f>+AB161-AH161</f>
        <v>0</v>
      </c>
      <c r="AK161" s="125" t="s">
        <v>763</v>
      </c>
      <c r="AL161" s="50">
        <v>45477</v>
      </c>
      <c r="AM161" s="67" t="s">
        <v>797</v>
      </c>
      <c r="AN161" s="67" t="s">
        <v>797</v>
      </c>
      <c r="AO161" s="46" t="s">
        <v>763</v>
      </c>
      <c r="AP161" s="326" t="s">
        <v>2562</v>
      </c>
      <c r="AQ161" s="93" t="s">
        <v>2563</v>
      </c>
      <c r="AR161" s="46" t="s">
        <v>56</v>
      </c>
      <c r="AS161" s="56" t="s">
        <v>2564</v>
      </c>
      <c r="AT161" s="270" t="s">
        <v>2565</v>
      </c>
      <c r="AU161" s="62" t="s">
        <v>2566</v>
      </c>
      <c r="AV161" s="61" t="s">
        <v>1056</v>
      </c>
      <c r="AW161" s="59" t="s">
        <v>2567</v>
      </c>
      <c r="AX161" s="59" t="s">
        <v>2568</v>
      </c>
      <c r="AY161" s="61" t="s">
        <v>805</v>
      </c>
    </row>
    <row r="162" spans="1:51" s="33" customFormat="1" ht="18.75" hidden="1" customHeight="1">
      <c r="A162" s="255">
        <v>2023</v>
      </c>
      <c r="B162" s="46"/>
      <c r="C162" s="54" t="s">
        <v>2569</v>
      </c>
      <c r="D162" s="46" t="s">
        <v>2570</v>
      </c>
      <c r="E162" s="94" t="s">
        <v>2571</v>
      </c>
      <c r="F162" s="47">
        <v>830021022</v>
      </c>
      <c r="G162" s="90" t="s">
        <v>2572</v>
      </c>
      <c r="H162" s="94" t="s">
        <v>2573</v>
      </c>
      <c r="I162" s="46" t="s">
        <v>832</v>
      </c>
      <c r="J162" s="46" t="s">
        <v>1582</v>
      </c>
      <c r="K162" s="46" t="s">
        <v>190</v>
      </c>
      <c r="L162" s="46" t="s">
        <v>2574</v>
      </c>
      <c r="M162" s="46" t="s">
        <v>109</v>
      </c>
      <c r="N162" s="50">
        <v>45105</v>
      </c>
      <c r="O162" s="46">
        <v>6</v>
      </c>
      <c r="P162" s="50">
        <v>45124</v>
      </c>
      <c r="Q162" s="50">
        <v>45291</v>
      </c>
      <c r="R162" s="46" t="s">
        <v>196</v>
      </c>
      <c r="S162" s="46" t="s">
        <v>196</v>
      </c>
      <c r="T162" s="46" t="s">
        <v>196</v>
      </c>
      <c r="U162" s="46" t="s">
        <v>196</v>
      </c>
      <c r="V162" s="46" t="s">
        <v>15</v>
      </c>
      <c r="W162" s="46" t="s">
        <v>15</v>
      </c>
      <c r="X162" s="46" t="s">
        <v>15</v>
      </c>
      <c r="Y162" s="50">
        <v>45291</v>
      </c>
      <c r="Z162" s="38">
        <v>2166282736</v>
      </c>
      <c r="AA162" s="38">
        <v>1083140454</v>
      </c>
      <c r="AB162" s="38">
        <f t="shared" si="19"/>
        <v>3249423190</v>
      </c>
      <c r="AC162" s="38">
        <v>0</v>
      </c>
      <c r="AD162" s="64">
        <f t="shared" si="20"/>
        <v>3249423190</v>
      </c>
      <c r="AE162" s="340" t="str" cm="1">
        <f t="array" aca="1" ref="AE162" ca="1">_xlfn.IFS(TODAY()&lt;Y162,Y162-TODAY(),TODAY()&gt;Y162,"NO APLICA")</f>
        <v>NO APLICA</v>
      </c>
      <c r="AF162" s="97" t="s">
        <v>767</v>
      </c>
      <c r="AG162" s="46" t="s">
        <v>197</v>
      </c>
      <c r="AH162" s="38">
        <v>0</v>
      </c>
      <c r="AI162" s="38">
        <v>0</v>
      </c>
      <c r="AJ162" s="38">
        <v>3249423190</v>
      </c>
      <c r="AK162" s="97" t="s">
        <v>767</v>
      </c>
      <c r="AL162" s="46" t="s">
        <v>875</v>
      </c>
      <c r="AM162" s="67" t="s">
        <v>797</v>
      </c>
      <c r="AN162" s="67" t="s">
        <v>797</v>
      </c>
      <c r="AO162" s="46" t="s">
        <v>2575</v>
      </c>
      <c r="AP162" s="326" t="s">
        <v>2576</v>
      </c>
      <c r="AQ162" s="93" t="s">
        <v>2577</v>
      </c>
      <c r="AR162" s="94" t="s">
        <v>1403</v>
      </c>
      <c r="AS162" s="100" t="s">
        <v>2578</v>
      </c>
      <c r="AT162" s="115" t="s">
        <v>2579</v>
      </c>
      <c r="AU162" s="62" t="s">
        <v>2580</v>
      </c>
      <c r="AV162" s="61" t="s">
        <v>216</v>
      </c>
      <c r="AW162" s="59">
        <v>45105</v>
      </c>
      <c r="AX162" s="59">
        <v>46387</v>
      </c>
      <c r="AY162" s="61" t="s">
        <v>805</v>
      </c>
    </row>
    <row r="163" spans="1:51" s="41" customFormat="1" ht="18.75" hidden="1" customHeight="1">
      <c r="A163" s="255">
        <v>2023</v>
      </c>
      <c r="B163" s="46"/>
      <c r="C163" s="54" t="s">
        <v>2581</v>
      </c>
      <c r="D163" s="46" t="s">
        <v>2582</v>
      </c>
      <c r="E163" s="46" t="s">
        <v>1475</v>
      </c>
      <c r="F163" s="47">
        <v>900293507</v>
      </c>
      <c r="G163" s="57">
        <v>9060</v>
      </c>
      <c r="H163" s="46" t="s">
        <v>1845</v>
      </c>
      <c r="I163" s="46" t="s">
        <v>789</v>
      </c>
      <c r="J163" s="46" t="s">
        <v>790</v>
      </c>
      <c r="K163" s="46" t="s">
        <v>859</v>
      </c>
      <c r="L163" s="46" t="s">
        <v>2583</v>
      </c>
      <c r="M163" s="46" t="s">
        <v>659</v>
      </c>
      <c r="N163" s="50">
        <v>45166</v>
      </c>
      <c r="O163" s="46">
        <v>2</v>
      </c>
      <c r="P163" s="50">
        <v>45173</v>
      </c>
      <c r="Q163" s="50">
        <v>45233</v>
      </c>
      <c r="R163" s="46" t="s">
        <v>196</v>
      </c>
      <c r="S163" s="46" t="s">
        <v>196</v>
      </c>
      <c r="T163" s="46" t="s">
        <v>196</v>
      </c>
      <c r="U163" s="46" t="s">
        <v>196</v>
      </c>
      <c r="V163" s="46" t="s">
        <v>15</v>
      </c>
      <c r="W163" s="46" t="s">
        <v>15</v>
      </c>
      <c r="X163" s="46" t="s">
        <v>15</v>
      </c>
      <c r="Y163" s="50">
        <v>45233</v>
      </c>
      <c r="Z163" s="38">
        <v>27625969</v>
      </c>
      <c r="AA163" s="38">
        <v>0</v>
      </c>
      <c r="AB163" s="38">
        <f t="shared" si="19"/>
        <v>27625969</v>
      </c>
      <c r="AC163" s="38">
        <v>0</v>
      </c>
      <c r="AD163" s="108">
        <f t="shared" si="20"/>
        <v>27625969</v>
      </c>
      <c r="AE163" s="340" t="str" cm="1">
        <f t="array" aca="1" ref="AE163" ca="1">_xlfn.IFS(TODAY()&lt;Y163,Y163-TODAY(),TODAY()&gt;Y163,"NO APLICA")</f>
        <v>NO APLICA</v>
      </c>
      <c r="AF163" s="97" t="s">
        <v>767</v>
      </c>
      <c r="AG163" s="46" t="s">
        <v>197</v>
      </c>
      <c r="AH163" s="38">
        <v>27625969</v>
      </c>
      <c r="AI163" s="38">
        <v>0</v>
      </c>
      <c r="AJ163" s="38">
        <v>0</v>
      </c>
      <c r="AK163" s="97" t="s">
        <v>767</v>
      </c>
      <c r="AL163" s="46" t="s">
        <v>875</v>
      </c>
      <c r="AM163" s="67" t="s">
        <v>875</v>
      </c>
      <c r="AN163" s="67" t="s">
        <v>875</v>
      </c>
      <c r="AO163" s="46" t="s">
        <v>2351</v>
      </c>
      <c r="AP163" s="331" t="s">
        <v>2584</v>
      </c>
      <c r="AQ163" s="126" t="s">
        <v>875</v>
      </c>
      <c r="AR163" s="46" t="s">
        <v>199</v>
      </c>
      <c r="AS163" s="56" t="s">
        <v>1002</v>
      </c>
      <c r="AT163" s="270" t="s">
        <v>2585</v>
      </c>
      <c r="AU163" s="127">
        <v>100208265</v>
      </c>
      <c r="AV163" s="94" t="s">
        <v>274</v>
      </c>
      <c r="AW163" s="59">
        <v>45169</v>
      </c>
      <c r="AX163" s="59" t="s">
        <v>2586</v>
      </c>
      <c r="AY163" s="94" t="s">
        <v>869</v>
      </c>
    </row>
    <row r="164" spans="1:51" s="33" customFormat="1" ht="18.75" hidden="1" customHeight="1">
      <c r="A164" s="255">
        <v>2023</v>
      </c>
      <c r="B164" s="46"/>
      <c r="C164" s="54" t="s">
        <v>2587</v>
      </c>
      <c r="D164" s="46" t="s">
        <v>2588</v>
      </c>
      <c r="E164" s="46" t="s">
        <v>2377</v>
      </c>
      <c r="F164" s="47">
        <v>901114836</v>
      </c>
      <c r="G164" s="57">
        <v>1826</v>
      </c>
      <c r="H164" s="46" t="s">
        <v>1410</v>
      </c>
      <c r="I164" s="46" t="s">
        <v>789</v>
      </c>
      <c r="J164" s="46" t="s">
        <v>790</v>
      </c>
      <c r="K164" s="46" t="s">
        <v>859</v>
      </c>
      <c r="L164" s="46" t="s">
        <v>604</v>
      </c>
      <c r="M164" s="46" t="s">
        <v>2379</v>
      </c>
      <c r="N164" s="50">
        <v>45106</v>
      </c>
      <c r="O164" s="46">
        <v>4</v>
      </c>
      <c r="P164" s="50">
        <v>45121</v>
      </c>
      <c r="Q164" s="50">
        <v>45243</v>
      </c>
      <c r="R164" s="46" t="s">
        <v>196</v>
      </c>
      <c r="S164" s="46" t="s">
        <v>196</v>
      </c>
      <c r="T164" s="46" t="s">
        <v>196</v>
      </c>
      <c r="U164" s="46" t="s">
        <v>196</v>
      </c>
      <c r="V164" s="46" t="s">
        <v>15</v>
      </c>
      <c r="W164" s="46" t="s">
        <v>15</v>
      </c>
      <c r="X164" s="46" t="s">
        <v>15</v>
      </c>
      <c r="Y164" s="50">
        <v>45243</v>
      </c>
      <c r="Z164" s="38">
        <v>51965617</v>
      </c>
      <c r="AA164" s="38">
        <v>0</v>
      </c>
      <c r="AB164" s="38">
        <f t="shared" si="19"/>
        <v>51965617</v>
      </c>
      <c r="AC164" s="38">
        <v>0</v>
      </c>
      <c r="AD164" s="64">
        <f t="shared" si="20"/>
        <v>51965617</v>
      </c>
      <c r="AE164" s="340" t="str" cm="1">
        <f t="array" aca="1" ref="AE164" ca="1">_xlfn.IFS(TODAY()&lt;Y164,Y164-TODAY(),TODAY()&gt;Y164,"NO APLICA")</f>
        <v>NO APLICA</v>
      </c>
      <c r="AF164" s="125" t="s">
        <v>763</v>
      </c>
      <c r="AG164" s="46" t="s">
        <v>197</v>
      </c>
      <c r="AH164" s="38">
        <f>43691909+7939625</f>
        <v>51631534</v>
      </c>
      <c r="AI164" s="38">
        <v>0</v>
      </c>
      <c r="AJ164" s="290">
        <f>+AB164-AH164</f>
        <v>334083</v>
      </c>
      <c r="AK164" s="125" t="s">
        <v>763</v>
      </c>
      <c r="AL164" s="50">
        <v>45341</v>
      </c>
      <c r="AM164" s="67" t="s">
        <v>797</v>
      </c>
      <c r="AN164" s="67" t="s">
        <v>797</v>
      </c>
      <c r="AO164" s="94" t="s">
        <v>2589</v>
      </c>
      <c r="AP164" s="329" t="s">
        <v>2590</v>
      </c>
      <c r="AQ164" s="119" t="s">
        <v>2591</v>
      </c>
      <c r="AR164" s="46" t="s">
        <v>2408</v>
      </c>
      <c r="AS164" s="56" t="s">
        <v>1417</v>
      </c>
      <c r="AT164" s="270" t="s">
        <v>2592</v>
      </c>
      <c r="AU164" s="62" t="s">
        <v>2593</v>
      </c>
      <c r="AV164" s="61" t="s">
        <v>216</v>
      </c>
      <c r="AW164" s="59">
        <v>45107</v>
      </c>
      <c r="AX164" s="59">
        <v>46203</v>
      </c>
      <c r="AY164" s="61" t="s">
        <v>805</v>
      </c>
    </row>
    <row r="165" spans="1:51" s="33" customFormat="1" ht="18.75" hidden="1" customHeight="1">
      <c r="A165" s="255">
        <v>2023</v>
      </c>
      <c r="B165" s="46"/>
      <c r="C165" s="54" t="s">
        <v>2594</v>
      </c>
      <c r="D165" s="46" t="s">
        <v>2595</v>
      </c>
      <c r="E165" s="46" t="s">
        <v>2596</v>
      </c>
      <c r="F165" s="47">
        <v>830145023</v>
      </c>
      <c r="G165" s="57">
        <v>1872</v>
      </c>
      <c r="H165" s="46" t="s">
        <v>2597</v>
      </c>
      <c r="I165" s="46" t="s">
        <v>960</v>
      </c>
      <c r="J165" s="46" t="s">
        <v>1223</v>
      </c>
      <c r="K165" s="46" t="s">
        <v>2598</v>
      </c>
      <c r="L165" s="46" t="s">
        <v>2599</v>
      </c>
      <c r="M165" s="46" t="s">
        <v>2600</v>
      </c>
      <c r="N165" s="50">
        <v>45218</v>
      </c>
      <c r="O165" s="46">
        <v>2</v>
      </c>
      <c r="P165" s="50">
        <v>45231</v>
      </c>
      <c r="Q165" s="50">
        <v>45291</v>
      </c>
      <c r="R165" s="46" t="s">
        <v>196</v>
      </c>
      <c r="S165" s="46" t="s">
        <v>196</v>
      </c>
      <c r="T165" s="46" t="s">
        <v>196</v>
      </c>
      <c r="U165" s="94" t="s">
        <v>2601</v>
      </c>
      <c r="V165" s="46">
        <v>7</v>
      </c>
      <c r="W165" s="46" t="s">
        <v>15</v>
      </c>
      <c r="X165" s="46" t="s">
        <v>15</v>
      </c>
      <c r="Y165" s="50">
        <v>45442</v>
      </c>
      <c r="Z165" s="38">
        <v>409386390</v>
      </c>
      <c r="AA165" s="38">
        <v>0</v>
      </c>
      <c r="AB165" s="38">
        <f t="shared" si="19"/>
        <v>409386390</v>
      </c>
      <c r="AC165" s="38">
        <v>0</v>
      </c>
      <c r="AD165" s="64">
        <f t="shared" si="20"/>
        <v>409386390</v>
      </c>
      <c r="AE165" s="340" t="str" cm="1">
        <f t="array" aca="1" ref="AE165" ca="1">_xlfn.IFS(TODAY()&lt;Y165,Y165-TODAY(),TODAY()&gt;Y165,"NO APLICA")</f>
        <v>NO APLICA</v>
      </c>
      <c r="AF165" s="97" t="s">
        <v>767</v>
      </c>
      <c r="AG165" s="46" t="s">
        <v>2602</v>
      </c>
      <c r="AH165" s="38">
        <v>120289365</v>
      </c>
      <c r="AI165" s="38">
        <v>0</v>
      </c>
      <c r="AJ165" s="38">
        <f>+AB165-AH165</f>
        <v>289097025</v>
      </c>
      <c r="AK165" s="97" t="s">
        <v>767</v>
      </c>
      <c r="AL165" s="46" t="s">
        <v>875</v>
      </c>
      <c r="AM165" s="67" t="s">
        <v>797</v>
      </c>
      <c r="AN165" s="67" t="s">
        <v>797</v>
      </c>
      <c r="AO165" s="46" t="s">
        <v>2603</v>
      </c>
      <c r="AP165" s="326" t="s">
        <v>2604</v>
      </c>
      <c r="AQ165" s="93" t="s">
        <v>2605</v>
      </c>
      <c r="AR165" s="46" t="s">
        <v>865</v>
      </c>
      <c r="AS165" s="56" t="s">
        <v>2606</v>
      </c>
      <c r="AT165" s="270" t="s">
        <v>2607</v>
      </c>
      <c r="AU165" s="62" t="s">
        <v>2608</v>
      </c>
      <c r="AV165" s="61" t="s">
        <v>2609</v>
      </c>
      <c r="AW165" s="59" t="s">
        <v>2610</v>
      </c>
      <c r="AX165" s="59">
        <v>45462</v>
      </c>
      <c r="AY165" s="61" t="s">
        <v>805</v>
      </c>
    </row>
    <row r="166" spans="1:51" s="33" customFormat="1" ht="18.75" hidden="1" customHeight="1">
      <c r="A166" s="255">
        <v>2023</v>
      </c>
      <c r="B166" s="46"/>
      <c r="C166" s="54" t="s">
        <v>2611</v>
      </c>
      <c r="D166" s="46" t="s">
        <v>2612</v>
      </c>
      <c r="E166" s="46" t="s">
        <v>2613</v>
      </c>
      <c r="F166" s="47">
        <v>900179430</v>
      </c>
      <c r="G166" s="57">
        <v>1873</v>
      </c>
      <c r="H166" s="46" t="s">
        <v>2394</v>
      </c>
      <c r="I166" s="46" t="s">
        <v>2368</v>
      </c>
      <c r="J166" s="46" t="s">
        <v>813</v>
      </c>
      <c r="K166" s="46" t="s">
        <v>859</v>
      </c>
      <c r="L166" s="46" t="s">
        <v>2614</v>
      </c>
      <c r="M166" s="46" t="s">
        <v>659</v>
      </c>
      <c r="N166" s="50">
        <v>45187</v>
      </c>
      <c r="O166" s="46">
        <v>3</v>
      </c>
      <c r="P166" s="50">
        <v>45197</v>
      </c>
      <c r="Q166" s="50">
        <v>45287</v>
      </c>
      <c r="R166" s="46" t="s">
        <v>196</v>
      </c>
      <c r="S166" s="46" t="s">
        <v>196</v>
      </c>
      <c r="T166" s="46" t="s">
        <v>196</v>
      </c>
      <c r="U166" s="46" t="s">
        <v>196</v>
      </c>
      <c r="V166" s="46" t="s">
        <v>15</v>
      </c>
      <c r="W166" s="46" t="s">
        <v>15</v>
      </c>
      <c r="X166" s="46" t="s">
        <v>15</v>
      </c>
      <c r="Y166" s="50">
        <v>45287</v>
      </c>
      <c r="Z166" s="38">
        <v>25751600</v>
      </c>
      <c r="AA166" s="38">
        <v>0</v>
      </c>
      <c r="AB166" s="38">
        <f t="shared" si="19"/>
        <v>25751600</v>
      </c>
      <c r="AC166" s="38">
        <v>0</v>
      </c>
      <c r="AD166" s="64">
        <f t="shared" si="20"/>
        <v>25751600</v>
      </c>
      <c r="AE166" s="340" t="str" cm="1">
        <f t="array" aca="1" ref="AE166" ca="1">_xlfn.IFS(TODAY()&lt;Y166,Y166-TODAY(),TODAY()&gt;Y166,"NO APLICA")</f>
        <v>NO APLICA</v>
      </c>
      <c r="AF166" s="125" t="s">
        <v>763</v>
      </c>
      <c r="AG166" s="46" t="s">
        <v>197</v>
      </c>
      <c r="AH166" s="38">
        <v>25751600</v>
      </c>
      <c r="AI166" s="38">
        <v>0</v>
      </c>
      <c r="AJ166" s="38">
        <v>0</v>
      </c>
      <c r="AK166" s="125" t="s">
        <v>763</v>
      </c>
      <c r="AL166" s="50">
        <v>45321</v>
      </c>
      <c r="AM166" s="67" t="s">
        <v>797</v>
      </c>
      <c r="AN166" s="67" t="s">
        <v>797</v>
      </c>
      <c r="AO166" s="92" t="s">
        <v>2452</v>
      </c>
      <c r="AP166" s="326" t="s">
        <v>2615</v>
      </c>
      <c r="AQ166" s="93" t="s">
        <v>2616</v>
      </c>
      <c r="AR166" s="46" t="s">
        <v>842</v>
      </c>
      <c r="AS166" s="56" t="s">
        <v>614</v>
      </c>
      <c r="AT166" s="270" t="s">
        <v>2617</v>
      </c>
      <c r="AU166" s="62" t="s">
        <v>2618</v>
      </c>
      <c r="AV166" s="61" t="s">
        <v>216</v>
      </c>
      <c r="AW166" s="59">
        <v>45188</v>
      </c>
      <c r="AX166" s="59">
        <v>45461</v>
      </c>
      <c r="AY166" s="61" t="s">
        <v>805</v>
      </c>
    </row>
    <row r="167" spans="1:51" s="33" customFormat="1" ht="18.75" hidden="1" customHeight="1">
      <c r="A167" s="255">
        <v>2023</v>
      </c>
      <c r="B167" s="46"/>
      <c r="C167" s="54" t="s">
        <v>2619</v>
      </c>
      <c r="D167" s="46" t="s">
        <v>2620</v>
      </c>
      <c r="E167" s="46" t="s">
        <v>2621</v>
      </c>
      <c r="F167" s="47">
        <v>79464348</v>
      </c>
      <c r="G167" s="57">
        <v>1803</v>
      </c>
      <c r="H167" s="46" t="s">
        <v>2533</v>
      </c>
      <c r="I167" s="46" t="s">
        <v>2368</v>
      </c>
      <c r="J167" s="46" t="s">
        <v>813</v>
      </c>
      <c r="K167" s="46" t="s">
        <v>859</v>
      </c>
      <c r="L167" s="46" t="s">
        <v>2622</v>
      </c>
      <c r="M167" s="46" t="s">
        <v>109</v>
      </c>
      <c r="N167" s="50">
        <v>45205</v>
      </c>
      <c r="O167" s="46">
        <v>3</v>
      </c>
      <c r="P167" s="50">
        <v>45209</v>
      </c>
      <c r="Q167" s="50">
        <v>45300</v>
      </c>
      <c r="R167" s="46" t="s">
        <v>196</v>
      </c>
      <c r="S167" s="46" t="s">
        <v>196</v>
      </c>
      <c r="T167" s="46" t="s">
        <v>196</v>
      </c>
      <c r="U167" s="46" t="s">
        <v>196</v>
      </c>
      <c r="V167" s="46" t="s">
        <v>15</v>
      </c>
      <c r="W167" s="46" t="s">
        <v>15</v>
      </c>
      <c r="X167" s="46" t="s">
        <v>15</v>
      </c>
      <c r="Y167" s="50">
        <v>45300</v>
      </c>
      <c r="Z167" s="38">
        <v>42610716</v>
      </c>
      <c r="AA167" s="38">
        <v>21000000</v>
      </c>
      <c r="AB167" s="38">
        <f t="shared" si="19"/>
        <v>63610716</v>
      </c>
      <c r="AC167" s="38">
        <v>0</v>
      </c>
      <c r="AD167" s="64">
        <f t="shared" si="20"/>
        <v>63610716</v>
      </c>
      <c r="AE167" s="340" t="str" cm="1">
        <f t="array" aca="1" ref="AE167" ca="1">_xlfn.IFS(TODAY()&lt;Y167,Y167-TODAY(),TODAY()&gt;Y167,"NO APLICA")</f>
        <v>NO APLICA</v>
      </c>
      <c r="AF167" s="125" t="s">
        <v>763</v>
      </c>
      <c r="AG167" s="46" t="s">
        <v>197</v>
      </c>
      <c r="AH167" s="38">
        <f>55434536+8176180</f>
        <v>63610716</v>
      </c>
      <c r="AI167" s="38">
        <v>0</v>
      </c>
      <c r="AJ167" s="38">
        <f>+AB167-AH167</f>
        <v>0</v>
      </c>
      <c r="AK167" s="125" t="s">
        <v>763</v>
      </c>
      <c r="AL167" s="50">
        <v>45355</v>
      </c>
      <c r="AM167" s="67" t="s">
        <v>797</v>
      </c>
      <c r="AN167" s="67" t="s">
        <v>797</v>
      </c>
      <c r="AO167" s="46" t="s">
        <v>2623</v>
      </c>
      <c r="AP167" s="326" t="s">
        <v>2624</v>
      </c>
      <c r="AQ167" s="93" t="s">
        <v>2625</v>
      </c>
      <c r="AR167" s="46" t="s">
        <v>56</v>
      </c>
      <c r="AS167" s="56" t="s">
        <v>853</v>
      </c>
      <c r="AT167" s="270" t="s">
        <v>2626</v>
      </c>
      <c r="AU167" s="62" t="s">
        <v>2627</v>
      </c>
      <c r="AV167" s="61" t="s">
        <v>216</v>
      </c>
      <c r="AW167" s="59">
        <v>45205</v>
      </c>
      <c r="AX167" s="59">
        <v>46393</v>
      </c>
      <c r="AY167" s="61" t="s">
        <v>805</v>
      </c>
    </row>
    <row r="168" spans="1:51" s="33" customFormat="1" ht="18.75" hidden="1" customHeight="1">
      <c r="A168" s="255">
        <v>2023</v>
      </c>
      <c r="B168" s="46"/>
      <c r="C168" s="54" t="s">
        <v>2628</v>
      </c>
      <c r="D168" s="46" t="s">
        <v>2629</v>
      </c>
      <c r="E168" s="46" t="s">
        <v>2630</v>
      </c>
      <c r="F168" s="47">
        <v>900374639</v>
      </c>
      <c r="G168" s="57">
        <v>1859</v>
      </c>
      <c r="H168" s="46" t="s">
        <v>1352</v>
      </c>
      <c r="I168" s="46" t="s">
        <v>2368</v>
      </c>
      <c r="J168" s="46" t="s">
        <v>813</v>
      </c>
      <c r="K168" s="46" t="s">
        <v>2414</v>
      </c>
      <c r="L168" s="46" t="s">
        <v>2631</v>
      </c>
      <c r="M168" s="46" t="s">
        <v>109</v>
      </c>
      <c r="N168" s="50">
        <v>45218</v>
      </c>
      <c r="O168" s="46">
        <v>6</v>
      </c>
      <c r="P168" s="50">
        <v>45231</v>
      </c>
      <c r="Q168" s="50">
        <v>45412</v>
      </c>
      <c r="R168" s="46" t="s">
        <v>196</v>
      </c>
      <c r="S168" s="46" t="s">
        <v>196</v>
      </c>
      <c r="T168" s="46" t="s">
        <v>196</v>
      </c>
      <c r="U168" s="46" t="s">
        <v>196</v>
      </c>
      <c r="V168" s="46" t="s">
        <v>15</v>
      </c>
      <c r="W168" s="46" t="s">
        <v>15</v>
      </c>
      <c r="X168" s="46" t="s">
        <v>15</v>
      </c>
      <c r="Y168" s="50">
        <v>45412</v>
      </c>
      <c r="Z168" s="38">
        <v>338298913</v>
      </c>
      <c r="AA168" s="38">
        <v>0</v>
      </c>
      <c r="AB168" s="38">
        <f t="shared" si="19"/>
        <v>338298913</v>
      </c>
      <c r="AC168" s="38">
        <v>0</v>
      </c>
      <c r="AD168" s="64">
        <f t="shared" si="20"/>
        <v>338298913</v>
      </c>
      <c r="AE168" s="340" t="str" cm="1">
        <f t="array" aca="1" ref="AE168" ca="1">_xlfn.IFS(TODAY()&lt;Y168,Y168-TODAY(),TODAY()&gt;Y168,"NO APLICA")</f>
        <v>NO APLICA</v>
      </c>
      <c r="AF168" s="97" t="s">
        <v>767</v>
      </c>
      <c r="AG168" s="46" t="s">
        <v>197</v>
      </c>
      <c r="AH168" s="99">
        <v>338298913</v>
      </c>
      <c r="AI168" s="38">
        <v>0</v>
      </c>
      <c r="AJ168" s="38">
        <f>+AB168-AH168</f>
        <v>0</v>
      </c>
      <c r="AK168" s="97" t="s">
        <v>767</v>
      </c>
      <c r="AL168" s="46" t="s">
        <v>196</v>
      </c>
      <c r="AM168" s="67" t="s">
        <v>797</v>
      </c>
      <c r="AN168" s="67" t="s">
        <v>797</v>
      </c>
      <c r="AO168" s="46" t="s">
        <v>2632</v>
      </c>
      <c r="AP168" s="326" t="s">
        <v>2633</v>
      </c>
      <c r="AQ168" s="93" t="s">
        <v>2634</v>
      </c>
      <c r="AR168" s="46" t="s">
        <v>34</v>
      </c>
      <c r="AS168" s="56" t="s">
        <v>1356</v>
      </c>
      <c r="AT168" s="270" t="s">
        <v>2635</v>
      </c>
      <c r="AU168" s="62" t="s">
        <v>2636</v>
      </c>
      <c r="AV168" s="61" t="s">
        <v>804</v>
      </c>
      <c r="AW168" s="59">
        <v>45223</v>
      </c>
      <c r="AX168" s="59">
        <v>45590</v>
      </c>
      <c r="AY168" s="61" t="s">
        <v>805</v>
      </c>
    </row>
    <row r="169" spans="1:51" s="33" customFormat="1" ht="18.75" hidden="1" customHeight="1">
      <c r="A169" s="255">
        <v>2023</v>
      </c>
      <c r="B169" s="46"/>
      <c r="C169" s="54" t="s">
        <v>2637</v>
      </c>
      <c r="D169" s="46" t="s">
        <v>2638</v>
      </c>
      <c r="E169" s="46" t="s">
        <v>2639</v>
      </c>
      <c r="F169" s="47">
        <v>901601081</v>
      </c>
      <c r="G169" s="57">
        <v>1870</v>
      </c>
      <c r="H169" s="46" t="s">
        <v>1047</v>
      </c>
      <c r="I169" s="46" t="s">
        <v>2368</v>
      </c>
      <c r="J169" s="46" t="s">
        <v>813</v>
      </c>
      <c r="K169" s="46" t="s">
        <v>859</v>
      </c>
      <c r="L169" s="46" t="s">
        <v>2640</v>
      </c>
      <c r="M169" s="46" t="s">
        <v>109</v>
      </c>
      <c r="N169" s="50">
        <v>45226</v>
      </c>
      <c r="O169" s="46">
        <v>1</v>
      </c>
      <c r="P169" s="50">
        <v>45233</v>
      </c>
      <c r="Q169" s="50">
        <v>45262</v>
      </c>
      <c r="R169" s="46" t="s">
        <v>196</v>
      </c>
      <c r="S169" s="46" t="s">
        <v>196</v>
      </c>
      <c r="T169" s="46" t="s">
        <v>196</v>
      </c>
      <c r="U169" s="46" t="s">
        <v>196</v>
      </c>
      <c r="V169" s="46" t="s">
        <v>15</v>
      </c>
      <c r="W169" s="46" t="s">
        <v>15</v>
      </c>
      <c r="X169" s="46" t="s">
        <v>15</v>
      </c>
      <c r="Y169" s="50">
        <v>45262</v>
      </c>
      <c r="Z169" s="38">
        <v>43731310</v>
      </c>
      <c r="AA169" s="38">
        <v>0</v>
      </c>
      <c r="AB169" s="38">
        <f t="shared" si="19"/>
        <v>43731310</v>
      </c>
      <c r="AC169" s="38">
        <v>0</v>
      </c>
      <c r="AD169" s="64">
        <f t="shared" si="20"/>
        <v>43731310</v>
      </c>
      <c r="AE169" s="340" t="str" cm="1">
        <f t="array" aca="1" ref="AE169" ca="1">_xlfn.IFS(TODAY()&lt;Y169,Y169-TODAY(),TODAY()&gt;Y169,"NO APLICA")</f>
        <v>NO APLICA</v>
      </c>
      <c r="AF169" s="125" t="s">
        <v>763</v>
      </c>
      <c r="AG169" s="46" t="s">
        <v>197</v>
      </c>
      <c r="AH169" s="38">
        <v>43731310</v>
      </c>
      <c r="AI169" s="38">
        <v>0</v>
      </c>
      <c r="AJ169" s="38">
        <v>0</v>
      </c>
      <c r="AK169" s="125" t="s">
        <v>763</v>
      </c>
      <c r="AL169" s="50">
        <v>45262</v>
      </c>
      <c r="AM169" s="67" t="s">
        <v>797</v>
      </c>
      <c r="AN169" s="67" t="s">
        <v>797</v>
      </c>
      <c r="AO169" s="92" t="s">
        <v>2452</v>
      </c>
      <c r="AP169" s="326" t="s">
        <v>2641</v>
      </c>
      <c r="AQ169" s="93" t="s">
        <v>2642</v>
      </c>
      <c r="AR169" s="46" t="s">
        <v>65</v>
      </c>
      <c r="AS169" s="100" t="s">
        <v>2643</v>
      </c>
      <c r="AT169" s="115" t="s">
        <v>2644</v>
      </c>
      <c r="AU169" s="62" t="s">
        <v>2645</v>
      </c>
      <c r="AV169" s="61" t="s">
        <v>2609</v>
      </c>
      <c r="AW169" s="59">
        <v>45226</v>
      </c>
      <c r="AX169" s="59">
        <v>45442</v>
      </c>
      <c r="AY169" s="61" t="s">
        <v>869</v>
      </c>
    </row>
    <row r="170" spans="1:51" s="33" customFormat="1" ht="18.75" hidden="1" customHeight="1">
      <c r="A170" s="255">
        <v>2023</v>
      </c>
      <c r="B170" s="46"/>
      <c r="C170" s="54" t="s">
        <v>2646</v>
      </c>
      <c r="D170" s="42" t="s">
        <v>2647</v>
      </c>
      <c r="E170" s="46" t="s">
        <v>2648</v>
      </c>
      <c r="F170" s="47">
        <v>901774013</v>
      </c>
      <c r="G170" s="57">
        <v>1811</v>
      </c>
      <c r="H170" s="46" t="s">
        <v>974</v>
      </c>
      <c r="I170" s="46" t="s">
        <v>960</v>
      </c>
      <c r="J170" s="46" t="s">
        <v>1223</v>
      </c>
      <c r="K170" s="46" t="s">
        <v>2598</v>
      </c>
      <c r="L170" s="46" t="s">
        <v>2649</v>
      </c>
      <c r="M170" s="46" t="s">
        <v>1065</v>
      </c>
      <c r="N170" s="50">
        <v>45239</v>
      </c>
      <c r="O170" s="46">
        <v>2</v>
      </c>
      <c r="P170" s="50">
        <v>45265</v>
      </c>
      <c r="Q170" s="50">
        <v>45326</v>
      </c>
      <c r="R170" s="46" t="s">
        <v>196</v>
      </c>
      <c r="S170" s="46" t="s">
        <v>196</v>
      </c>
      <c r="T170" s="46" t="s">
        <v>196</v>
      </c>
      <c r="U170" s="94" t="s">
        <v>2650</v>
      </c>
      <c r="V170" s="46">
        <v>7</v>
      </c>
      <c r="W170" s="50">
        <v>45300</v>
      </c>
      <c r="X170" s="50">
        <v>45314</v>
      </c>
      <c r="Y170" s="50">
        <v>45490</v>
      </c>
      <c r="Z170" s="38">
        <v>1897638630</v>
      </c>
      <c r="AA170" s="38">
        <v>0</v>
      </c>
      <c r="AB170" s="38">
        <f t="shared" si="19"/>
        <v>1897638630</v>
      </c>
      <c r="AC170" s="38">
        <v>0</v>
      </c>
      <c r="AD170" s="64">
        <f t="shared" si="20"/>
        <v>1897638630</v>
      </c>
      <c r="AE170" s="340" t="str" cm="1">
        <f t="array" aca="1" ref="AE170" ca="1">_xlfn.IFS(TODAY()&lt;Y170,Y170-TODAY(),TODAY()&gt;Y170,"NO APLICA")</f>
        <v>NO APLICA</v>
      </c>
      <c r="AF170" s="97" t="s">
        <v>767</v>
      </c>
      <c r="AG170" s="46" t="s">
        <v>197</v>
      </c>
      <c r="AH170" s="38">
        <v>1897581255</v>
      </c>
      <c r="AI170" s="38">
        <v>57375</v>
      </c>
      <c r="AJ170" s="38">
        <f>AB170-AH170-AI170</f>
        <v>0</v>
      </c>
      <c r="AK170" s="125" t="s">
        <v>763</v>
      </c>
      <c r="AL170" s="50">
        <v>45508</v>
      </c>
      <c r="AM170" s="67" t="s">
        <v>797</v>
      </c>
      <c r="AN170" s="67" t="s">
        <v>797</v>
      </c>
      <c r="AO170" s="46" t="s">
        <v>2651</v>
      </c>
      <c r="AP170" s="326" t="s">
        <v>2652</v>
      </c>
      <c r="AQ170" s="32" t="s">
        <v>2653</v>
      </c>
      <c r="AR170" s="46" t="s">
        <v>2654</v>
      </c>
      <c r="AS170" s="56" t="s">
        <v>734</v>
      </c>
      <c r="AT170" s="294" t="s">
        <v>2655</v>
      </c>
      <c r="AU170" s="62" t="s">
        <v>2656</v>
      </c>
      <c r="AV170" s="61" t="s">
        <v>1596</v>
      </c>
      <c r="AW170" s="59">
        <v>45239</v>
      </c>
      <c r="AX170" s="59">
        <v>46411</v>
      </c>
      <c r="AY170" s="61" t="s">
        <v>805</v>
      </c>
    </row>
    <row r="171" spans="1:51" s="33" customFormat="1" ht="18.75" hidden="1" customHeight="1">
      <c r="A171" s="255">
        <v>2023</v>
      </c>
      <c r="B171" s="46"/>
      <c r="C171" s="54" t="s">
        <v>2657</v>
      </c>
      <c r="D171" s="42" t="s">
        <v>2647</v>
      </c>
      <c r="E171" s="46" t="s">
        <v>2658</v>
      </c>
      <c r="F171" s="47">
        <v>804000673</v>
      </c>
      <c r="G171" s="57">
        <v>1724</v>
      </c>
      <c r="H171" s="46" t="s">
        <v>2659</v>
      </c>
      <c r="I171" s="46" t="s">
        <v>960</v>
      </c>
      <c r="J171" s="46" t="s">
        <v>1223</v>
      </c>
      <c r="K171" s="46" t="s">
        <v>2598</v>
      </c>
      <c r="L171" s="46" t="s">
        <v>2660</v>
      </c>
      <c r="M171" s="46" t="s">
        <v>1065</v>
      </c>
      <c r="N171" s="50">
        <v>45239</v>
      </c>
      <c r="O171" s="46">
        <v>2</v>
      </c>
      <c r="P171" s="50">
        <v>45247</v>
      </c>
      <c r="Q171" s="50">
        <v>45307</v>
      </c>
      <c r="R171" s="46" t="s">
        <v>196</v>
      </c>
      <c r="S171" s="46" t="s">
        <v>196</v>
      </c>
      <c r="T171" s="46" t="s">
        <v>196</v>
      </c>
      <c r="U171" s="106" t="s">
        <v>2661</v>
      </c>
      <c r="V171" s="46">
        <v>7</v>
      </c>
      <c r="W171" s="50">
        <v>45280</v>
      </c>
      <c r="X171" s="50">
        <v>45313</v>
      </c>
      <c r="Y171" s="50">
        <v>45568</v>
      </c>
      <c r="Z171" s="38">
        <v>1898785902</v>
      </c>
      <c r="AA171" s="38">
        <v>0</v>
      </c>
      <c r="AB171" s="38">
        <f t="shared" si="19"/>
        <v>1898785902</v>
      </c>
      <c r="AC171" s="38">
        <v>0</v>
      </c>
      <c r="AD171" s="64">
        <f t="shared" si="20"/>
        <v>1898785902</v>
      </c>
      <c r="AE171" s="340" t="str" cm="1">
        <f t="array" aca="1" ref="AE171" ca="1">_xlfn.IFS(TODAY()&lt;Y171,Y171-TODAY(),TODAY()&gt;Y171,"NO APLICA")</f>
        <v>NO APLICA</v>
      </c>
      <c r="AF171" s="288" t="s">
        <v>767</v>
      </c>
      <c r="AG171" s="46" t="s">
        <v>197</v>
      </c>
      <c r="AH171" s="38">
        <v>0</v>
      </c>
      <c r="AI171" s="38">
        <v>0</v>
      </c>
      <c r="AJ171" s="38">
        <v>1898785902</v>
      </c>
      <c r="AK171" s="97" t="s">
        <v>767</v>
      </c>
      <c r="AL171" s="46" t="s">
        <v>196</v>
      </c>
      <c r="AM171" s="67" t="s">
        <v>797</v>
      </c>
      <c r="AN171" s="67" t="s">
        <v>797</v>
      </c>
      <c r="AO171" s="46" t="s">
        <v>767</v>
      </c>
      <c r="AP171" s="326" t="s">
        <v>2652</v>
      </c>
      <c r="AQ171" s="93" t="s">
        <v>2662</v>
      </c>
      <c r="AR171" s="46" t="s">
        <v>2654</v>
      </c>
      <c r="AS171" s="56" t="s">
        <v>887</v>
      </c>
      <c r="AT171" s="294" t="s">
        <v>2663</v>
      </c>
      <c r="AU171" s="62" t="s">
        <v>2664</v>
      </c>
      <c r="AV171" s="61" t="s">
        <v>264</v>
      </c>
      <c r="AW171" s="59">
        <v>45233</v>
      </c>
      <c r="AX171" s="59">
        <v>46390</v>
      </c>
      <c r="AY171" s="61" t="s">
        <v>805</v>
      </c>
    </row>
    <row r="172" spans="1:51" s="33" customFormat="1" ht="18.75" customHeight="1">
      <c r="A172" s="255">
        <v>2023</v>
      </c>
      <c r="B172" s="46"/>
      <c r="C172" s="54" t="s">
        <v>2665</v>
      </c>
      <c r="D172" s="46" t="s">
        <v>2666</v>
      </c>
      <c r="E172" s="46" t="s">
        <v>2667</v>
      </c>
      <c r="F172" s="47">
        <v>900434462</v>
      </c>
      <c r="G172" s="57" t="s">
        <v>2668</v>
      </c>
      <c r="H172" s="46" t="s">
        <v>2669</v>
      </c>
      <c r="I172" s="46" t="s">
        <v>2368</v>
      </c>
      <c r="J172" s="46" t="s">
        <v>813</v>
      </c>
      <c r="K172" s="46" t="s">
        <v>2414</v>
      </c>
      <c r="L172" s="46" t="s">
        <v>2670</v>
      </c>
      <c r="M172" s="46" t="s">
        <v>109</v>
      </c>
      <c r="N172" s="50">
        <v>45273</v>
      </c>
      <c r="O172" s="46">
        <v>8</v>
      </c>
      <c r="P172" s="50">
        <v>45282</v>
      </c>
      <c r="Q172" s="50">
        <v>45525</v>
      </c>
      <c r="R172" s="46" t="s">
        <v>196</v>
      </c>
      <c r="S172" s="46" t="s">
        <v>196</v>
      </c>
      <c r="T172" s="46" t="s">
        <v>196</v>
      </c>
      <c r="U172" s="46" t="s">
        <v>2671</v>
      </c>
      <c r="V172" s="46" t="s">
        <v>15</v>
      </c>
      <c r="W172" s="46" t="s">
        <v>15</v>
      </c>
      <c r="X172" s="46" t="s">
        <v>15</v>
      </c>
      <c r="Y172" s="343">
        <v>45617</v>
      </c>
      <c r="Z172" s="38">
        <v>130000000</v>
      </c>
      <c r="AA172" s="38">
        <v>0</v>
      </c>
      <c r="AB172" s="38">
        <f t="shared" si="19"/>
        <v>130000000</v>
      </c>
      <c r="AC172" s="38">
        <v>0</v>
      </c>
      <c r="AD172" s="64">
        <f t="shared" si="20"/>
        <v>130000000</v>
      </c>
      <c r="AE172" s="340" t="str" cm="1">
        <f t="array" aca="1" ref="AE172" ca="1">_xlfn.IFS(TODAY()&lt;Y172,Y172-TODAY(),TODAY()&gt;Y172,"NO APLICA")</f>
        <v>NO APLICA</v>
      </c>
      <c r="AF172" s="53" t="s">
        <v>197</v>
      </c>
      <c r="AG172" s="46" t="s">
        <v>197</v>
      </c>
      <c r="AH172" s="38">
        <v>37454655</v>
      </c>
      <c r="AI172" s="38">
        <v>0</v>
      </c>
      <c r="AJ172" s="38">
        <f>+AB172-AH172</f>
        <v>92545345</v>
      </c>
      <c r="AK172" s="53" t="s">
        <v>197</v>
      </c>
      <c r="AL172" s="46" t="s">
        <v>196</v>
      </c>
      <c r="AM172" s="67" t="s">
        <v>797</v>
      </c>
      <c r="AN172" s="67" t="s">
        <v>797</v>
      </c>
      <c r="AO172" s="46" t="s">
        <v>2672</v>
      </c>
      <c r="AP172" s="332" t="s">
        <v>2673</v>
      </c>
      <c r="AQ172" s="93" t="s">
        <v>2674</v>
      </c>
      <c r="AR172" s="46" t="s">
        <v>842</v>
      </c>
      <c r="AS172" s="100" t="s">
        <v>2675</v>
      </c>
      <c r="AT172" s="115" t="s">
        <v>2676</v>
      </c>
      <c r="AU172" s="62" t="s">
        <v>2677</v>
      </c>
      <c r="AV172" s="61" t="s">
        <v>264</v>
      </c>
      <c r="AW172" s="59">
        <v>45265</v>
      </c>
      <c r="AX172" s="59">
        <v>46604</v>
      </c>
      <c r="AY172" s="61" t="s">
        <v>805</v>
      </c>
    </row>
    <row r="173" spans="1:51" s="33" customFormat="1" ht="18.75" hidden="1" customHeight="1">
      <c r="A173" s="255">
        <v>2023</v>
      </c>
      <c r="B173" s="46"/>
      <c r="C173" s="54" t="s">
        <v>2678</v>
      </c>
      <c r="D173" s="46" t="s">
        <v>2679</v>
      </c>
      <c r="E173" s="46" t="s">
        <v>2680</v>
      </c>
      <c r="F173" s="47">
        <v>901172605</v>
      </c>
      <c r="G173" s="57">
        <v>1866</v>
      </c>
      <c r="H173" s="46" t="s">
        <v>1085</v>
      </c>
      <c r="I173" s="46" t="s">
        <v>2013</v>
      </c>
      <c r="J173" s="46" t="s">
        <v>2014</v>
      </c>
      <c r="K173" s="46" t="s">
        <v>1615</v>
      </c>
      <c r="L173" s="46" t="s">
        <v>2681</v>
      </c>
      <c r="M173" s="46" t="s">
        <v>1065</v>
      </c>
      <c r="N173" s="50">
        <v>45273</v>
      </c>
      <c r="O173" s="46">
        <v>4</v>
      </c>
      <c r="P173" s="50">
        <v>45287</v>
      </c>
      <c r="Q173" s="50">
        <v>45408</v>
      </c>
      <c r="R173" s="46" t="s">
        <v>196</v>
      </c>
      <c r="S173" s="46" t="s">
        <v>196</v>
      </c>
      <c r="T173" s="46" t="s">
        <v>196</v>
      </c>
      <c r="U173" s="46" t="s">
        <v>196</v>
      </c>
      <c r="V173" s="46" t="s">
        <v>15</v>
      </c>
      <c r="W173" s="46" t="s">
        <v>15</v>
      </c>
      <c r="X173" s="46" t="s">
        <v>15</v>
      </c>
      <c r="Y173" s="50">
        <v>45408</v>
      </c>
      <c r="Z173" s="38">
        <v>191736366</v>
      </c>
      <c r="AA173" s="38">
        <v>0</v>
      </c>
      <c r="AB173" s="38">
        <f t="shared" si="19"/>
        <v>191736366</v>
      </c>
      <c r="AC173" s="38">
        <v>0</v>
      </c>
      <c r="AD173" s="64">
        <f t="shared" si="20"/>
        <v>191736366</v>
      </c>
      <c r="AE173" s="340" t="str" cm="1">
        <f t="array" aca="1" ref="AE173" ca="1">_xlfn.IFS(TODAY()&lt;Y173,Y173-TODAY(),TODAY()&gt;Y173,"NO APLICA")</f>
        <v>NO APLICA</v>
      </c>
      <c r="AF173" s="125" t="s">
        <v>763</v>
      </c>
      <c r="AG173" s="46" t="s">
        <v>197</v>
      </c>
      <c r="AH173" s="38">
        <f>172562730+19173636</f>
        <v>191736366</v>
      </c>
      <c r="AI173" s="38">
        <v>0</v>
      </c>
      <c r="AJ173" s="38">
        <f>AB173-AH173</f>
        <v>0</v>
      </c>
      <c r="AK173" s="125" t="s">
        <v>763</v>
      </c>
      <c r="AL173" s="50">
        <v>45449</v>
      </c>
      <c r="AM173" s="67" t="s">
        <v>797</v>
      </c>
      <c r="AN173" s="67" t="s">
        <v>797</v>
      </c>
      <c r="AO173" s="46" t="s">
        <v>2623</v>
      </c>
      <c r="AP173" s="326" t="s">
        <v>2682</v>
      </c>
      <c r="AQ173" s="93" t="s">
        <v>2683</v>
      </c>
      <c r="AR173" s="46" t="s">
        <v>13</v>
      </c>
      <c r="AS173" s="100" t="s">
        <v>2684</v>
      </c>
      <c r="AT173" s="115" t="s">
        <v>2685</v>
      </c>
      <c r="AU173" s="62" t="s">
        <v>2686</v>
      </c>
      <c r="AV173" s="61" t="s">
        <v>1076</v>
      </c>
      <c r="AW173" s="59" t="s">
        <v>2687</v>
      </c>
      <c r="AX173" s="59" t="s">
        <v>2688</v>
      </c>
      <c r="AY173" s="61" t="s">
        <v>2046</v>
      </c>
    </row>
    <row r="174" spans="1:51" s="33" customFormat="1" ht="18.75" customHeight="1">
      <c r="A174" s="255">
        <v>2023</v>
      </c>
      <c r="B174" s="46"/>
      <c r="C174" s="54" t="s">
        <v>2689</v>
      </c>
      <c r="D174" s="46" t="s">
        <v>2690</v>
      </c>
      <c r="E174" s="94" t="s">
        <v>2223</v>
      </c>
      <c r="F174" s="47">
        <v>901417108</v>
      </c>
      <c r="G174" s="90" t="s">
        <v>2691</v>
      </c>
      <c r="H174" s="94" t="s">
        <v>2692</v>
      </c>
      <c r="I174" s="46" t="s">
        <v>846</v>
      </c>
      <c r="J174" s="46" t="s">
        <v>1749</v>
      </c>
      <c r="K174" s="46" t="s">
        <v>190</v>
      </c>
      <c r="L174" s="46" t="s">
        <v>2693</v>
      </c>
      <c r="M174" s="46" t="s">
        <v>2600</v>
      </c>
      <c r="N174" s="50">
        <v>45275</v>
      </c>
      <c r="O174" s="46">
        <v>8</v>
      </c>
      <c r="P174" s="50">
        <v>45275</v>
      </c>
      <c r="Q174" s="50">
        <v>45518</v>
      </c>
      <c r="R174" s="46" t="s">
        <v>196</v>
      </c>
      <c r="S174" s="46" t="s">
        <v>196</v>
      </c>
      <c r="T174" s="46" t="s">
        <v>196</v>
      </c>
      <c r="U174" s="46" t="s">
        <v>2694</v>
      </c>
      <c r="V174" s="46" t="s">
        <v>15</v>
      </c>
      <c r="W174" s="46" t="s">
        <v>15</v>
      </c>
      <c r="X174" s="46" t="s">
        <v>15</v>
      </c>
      <c r="Y174" s="343">
        <v>45641</v>
      </c>
      <c r="Z174" s="38">
        <v>5532535784</v>
      </c>
      <c r="AA174" s="38">
        <v>1119238655</v>
      </c>
      <c r="AB174" s="95">
        <f t="shared" si="19"/>
        <v>6651774439</v>
      </c>
      <c r="AC174" s="64">
        <v>263454085</v>
      </c>
      <c r="AD174" s="64">
        <v>6388320354</v>
      </c>
      <c r="AE174" s="340" t="str" cm="1">
        <f t="array" aca="1" ref="AE174" ca="1">_xlfn.IFS(TODAY()&lt;Y174,Y174-TODAY(),TODAY()&gt;Y174,"NO APLICA")</f>
        <v>NO APLICA</v>
      </c>
      <c r="AF174" s="53" t="s">
        <v>197</v>
      </c>
      <c r="AG174" s="46" t="s">
        <v>197</v>
      </c>
      <c r="AH174" s="99">
        <f>1441274556+3363988297</f>
        <v>4805262853</v>
      </c>
      <c r="AI174" s="38">
        <v>0</v>
      </c>
      <c r="AJ174" s="124">
        <f>+AD174-AH174-AI174</f>
        <v>1583057501</v>
      </c>
      <c r="AK174" s="53" t="s">
        <v>197</v>
      </c>
      <c r="AL174" s="46" t="s">
        <v>196</v>
      </c>
      <c r="AM174" s="67" t="s">
        <v>797</v>
      </c>
      <c r="AN174" s="67" t="s">
        <v>797</v>
      </c>
      <c r="AO174" s="46" t="s">
        <v>762</v>
      </c>
      <c r="AP174" s="326" t="s">
        <v>2695</v>
      </c>
      <c r="AQ174" s="93" t="s">
        <v>2696</v>
      </c>
      <c r="AR174" s="94" t="s">
        <v>1403</v>
      </c>
      <c r="AS174" s="100" t="s">
        <v>2697</v>
      </c>
      <c r="AT174" s="115" t="s">
        <v>2698</v>
      </c>
      <c r="AU174" s="62" t="s">
        <v>2699</v>
      </c>
      <c r="AV174" s="61" t="s">
        <v>264</v>
      </c>
      <c r="AW174" s="59">
        <v>45275</v>
      </c>
      <c r="AX174" s="59">
        <v>46614</v>
      </c>
      <c r="AY174" s="61" t="s">
        <v>805</v>
      </c>
    </row>
    <row r="175" spans="1:51" s="33" customFormat="1" ht="18.75" hidden="1" customHeight="1">
      <c r="A175" s="255">
        <v>2023</v>
      </c>
      <c r="B175" s="46"/>
      <c r="C175" s="54" t="s">
        <v>2700</v>
      </c>
      <c r="D175" s="46" t="s">
        <v>2701</v>
      </c>
      <c r="E175" s="46" t="s">
        <v>2702</v>
      </c>
      <c r="F175" s="47">
        <v>811000798</v>
      </c>
      <c r="G175" s="57">
        <v>1811</v>
      </c>
      <c r="H175" s="46" t="s">
        <v>974</v>
      </c>
      <c r="I175" s="46" t="s">
        <v>2368</v>
      </c>
      <c r="J175" s="46" t="s">
        <v>813</v>
      </c>
      <c r="K175" s="46" t="s">
        <v>2414</v>
      </c>
      <c r="L175" s="46" t="s">
        <v>2703</v>
      </c>
      <c r="M175" s="46" t="s">
        <v>109</v>
      </c>
      <c r="N175" s="50">
        <v>45275</v>
      </c>
      <c r="O175" s="46">
        <v>3</v>
      </c>
      <c r="P175" s="50">
        <v>45287</v>
      </c>
      <c r="Q175" s="50">
        <v>45377</v>
      </c>
      <c r="R175" s="46" t="s">
        <v>196</v>
      </c>
      <c r="S175" s="46" t="s">
        <v>196</v>
      </c>
      <c r="T175" s="46" t="s">
        <v>196</v>
      </c>
      <c r="U175" s="46" t="s">
        <v>196</v>
      </c>
      <c r="V175" s="46" t="s">
        <v>15</v>
      </c>
      <c r="W175" s="46" t="s">
        <v>15</v>
      </c>
      <c r="X175" s="46" t="s">
        <v>15</v>
      </c>
      <c r="Y175" s="50">
        <v>45377</v>
      </c>
      <c r="Z175" s="38">
        <v>389514964</v>
      </c>
      <c r="AA175" s="38">
        <v>0</v>
      </c>
      <c r="AB175" s="38">
        <f t="shared" si="19"/>
        <v>389514964</v>
      </c>
      <c r="AC175" s="38">
        <v>0</v>
      </c>
      <c r="AD175" s="64">
        <f t="shared" ref="AD175:AD188" si="21">+AB175-AC175</f>
        <v>389514964</v>
      </c>
      <c r="AE175" s="340" t="str" cm="1">
        <f t="array" aca="1" ref="AE175" ca="1">_xlfn.IFS(TODAY()&lt;Y175,Y175-TODAY(),TODAY()&gt;Y175,"NO APLICA")</f>
        <v>NO APLICA</v>
      </c>
      <c r="AF175" s="125" t="s">
        <v>763</v>
      </c>
      <c r="AG175" s="46" t="s">
        <v>197</v>
      </c>
      <c r="AH175" s="43">
        <f>116854489+136330237+136330238</f>
        <v>389514964</v>
      </c>
      <c r="AI175" s="38">
        <v>0</v>
      </c>
      <c r="AJ175" s="38">
        <f>AB175-AH175</f>
        <v>0</v>
      </c>
      <c r="AK175" s="101" t="s">
        <v>763</v>
      </c>
      <c r="AL175" s="50">
        <v>45477</v>
      </c>
      <c r="AM175" s="67" t="s">
        <v>875</v>
      </c>
      <c r="AN175" s="67" t="s">
        <v>875</v>
      </c>
      <c r="AO175" s="46" t="s">
        <v>763</v>
      </c>
      <c r="AP175" s="326" t="s">
        <v>2704</v>
      </c>
      <c r="AQ175" s="46" t="s">
        <v>875</v>
      </c>
      <c r="AR175" s="46" t="s">
        <v>65</v>
      </c>
      <c r="AS175" s="56" t="s">
        <v>2705</v>
      </c>
      <c r="AT175" s="294" t="s">
        <v>2706</v>
      </c>
      <c r="AU175" s="62" t="s">
        <v>2707</v>
      </c>
      <c r="AV175" s="61" t="s">
        <v>2708</v>
      </c>
      <c r="AW175" s="59">
        <v>45258</v>
      </c>
      <c r="AX175" s="59">
        <v>46446</v>
      </c>
      <c r="AY175" s="61" t="s">
        <v>805</v>
      </c>
    </row>
    <row r="176" spans="1:51" s="33" customFormat="1" ht="18.75" hidden="1" customHeight="1">
      <c r="A176" s="255">
        <v>2023</v>
      </c>
      <c r="B176" s="46"/>
      <c r="C176" s="54" t="s">
        <v>2709</v>
      </c>
      <c r="D176" s="46" t="s">
        <v>2710</v>
      </c>
      <c r="E176" s="46" t="s">
        <v>2711</v>
      </c>
      <c r="F176" s="47">
        <v>830005066</v>
      </c>
      <c r="G176" s="57">
        <v>1803</v>
      </c>
      <c r="H176" s="46" t="s">
        <v>2533</v>
      </c>
      <c r="I176" s="46" t="s">
        <v>960</v>
      </c>
      <c r="J176" s="46" t="s">
        <v>1223</v>
      </c>
      <c r="K176" s="46" t="s">
        <v>2598</v>
      </c>
      <c r="L176" s="46" t="s">
        <v>2712</v>
      </c>
      <c r="M176" s="46" t="s">
        <v>109</v>
      </c>
      <c r="N176" s="50">
        <v>45281</v>
      </c>
      <c r="O176" s="46">
        <v>3</v>
      </c>
      <c r="P176" s="50">
        <v>45313</v>
      </c>
      <c r="Q176" s="50">
        <v>45403</v>
      </c>
      <c r="R176" s="46" t="s">
        <v>196</v>
      </c>
      <c r="S176" s="46" t="s">
        <v>196</v>
      </c>
      <c r="T176" s="46" t="s">
        <v>196</v>
      </c>
      <c r="U176" s="46" t="s">
        <v>196</v>
      </c>
      <c r="V176" s="46" t="s">
        <v>15</v>
      </c>
      <c r="W176" s="46" t="s">
        <v>15</v>
      </c>
      <c r="X176" s="46" t="s">
        <v>15</v>
      </c>
      <c r="Y176" s="50">
        <v>45403</v>
      </c>
      <c r="Z176" s="38">
        <v>88305233</v>
      </c>
      <c r="AA176" s="38">
        <v>0</v>
      </c>
      <c r="AB176" s="38">
        <f t="shared" si="19"/>
        <v>88305233</v>
      </c>
      <c r="AC176" s="38">
        <v>0</v>
      </c>
      <c r="AD176" s="64">
        <f t="shared" si="21"/>
        <v>88305233</v>
      </c>
      <c r="AE176" s="340" t="str" cm="1">
        <f t="array" aca="1" ref="AE176" ca="1">_xlfn.IFS(TODAY()&lt;Y176,Y176-TODAY(),TODAY()&gt;Y176,"NO APLICA")</f>
        <v>NO APLICA</v>
      </c>
      <c r="AF176" s="97" t="s">
        <v>767</v>
      </c>
      <c r="AG176" s="46" t="s">
        <v>197</v>
      </c>
      <c r="AH176" s="38" t="s">
        <v>15</v>
      </c>
      <c r="AI176" s="38" t="s">
        <v>15</v>
      </c>
      <c r="AJ176" s="38">
        <v>88305233</v>
      </c>
      <c r="AK176" s="97" t="s">
        <v>767</v>
      </c>
      <c r="AL176" s="46" t="s">
        <v>875</v>
      </c>
      <c r="AM176" s="67" t="s">
        <v>797</v>
      </c>
      <c r="AN176" s="67" t="s">
        <v>797</v>
      </c>
      <c r="AO176" s="46" t="s">
        <v>2713</v>
      </c>
      <c r="AP176" s="326" t="s">
        <v>2714</v>
      </c>
      <c r="AQ176" s="93" t="s">
        <v>2715</v>
      </c>
      <c r="AR176" s="46" t="s">
        <v>56</v>
      </c>
      <c r="AS176" s="100" t="s">
        <v>2716</v>
      </c>
      <c r="AT176" s="115" t="s">
        <v>2717</v>
      </c>
      <c r="AU176" s="62" t="s">
        <v>2718</v>
      </c>
      <c r="AV176" s="61" t="s">
        <v>1596</v>
      </c>
      <c r="AW176" s="59">
        <v>45313</v>
      </c>
      <c r="AX176" s="59">
        <v>45780</v>
      </c>
      <c r="AY176" s="61" t="s">
        <v>805</v>
      </c>
    </row>
    <row r="177" spans="1:51" s="33" customFormat="1" ht="18.75" hidden="1" customHeight="1">
      <c r="A177" s="255">
        <v>2023</v>
      </c>
      <c r="B177" s="46"/>
      <c r="C177" s="54" t="s">
        <v>2719</v>
      </c>
      <c r="D177" s="46" t="s">
        <v>2720</v>
      </c>
      <c r="E177" s="46" t="s">
        <v>2721</v>
      </c>
      <c r="F177" s="47">
        <v>900480656</v>
      </c>
      <c r="G177" s="57">
        <v>1873</v>
      </c>
      <c r="H177" s="46" t="s">
        <v>2394</v>
      </c>
      <c r="I177" s="46" t="s">
        <v>960</v>
      </c>
      <c r="J177" s="46" t="s">
        <v>1223</v>
      </c>
      <c r="K177" s="46" t="s">
        <v>859</v>
      </c>
      <c r="L177" s="46" t="s">
        <v>673</v>
      </c>
      <c r="M177" s="46" t="s">
        <v>109</v>
      </c>
      <c r="N177" s="50">
        <v>45281</v>
      </c>
      <c r="O177" s="46">
        <v>2</v>
      </c>
      <c r="P177" s="50">
        <v>45282</v>
      </c>
      <c r="Q177" s="50">
        <v>45343</v>
      </c>
      <c r="R177" s="46" t="s">
        <v>196</v>
      </c>
      <c r="S177" s="46" t="s">
        <v>196</v>
      </c>
      <c r="T177" s="46" t="s">
        <v>196</v>
      </c>
      <c r="U177" s="46" t="s">
        <v>196</v>
      </c>
      <c r="V177" s="46" t="s">
        <v>15</v>
      </c>
      <c r="W177" s="46" t="s">
        <v>15</v>
      </c>
      <c r="X177" s="46" t="s">
        <v>15</v>
      </c>
      <c r="Y177" s="50">
        <v>45343</v>
      </c>
      <c r="Z177" s="38">
        <v>9343800</v>
      </c>
      <c r="AA177" s="38">
        <v>0</v>
      </c>
      <c r="AB177" s="38">
        <f t="shared" si="19"/>
        <v>9343800</v>
      </c>
      <c r="AC177" s="38">
        <v>0</v>
      </c>
      <c r="AD177" s="64">
        <f t="shared" si="21"/>
        <v>9343800</v>
      </c>
      <c r="AE177" s="340" t="str" cm="1">
        <f t="array" aca="1" ref="AE177" ca="1">_xlfn.IFS(TODAY()&lt;Y177,Y177-TODAY(),TODAY()&gt;Y177,"NO APLICA")</f>
        <v>NO APLICA</v>
      </c>
      <c r="AF177" s="125" t="s">
        <v>763</v>
      </c>
      <c r="AG177" s="46" t="s">
        <v>197</v>
      </c>
      <c r="AH177" s="38">
        <v>9343800</v>
      </c>
      <c r="AI177" s="38">
        <v>0</v>
      </c>
      <c r="AJ177" s="38">
        <v>0</v>
      </c>
      <c r="AK177" s="88" t="s">
        <v>763</v>
      </c>
      <c r="AL177" s="50">
        <v>45359</v>
      </c>
      <c r="AM177" s="67" t="s">
        <v>797</v>
      </c>
      <c r="AN177" s="67" t="s">
        <v>797</v>
      </c>
      <c r="AO177" s="94" t="s">
        <v>2722</v>
      </c>
      <c r="AP177" s="326" t="s">
        <v>2723</v>
      </c>
      <c r="AQ177" s="93" t="s">
        <v>2724</v>
      </c>
      <c r="AR177" s="46" t="s">
        <v>842</v>
      </c>
      <c r="AS177" s="56" t="s">
        <v>614</v>
      </c>
      <c r="AT177" s="294" t="s">
        <v>2725</v>
      </c>
      <c r="AU177" s="62" t="s">
        <v>2726</v>
      </c>
      <c r="AV177" s="61" t="s">
        <v>1056</v>
      </c>
      <c r="AW177" s="59">
        <v>45281</v>
      </c>
      <c r="AX177" s="59">
        <v>45529</v>
      </c>
      <c r="AY177" s="61" t="s">
        <v>805</v>
      </c>
    </row>
    <row r="178" spans="1:51" s="33" customFormat="1" ht="18.75" hidden="1" customHeight="1">
      <c r="A178" s="256">
        <v>2023</v>
      </c>
      <c r="B178" s="251"/>
      <c r="C178" s="252" t="s">
        <v>2727</v>
      </c>
      <c r="D178" s="251" t="s">
        <v>2728</v>
      </c>
      <c r="E178" s="251" t="s">
        <v>1360</v>
      </c>
      <c r="F178" s="47">
        <v>830144794</v>
      </c>
      <c r="G178" s="57">
        <v>1859</v>
      </c>
      <c r="H178" s="46" t="s">
        <v>1352</v>
      </c>
      <c r="I178" s="46" t="s">
        <v>2368</v>
      </c>
      <c r="J178" s="46" t="s">
        <v>813</v>
      </c>
      <c r="K178" s="46" t="s">
        <v>1628</v>
      </c>
      <c r="L178" s="46" t="s">
        <v>2729</v>
      </c>
      <c r="M178" s="46" t="s">
        <v>659</v>
      </c>
      <c r="N178" s="50">
        <v>45282</v>
      </c>
      <c r="O178" s="46">
        <v>8</v>
      </c>
      <c r="P178" s="50">
        <v>45308</v>
      </c>
      <c r="Q178" s="50">
        <v>45551</v>
      </c>
      <c r="R178" s="46" t="s">
        <v>196</v>
      </c>
      <c r="S178" s="46" t="s">
        <v>196</v>
      </c>
      <c r="T178" s="46" t="s">
        <v>196</v>
      </c>
      <c r="U178" s="46" t="s">
        <v>2730</v>
      </c>
      <c r="V178" s="46" t="s">
        <v>15</v>
      </c>
      <c r="W178" s="46" t="s">
        <v>15</v>
      </c>
      <c r="X178" s="46" t="s">
        <v>15</v>
      </c>
      <c r="Y178" s="50">
        <v>45581</v>
      </c>
      <c r="Z178" s="38">
        <v>968506421</v>
      </c>
      <c r="AA178" s="38">
        <v>0</v>
      </c>
      <c r="AB178" s="38">
        <f t="shared" si="19"/>
        <v>968506421</v>
      </c>
      <c r="AC178" s="38">
        <v>0</v>
      </c>
      <c r="AD178" s="64">
        <f t="shared" si="21"/>
        <v>968506421</v>
      </c>
      <c r="AE178" s="340" t="str" cm="1">
        <f t="array" aca="1" ref="AE178" ca="1">_xlfn.IFS(TODAY()&lt;Y178,Y178-TODAY(),TODAY()&gt;Y178,"NO APLICA")</f>
        <v>NO APLICA</v>
      </c>
      <c r="AF178" s="288" t="s">
        <v>767</v>
      </c>
      <c r="AG178" s="46" t="s">
        <v>197</v>
      </c>
      <c r="AH178" s="99">
        <f>193701284+290551926</f>
        <v>484253210</v>
      </c>
      <c r="AI178" s="38">
        <v>0</v>
      </c>
      <c r="AJ178" s="38">
        <f>+AB178-AH178</f>
        <v>484253211</v>
      </c>
      <c r="AK178" s="53" t="s">
        <v>197</v>
      </c>
      <c r="AL178" s="46" t="s">
        <v>196</v>
      </c>
      <c r="AM178" s="67" t="s">
        <v>797</v>
      </c>
      <c r="AN178" s="67" t="s">
        <v>797</v>
      </c>
      <c r="AO178" s="46" t="s">
        <v>762</v>
      </c>
      <c r="AP178" s="326" t="s">
        <v>2731</v>
      </c>
      <c r="AQ178" s="93" t="s">
        <v>2732</v>
      </c>
      <c r="AR178" s="251" t="s">
        <v>34</v>
      </c>
      <c r="AS178" s="250" t="s">
        <v>2733</v>
      </c>
      <c r="AT178" s="298" t="s">
        <v>2734</v>
      </c>
      <c r="AU178" s="62" t="s">
        <v>2735</v>
      </c>
      <c r="AV178" s="61" t="s">
        <v>264</v>
      </c>
      <c r="AW178" s="59">
        <v>45287</v>
      </c>
      <c r="AX178" s="59">
        <v>45531</v>
      </c>
      <c r="AY178" s="61" t="s">
        <v>805</v>
      </c>
    </row>
    <row r="179" spans="1:51" s="33" customFormat="1" ht="18.75" hidden="1" customHeight="1">
      <c r="A179" s="255">
        <v>2023</v>
      </c>
      <c r="B179" s="46"/>
      <c r="C179" s="54" t="s">
        <v>2736</v>
      </c>
      <c r="D179" s="46" t="s">
        <v>2737</v>
      </c>
      <c r="E179" s="46" t="s">
        <v>2377</v>
      </c>
      <c r="F179" s="47">
        <v>901114836</v>
      </c>
      <c r="G179" s="57" t="s">
        <v>2738</v>
      </c>
      <c r="H179" s="46" t="s">
        <v>2739</v>
      </c>
      <c r="I179" s="46" t="s">
        <v>789</v>
      </c>
      <c r="J179" s="46" t="s">
        <v>790</v>
      </c>
      <c r="K179" s="46" t="s">
        <v>859</v>
      </c>
      <c r="L179" s="46" t="s">
        <v>2740</v>
      </c>
      <c r="M179" s="46" t="s">
        <v>1065</v>
      </c>
      <c r="N179" s="50">
        <v>45282</v>
      </c>
      <c r="O179" s="46">
        <v>4</v>
      </c>
      <c r="P179" s="50">
        <v>45307</v>
      </c>
      <c r="Q179" s="50">
        <v>45427</v>
      </c>
      <c r="R179" s="46" t="s">
        <v>196</v>
      </c>
      <c r="S179" s="46" t="s">
        <v>196</v>
      </c>
      <c r="T179" s="46" t="s">
        <v>196</v>
      </c>
      <c r="U179" s="46" t="s">
        <v>196</v>
      </c>
      <c r="V179" s="46" t="s">
        <v>15</v>
      </c>
      <c r="W179" s="46" t="s">
        <v>15</v>
      </c>
      <c r="X179" s="46" t="s">
        <v>15</v>
      </c>
      <c r="Y179" s="50">
        <v>45427</v>
      </c>
      <c r="Z179" s="38">
        <v>43143667</v>
      </c>
      <c r="AA179" s="38">
        <v>0</v>
      </c>
      <c r="AB179" s="38">
        <f t="shared" si="19"/>
        <v>43143667</v>
      </c>
      <c r="AC179" s="38">
        <v>0</v>
      </c>
      <c r="AD179" s="64">
        <f t="shared" si="21"/>
        <v>43143667</v>
      </c>
      <c r="AE179" s="340" t="str" cm="1">
        <f t="array" aca="1" ref="AE179" ca="1">_xlfn.IFS(TODAY()&lt;Y179,Y179-TODAY(),TODAY()&gt;Y179,"NO APLICA")</f>
        <v>NO APLICA</v>
      </c>
      <c r="AF179" s="125" t="s">
        <v>763</v>
      </c>
      <c r="AG179" s="46" t="s">
        <v>197</v>
      </c>
      <c r="AH179" s="38">
        <v>43114519</v>
      </c>
      <c r="AI179" s="38">
        <v>29148</v>
      </c>
      <c r="AJ179" s="38">
        <f>+AB179-AH179-AI179</f>
        <v>0</v>
      </c>
      <c r="AK179" s="88" t="s">
        <v>763</v>
      </c>
      <c r="AL179" s="50">
        <v>45524</v>
      </c>
      <c r="AM179" s="67" t="s">
        <v>875</v>
      </c>
      <c r="AN179" s="67" t="s">
        <v>875</v>
      </c>
      <c r="AO179" s="46" t="s">
        <v>767</v>
      </c>
      <c r="AP179" s="326" t="s">
        <v>2741</v>
      </c>
      <c r="AQ179" s="46" t="s">
        <v>875</v>
      </c>
      <c r="AR179" s="46" t="s">
        <v>75</v>
      </c>
      <c r="AS179" s="56" t="s">
        <v>2742</v>
      </c>
      <c r="AT179" s="270" t="s">
        <v>2743</v>
      </c>
      <c r="AU179" s="62" t="s">
        <v>2744</v>
      </c>
      <c r="AV179" s="61" t="s">
        <v>264</v>
      </c>
      <c r="AW179" s="59">
        <v>45282</v>
      </c>
      <c r="AX179" s="59">
        <v>46507</v>
      </c>
      <c r="AY179" s="61" t="s">
        <v>805</v>
      </c>
    </row>
    <row r="180" spans="1:51" s="33" customFormat="1" ht="18.75" hidden="1" customHeight="1">
      <c r="A180" s="256">
        <v>2023</v>
      </c>
      <c r="B180" s="251"/>
      <c r="C180" s="252" t="s">
        <v>2745</v>
      </c>
      <c r="D180" s="251" t="s">
        <v>2746</v>
      </c>
      <c r="E180" s="251" t="s">
        <v>2747</v>
      </c>
      <c r="F180" s="47">
        <v>830085821</v>
      </c>
      <c r="G180" s="57">
        <v>1867</v>
      </c>
      <c r="H180" s="46" t="s">
        <v>2748</v>
      </c>
      <c r="I180" s="46" t="s">
        <v>2368</v>
      </c>
      <c r="J180" s="46" t="s">
        <v>813</v>
      </c>
      <c r="K180" s="46" t="s">
        <v>1628</v>
      </c>
      <c r="L180" s="46" t="s">
        <v>1343</v>
      </c>
      <c r="M180" s="46" t="s">
        <v>659</v>
      </c>
      <c r="N180" s="50">
        <v>45287</v>
      </c>
      <c r="O180" s="46">
        <v>6</v>
      </c>
      <c r="P180" s="50">
        <v>45307</v>
      </c>
      <c r="Q180" s="50">
        <v>45488</v>
      </c>
      <c r="R180" s="46" t="s">
        <v>196</v>
      </c>
      <c r="S180" s="46" t="s">
        <v>196</v>
      </c>
      <c r="T180" s="46" t="s">
        <v>196</v>
      </c>
      <c r="U180" s="46" t="s">
        <v>2749</v>
      </c>
      <c r="V180" s="46" t="s">
        <v>15</v>
      </c>
      <c r="W180" s="46" t="s">
        <v>15</v>
      </c>
      <c r="X180" s="46" t="s">
        <v>15</v>
      </c>
      <c r="Y180" s="50">
        <v>45550</v>
      </c>
      <c r="Z180" s="38">
        <v>683623096</v>
      </c>
      <c r="AA180" s="38">
        <v>0</v>
      </c>
      <c r="AB180" s="38">
        <f t="shared" si="19"/>
        <v>683623096</v>
      </c>
      <c r="AC180" s="38">
        <v>0</v>
      </c>
      <c r="AD180" s="64">
        <f t="shared" si="21"/>
        <v>683623096</v>
      </c>
      <c r="AE180" s="340" t="str" cm="1">
        <f t="array" aca="1" ref="AE180" ca="1">_xlfn.IFS(TODAY()&lt;Y180,Y180-TODAY(),TODAY()&gt;Y180,"NO APLICA")</f>
        <v>NO APLICA</v>
      </c>
      <c r="AF180" s="268" t="s">
        <v>767</v>
      </c>
      <c r="AG180" s="54" t="s">
        <v>197</v>
      </c>
      <c r="AH180" s="99">
        <f>136724619+205086929+205086929</f>
        <v>546898477</v>
      </c>
      <c r="AI180" s="38" t="s">
        <v>15</v>
      </c>
      <c r="AJ180" s="38">
        <f>+AB180-AH180</f>
        <v>136724619</v>
      </c>
      <c r="AK180" s="268" t="s">
        <v>875</v>
      </c>
      <c r="AL180" s="46" t="s">
        <v>196</v>
      </c>
      <c r="AM180" s="67" t="s">
        <v>797</v>
      </c>
      <c r="AN180" s="67" t="s">
        <v>797</v>
      </c>
      <c r="AO180" s="46" t="s">
        <v>762</v>
      </c>
      <c r="AP180" s="326" t="s">
        <v>2750</v>
      </c>
      <c r="AQ180" s="93" t="s">
        <v>2751</v>
      </c>
      <c r="AR180" s="251" t="s">
        <v>34</v>
      </c>
      <c r="AS180" s="250" t="s">
        <v>2733</v>
      </c>
      <c r="AT180" s="298" t="s">
        <v>2734</v>
      </c>
      <c r="AU180" s="62" t="s">
        <v>2752</v>
      </c>
      <c r="AV180" s="61" t="s">
        <v>1056</v>
      </c>
      <c r="AW180" s="59">
        <v>45288</v>
      </c>
      <c r="AX180" s="59">
        <v>45465</v>
      </c>
      <c r="AY180" s="61" t="s">
        <v>805</v>
      </c>
    </row>
    <row r="181" spans="1:51" s="41" customFormat="1" ht="18.75" customHeight="1">
      <c r="A181" s="255">
        <v>2023</v>
      </c>
      <c r="B181" s="46"/>
      <c r="C181" s="54" t="s">
        <v>2753</v>
      </c>
      <c r="D181" s="46" t="s">
        <v>2754</v>
      </c>
      <c r="E181" s="46" t="s">
        <v>2755</v>
      </c>
      <c r="F181" s="47">
        <v>900707483</v>
      </c>
      <c r="G181" s="57">
        <v>1813</v>
      </c>
      <c r="H181" s="46" t="s">
        <v>1943</v>
      </c>
      <c r="I181" s="46" t="s">
        <v>2368</v>
      </c>
      <c r="J181" s="46" t="s">
        <v>813</v>
      </c>
      <c r="K181" s="46" t="s">
        <v>2414</v>
      </c>
      <c r="L181" s="46" t="s">
        <v>2756</v>
      </c>
      <c r="M181" s="46" t="s">
        <v>109</v>
      </c>
      <c r="N181" s="50">
        <v>45286</v>
      </c>
      <c r="O181" s="46">
        <v>8</v>
      </c>
      <c r="P181" s="50">
        <v>45463</v>
      </c>
      <c r="Q181" s="50">
        <v>45707</v>
      </c>
      <c r="R181" s="50">
        <v>45464</v>
      </c>
      <c r="S181" s="46" t="s">
        <v>2757</v>
      </c>
      <c r="T181" s="47">
        <v>805003818</v>
      </c>
      <c r="U181" s="46" t="s">
        <v>196</v>
      </c>
      <c r="V181" s="46" t="s">
        <v>15</v>
      </c>
      <c r="W181" s="46" t="s">
        <v>15</v>
      </c>
      <c r="X181" s="46" t="s">
        <v>15</v>
      </c>
      <c r="Y181" s="343">
        <v>45708</v>
      </c>
      <c r="Z181" s="38">
        <v>451645109</v>
      </c>
      <c r="AA181" s="38">
        <v>0</v>
      </c>
      <c r="AB181" s="38">
        <f t="shared" si="19"/>
        <v>451645109</v>
      </c>
      <c r="AC181" s="38">
        <v>0</v>
      </c>
      <c r="AD181" s="108">
        <f t="shared" si="21"/>
        <v>451645109</v>
      </c>
      <c r="AE181" s="340" t="str" cm="1">
        <f t="array" aca="1" ref="AE181" ca="1">_xlfn.IFS(TODAY()&lt;Y181,Y181-TODAY(),TODAY()&gt;Y181,"NO APLICA")</f>
        <v>NO APLICA</v>
      </c>
      <c r="AF181" s="53" t="s">
        <v>197</v>
      </c>
      <c r="AG181" s="46" t="s">
        <v>197</v>
      </c>
      <c r="AH181" s="38">
        <v>90329022</v>
      </c>
      <c r="AI181" s="38">
        <v>0</v>
      </c>
      <c r="AJ181" s="38">
        <f>+AD181-AH181</f>
        <v>361316087</v>
      </c>
      <c r="AK181" s="53" t="s">
        <v>197</v>
      </c>
      <c r="AL181" s="46" t="s">
        <v>196</v>
      </c>
      <c r="AM181" s="67" t="s">
        <v>797</v>
      </c>
      <c r="AN181" s="67" t="s">
        <v>797</v>
      </c>
      <c r="AO181" s="46" t="s">
        <v>762</v>
      </c>
      <c r="AP181" s="331" t="s">
        <v>2758</v>
      </c>
      <c r="AQ181" s="72" t="s">
        <v>2759</v>
      </c>
      <c r="AR181" s="46" t="s">
        <v>34</v>
      </c>
      <c r="AS181" s="100" t="s">
        <v>2760</v>
      </c>
      <c r="AT181" s="115" t="s">
        <v>2761</v>
      </c>
      <c r="AU181" s="127" t="s">
        <v>2762</v>
      </c>
      <c r="AV181" s="94" t="s">
        <v>1056</v>
      </c>
      <c r="AW181" s="59">
        <v>45286</v>
      </c>
      <c r="AX181" s="59">
        <v>45716</v>
      </c>
      <c r="AY181" s="94" t="s">
        <v>805</v>
      </c>
    </row>
    <row r="182" spans="1:51" s="33" customFormat="1" ht="18.75" customHeight="1">
      <c r="A182" s="255">
        <v>2023</v>
      </c>
      <c r="B182" s="46"/>
      <c r="C182" s="54" t="s">
        <v>2763</v>
      </c>
      <c r="D182" s="46" t="s">
        <v>2764</v>
      </c>
      <c r="E182" s="46" t="s">
        <v>2765</v>
      </c>
      <c r="F182" s="47">
        <v>900965653</v>
      </c>
      <c r="G182" s="57">
        <v>1872</v>
      </c>
      <c r="H182" s="46" t="s">
        <v>2597</v>
      </c>
      <c r="I182" s="46" t="s">
        <v>2540</v>
      </c>
      <c r="J182" s="46" t="s">
        <v>1178</v>
      </c>
      <c r="K182" s="46" t="s">
        <v>1615</v>
      </c>
      <c r="L182" s="46" t="s">
        <v>2766</v>
      </c>
      <c r="M182" s="46" t="s">
        <v>1065</v>
      </c>
      <c r="N182" s="50">
        <v>45287</v>
      </c>
      <c r="O182" s="46">
        <v>10</v>
      </c>
      <c r="P182" s="50">
        <v>45329</v>
      </c>
      <c r="Q182" s="50">
        <v>45632</v>
      </c>
      <c r="R182" s="46" t="s">
        <v>196</v>
      </c>
      <c r="S182" s="46" t="s">
        <v>196</v>
      </c>
      <c r="T182" s="46" t="s">
        <v>196</v>
      </c>
      <c r="U182" s="46" t="s">
        <v>196</v>
      </c>
      <c r="V182" s="46" t="s">
        <v>15</v>
      </c>
      <c r="W182" s="46" t="s">
        <v>15</v>
      </c>
      <c r="X182" s="46" t="s">
        <v>15</v>
      </c>
      <c r="Y182" s="343">
        <v>45632</v>
      </c>
      <c r="Z182" s="38">
        <v>323199098</v>
      </c>
      <c r="AA182" s="38">
        <v>0</v>
      </c>
      <c r="AB182" s="38">
        <f t="shared" si="19"/>
        <v>323199098</v>
      </c>
      <c r="AC182" s="38">
        <v>0</v>
      </c>
      <c r="AD182" s="64">
        <f t="shared" si="21"/>
        <v>323199098</v>
      </c>
      <c r="AE182" s="340" t="str" cm="1">
        <f t="array" aca="1" ref="AE182" ca="1">_xlfn.IFS(TODAY()&lt;Y182,Y182-TODAY(),TODAY()&gt;Y182,"NO APLICA")</f>
        <v>NO APLICA</v>
      </c>
      <c r="AF182" s="53" t="s">
        <v>197</v>
      </c>
      <c r="AG182" s="46" t="s">
        <v>197</v>
      </c>
      <c r="AH182" s="99">
        <v>105572988</v>
      </c>
      <c r="AI182" s="38" t="s">
        <v>15</v>
      </c>
      <c r="AJ182" s="38">
        <f>+AB182-AH182</f>
        <v>217626110</v>
      </c>
      <c r="AK182" s="53" t="s">
        <v>197</v>
      </c>
      <c r="AL182" s="46" t="s">
        <v>196</v>
      </c>
      <c r="AM182" s="67" t="s">
        <v>797</v>
      </c>
      <c r="AN182" s="67" t="s">
        <v>797</v>
      </c>
      <c r="AO182" s="46" t="s">
        <v>762</v>
      </c>
      <c r="AP182" s="326" t="s">
        <v>2767</v>
      </c>
      <c r="AQ182" s="72" t="s">
        <v>2768</v>
      </c>
      <c r="AR182" s="46" t="s">
        <v>13</v>
      </c>
      <c r="AS182" s="100" t="s">
        <v>2769</v>
      </c>
      <c r="AT182" s="115" t="s">
        <v>2770</v>
      </c>
      <c r="AU182" s="62" t="s">
        <v>2771</v>
      </c>
      <c r="AV182" s="61" t="s">
        <v>1076</v>
      </c>
      <c r="AW182" s="59" t="s">
        <v>2772</v>
      </c>
      <c r="AX182" s="59" t="s">
        <v>2773</v>
      </c>
      <c r="AY182" s="61" t="s">
        <v>2046</v>
      </c>
    </row>
    <row r="183" spans="1:51" s="33" customFormat="1" ht="18.75" customHeight="1">
      <c r="A183" s="255">
        <v>2023</v>
      </c>
      <c r="B183" s="46"/>
      <c r="C183" s="54" t="s">
        <v>2774</v>
      </c>
      <c r="D183" s="46" t="s">
        <v>2775</v>
      </c>
      <c r="E183" s="46" t="s">
        <v>2776</v>
      </c>
      <c r="F183" s="47">
        <v>830098798</v>
      </c>
      <c r="G183" s="57">
        <v>1872</v>
      </c>
      <c r="H183" s="46" t="s">
        <v>2597</v>
      </c>
      <c r="I183" s="46" t="s">
        <v>1062</v>
      </c>
      <c r="J183" s="46" t="s">
        <v>1770</v>
      </c>
      <c r="K183" s="46" t="s">
        <v>1628</v>
      </c>
      <c r="L183" s="46" t="s">
        <v>2777</v>
      </c>
      <c r="M183" s="46" t="s">
        <v>1065</v>
      </c>
      <c r="N183" s="50">
        <v>45288</v>
      </c>
      <c r="O183" s="46">
        <v>10</v>
      </c>
      <c r="P183" s="50">
        <v>45329</v>
      </c>
      <c r="Q183" s="50">
        <v>45632</v>
      </c>
      <c r="R183" s="46" t="s">
        <v>196</v>
      </c>
      <c r="S183" s="46" t="s">
        <v>196</v>
      </c>
      <c r="T183" s="46" t="s">
        <v>196</v>
      </c>
      <c r="U183" s="46" t="s">
        <v>196</v>
      </c>
      <c r="V183" s="46" t="s">
        <v>15</v>
      </c>
      <c r="W183" s="46" t="s">
        <v>15</v>
      </c>
      <c r="X183" s="46" t="s">
        <v>15</v>
      </c>
      <c r="Y183" s="343">
        <v>45632</v>
      </c>
      <c r="Z183" s="38">
        <v>3501830620</v>
      </c>
      <c r="AA183" s="38">
        <v>0</v>
      </c>
      <c r="AB183" s="38">
        <f t="shared" si="19"/>
        <v>3501830620</v>
      </c>
      <c r="AC183" s="38">
        <v>0</v>
      </c>
      <c r="AD183" s="64">
        <f t="shared" si="21"/>
        <v>3501830620</v>
      </c>
      <c r="AE183" s="340" t="str" cm="1">
        <f t="array" aca="1" ref="AE183" ca="1">_xlfn.IFS(TODAY()&lt;Y183,Y183-TODAY(),TODAY()&gt;Y183,"NO APLICA")</f>
        <v>NO APLICA</v>
      </c>
      <c r="AF183" s="53" t="s">
        <v>197</v>
      </c>
      <c r="AG183" s="46" t="s">
        <v>197</v>
      </c>
      <c r="AH183" s="99">
        <v>1671576842</v>
      </c>
      <c r="AI183" s="38">
        <v>0</v>
      </c>
      <c r="AJ183" s="38">
        <f>+AB183-AH183</f>
        <v>1830253778</v>
      </c>
      <c r="AK183" s="53" t="s">
        <v>197</v>
      </c>
      <c r="AL183" s="46" t="s">
        <v>196</v>
      </c>
      <c r="AM183" s="67" t="s">
        <v>797</v>
      </c>
      <c r="AN183" s="67" t="s">
        <v>797</v>
      </c>
      <c r="AO183" s="46" t="s">
        <v>762</v>
      </c>
      <c r="AP183" s="326" t="s">
        <v>2778</v>
      </c>
      <c r="AQ183" s="93" t="s">
        <v>2779</v>
      </c>
      <c r="AR183" s="46" t="s">
        <v>13</v>
      </c>
      <c r="AS183" s="295" t="s">
        <v>2780</v>
      </c>
      <c r="AT183" s="296" t="s">
        <v>2326</v>
      </c>
      <c r="AU183" s="62" t="s">
        <v>2781</v>
      </c>
      <c r="AV183" s="61" t="s">
        <v>1779</v>
      </c>
      <c r="AW183" s="59">
        <v>45289</v>
      </c>
      <c r="AX183" s="59">
        <v>45594</v>
      </c>
      <c r="AY183" s="94" t="s">
        <v>805</v>
      </c>
    </row>
    <row r="184" spans="1:51" s="33" customFormat="1" ht="18.75" hidden="1" customHeight="1">
      <c r="A184" s="255">
        <v>2023</v>
      </c>
      <c r="B184" s="46"/>
      <c r="C184" s="54" t="s">
        <v>2782</v>
      </c>
      <c r="D184" s="46" t="s">
        <v>2783</v>
      </c>
      <c r="E184" s="46" t="s">
        <v>2784</v>
      </c>
      <c r="F184" s="47">
        <v>900215324</v>
      </c>
      <c r="G184" s="57">
        <v>1844</v>
      </c>
      <c r="H184" s="46" t="s">
        <v>2785</v>
      </c>
      <c r="I184" s="46" t="s">
        <v>960</v>
      </c>
      <c r="J184" s="46" t="s">
        <v>1223</v>
      </c>
      <c r="K184" s="46" t="s">
        <v>2598</v>
      </c>
      <c r="L184" s="46" t="s">
        <v>2786</v>
      </c>
      <c r="M184" s="46" t="s">
        <v>721</v>
      </c>
      <c r="N184" s="50">
        <v>45288</v>
      </c>
      <c r="O184" s="46">
        <v>3</v>
      </c>
      <c r="P184" s="50">
        <v>45295</v>
      </c>
      <c r="Q184" s="50">
        <v>45385</v>
      </c>
      <c r="R184" s="46" t="s">
        <v>196</v>
      </c>
      <c r="S184" s="46" t="s">
        <v>196</v>
      </c>
      <c r="T184" s="46" t="s">
        <v>196</v>
      </c>
      <c r="U184" s="46" t="s">
        <v>1275</v>
      </c>
      <c r="V184" s="46">
        <v>4</v>
      </c>
      <c r="W184" s="46" t="s">
        <v>15</v>
      </c>
      <c r="X184" s="46" t="s">
        <v>15</v>
      </c>
      <c r="Y184" s="50">
        <v>45415</v>
      </c>
      <c r="Z184" s="38">
        <v>244151410</v>
      </c>
      <c r="AA184" s="38">
        <v>0</v>
      </c>
      <c r="AB184" s="38">
        <f t="shared" si="19"/>
        <v>244151410</v>
      </c>
      <c r="AC184" s="38">
        <v>0</v>
      </c>
      <c r="AD184" s="64">
        <f t="shared" si="21"/>
        <v>244151410</v>
      </c>
      <c r="AE184" s="340" t="str" cm="1">
        <f t="array" aca="1" ref="AE184" ca="1">_xlfn.IFS(TODAY()&lt;Y184,Y184-TODAY(),TODAY()&gt;Y184,"NO APLICA")</f>
        <v>NO APLICA</v>
      </c>
      <c r="AF184" s="125" t="s">
        <v>763</v>
      </c>
      <c r="AG184" s="46" t="s">
        <v>197</v>
      </c>
      <c r="AH184" s="38">
        <v>244151410</v>
      </c>
      <c r="AI184" s="38">
        <v>0</v>
      </c>
      <c r="AJ184" s="38">
        <f>+AB184-AH184-AI184</f>
        <v>0</v>
      </c>
      <c r="AK184" s="88" t="s">
        <v>763</v>
      </c>
      <c r="AL184" s="50">
        <v>45463</v>
      </c>
      <c r="AM184" s="67" t="s">
        <v>797</v>
      </c>
      <c r="AN184" s="67" t="s">
        <v>797</v>
      </c>
      <c r="AO184" s="46" t="s">
        <v>763</v>
      </c>
      <c r="AP184" s="326" t="s">
        <v>2787</v>
      </c>
      <c r="AQ184" s="93" t="s">
        <v>2788</v>
      </c>
      <c r="AR184" s="46" t="s">
        <v>1121</v>
      </c>
      <c r="AS184" s="100" t="s">
        <v>2789</v>
      </c>
      <c r="AT184" s="297" t="s">
        <v>2790</v>
      </c>
      <c r="AU184" s="62" t="s">
        <v>2791</v>
      </c>
      <c r="AV184" s="61" t="s">
        <v>1076</v>
      </c>
      <c r="AW184" s="59">
        <v>45288</v>
      </c>
      <c r="AX184" s="59">
        <v>45599</v>
      </c>
      <c r="AY184" s="94" t="s">
        <v>805</v>
      </c>
    </row>
    <row r="185" spans="1:51" s="33" customFormat="1" ht="18.75" hidden="1" customHeight="1">
      <c r="A185" s="255">
        <v>2023</v>
      </c>
      <c r="B185" s="46"/>
      <c r="C185" s="54" t="s">
        <v>2792</v>
      </c>
      <c r="D185" s="46" t="s">
        <v>2793</v>
      </c>
      <c r="E185" s="46" t="s">
        <v>2794</v>
      </c>
      <c r="F185" s="47">
        <v>900175374</v>
      </c>
      <c r="G185" s="57">
        <v>1870</v>
      </c>
      <c r="H185" s="46" t="s">
        <v>1047</v>
      </c>
      <c r="I185" s="46" t="s">
        <v>2368</v>
      </c>
      <c r="J185" s="46" t="s">
        <v>813</v>
      </c>
      <c r="K185" s="46" t="s">
        <v>2414</v>
      </c>
      <c r="L185" s="46" t="s">
        <v>2795</v>
      </c>
      <c r="M185" s="46" t="s">
        <v>109</v>
      </c>
      <c r="N185" s="50">
        <v>45288</v>
      </c>
      <c r="O185" s="46">
        <v>4</v>
      </c>
      <c r="P185" s="50">
        <v>45314</v>
      </c>
      <c r="Q185" s="50">
        <v>45434</v>
      </c>
      <c r="R185" s="46" t="s">
        <v>196</v>
      </c>
      <c r="S185" s="46" t="s">
        <v>196</v>
      </c>
      <c r="T185" s="46" t="s">
        <v>196</v>
      </c>
      <c r="U185" s="46" t="s">
        <v>196</v>
      </c>
      <c r="V185" s="46" t="s">
        <v>15</v>
      </c>
      <c r="W185" s="46" t="s">
        <v>15</v>
      </c>
      <c r="X185" s="46" t="s">
        <v>15</v>
      </c>
      <c r="Y185" s="50">
        <v>45434</v>
      </c>
      <c r="Z185" s="38">
        <v>505684193</v>
      </c>
      <c r="AA185" s="38">
        <v>0</v>
      </c>
      <c r="AB185" s="38">
        <f t="shared" si="19"/>
        <v>505684193</v>
      </c>
      <c r="AC185" s="38">
        <v>0</v>
      </c>
      <c r="AD185" s="64">
        <f t="shared" si="21"/>
        <v>505684193</v>
      </c>
      <c r="AE185" s="340" t="str" cm="1">
        <f t="array" aca="1" ref="AE185" ca="1">_xlfn.IFS(TODAY()&lt;Y185,Y185-TODAY(),TODAY()&gt;Y185,"NO APLICA")</f>
        <v>NO APLICA</v>
      </c>
      <c r="AF185" s="97" t="s">
        <v>767</v>
      </c>
      <c r="AG185" s="46" t="s">
        <v>197</v>
      </c>
      <c r="AH185" s="38">
        <v>151705258</v>
      </c>
      <c r="AI185" s="38" t="s">
        <v>15</v>
      </c>
      <c r="AJ185" s="38">
        <f>+AB185-AH185</f>
        <v>353978935</v>
      </c>
      <c r="AK185" s="97" t="s">
        <v>767</v>
      </c>
      <c r="AL185" s="46" t="s">
        <v>196</v>
      </c>
      <c r="AM185" s="67" t="s">
        <v>875</v>
      </c>
      <c r="AN185" s="67" t="s">
        <v>875</v>
      </c>
      <c r="AO185" s="46" t="s">
        <v>2796</v>
      </c>
      <c r="AP185" s="326" t="s">
        <v>2797</v>
      </c>
      <c r="AQ185" s="46" t="s">
        <v>875</v>
      </c>
      <c r="AR185" s="46" t="s">
        <v>65</v>
      </c>
      <c r="AS185" s="100" t="s">
        <v>2798</v>
      </c>
      <c r="AT185" s="298" t="s">
        <v>2799</v>
      </c>
      <c r="AU185" s="62" t="s">
        <v>2800</v>
      </c>
      <c r="AV185" s="61" t="s">
        <v>1076</v>
      </c>
      <c r="AW185" s="59">
        <v>45289</v>
      </c>
      <c r="AX185" s="59">
        <v>45410</v>
      </c>
      <c r="AY185" s="94" t="s">
        <v>869</v>
      </c>
    </row>
    <row r="186" spans="1:51" s="33" customFormat="1" ht="18.75" hidden="1" customHeight="1">
      <c r="A186" s="255">
        <v>2023</v>
      </c>
      <c r="B186" s="46"/>
      <c r="C186" s="54" t="s">
        <v>2801</v>
      </c>
      <c r="D186" s="46" t="s">
        <v>2802</v>
      </c>
      <c r="E186" s="46" t="s">
        <v>2803</v>
      </c>
      <c r="F186" s="47">
        <v>900419169</v>
      </c>
      <c r="G186" s="57">
        <v>1861</v>
      </c>
      <c r="H186" s="46" t="s">
        <v>2804</v>
      </c>
      <c r="I186" s="46" t="s">
        <v>2368</v>
      </c>
      <c r="J186" s="46" t="s">
        <v>813</v>
      </c>
      <c r="K186" s="46" t="s">
        <v>2414</v>
      </c>
      <c r="L186" s="46" t="s">
        <v>2805</v>
      </c>
      <c r="M186" s="46" t="s">
        <v>109</v>
      </c>
      <c r="N186" s="50">
        <v>45289</v>
      </c>
      <c r="O186" s="46">
        <v>5</v>
      </c>
      <c r="P186" s="50">
        <v>45306</v>
      </c>
      <c r="Q186" s="50">
        <v>45457</v>
      </c>
      <c r="R186" s="46" t="s">
        <v>196</v>
      </c>
      <c r="S186" s="46" t="s">
        <v>196</v>
      </c>
      <c r="T186" s="46" t="s">
        <v>196</v>
      </c>
      <c r="U186" s="46" t="s">
        <v>2806</v>
      </c>
      <c r="V186" s="46" t="s">
        <v>2807</v>
      </c>
      <c r="W186" s="46" t="s">
        <v>15</v>
      </c>
      <c r="X186" s="46" t="s">
        <v>15</v>
      </c>
      <c r="Y186" s="50">
        <v>45498</v>
      </c>
      <c r="Z186" s="38">
        <v>303784600</v>
      </c>
      <c r="AA186" s="38">
        <v>0</v>
      </c>
      <c r="AB186" s="38">
        <f t="shared" ref="AB186:AB214" si="22">+Z186+AA186</f>
        <v>303784600</v>
      </c>
      <c r="AC186" s="38">
        <v>0</v>
      </c>
      <c r="AD186" s="64">
        <f t="shared" si="21"/>
        <v>303784600</v>
      </c>
      <c r="AE186" s="340" t="str" cm="1">
        <f t="array" aca="1" ref="AE186" ca="1">_xlfn.IFS(TODAY()&lt;Y186,Y186-TODAY(),TODAY()&gt;Y186,"NO APLICA")</f>
        <v>NO APLICA</v>
      </c>
      <c r="AF186" s="116" t="s">
        <v>767</v>
      </c>
      <c r="AG186" s="46" t="s">
        <v>197</v>
      </c>
      <c r="AH186" s="38">
        <f>91135380+60756920</f>
        <v>151892300</v>
      </c>
      <c r="AI186" s="38" t="s">
        <v>15</v>
      </c>
      <c r="AJ186" s="38">
        <f>+AB186-AH186</f>
        <v>151892300</v>
      </c>
      <c r="AK186" s="268" t="s">
        <v>875</v>
      </c>
      <c r="AL186" s="46" t="s">
        <v>196</v>
      </c>
      <c r="AM186" s="67" t="s">
        <v>797</v>
      </c>
      <c r="AN186" s="67" t="s">
        <v>797</v>
      </c>
      <c r="AO186" s="46" t="s">
        <v>762</v>
      </c>
      <c r="AP186" s="326" t="s">
        <v>2808</v>
      </c>
      <c r="AQ186" s="93" t="s">
        <v>2809</v>
      </c>
      <c r="AR186" s="46" t="s">
        <v>1032</v>
      </c>
      <c r="AS186" s="100" t="s">
        <v>2810</v>
      </c>
      <c r="AT186" s="298" t="s">
        <v>2811</v>
      </c>
      <c r="AU186" s="62" t="s">
        <v>2812</v>
      </c>
      <c r="AV186" s="61" t="s">
        <v>1076</v>
      </c>
      <c r="AW186" s="59">
        <v>45289</v>
      </c>
      <c r="AX186" s="59">
        <v>46536</v>
      </c>
      <c r="AY186" s="94" t="s">
        <v>805</v>
      </c>
    </row>
    <row r="187" spans="1:51" s="33" customFormat="1" ht="18.75" hidden="1" customHeight="1">
      <c r="A187" s="255">
        <v>2023</v>
      </c>
      <c r="B187" s="46"/>
      <c r="C187" s="54" t="s">
        <v>2813</v>
      </c>
      <c r="D187" s="46" t="s">
        <v>2814</v>
      </c>
      <c r="E187" s="46" t="s">
        <v>2815</v>
      </c>
      <c r="F187" s="47">
        <v>901704983</v>
      </c>
      <c r="G187" s="57">
        <v>1801</v>
      </c>
      <c r="H187" s="46" t="s">
        <v>2816</v>
      </c>
      <c r="I187" s="46" t="s">
        <v>960</v>
      </c>
      <c r="J187" s="46" t="s">
        <v>1223</v>
      </c>
      <c r="K187" s="46" t="s">
        <v>2598</v>
      </c>
      <c r="L187" s="46" t="s">
        <v>663</v>
      </c>
      <c r="M187" s="46" t="s">
        <v>195</v>
      </c>
      <c r="N187" s="50">
        <v>45289</v>
      </c>
      <c r="O187" s="46">
        <v>3</v>
      </c>
      <c r="P187" s="50">
        <v>45308</v>
      </c>
      <c r="Q187" s="50">
        <v>45398</v>
      </c>
      <c r="R187" s="46" t="s">
        <v>196</v>
      </c>
      <c r="S187" s="46" t="s">
        <v>196</v>
      </c>
      <c r="T187" s="46" t="s">
        <v>196</v>
      </c>
      <c r="U187" s="94" t="s">
        <v>2817</v>
      </c>
      <c r="V187" s="46" t="s">
        <v>2818</v>
      </c>
      <c r="W187" s="46" t="s">
        <v>196</v>
      </c>
      <c r="X187" s="46" t="s">
        <v>196</v>
      </c>
      <c r="Y187" s="50">
        <v>45503</v>
      </c>
      <c r="Z187" s="38">
        <v>557730697</v>
      </c>
      <c r="AA187" s="38">
        <v>0</v>
      </c>
      <c r="AB187" s="38">
        <f t="shared" si="22"/>
        <v>557730697</v>
      </c>
      <c r="AC187" s="38">
        <v>0</v>
      </c>
      <c r="AD187" s="64">
        <f t="shared" si="21"/>
        <v>557730697</v>
      </c>
      <c r="AE187" s="340" t="str" cm="1">
        <f t="array" aca="1" ref="AE187" ca="1">_xlfn.IFS(TODAY()&lt;Y187,Y187-TODAY(),TODAY()&gt;Y187,"NO APLICA")</f>
        <v>NO APLICA</v>
      </c>
      <c r="AF187" s="97" t="s">
        <v>767</v>
      </c>
      <c r="AG187" s="46" t="s">
        <v>197</v>
      </c>
      <c r="AH187" s="38">
        <v>0</v>
      </c>
      <c r="AI187" s="38" t="s">
        <v>15</v>
      </c>
      <c r="AJ187" s="38">
        <v>557730697</v>
      </c>
      <c r="AK187" s="268" t="s">
        <v>875</v>
      </c>
      <c r="AL187" s="46" t="s">
        <v>196</v>
      </c>
      <c r="AM187" s="67" t="s">
        <v>797</v>
      </c>
      <c r="AN187" s="67" t="s">
        <v>797</v>
      </c>
      <c r="AO187" s="46" t="s">
        <v>762</v>
      </c>
      <c r="AP187" s="326" t="s">
        <v>2819</v>
      </c>
      <c r="AQ187" s="93" t="s">
        <v>2820</v>
      </c>
      <c r="AR187" s="46" t="s">
        <v>98</v>
      </c>
      <c r="AS187" s="56" t="s">
        <v>2821</v>
      </c>
      <c r="AT187" s="270" t="s">
        <v>2822</v>
      </c>
      <c r="AU187" s="62" t="s">
        <v>2823</v>
      </c>
      <c r="AV187" s="61" t="s">
        <v>1076</v>
      </c>
      <c r="AW187" s="59">
        <v>45261</v>
      </c>
      <c r="AX187" s="59">
        <v>45366</v>
      </c>
      <c r="AY187" s="94" t="s">
        <v>869</v>
      </c>
    </row>
    <row r="188" spans="1:51" s="33" customFormat="1" ht="18.75" hidden="1" customHeight="1">
      <c r="A188" s="255">
        <v>2023</v>
      </c>
      <c r="B188" s="46"/>
      <c r="C188" s="54" t="s">
        <v>2824</v>
      </c>
      <c r="D188" s="46" t="s">
        <v>2825</v>
      </c>
      <c r="E188" s="46" t="s">
        <v>2826</v>
      </c>
      <c r="F188" s="47">
        <v>830133329</v>
      </c>
      <c r="G188" s="57">
        <v>1843</v>
      </c>
      <c r="H188" s="46" t="s">
        <v>1891</v>
      </c>
      <c r="I188" s="46" t="s">
        <v>2368</v>
      </c>
      <c r="J188" s="46" t="s">
        <v>813</v>
      </c>
      <c r="K188" s="46" t="s">
        <v>2414</v>
      </c>
      <c r="L188" s="46" t="s">
        <v>2827</v>
      </c>
      <c r="M188" s="46" t="s">
        <v>109</v>
      </c>
      <c r="N188" s="50">
        <v>45289</v>
      </c>
      <c r="O188" s="46">
        <v>5</v>
      </c>
      <c r="P188" s="50">
        <v>45301</v>
      </c>
      <c r="Q188" s="50">
        <v>45452</v>
      </c>
      <c r="R188" s="46" t="s">
        <v>196</v>
      </c>
      <c r="S188" s="46" t="s">
        <v>196</v>
      </c>
      <c r="T188" s="46" t="s">
        <v>196</v>
      </c>
      <c r="U188" s="46" t="s">
        <v>196</v>
      </c>
      <c r="V188" s="46" t="s">
        <v>15</v>
      </c>
      <c r="W188" s="46" t="s">
        <v>15</v>
      </c>
      <c r="X188" s="46" t="s">
        <v>15</v>
      </c>
      <c r="Y188" s="50">
        <v>45452</v>
      </c>
      <c r="Z188" s="38">
        <v>162445961</v>
      </c>
      <c r="AA188" s="38">
        <v>0</v>
      </c>
      <c r="AB188" s="38">
        <f t="shared" si="22"/>
        <v>162445961</v>
      </c>
      <c r="AC188" s="38">
        <v>0</v>
      </c>
      <c r="AD188" s="64">
        <f t="shared" si="21"/>
        <v>162445961</v>
      </c>
      <c r="AE188" s="340" t="str" cm="1">
        <f t="array" aca="1" ref="AE188" ca="1">_xlfn.IFS(TODAY()&lt;Y188,Y188-TODAY(),TODAY()&gt;Y188,"NO APLICA")</f>
        <v>NO APLICA</v>
      </c>
      <c r="AF188" s="97" t="s">
        <v>767</v>
      </c>
      <c r="AG188" s="46" t="s">
        <v>197</v>
      </c>
      <c r="AH188" s="99">
        <v>146201364</v>
      </c>
      <c r="AI188" s="38" t="s">
        <v>15</v>
      </c>
      <c r="AJ188" s="38">
        <f>+AB188-AH188</f>
        <v>16244597</v>
      </c>
      <c r="AK188" s="97" t="s">
        <v>767</v>
      </c>
      <c r="AL188" s="46" t="s">
        <v>196</v>
      </c>
      <c r="AM188" s="67" t="s">
        <v>797</v>
      </c>
      <c r="AN188" s="67" t="s">
        <v>797</v>
      </c>
      <c r="AO188" s="46" t="s">
        <v>2828</v>
      </c>
      <c r="AP188" s="326" t="s">
        <v>2829</v>
      </c>
      <c r="AQ188" s="93" t="s">
        <v>2830</v>
      </c>
      <c r="AR188" s="46" t="s">
        <v>1032</v>
      </c>
      <c r="AS188" s="100" t="s">
        <v>2831</v>
      </c>
      <c r="AT188" s="298" t="s">
        <v>2811</v>
      </c>
      <c r="AU188" s="62" t="s">
        <v>2832</v>
      </c>
      <c r="AV188" s="61" t="s">
        <v>1076</v>
      </c>
      <c r="AW188" s="59">
        <v>45289</v>
      </c>
      <c r="AX188" s="59">
        <v>46537</v>
      </c>
      <c r="AY188" s="94" t="s">
        <v>805</v>
      </c>
    </row>
    <row r="189" spans="1:51" s="33" customFormat="1" ht="18.75" hidden="1" customHeight="1">
      <c r="A189" s="255">
        <v>2023</v>
      </c>
      <c r="B189" s="46"/>
      <c r="C189" s="54" t="s">
        <v>2833</v>
      </c>
      <c r="D189" s="46" t="s">
        <v>2834</v>
      </c>
      <c r="E189" s="46" t="s">
        <v>2835</v>
      </c>
      <c r="F189" s="47">
        <v>900796692</v>
      </c>
      <c r="G189" s="57" t="s">
        <v>2268</v>
      </c>
      <c r="H189" s="46" t="s">
        <v>2836</v>
      </c>
      <c r="I189" s="46" t="s">
        <v>846</v>
      </c>
      <c r="J189" s="46" t="s">
        <v>1749</v>
      </c>
      <c r="K189" s="46" t="s">
        <v>190</v>
      </c>
      <c r="L189" s="46" t="s">
        <v>2837</v>
      </c>
      <c r="M189" s="46" t="s">
        <v>109</v>
      </c>
      <c r="N189" s="50">
        <v>45289</v>
      </c>
      <c r="O189" s="46">
        <v>5</v>
      </c>
      <c r="P189" s="50">
        <v>45301</v>
      </c>
      <c r="Q189" s="50">
        <v>45452</v>
      </c>
      <c r="R189" s="50">
        <v>45448</v>
      </c>
      <c r="S189" s="46" t="s">
        <v>2838</v>
      </c>
      <c r="T189" s="47">
        <v>830076436</v>
      </c>
      <c r="U189" s="46" t="s">
        <v>1224</v>
      </c>
      <c r="V189" s="46">
        <v>9</v>
      </c>
      <c r="W189" s="46" t="s">
        <v>2839</v>
      </c>
      <c r="X189" s="46" t="s">
        <v>2840</v>
      </c>
      <c r="Y189" s="50">
        <v>45581</v>
      </c>
      <c r="Z189" s="38">
        <v>216040081</v>
      </c>
      <c r="AA189" s="38">
        <v>0</v>
      </c>
      <c r="AB189" s="95">
        <f t="shared" si="22"/>
        <v>216040081</v>
      </c>
      <c r="AC189" s="64">
        <v>19640007</v>
      </c>
      <c r="AD189" s="64">
        <v>196400074</v>
      </c>
      <c r="AE189" s="340" t="str" cm="1">
        <f t="array" aca="1" ref="AE189" ca="1">_xlfn.IFS(TODAY()&lt;Y189,Y189-TODAY(),TODAY()&gt;Y189,"NO APLICA")</f>
        <v>NO APLICA</v>
      </c>
      <c r="AF189" s="288" t="s">
        <v>767</v>
      </c>
      <c r="AG189" s="46" t="s">
        <v>197</v>
      </c>
      <c r="AH189" s="99">
        <v>58920022</v>
      </c>
      <c r="AI189" s="38">
        <v>0</v>
      </c>
      <c r="AJ189" s="38">
        <f>AD189-AH189</f>
        <v>137480052</v>
      </c>
      <c r="AK189" s="53" t="s">
        <v>197</v>
      </c>
      <c r="AL189" s="46" t="s">
        <v>196</v>
      </c>
      <c r="AM189" s="67" t="s">
        <v>797</v>
      </c>
      <c r="AN189" s="67" t="s">
        <v>797</v>
      </c>
      <c r="AO189" s="46" t="s">
        <v>762</v>
      </c>
      <c r="AP189" s="326" t="s">
        <v>2841</v>
      </c>
      <c r="AQ189" s="93" t="s">
        <v>2842</v>
      </c>
      <c r="AR189" s="46" t="s">
        <v>1032</v>
      </c>
      <c r="AS189" s="100" t="s">
        <v>2843</v>
      </c>
      <c r="AT189" s="115" t="s">
        <v>2844</v>
      </c>
      <c r="AU189" s="62" t="s">
        <v>2845</v>
      </c>
      <c r="AV189" s="94" t="s">
        <v>1056</v>
      </c>
      <c r="AW189" s="59">
        <v>45289</v>
      </c>
      <c r="AX189" s="59">
        <v>46539</v>
      </c>
      <c r="AY189" s="94" t="s">
        <v>805</v>
      </c>
    </row>
    <row r="190" spans="1:51" s="33" customFormat="1" ht="18.75" customHeight="1">
      <c r="A190" s="255">
        <v>2023</v>
      </c>
      <c r="B190" s="46"/>
      <c r="C190" s="54" t="s">
        <v>2846</v>
      </c>
      <c r="D190" s="46" t="s">
        <v>2847</v>
      </c>
      <c r="E190" s="46" t="s">
        <v>1022</v>
      </c>
      <c r="F190" s="47">
        <v>900959051</v>
      </c>
      <c r="G190" s="57" t="s">
        <v>2268</v>
      </c>
      <c r="H190" s="46" t="s">
        <v>1891</v>
      </c>
      <c r="I190" s="46" t="s">
        <v>832</v>
      </c>
      <c r="J190" s="46" t="s">
        <v>1582</v>
      </c>
      <c r="K190" s="46" t="s">
        <v>190</v>
      </c>
      <c r="L190" s="46" t="s">
        <v>2848</v>
      </c>
      <c r="M190" s="46" t="s">
        <v>109</v>
      </c>
      <c r="N190" s="50">
        <v>45289</v>
      </c>
      <c r="O190" s="46">
        <v>11</v>
      </c>
      <c r="P190" s="50">
        <v>45310</v>
      </c>
      <c r="Q190" s="50">
        <v>45644</v>
      </c>
      <c r="R190" s="46" t="s">
        <v>196</v>
      </c>
      <c r="S190" s="46" t="s">
        <v>196</v>
      </c>
      <c r="T190" s="46" t="s">
        <v>196</v>
      </c>
      <c r="U190" s="46" t="s">
        <v>196</v>
      </c>
      <c r="V190" s="46" t="s">
        <v>15</v>
      </c>
      <c r="W190" s="46" t="s">
        <v>15</v>
      </c>
      <c r="X190" s="46" t="s">
        <v>15</v>
      </c>
      <c r="Y190" s="343">
        <v>45644</v>
      </c>
      <c r="Z190" s="38">
        <v>2665093200</v>
      </c>
      <c r="AA190" s="38">
        <v>0</v>
      </c>
      <c r="AB190" s="38">
        <f t="shared" si="22"/>
        <v>2665093200</v>
      </c>
      <c r="AC190" s="38">
        <v>0</v>
      </c>
      <c r="AD190" s="64">
        <f t="shared" ref="AD190:AD213" si="23">+AB190-AC190</f>
        <v>2665093200</v>
      </c>
      <c r="AE190" s="340" t="str" cm="1">
        <f t="array" aca="1" ref="AE190" ca="1">_xlfn.IFS(TODAY()&lt;Y190,Y190-TODAY(),TODAY()&gt;Y190,"NO APLICA")</f>
        <v>NO APLICA</v>
      </c>
      <c r="AF190" s="53" t="s">
        <v>197</v>
      </c>
      <c r="AG190" s="46" t="s">
        <v>197</v>
      </c>
      <c r="AH190" s="99">
        <v>634688389</v>
      </c>
      <c r="AI190" s="38">
        <v>0</v>
      </c>
      <c r="AJ190" s="38">
        <f>+AB190-AH190</f>
        <v>2030404811</v>
      </c>
      <c r="AK190" s="53" t="s">
        <v>197</v>
      </c>
      <c r="AL190" s="46" t="s">
        <v>196</v>
      </c>
      <c r="AM190" s="67" t="s">
        <v>797</v>
      </c>
      <c r="AN190" s="67" t="s">
        <v>797</v>
      </c>
      <c r="AO190" s="46" t="s">
        <v>762</v>
      </c>
      <c r="AP190" s="326" t="s">
        <v>2849</v>
      </c>
      <c r="AQ190" s="93" t="s">
        <v>2850</v>
      </c>
      <c r="AR190" s="46" t="s">
        <v>1032</v>
      </c>
      <c r="AS190" s="100" t="s">
        <v>2810</v>
      </c>
      <c r="AT190" s="298" t="s">
        <v>2811</v>
      </c>
      <c r="AU190" s="62" t="s">
        <v>2851</v>
      </c>
      <c r="AV190" s="61" t="s">
        <v>1076</v>
      </c>
      <c r="AW190" s="59">
        <v>45295</v>
      </c>
      <c r="AX190" s="59">
        <v>46725</v>
      </c>
      <c r="AY190" s="94" t="s">
        <v>805</v>
      </c>
    </row>
    <row r="191" spans="1:51" s="33" customFormat="1" ht="18.75" hidden="1" customHeight="1">
      <c r="A191" s="256">
        <v>2023</v>
      </c>
      <c r="B191" s="251"/>
      <c r="C191" s="252" t="s">
        <v>2852</v>
      </c>
      <c r="D191" s="251" t="s">
        <v>2853</v>
      </c>
      <c r="E191" s="251" t="s">
        <v>2854</v>
      </c>
      <c r="F191" s="47">
        <v>901144049</v>
      </c>
      <c r="G191" s="90" t="s">
        <v>2855</v>
      </c>
      <c r="H191" s="94" t="s">
        <v>2856</v>
      </c>
      <c r="I191" s="46" t="s">
        <v>832</v>
      </c>
      <c r="J191" s="46" t="s">
        <v>1582</v>
      </c>
      <c r="K191" s="46" t="s">
        <v>190</v>
      </c>
      <c r="L191" s="46" t="s">
        <v>2857</v>
      </c>
      <c r="M191" s="46" t="s">
        <v>109</v>
      </c>
      <c r="N191" s="50">
        <v>45289</v>
      </c>
      <c r="O191" s="46">
        <v>5</v>
      </c>
      <c r="P191" s="50">
        <v>45316</v>
      </c>
      <c r="Q191" s="50">
        <v>45467</v>
      </c>
      <c r="R191" s="46" t="s">
        <v>196</v>
      </c>
      <c r="S191" s="46" t="s">
        <v>196</v>
      </c>
      <c r="T191" s="46" t="s">
        <v>196</v>
      </c>
      <c r="U191" s="46" t="s">
        <v>2858</v>
      </c>
      <c r="V191" s="46">
        <v>8</v>
      </c>
      <c r="W191" s="266">
        <v>45552</v>
      </c>
      <c r="X191" s="267" t="s">
        <v>2859</v>
      </c>
      <c r="Y191" s="253">
        <v>45589</v>
      </c>
      <c r="Z191" s="38">
        <v>386355072</v>
      </c>
      <c r="AA191" s="38">
        <v>0</v>
      </c>
      <c r="AB191" s="38">
        <f t="shared" si="22"/>
        <v>386355072</v>
      </c>
      <c r="AC191" s="38">
        <v>0</v>
      </c>
      <c r="AD191" s="64">
        <f t="shared" si="23"/>
        <v>386355072</v>
      </c>
      <c r="AE191" s="340" t="str" cm="1">
        <f t="array" aca="1" ref="AE191" ca="1">_xlfn.IFS(TODAY()&lt;Y191,Y191-TODAY(),TODAY()&gt;Y191,"NO APLICA")</f>
        <v>NO APLICA</v>
      </c>
      <c r="AF191" s="116" t="s">
        <v>765</v>
      </c>
      <c r="AG191" s="46" t="s">
        <v>765</v>
      </c>
      <c r="AH191" s="38">
        <v>187910469</v>
      </c>
      <c r="AI191" s="38">
        <v>0</v>
      </c>
      <c r="AJ191" s="38">
        <f>+AB191-AH191</f>
        <v>198444603</v>
      </c>
      <c r="AK191" s="268" t="s">
        <v>875</v>
      </c>
      <c r="AL191" s="46" t="s">
        <v>196</v>
      </c>
      <c r="AM191" s="67" t="s">
        <v>797</v>
      </c>
      <c r="AN191" s="67" t="s">
        <v>797</v>
      </c>
      <c r="AO191" s="46" t="s">
        <v>762</v>
      </c>
      <c r="AP191" s="326" t="s">
        <v>2860</v>
      </c>
      <c r="AQ191" s="93" t="s">
        <v>2861</v>
      </c>
      <c r="AR191" s="251" t="s">
        <v>1121</v>
      </c>
      <c r="AS191" s="250" t="s">
        <v>2862</v>
      </c>
      <c r="AT191" s="115" t="s">
        <v>2863</v>
      </c>
      <c r="AU191" s="62" t="s">
        <v>2864</v>
      </c>
      <c r="AV191" s="61" t="s">
        <v>1076</v>
      </c>
      <c r="AW191" s="59">
        <v>45315</v>
      </c>
      <c r="AX191" s="59">
        <v>46567</v>
      </c>
      <c r="AY191" s="94" t="s">
        <v>805</v>
      </c>
    </row>
    <row r="192" spans="1:51" s="33" customFormat="1" ht="18.75" customHeight="1">
      <c r="A192" s="255">
        <v>2023</v>
      </c>
      <c r="B192" s="46"/>
      <c r="C192" s="54">
        <v>116746</v>
      </c>
      <c r="D192" s="46">
        <v>116746</v>
      </c>
      <c r="E192" s="46" t="s">
        <v>1548</v>
      </c>
      <c r="F192" s="47">
        <v>900459737</v>
      </c>
      <c r="G192" s="57">
        <v>1873</v>
      </c>
      <c r="H192" s="46" t="s">
        <v>2394</v>
      </c>
      <c r="I192" s="46" t="s">
        <v>1463</v>
      </c>
      <c r="J192" s="46" t="s">
        <v>1464</v>
      </c>
      <c r="K192" s="46" t="s">
        <v>1477</v>
      </c>
      <c r="L192" s="46" t="s">
        <v>2865</v>
      </c>
      <c r="M192" s="46" t="s">
        <v>721</v>
      </c>
      <c r="N192" s="50">
        <v>45198</v>
      </c>
      <c r="O192" s="46">
        <v>10</v>
      </c>
      <c r="P192" s="50">
        <v>45202</v>
      </c>
      <c r="Q192" s="50">
        <v>45506</v>
      </c>
      <c r="R192" s="46" t="s">
        <v>196</v>
      </c>
      <c r="S192" s="46" t="s">
        <v>196</v>
      </c>
      <c r="T192" s="46" t="s">
        <v>196</v>
      </c>
      <c r="U192" s="46" t="s">
        <v>1117</v>
      </c>
      <c r="V192" s="46"/>
      <c r="W192" s="46" t="s">
        <v>15</v>
      </c>
      <c r="X192" s="46" t="s">
        <v>15</v>
      </c>
      <c r="Y192" s="343">
        <v>45598</v>
      </c>
      <c r="Z192" s="38">
        <v>90000000</v>
      </c>
      <c r="AA192" s="38">
        <v>0</v>
      </c>
      <c r="AB192" s="38">
        <f t="shared" si="22"/>
        <v>90000000</v>
      </c>
      <c r="AC192" s="38">
        <v>0</v>
      </c>
      <c r="AD192" s="64">
        <f t="shared" si="23"/>
        <v>90000000</v>
      </c>
      <c r="AE192" s="340" t="str" cm="1">
        <f t="array" aca="1" ref="AE192" ca="1">_xlfn.IFS(TODAY()&lt;Y192,Y192-TODAY(),TODAY()&gt;Y192,"NO APLICA")</f>
        <v>NO APLICA</v>
      </c>
      <c r="AF192" s="53" t="s">
        <v>197</v>
      </c>
      <c r="AG192" s="46" t="s">
        <v>2866</v>
      </c>
      <c r="AH192" s="38">
        <f>45504511+5858639+2698511</f>
        <v>54061661</v>
      </c>
      <c r="AI192" s="38">
        <v>0</v>
      </c>
      <c r="AJ192" s="38">
        <f>+AB192-AH192</f>
        <v>35938339</v>
      </c>
      <c r="AK192" s="53" t="s">
        <v>197</v>
      </c>
      <c r="AL192" s="46" t="s">
        <v>196</v>
      </c>
      <c r="AM192" s="67" t="s">
        <v>797</v>
      </c>
      <c r="AN192" s="67" t="s">
        <v>797</v>
      </c>
      <c r="AO192" s="46" t="s">
        <v>762</v>
      </c>
      <c r="AP192" s="326" t="s">
        <v>2867</v>
      </c>
      <c r="AQ192" s="93" t="s">
        <v>2868</v>
      </c>
      <c r="AR192" s="46" t="s">
        <v>199</v>
      </c>
      <c r="AS192" s="100" t="s">
        <v>2869</v>
      </c>
      <c r="AT192" s="298" t="s">
        <v>2870</v>
      </c>
      <c r="AU192" s="62">
        <v>2050275</v>
      </c>
      <c r="AV192" s="61" t="s">
        <v>2871</v>
      </c>
      <c r="AW192" s="59" t="s">
        <v>2872</v>
      </c>
      <c r="AX192" s="59" t="s">
        <v>2873</v>
      </c>
      <c r="AY192" s="94" t="s">
        <v>805</v>
      </c>
    </row>
    <row r="193" spans="1:76" s="33" customFormat="1" ht="18.75" hidden="1" customHeight="1">
      <c r="A193" s="255">
        <v>2023</v>
      </c>
      <c r="B193" s="46"/>
      <c r="C193" s="54">
        <v>107450</v>
      </c>
      <c r="D193" s="46">
        <v>107450</v>
      </c>
      <c r="E193" s="46" t="s">
        <v>2874</v>
      </c>
      <c r="F193" s="47">
        <v>10125834</v>
      </c>
      <c r="G193" s="57">
        <v>1873</v>
      </c>
      <c r="H193" s="46" t="s">
        <v>2394</v>
      </c>
      <c r="I193" s="46" t="s">
        <v>1463</v>
      </c>
      <c r="J193" s="46" t="s">
        <v>1464</v>
      </c>
      <c r="K193" s="46" t="s">
        <v>1477</v>
      </c>
      <c r="L193" s="46" t="s">
        <v>688</v>
      </c>
      <c r="M193" s="46" t="s">
        <v>109</v>
      </c>
      <c r="N193" s="50">
        <v>45026</v>
      </c>
      <c r="O193" s="46">
        <v>3</v>
      </c>
      <c r="P193" s="50">
        <v>45026</v>
      </c>
      <c r="Q193" s="50">
        <v>45117</v>
      </c>
      <c r="R193" s="46" t="s">
        <v>196</v>
      </c>
      <c r="S193" s="46" t="s">
        <v>196</v>
      </c>
      <c r="T193" s="46" t="s">
        <v>196</v>
      </c>
      <c r="U193" s="46" t="s">
        <v>196</v>
      </c>
      <c r="V193" s="46" t="s">
        <v>15</v>
      </c>
      <c r="W193" s="46" t="s">
        <v>15</v>
      </c>
      <c r="X193" s="46" t="s">
        <v>15</v>
      </c>
      <c r="Y193" s="50">
        <v>45117</v>
      </c>
      <c r="Z193" s="38">
        <v>51915640</v>
      </c>
      <c r="AA193" s="38">
        <v>0</v>
      </c>
      <c r="AB193" s="38">
        <f t="shared" si="22"/>
        <v>51915640</v>
      </c>
      <c r="AC193" s="38">
        <v>0</v>
      </c>
      <c r="AD193" s="64">
        <f t="shared" si="23"/>
        <v>51915640</v>
      </c>
      <c r="AE193" s="340" t="str" cm="1">
        <f t="array" aca="1" ref="AE193" ca="1">_xlfn.IFS(TODAY()&lt;Y193,Y193-TODAY(),TODAY()&gt;Y193,"NO APLICA")</f>
        <v>NO APLICA</v>
      </c>
      <c r="AF193" s="97" t="s">
        <v>767</v>
      </c>
      <c r="AG193" s="46" t="s">
        <v>1467</v>
      </c>
      <c r="AH193" s="38">
        <v>51915640</v>
      </c>
      <c r="AI193" s="38">
        <v>0</v>
      </c>
      <c r="AJ193" s="38">
        <f>+AB193-AH193</f>
        <v>0</v>
      </c>
      <c r="AK193" s="97" t="s">
        <v>767</v>
      </c>
      <c r="AL193" s="46" t="s">
        <v>875</v>
      </c>
      <c r="AM193" s="67" t="s">
        <v>797</v>
      </c>
      <c r="AN193" s="67" t="s">
        <v>797</v>
      </c>
      <c r="AO193" s="46" t="s">
        <v>2351</v>
      </c>
      <c r="AP193" s="326" t="s">
        <v>2875</v>
      </c>
      <c r="AQ193" s="72" t="s">
        <v>2876</v>
      </c>
      <c r="AR193" s="46" t="s">
        <v>199</v>
      </c>
      <c r="AS193" s="121" t="s">
        <v>1002</v>
      </c>
      <c r="AT193" s="299" t="s">
        <v>2877</v>
      </c>
      <c r="AU193" s="62" t="s">
        <v>196</v>
      </c>
      <c r="AV193" s="61" t="s">
        <v>196</v>
      </c>
      <c r="AW193" s="59" t="s">
        <v>196</v>
      </c>
      <c r="AX193" s="59" t="s">
        <v>196</v>
      </c>
      <c r="AY193" s="63" t="s">
        <v>196</v>
      </c>
    </row>
    <row r="194" spans="1:76" s="33" customFormat="1" ht="18.75" hidden="1" customHeight="1">
      <c r="A194" s="255">
        <v>2023</v>
      </c>
      <c r="B194" s="46"/>
      <c r="C194" s="54">
        <v>108883</v>
      </c>
      <c r="D194" s="46">
        <v>108883</v>
      </c>
      <c r="E194" s="46" t="s">
        <v>2878</v>
      </c>
      <c r="F194" s="47">
        <v>901677292</v>
      </c>
      <c r="G194" s="57" t="s">
        <v>2879</v>
      </c>
      <c r="H194" s="46" t="s">
        <v>2880</v>
      </c>
      <c r="I194" s="46" t="s">
        <v>1463</v>
      </c>
      <c r="J194" s="46" t="s">
        <v>1464</v>
      </c>
      <c r="K194" s="46" t="s">
        <v>1477</v>
      </c>
      <c r="L194" s="46" t="s">
        <v>2881</v>
      </c>
      <c r="M194" s="46" t="s">
        <v>721</v>
      </c>
      <c r="N194" s="50">
        <v>45050</v>
      </c>
      <c r="O194" s="46">
        <v>10</v>
      </c>
      <c r="P194" s="50">
        <v>45050</v>
      </c>
      <c r="Q194" s="50">
        <v>45359</v>
      </c>
      <c r="R194" s="46" t="s">
        <v>196</v>
      </c>
      <c r="S194" s="46" t="s">
        <v>196</v>
      </c>
      <c r="T194" s="46" t="s">
        <v>196</v>
      </c>
      <c r="U194" s="46" t="s">
        <v>2882</v>
      </c>
      <c r="V194" s="46" t="s">
        <v>2883</v>
      </c>
      <c r="W194" s="46" t="s">
        <v>15</v>
      </c>
      <c r="X194" s="46" t="s">
        <v>15</v>
      </c>
      <c r="Y194" s="50">
        <v>45467</v>
      </c>
      <c r="Z194" s="38">
        <v>243468655</v>
      </c>
      <c r="AA194" s="38">
        <v>109854419</v>
      </c>
      <c r="AB194" s="38">
        <f t="shared" si="22"/>
        <v>353323074</v>
      </c>
      <c r="AC194" s="38">
        <v>0</v>
      </c>
      <c r="AD194" s="64">
        <f t="shared" si="23"/>
        <v>353323074</v>
      </c>
      <c r="AE194" s="340" t="str" cm="1">
        <f t="array" aca="1" ref="AE194" ca="1">_xlfn.IFS(TODAY()&lt;Y194,Y194-TODAY(),TODAY()&gt;Y194,"NO APLICA")</f>
        <v>NO APLICA</v>
      </c>
      <c r="AF194" s="365" t="s">
        <v>767</v>
      </c>
      <c r="AG194" s="46" t="s">
        <v>2866</v>
      </c>
      <c r="AH194" s="38">
        <f>308284620+26623364</f>
        <v>334907984</v>
      </c>
      <c r="AI194" s="38">
        <v>0</v>
      </c>
      <c r="AJ194" s="124">
        <f>+AB194-AH194</f>
        <v>18415090</v>
      </c>
      <c r="AK194" s="268" t="s">
        <v>875</v>
      </c>
      <c r="AL194" s="46" t="s">
        <v>196</v>
      </c>
      <c r="AM194" s="67" t="s">
        <v>797</v>
      </c>
      <c r="AN194" s="67" t="s">
        <v>797</v>
      </c>
      <c r="AO194" s="46" t="s">
        <v>762</v>
      </c>
      <c r="AP194" s="326" t="s">
        <v>2884</v>
      </c>
      <c r="AQ194" s="72" t="s">
        <v>2885</v>
      </c>
      <c r="AR194" s="46" t="s">
        <v>2886</v>
      </c>
      <c r="AS194" s="100" t="s">
        <v>2887</v>
      </c>
      <c r="AT194" s="115" t="s">
        <v>2888</v>
      </c>
      <c r="AU194" s="62" t="s">
        <v>2889</v>
      </c>
      <c r="AV194" s="61" t="s">
        <v>216</v>
      </c>
      <c r="AW194" s="59" t="s">
        <v>2890</v>
      </c>
      <c r="AX194" s="59" t="s">
        <v>2891</v>
      </c>
      <c r="AY194" s="94" t="s">
        <v>805</v>
      </c>
    </row>
    <row r="195" spans="1:76" s="33" customFormat="1" ht="18.75" hidden="1" customHeight="1">
      <c r="A195" s="255">
        <v>2023</v>
      </c>
      <c r="B195" s="46"/>
      <c r="C195" s="54">
        <v>114839</v>
      </c>
      <c r="D195" s="46">
        <v>114839</v>
      </c>
      <c r="E195" s="46" t="s">
        <v>2892</v>
      </c>
      <c r="F195" s="47">
        <v>9353659</v>
      </c>
      <c r="G195" s="57">
        <v>1873</v>
      </c>
      <c r="H195" s="46" t="s">
        <v>2394</v>
      </c>
      <c r="I195" s="46" t="s">
        <v>1463</v>
      </c>
      <c r="J195" s="46" t="s">
        <v>1464</v>
      </c>
      <c r="K195" s="46" t="s">
        <v>1477</v>
      </c>
      <c r="L195" s="46" t="s">
        <v>2893</v>
      </c>
      <c r="M195" s="46" t="s">
        <v>2600</v>
      </c>
      <c r="N195" s="50">
        <v>45166</v>
      </c>
      <c r="O195" s="46">
        <v>7</v>
      </c>
      <c r="P195" s="50">
        <v>45013</v>
      </c>
      <c r="Q195" s="50">
        <v>45223</v>
      </c>
      <c r="R195" s="46" t="s">
        <v>196</v>
      </c>
      <c r="S195" s="46" t="s">
        <v>196</v>
      </c>
      <c r="T195" s="46" t="s">
        <v>196</v>
      </c>
      <c r="U195" s="46" t="s">
        <v>196</v>
      </c>
      <c r="V195" s="46" t="s">
        <v>15</v>
      </c>
      <c r="W195" s="46" t="s">
        <v>15</v>
      </c>
      <c r="X195" s="46" t="s">
        <v>15</v>
      </c>
      <c r="Y195" s="50">
        <v>45223</v>
      </c>
      <c r="Z195" s="38">
        <v>3034056</v>
      </c>
      <c r="AA195" s="38">
        <v>0</v>
      </c>
      <c r="AB195" s="38">
        <f t="shared" si="22"/>
        <v>3034056</v>
      </c>
      <c r="AC195" s="38">
        <v>0</v>
      </c>
      <c r="AD195" s="64">
        <f t="shared" si="23"/>
        <v>3034056</v>
      </c>
      <c r="AE195" s="340" t="str" cm="1">
        <f t="array" aca="1" ref="AE195" ca="1">_xlfn.IFS(TODAY()&lt;Y195,Y195-TODAY(),TODAY()&gt;Y195,"NO APLICA")</f>
        <v>NO APLICA</v>
      </c>
      <c r="AF195" s="97" t="s">
        <v>767</v>
      </c>
      <c r="AG195" s="46" t="s">
        <v>1467</v>
      </c>
      <c r="AH195" s="38">
        <v>3034055</v>
      </c>
      <c r="AI195" s="38">
        <v>1</v>
      </c>
      <c r="AJ195" s="38">
        <f>+AB195-AH195-AI195</f>
        <v>0</v>
      </c>
      <c r="AK195" s="97" t="s">
        <v>767</v>
      </c>
      <c r="AL195" s="46" t="s">
        <v>875</v>
      </c>
      <c r="AM195" s="67" t="s">
        <v>797</v>
      </c>
      <c r="AN195" s="67" t="s">
        <v>797</v>
      </c>
      <c r="AO195" s="46" t="s">
        <v>2894</v>
      </c>
      <c r="AP195" s="326" t="s">
        <v>2895</v>
      </c>
      <c r="AQ195" s="72" t="s">
        <v>2896</v>
      </c>
      <c r="AR195" s="46" t="s">
        <v>709</v>
      </c>
      <c r="AS195" s="56" t="s">
        <v>707</v>
      </c>
      <c r="AT195" s="270" t="s">
        <v>2897</v>
      </c>
      <c r="AU195" s="62" t="s">
        <v>196</v>
      </c>
      <c r="AV195" s="61" t="s">
        <v>196</v>
      </c>
      <c r="AW195" s="59" t="s">
        <v>196</v>
      </c>
      <c r="AX195" s="59" t="s">
        <v>196</v>
      </c>
      <c r="AY195" s="63" t="s">
        <v>196</v>
      </c>
    </row>
    <row r="196" spans="1:76" s="33" customFormat="1" ht="18.75" hidden="1" customHeight="1">
      <c r="A196" s="255">
        <v>2023</v>
      </c>
      <c r="B196" s="46"/>
      <c r="C196" s="54">
        <v>114843</v>
      </c>
      <c r="D196" s="46">
        <v>114843</v>
      </c>
      <c r="E196" s="46" t="s">
        <v>2892</v>
      </c>
      <c r="F196" s="47">
        <v>9353659</v>
      </c>
      <c r="G196" s="57">
        <v>1873</v>
      </c>
      <c r="H196" s="46" t="s">
        <v>2394</v>
      </c>
      <c r="I196" s="46" t="s">
        <v>1463</v>
      </c>
      <c r="J196" s="46" t="s">
        <v>1464</v>
      </c>
      <c r="K196" s="46" t="s">
        <v>1477</v>
      </c>
      <c r="L196" s="46" t="s">
        <v>2893</v>
      </c>
      <c r="M196" s="46" t="s">
        <v>2600</v>
      </c>
      <c r="N196" s="50">
        <v>45161</v>
      </c>
      <c r="O196" s="46" t="s">
        <v>2898</v>
      </c>
      <c r="P196" s="50">
        <v>45163</v>
      </c>
      <c r="Q196" s="50">
        <v>45189</v>
      </c>
      <c r="R196" s="46" t="s">
        <v>196</v>
      </c>
      <c r="S196" s="46" t="s">
        <v>196</v>
      </c>
      <c r="T196" s="46" t="s">
        <v>196</v>
      </c>
      <c r="U196" s="46" t="s">
        <v>196</v>
      </c>
      <c r="V196" s="46" t="s">
        <v>15</v>
      </c>
      <c r="W196" s="46" t="s">
        <v>15</v>
      </c>
      <c r="X196" s="46" t="s">
        <v>15</v>
      </c>
      <c r="Y196" s="50">
        <v>45223</v>
      </c>
      <c r="Z196" s="38">
        <v>25500488</v>
      </c>
      <c r="AA196" s="38">
        <v>0</v>
      </c>
      <c r="AB196" s="38">
        <f t="shared" si="22"/>
        <v>25500488</v>
      </c>
      <c r="AC196" s="38">
        <v>0</v>
      </c>
      <c r="AD196" s="64">
        <f t="shared" si="23"/>
        <v>25500488</v>
      </c>
      <c r="AE196" s="340" t="str" cm="1">
        <f t="array" aca="1" ref="AE196" ca="1">_xlfn.IFS(TODAY()&lt;Y196,Y196-TODAY(),TODAY()&gt;Y196,"NO APLICA")</f>
        <v>NO APLICA</v>
      </c>
      <c r="AF196" s="97" t="s">
        <v>767</v>
      </c>
      <c r="AG196" s="46" t="s">
        <v>1467</v>
      </c>
      <c r="AH196" s="38">
        <v>25500488</v>
      </c>
      <c r="AI196" s="38" t="s">
        <v>15</v>
      </c>
      <c r="AJ196" s="38">
        <f>+AB196-AH196</f>
        <v>0</v>
      </c>
      <c r="AK196" s="97" t="s">
        <v>767</v>
      </c>
      <c r="AL196" s="46" t="s">
        <v>875</v>
      </c>
      <c r="AM196" s="67" t="s">
        <v>797</v>
      </c>
      <c r="AN196" s="67" t="s">
        <v>797</v>
      </c>
      <c r="AO196" s="46" t="s">
        <v>2351</v>
      </c>
      <c r="AP196" s="326" t="s">
        <v>2899</v>
      </c>
      <c r="AQ196" s="72" t="s">
        <v>2900</v>
      </c>
      <c r="AR196" s="46" t="s">
        <v>709</v>
      </c>
      <c r="AS196" s="56" t="s">
        <v>707</v>
      </c>
      <c r="AT196" s="270" t="s">
        <v>2901</v>
      </c>
      <c r="AU196" s="62" t="s">
        <v>196</v>
      </c>
      <c r="AV196" s="61" t="s">
        <v>196</v>
      </c>
      <c r="AW196" s="59" t="s">
        <v>196</v>
      </c>
      <c r="AX196" s="59" t="s">
        <v>196</v>
      </c>
      <c r="AY196" s="63" t="s">
        <v>196</v>
      </c>
    </row>
    <row r="197" spans="1:76" s="33" customFormat="1" ht="18.75" hidden="1" customHeight="1">
      <c r="A197" s="255">
        <v>2023</v>
      </c>
      <c r="B197" s="46"/>
      <c r="C197" s="54">
        <v>115116</v>
      </c>
      <c r="D197" s="46">
        <v>115116</v>
      </c>
      <c r="E197" s="46" t="s">
        <v>2902</v>
      </c>
      <c r="F197" s="47">
        <v>901539681</v>
      </c>
      <c r="G197" s="57" t="s">
        <v>2903</v>
      </c>
      <c r="H197" s="46" t="s">
        <v>2904</v>
      </c>
      <c r="I197" s="46" t="s">
        <v>1463</v>
      </c>
      <c r="J197" s="46" t="s">
        <v>1464</v>
      </c>
      <c r="K197" s="46" t="s">
        <v>1477</v>
      </c>
      <c r="L197" s="46" t="s">
        <v>2905</v>
      </c>
      <c r="M197" s="46" t="s">
        <v>109</v>
      </c>
      <c r="N197" s="50">
        <v>45167</v>
      </c>
      <c r="O197" s="46">
        <v>7</v>
      </c>
      <c r="P197" s="50">
        <v>45173</v>
      </c>
      <c r="Q197" s="50">
        <v>45385</v>
      </c>
      <c r="R197" s="46" t="s">
        <v>196</v>
      </c>
      <c r="S197" s="46" t="s">
        <v>196</v>
      </c>
      <c r="T197" s="46" t="s">
        <v>196</v>
      </c>
      <c r="U197" s="46" t="s">
        <v>196</v>
      </c>
      <c r="V197" s="46" t="s">
        <v>15</v>
      </c>
      <c r="W197" s="46" t="s">
        <v>15</v>
      </c>
      <c r="X197" s="46" t="s">
        <v>15</v>
      </c>
      <c r="Y197" s="50">
        <v>45385</v>
      </c>
      <c r="Z197" s="38">
        <v>1619156791</v>
      </c>
      <c r="AA197" s="38">
        <v>0</v>
      </c>
      <c r="AB197" s="38">
        <f t="shared" si="22"/>
        <v>1619156791</v>
      </c>
      <c r="AC197" s="38">
        <v>0</v>
      </c>
      <c r="AD197" s="64">
        <f t="shared" si="23"/>
        <v>1619156791</v>
      </c>
      <c r="AE197" s="340" t="str" cm="1">
        <f t="array" aca="1" ref="AE197" ca="1">_xlfn.IFS(TODAY()&lt;Y197,Y197-TODAY(),TODAY()&gt;Y197,"NO APLICA")</f>
        <v>NO APLICA</v>
      </c>
      <c r="AF197" s="88" t="s">
        <v>763</v>
      </c>
      <c r="AG197" s="46" t="s">
        <v>1467</v>
      </c>
      <c r="AH197" s="38">
        <v>1585049696</v>
      </c>
      <c r="AI197" s="38">
        <v>34107095</v>
      </c>
      <c r="AJ197" s="38">
        <f>+AB197-AH197-AI197</f>
        <v>0</v>
      </c>
      <c r="AK197" s="88" t="s">
        <v>763</v>
      </c>
      <c r="AL197" s="50"/>
      <c r="AM197" s="67" t="s">
        <v>797</v>
      </c>
      <c r="AN197" s="67" t="s">
        <v>797</v>
      </c>
      <c r="AO197" s="113" t="s">
        <v>2906</v>
      </c>
      <c r="AP197" s="326" t="s">
        <v>2907</v>
      </c>
      <c r="AQ197" s="72" t="s">
        <v>2908</v>
      </c>
      <c r="AR197" s="46" t="s">
        <v>2886</v>
      </c>
      <c r="AS197" s="100" t="s">
        <v>2909</v>
      </c>
      <c r="AT197" s="115" t="s">
        <v>2910</v>
      </c>
      <c r="AU197" s="62" t="s">
        <v>2911</v>
      </c>
      <c r="AV197" s="61" t="s">
        <v>1076</v>
      </c>
      <c r="AW197" s="59">
        <v>45167</v>
      </c>
      <c r="AX197" s="59">
        <v>45543</v>
      </c>
      <c r="AY197" s="61" t="s">
        <v>805</v>
      </c>
    </row>
    <row r="198" spans="1:76" s="33" customFormat="1" ht="18.75" hidden="1" customHeight="1">
      <c r="A198" s="255">
        <v>2023</v>
      </c>
      <c r="B198" s="46"/>
      <c r="C198" s="54">
        <v>115752</v>
      </c>
      <c r="D198" s="46">
        <v>115752</v>
      </c>
      <c r="E198" s="46" t="s">
        <v>2313</v>
      </c>
      <c r="F198" s="47">
        <v>830122983</v>
      </c>
      <c r="G198" s="57">
        <v>1873</v>
      </c>
      <c r="H198" s="46" t="s">
        <v>2394</v>
      </c>
      <c r="I198" s="46" t="s">
        <v>1463</v>
      </c>
      <c r="J198" s="46" t="s">
        <v>1464</v>
      </c>
      <c r="K198" s="46" t="s">
        <v>1477</v>
      </c>
      <c r="L198" s="46" t="s">
        <v>2912</v>
      </c>
      <c r="M198" s="46" t="s">
        <v>659</v>
      </c>
      <c r="N198" s="50">
        <v>45180</v>
      </c>
      <c r="O198" s="46">
        <v>3</v>
      </c>
      <c r="P198" s="50">
        <v>37514</v>
      </c>
      <c r="Q198" s="50">
        <v>45274</v>
      </c>
      <c r="R198" s="46" t="s">
        <v>196</v>
      </c>
      <c r="S198" s="46" t="s">
        <v>196</v>
      </c>
      <c r="T198" s="46" t="s">
        <v>196</v>
      </c>
      <c r="U198" s="46" t="s">
        <v>196</v>
      </c>
      <c r="V198" s="46" t="s">
        <v>15</v>
      </c>
      <c r="W198" s="46" t="s">
        <v>15</v>
      </c>
      <c r="X198" s="46" t="s">
        <v>15</v>
      </c>
      <c r="Y198" s="50">
        <v>45274</v>
      </c>
      <c r="Z198" s="38">
        <v>9061104</v>
      </c>
      <c r="AA198" s="38">
        <v>0</v>
      </c>
      <c r="AB198" s="38">
        <f t="shared" si="22"/>
        <v>9061104</v>
      </c>
      <c r="AC198" s="38">
        <v>0</v>
      </c>
      <c r="AD198" s="64">
        <f t="shared" si="23"/>
        <v>9061104</v>
      </c>
      <c r="AE198" s="340" t="str" cm="1">
        <f t="array" aca="1" ref="AE198" ca="1">_xlfn.IFS(TODAY()&lt;Y198,Y198-TODAY(),TODAY()&gt;Y198,"NO APLICA")</f>
        <v>NO APLICA</v>
      </c>
      <c r="AF198" s="97" t="s">
        <v>767</v>
      </c>
      <c r="AG198" s="46" t="s">
        <v>1467</v>
      </c>
      <c r="AH198" s="38">
        <v>9061104</v>
      </c>
      <c r="AI198" s="38">
        <v>0</v>
      </c>
      <c r="AJ198" s="38">
        <f t="shared" ref="AJ198:AJ213" si="24">+AB198-AH198</f>
        <v>0</v>
      </c>
      <c r="AK198" s="97" t="s">
        <v>767</v>
      </c>
      <c r="AL198" s="46" t="s">
        <v>875</v>
      </c>
      <c r="AM198" s="67" t="s">
        <v>797</v>
      </c>
      <c r="AN198" s="67" t="s">
        <v>797</v>
      </c>
      <c r="AO198" s="46" t="s">
        <v>2913</v>
      </c>
      <c r="AP198" s="326" t="s">
        <v>2914</v>
      </c>
      <c r="AQ198" s="72" t="s">
        <v>2915</v>
      </c>
      <c r="AR198" s="46" t="s">
        <v>842</v>
      </c>
      <c r="AS198" s="56" t="s">
        <v>614</v>
      </c>
      <c r="AT198" s="270" t="s">
        <v>2916</v>
      </c>
      <c r="AU198" s="62" t="s">
        <v>196</v>
      </c>
      <c r="AV198" s="61" t="s">
        <v>196</v>
      </c>
      <c r="AW198" s="59" t="s">
        <v>196</v>
      </c>
      <c r="AX198" s="59" t="s">
        <v>196</v>
      </c>
      <c r="AY198" s="63" t="s">
        <v>196</v>
      </c>
    </row>
    <row r="199" spans="1:76" s="33" customFormat="1" ht="18.75" hidden="1" customHeight="1">
      <c r="A199" s="255">
        <v>2023</v>
      </c>
      <c r="B199" s="46"/>
      <c r="C199" s="54">
        <v>116341</v>
      </c>
      <c r="D199" s="46">
        <v>116341</v>
      </c>
      <c r="E199" s="46" t="s">
        <v>2917</v>
      </c>
      <c r="F199" s="47">
        <v>800058607</v>
      </c>
      <c r="G199" s="57">
        <v>1872</v>
      </c>
      <c r="H199" s="46" t="s">
        <v>2597</v>
      </c>
      <c r="I199" s="46" t="s">
        <v>1463</v>
      </c>
      <c r="J199" s="46" t="s">
        <v>1464</v>
      </c>
      <c r="K199" s="46" t="s">
        <v>1477</v>
      </c>
      <c r="L199" s="46" t="s">
        <v>2918</v>
      </c>
      <c r="M199" s="46" t="s">
        <v>2600</v>
      </c>
      <c r="N199" s="50">
        <v>45191</v>
      </c>
      <c r="O199" s="46">
        <v>3</v>
      </c>
      <c r="P199" s="50">
        <v>45198</v>
      </c>
      <c r="Q199" s="50">
        <v>45291</v>
      </c>
      <c r="R199" s="46" t="s">
        <v>196</v>
      </c>
      <c r="S199" s="46" t="s">
        <v>196</v>
      </c>
      <c r="T199" s="46" t="s">
        <v>196</v>
      </c>
      <c r="U199" s="46" t="s">
        <v>196</v>
      </c>
      <c r="V199" s="46" t="s">
        <v>15</v>
      </c>
      <c r="W199" s="46" t="s">
        <v>15</v>
      </c>
      <c r="X199" s="46" t="s">
        <v>15</v>
      </c>
      <c r="Y199" s="50">
        <v>45291</v>
      </c>
      <c r="Z199" s="38">
        <v>121903207</v>
      </c>
      <c r="AA199" s="38">
        <v>0</v>
      </c>
      <c r="AB199" s="38">
        <f t="shared" si="22"/>
        <v>121903207</v>
      </c>
      <c r="AC199" s="38">
        <v>0</v>
      </c>
      <c r="AD199" s="64">
        <f t="shared" si="23"/>
        <v>121903207</v>
      </c>
      <c r="AE199" s="340" t="str" cm="1">
        <f t="array" aca="1" ref="AE199" ca="1">_xlfn.IFS(TODAY()&lt;Y199,Y199-TODAY(),TODAY()&gt;Y199,"NO APLICA")</f>
        <v>NO APLICA</v>
      </c>
      <c r="AF199" s="97" t="s">
        <v>767</v>
      </c>
      <c r="AG199" s="46" t="s">
        <v>1467</v>
      </c>
      <c r="AH199" s="38">
        <v>121903207</v>
      </c>
      <c r="AI199" s="38">
        <v>0</v>
      </c>
      <c r="AJ199" s="38">
        <f t="shared" si="24"/>
        <v>0</v>
      </c>
      <c r="AK199" s="97" t="s">
        <v>767</v>
      </c>
      <c r="AL199" s="46" t="s">
        <v>875</v>
      </c>
      <c r="AM199" s="67" t="s">
        <v>797</v>
      </c>
      <c r="AN199" s="67" t="s">
        <v>797</v>
      </c>
      <c r="AO199" s="46" t="s">
        <v>2913</v>
      </c>
      <c r="AP199" s="326" t="s">
        <v>2919</v>
      </c>
      <c r="AQ199" s="72" t="s">
        <v>2920</v>
      </c>
      <c r="AR199" s="46" t="s">
        <v>842</v>
      </c>
      <c r="AS199" s="56" t="s">
        <v>614</v>
      </c>
      <c r="AT199" s="270" t="s">
        <v>2921</v>
      </c>
      <c r="AU199" s="62" t="s">
        <v>2922</v>
      </c>
      <c r="AV199" s="61" t="s">
        <v>2923</v>
      </c>
      <c r="AW199" s="59" t="s">
        <v>2924</v>
      </c>
      <c r="AX199" s="59" t="s">
        <v>2925</v>
      </c>
      <c r="AY199" s="61" t="s">
        <v>805</v>
      </c>
    </row>
    <row r="200" spans="1:76" s="33" customFormat="1" ht="18.75" hidden="1" customHeight="1">
      <c r="A200" s="255">
        <v>2023</v>
      </c>
      <c r="B200" s="46"/>
      <c r="C200" s="54">
        <v>123002</v>
      </c>
      <c r="D200" s="46">
        <v>123002</v>
      </c>
      <c r="E200" s="46" t="s">
        <v>2926</v>
      </c>
      <c r="F200" s="47">
        <v>900127140</v>
      </c>
      <c r="G200" s="57">
        <v>1844</v>
      </c>
      <c r="H200" s="46" t="s">
        <v>2785</v>
      </c>
      <c r="I200" s="46" t="s">
        <v>1463</v>
      </c>
      <c r="J200" s="46" t="s">
        <v>1464</v>
      </c>
      <c r="K200" s="46" t="s">
        <v>1477</v>
      </c>
      <c r="L200" s="46" t="s">
        <v>2927</v>
      </c>
      <c r="M200" s="46" t="s">
        <v>721</v>
      </c>
      <c r="N200" s="50">
        <v>45281</v>
      </c>
      <c r="O200" s="46">
        <v>4</v>
      </c>
      <c r="P200" s="50">
        <v>45295</v>
      </c>
      <c r="Q200" s="50">
        <v>45415</v>
      </c>
      <c r="R200" s="46" t="s">
        <v>196</v>
      </c>
      <c r="S200" s="46" t="s">
        <v>196</v>
      </c>
      <c r="T200" s="46" t="s">
        <v>196</v>
      </c>
      <c r="U200" s="94" t="s">
        <v>2928</v>
      </c>
      <c r="V200" s="46" t="s">
        <v>2929</v>
      </c>
      <c r="W200" s="46" t="s">
        <v>15</v>
      </c>
      <c r="X200" s="46" t="s">
        <v>15</v>
      </c>
      <c r="Y200" s="50">
        <v>45504</v>
      </c>
      <c r="Z200" s="38">
        <v>115567146</v>
      </c>
      <c r="AA200" s="38">
        <v>44448904</v>
      </c>
      <c r="AB200" s="38">
        <f t="shared" si="22"/>
        <v>160016050</v>
      </c>
      <c r="AC200" s="38">
        <v>0</v>
      </c>
      <c r="AD200" s="64">
        <f t="shared" si="23"/>
        <v>160016050</v>
      </c>
      <c r="AE200" s="340" t="str" cm="1">
        <f t="array" aca="1" ref="AE200" ca="1">_xlfn.IFS(TODAY()&lt;Y200,Y200-TODAY(),TODAY()&gt;Y200,"NO APLICA")</f>
        <v>NO APLICA</v>
      </c>
      <c r="AF200" s="116" t="s">
        <v>767</v>
      </c>
      <c r="AG200" s="46" t="s">
        <v>1467</v>
      </c>
      <c r="AH200" s="38">
        <v>0</v>
      </c>
      <c r="AI200" s="38">
        <v>0</v>
      </c>
      <c r="AJ200" s="38">
        <f t="shared" si="24"/>
        <v>160016050</v>
      </c>
      <c r="AK200" s="268" t="s">
        <v>875</v>
      </c>
      <c r="AL200" s="46" t="s">
        <v>196</v>
      </c>
      <c r="AM200" s="67" t="s">
        <v>797</v>
      </c>
      <c r="AN200" s="67" t="s">
        <v>797</v>
      </c>
      <c r="AO200" s="46" t="s">
        <v>762</v>
      </c>
      <c r="AP200" s="326" t="s">
        <v>2930</v>
      </c>
      <c r="AQ200" s="72" t="s">
        <v>2931</v>
      </c>
      <c r="AR200" s="46" t="s">
        <v>1121</v>
      </c>
      <c r="AS200" s="100" t="s">
        <v>2932</v>
      </c>
      <c r="AT200" s="297" t="s">
        <v>2790</v>
      </c>
      <c r="AU200" s="63" t="s">
        <v>196</v>
      </c>
      <c r="AV200" s="63" t="s">
        <v>196</v>
      </c>
      <c r="AW200" s="63" t="s">
        <v>196</v>
      </c>
      <c r="AX200" s="63" t="s">
        <v>196</v>
      </c>
      <c r="AY200" s="63" t="s">
        <v>196</v>
      </c>
    </row>
    <row r="201" spans="1:76" s="33" customFormat="1" ht="18.75" hidden="1" customHeight="1">
      <c r="A201" s="255">
        <v>2024</v>
      </c>
      <c r="B201" s="57"/>
      <c r="C201" s="54" t="s">
        <v>2933</v>
      </c>
      <c r="D201" s="46" t="s">
        <v>2934</v>
      </c>
      <c r="E201" s="47" t="s">
        <v>2935</v>
      </c>
      <c r="F201" s="47">
        <v>901057189</v>
      </c>
      <c r="G201" s="47">
        <v>1835</v>
      </c>
      <c r="H201" s="46" t="s">
        <v>1273</v>
      </c>
      <c r="I201" s="46" t="s">
        <v>960</v>
      </c>
      <c r="J201" s="46" t="s">
        <v>1223</v>
      </c>
      <c r="K201" s="46" t="s">
        <v>859</v>
      </c>
      <c r="L201" s="46" t="s">
        <v>2936</v>
      </c>
      <c r="M201" s="46" t="s">
        <v>109</v>
      </c>
      <c r="N201" s="50">
        <v>45394</v>
      </c>
      <c r="O201" s="46">
        <v>2</v>
      </c>
      <c r="P201" s="50">
        <v>45399</v>
      </c>
      <c r="Q201" s="50">
        <v>45459</v>
      </c>
      <c r="R201" s="46" t="s">
        <v>196</v>
      </c>
      <c r="S201" s="46" t="s">
        <v>196</v>
      </c>
      <c r="T201" s="46" t="s">
        <v>196</v>
      </c>
      <c r="U201" s="46" t="s">
        <v>196</v>
      </c>
      <c r="V201" s="46" t="s">
        <v>15</v>
      </c>
      <c r="W201" s="128">
        <v>45456</v>
      </c>
      <c r="X201" s="128">
        <v>45460</v>
      </c>
      <c r="Y201" s="50">
        <v>45464</v>
      </c>
      <c r="Z201" s="38">
        <v>6633951</v>
      </c>
      <c r="AA201" s="38">
        <v>0</v>
      </c>
      <c r="AB201" s="38">
        <f t="shared" si="22"/>
        <v>6633951</v>
      </c>
      <c r="AC201" s="38">
        <v>0</v>
      </c>
      <c r="AD201" s="64">
        <f t="shared" si="23"/>
        <v>6633951</v>
      </c>
      <c r="AE201" s="340" t="str" cm="1">
        <f t="array" aca="1" ref="AE201" ca="1">_xlfn.IFS(TODAY()&lt;Y201,Y201-TODAY(),TODAY()&gt;Y201,"NO APLICA")</f>
        <v>NO APLICA</v>
      </c>
      <c r="AF201" s="116" t="s">
        <v>767</v>
      </c>
      <c r="AG201" s="46" t="s">
        <v>197</v>
      </c>
      <c r="AH201" s="38">
        <v>0</v>
      </c>
      <c r="AI201" s="38">
        <v>0</v>
      </c>
      <c r="AJ201" s="38">
        <f t="shared" si="24"/>
        <v>6633951</v>
      </c>
      <c r="AK201" s="116" t="s">
        <v>767</v>
      </c>
      <c r="AL201" s="46" t="s">
        <v>196</v>
      </c>
      <c r="AM201" s="67" t="s">
        <v>797</v>
      </c>
      <c r="AN201" s="67" t="s">
        <v>797</v>
      </c>
      <c r="AO201" s="46" t="s">
        <v>767</v>
      </c>
      <c r="AP201" s="47" t="s">
        <v>2937</v>
      </c>
      <c r="AQ201" s="55" t="s">
        <v>2938</v>
      </c>
      <c r="AR201" s="46" t="s">
        <v>30</v>
      </c>
      <c r="AS201" s="56" t="s">
        <v>2939</v>
      </c>
      <c r="AT201" s="294" t="s">
        <v>2940</v>
      </c>
      <c r="AU201" s="62" t="s">
        <v>2941</v>
      </c>
      <c r="AV201" s="61" t="s">
        <v>2942</v>
      </c>
      <c r="AW201" s="59">
        <v>45397</v>
      </c>
      <c r="AX201" s="59">
        <v>45646</v>
      </c>
      <c r="AY201" s="61" t="s">
        <v>805</v>
      </c>
      <c r="BT201" s="33" t="s">
        <v>15</v>
      </c>
      <c r="BU201" s="33" t="s">
        <v>15</v>
      </c>
      <c r="BV201" s="33" t="s">
        <v>15</v>
      </c>
      <c r="BW201" s="33" t="s">
        <v>15</v>
      </c>
      <c r="BX201" s="33" t="s">
        <v>15</v>
      </c>
    </row>
    <row r="202" spans="1:76" s="33" customFormat="1" ht="18.75" hidden="1" customHeight="1">
      <c r="A202" s="255">
        <v>2024</v>
      </c>
      <c r="B202" s="57"/>
      <c r="C202" s="46" t="s">
        <v>2943</v>
      </c>
      <c r="D202" s="46" t="s">
        <v>2944</v>
      </c>
      <c r="E202" s="47" t="s">
        <v>2945</v>
      </c>
      <c r="F202" s="47">
        <v>900764350</v>
      </c>
      <c r="G202" s="47">
        <v>1868</v>
      </c>
      <c r="H202" s="46" t="s">
        <v>2946</v>
      </c>
      <c r="I202" s="46" t="s">
        <v>960</v>
      </c>
      <c r="J202" s="46" t="s">
        <v>1223</v>
      </c>
      <c r="K202" s="46" t="s">
        <v>859</v>
      </c>
      <c r="L202" s="46" t="s">
        <v>2947</v>
      </c>
      <c r="M202" s="46" t="s">
        <v>109</v>
      </c>
      <c r="N202" s="50">
        <v>45407</v>
      </c>
      <c r="O202" s="46">
        <v>2</v>
      </c>
      <c r="P202" s="50">
        <v>45422</v>
      </c>
      <c r="Q202" s="50">
        <v>45482</v>
      </c>
      <c r="R202" s="46" t="s">
        <v>196</v>
      </c>
      <c r="S202" s="46" t="s">
        <v>196</v>
      </c>
      <c r="T202" s="46" t="s">
        <v>196</v>
      </c>
      <c r="U202" s="46" t="s">
        <v>2948</v>
      </c>
      <c r="V202" s="46" t="s">
        <v>15</v>
      </c>
      <c r="W202" s="50" t="s">
        <v>15</v>
      </c>
      <c r="X202" s="38" t="s">
        <v>15</v>
      </c>
      <c r="Y202" s="50">
        <v>45503</v>
      </c>
      <c r="Z202" s="38">
        <v>29332310</v>
      </c>
      <c r="AA202" s="38">
        <v>0</v>
      </c>
      <c r="AB202" s="38">
        <f t="shared" si="22"/>
        <v>29332310</v>
      </c>
      <c r="AC202" s="38">
        <v>0</v>
      </c>
      <c r="AD202" s="64">
        <f t="shared" si="23"/>
        <v>29332310</v>
      </c>
      <c r="AE202" s="340" t="str" cm="1">
        <f t="array" aca="1" ref="AE202" ca="1">_xlfn.IFS(TODAY()&lt;Y202,Y202-TODAY(),TODAY()&gt;Y202,"NO APLICA")</f>
        <v>NO APLICA</v>
      </c>
      <c r="AF202" s="116" t="s">
        <v>767</v>
      </c>
      <c r="AG202" s="46" t="s">
        <v>2866</v>
      </c>
      <c r="AH202" s="38">
        <v>0</v>
      </c>
      <c r="AI202" s="38">
        <v>0</v>
      </c>
      <c r="AJ202" s="38">
        <f t="shared" si="24"/>
        <v>29332310</v>
      </c>
      <c r="AK202" s="365" t="s">
        <v>767</v>
      </c>
      <c r="AL202" s="46" t="s">
        <v>196</v>
      </c>
      <c r="AM202" s="67" t="s">
        <v>875</v>
      </c>
      <c r="AN202" s="67" t="s">
        <v>875</v>
      </c>
      <c r="AO202" s="46" t="s">
        <v>762</v>
      </c>
      <c r="AP202" s="47" t="s">
        <v>2949</v>
      </c>
      <c r="AQ202" s="55" t="s">
        <v>2950</v>
      </c>
      <c r="AR202" s="46" t="s">
        <v>1366</v>
      </c>
      <c r="AS202" s="56" t="s">
        <v>1367</v>
      </c>
      <c r="AT202" s="294" t="s">
        <v>2951</v>
      </c>
      <c r="AU202" s="62" t="s">
        <v>2952</v>
      </c>
      <c r="AV202" s="61" t="s">
        <v>2942</v>
      </c>
      <c r="AW202" s="59">
        <v>45404</v>
      </c>
      <c r="AX202" s="59">
        <v>45656</v>
      </c>
      <c r="AY202" s="61" t="s">
        <v>805</v>
      </c>
      <c r="BT202" s="33" t="s">
        <v>15</v>
      </c>
      <c r="BU202" s="33" t="s">
        <v>15</v>
      </c>
      <c r="BV202" s="33" t="s">
        <v>15</v>
      </c>
      <c r="BW202" s="33" t="s">
        <v>15</v>
      </c>
      <c r="BX202" s="33" t="s">
        <v>15</v>
      </c>
    </row>
    <row r="203" spans="1:76" ht="28.5" customHeight="1">
      <c r="A203" s="257">
        <v>2024</v>
      </c>
      <c r="B203" s="129"/>
      <c r="C203" s="71" t="s">
        <v>2953</v>
      </c>
      <c r="D203" s="71" t="s">
        <v>2954</v>
      </c>
      <c r="E203" s="130" t="s">
        <v>2955</v>
      </c>
      <c r="F203" s="132">
        <v>901828814</v>
      </c>
      <c r="G203" s="130">
        <v>1866</v>
      </c>
      <c r="H203" s="131" t="s">
        <v>1085</v>
      </c>
      <c r="I203" s="71" t="s">
        <v>1062</v>
      </c>
      <c r="J203" s="71" t="s">
        <v>1770</v>
      </c>
      <c r="K203" s="71" t="s">
        <v>1628</v>
      </c>
      <c r="L203" s="71" t="s">
        <v>2956</v>
      </c>
      <c r="M203" s="133" t="s">
        <v>2957</v>
      </c>
      <c r="N203" s="133">
        <v>45432</v>
      </c>
      <c r="O203" s="71">
        <v>11</v>
      </c>
      <c r="P203" s="133">
        <v>45455</v>
      </c>
      <c r="Q203" s="133">
        <v>45788</v>
      </c>
      <c r="R203" s="71" t="s">
        <v>196</v>
      </c>
      <c r="S203" s="71" t="s">
        <v>196</v>
      </c>
      <c r="T203" s="71" t="s">
        <v>196</v>
      </c>
      <c r="U203" s="46" t="s">
        <v>196</v>
      </c>
      <c r="V203" s="71"/>
      <c r="W203" s="133"/>
      <c r="X203" s="51"/>
      <c r="Y203" s="344">
        <v>45788</v>
      </c>
      <c r="Z203" s="51">
        <v>15560742587</v>
      </c>
      <c r="AA203" s="51">
        <v>0</v>
      </c>
      <c r="AB203" s="51">
        <f t="shared" si="22"/>
        <v>15560742587</v>
      </c>
      <c r="AC203" s="38">
        <v>0</v>
      </c>
      <c r="AD203" s="52">
        <f t="shared" si="23"/>
        <v>15560742587</v>
      </c>
      <c r="AE203" s="340" t="str" cm="1">
        <f t="array" aca="1" ref="AE203" ca="1">_xlfn.IFS(TODAY()&lt;Y203,Y203-TODAY(),TODAY()&gt;Y203,"NO APLICA")</f>
        <v>NO APLICA</v>
      </c>
      <c r="AF203" s="134" t="s">
        <v>197</v>
      </c>
      <c r="AG203" s="71" t="s">
        <v>2866</v>
      </c>
      <c r="AH203" s="51">
        <v>4668222776</v>
      </c>
      <c r="AI203" s="51">
        <v>0</v>
      </c>
      <c r="AJ203" s="51">
        <f t="shared" si="24"/>
        <v>10892519811</v>
      </c>
      <c r="AK203" s="134" t="s">
        <v>197</v>
      </c>
      <c r="AL203" s="71" t="s">
        <v>196</v>
      </c>
      <c r="AM203" s="67" t="s">
        <v>797</v>
      </c>
      <c r="AN203" s="67" t="s">
        <v>797</v>
      </c>
      <c r="AO203" s="71" t="s">
        <v>762</v>
      </c>
      <c r="AP203" s="333" t="s">
        <v>2958</v>
      </c>
      <c r="AQ203" s="135" t="s">
        <v>2959</v>
      </c>
      <c r="AR203" s="71" t="s">
        <v>13</v>
      </c>
      <c r="AS203" s="56" t="s">
        <v>2960</v>
      </c>
      <c r="AT203" s="300" t="s">
        <v>2326</v>
      </c>
      <c r="AU203" s="136" t="s">
        <v>2961</v>
      </c>
      <c r="AV203" s="58" t="s">
        <v>941</v>
      </c>
      <c r="AW203" s="137" t="s">
        <v>2962</v>
      </c>
      <c r="AX203" s="137" t="s">
        <v>2963</v>
      </c>
      <c r="AY203" s="58" t="s">
        <v>2516</v>
      </c>
    </row>
    <row r="204" spans="1:76" ht="18.75" customHeight="1">
      <c r="A204" s="257">
        <v>2024</v>
      </c>
      <c r="B204" s="129"/>
      <c r="C204" s="71" t="s">
        <v>2964</v>
      </c>
      <c r="D204" s="71" t="s">
        <v>2965</v>
      </c>
      <c r="E204" s="130" t="s">
        <v>2966</v>
      </c>
      <c r="F204" s="132">
        <v>900573269</v>
      </c>
      <c r="G204" s="130">
        <v>1866</v>
      </c>
      <c r="H204" s="131" t="s">
        <v>1085</v>
      </c>
      <c r="I204" s="71" t="s">
        <v>2540</v>
      </c>
      <c r="J204" s="71" t="s">
        <v>1178</v>
      </c>
      <c r="K204" s="71" t="s">
        <v>1615</v>
      </c>
      <c r="L204" s="71" t="s">
        <v>2967</v>
      </c>
      <c r="M204" s="133" t="s">
        <v>2957</v>
      </c>
      <c r="N204" s="133">
        <v>45432</v>
      </c>
      <c r="O204" s="71">
        <v>11</v>
      </c>
      <c r="P204" s="133">
        <v>45455</v>
      </c>
      <c r="Q204" s="133">
        <v>45788</v>
      </c>
      <c r="R204" s="71" t="s">
        <v>196</v>
      </c>
      <c r="S204" s="71" t="s">
        <v>196</v>
      </c>
      <c r="T204" s="71" t="s">
        <v>196</v>
      </c>
      <c r="U204" s="46" t="s">
        <v>196</v>
      </c>
      <c r="V204" s="71"/>
      <c r="W204" s="133"/>
      <c r="X204" s="51"/>
      <c r="Y204" s="344">
        <f>+Q204</f>
        <v>45788</v>
      </c>
      <c r="Z204" s="51">
        <v>1192109805</v>
      </c>
      <c r="AA204" s="51">
        <v>0</v>
      </c>
      <c r="AB204" s="51">
        <f t="shared" si="22"/>
        <v>1192109805</v>
      </c>
      <c r="AC204" s="38">
        <v>0</v>
      </c>
      <c r="AD204" s="52">
        <f t="shared" si="23"/>
        <v>1192109805</v>
      </c>
      <c r="AE204" s="340" t="str" cm="1">
        <f t="array" aca="1" ref="AE204" ca="1">_xlfn.IFS(TODAY()&lt;Y204,Y204-TODAY(),TODAY()&gt;Y204,"NO APLICA")</f>
        <v>NO APLICA</v>
      </c>
      <c r="AF204" s="134" t="s">
        <v>197</v>
      </c>
      <c r="AG204" s="71" t="s">
        <v>2866</v>
      </c>
      <c r="AH204" s="51">
        <v>0</v>
      </c>
      <c r="AI204" s="51">
        <v>0</v>
      </c>
      <c r="AJ204" s="51">
        <f t="shared" si="24"/>
        <v>1192109805</v>
      </c>
      <c r="AK204" s="134" t="s">
        <v>197</v>
      </c>
      <c r="AL204" s="71" t="s">
        <v>196</v>
      </c>
      <c r="AM204" s="67" t="s">
        <v>797</v>
      </c>
      <c r="AN204" s="67" t="s">
        <v>797</v>
      </c>
      <c r="AO204" s="71" t="s">
        <v>762</v>
      </c>
      <c r="AP204" s="291" t="s">
        <v>2968</v>
      </c>
      <c r="AQ204" s="138" t="s">
        <v>2969</v>
      </c>
      <c r="AR204" s="71" t="s">
        <v>13</v>
      </c>
      <c r="AS204" s="100" t="s">
        <v>2970</v>
      </c>
      <c r="AT204" s="294" t="s">
        <v>2971</v>
      </c>
      <c r="AU204" s="136" t="s">
        <v>2972</v>
      </c>
      <c r="AV204" s="58" t="s">
        <v>941</v>
      </c>
      <c r="AW204" s="137" t="s">
        <v>2973</v>
      </c>
      <c r="AX204" s="137" t="s">
        <v>2974</v>
      </c>
      <c r="AY204" s="58" t="s">
        <v>2046</v>
      </c>
    </row>
    <row r="205" spans="1:76" ht="18.75" customHeight="1">
      <c r="A205" s="257">
        <v>2024</v>
      </c>
      <c r="B205" s="129"/>
      <c r="C205" s="71" t="s">
        <v>2975</v>
      </c>
      <c r="D205" s="71" t="s">
        <v>2976</v>
      </c>
      <c r="E205" s="130" t="s">
        <v>2977</v>
      </c>
      <c r="F205" s="132">
        <v>830073703</v>
      </c>
      <c r="G205" s="130">
        <v>1871</v>
      </c>
      <c r="H205" s="46" t="s">
        <v>788</v>
      </c>
      <c r="I205" s="71" t="s">
        <v>789</v>
      </c>
      <c r="J205" s="71" t="s">
        <v>790</v>
      </c>
      <c r="K205" s="71" t="s">
        <v>1713</v>
      </c>
      <c r="L205" s="71" t="s">
        <v>2978</v>
      </c>
      <c r="M205" s="133" t="s">
        <v>2957</v>
      </c>
      <c r="N205" s="133">
        <v>45432</v>
      </c>
      <c r="O205" s="71">
        <v>9</v>
      </c>
      <c r="P205" s="133">
        <v>45443</v>
      </c>
      <c r="Q205" s="133">
        <v>45716</v>
      </c>
      <c r="R205" s="71" t="s">
        <v>196</v>
      </c>
      <c r="S205" s="71" t="s">
        <v>196</v>
      </c>
      <c r="T205" s="71" t="s">
        <v>196</v>
      </c>
      <c r="U205" s="46" t="s">
        <v>196</v>
      </c>
      <c r="V205" s="71"/>
      <c r="W205" s="133"/>
      <c r="X205" s="51"/>
      <c r="Y205" s="344">
        <f>+Q205</f>
        <v>45716</v>
      </c>
      <c r="Z205" s="51">
        <v>1500000000</v>
      </c>
      <c r="AA205" s="51">
        <v>500000000</v>
      </c>
      <c r="AB205" s="51">
        <f t="shared" si="22"/>
        <v>2000000000</v>
      </c>
      <c r="AC205" s="38">
        <v>0</v>
      </c>
      <c r="AD205" s="52">
        <f t="shared" si="23"/>
        <v>2000000000</v>
      </c>
      <c r="AE205" s="340" t="str" cm="1">
        <f t="array" aca="1" ref="AE205" ca="1">_xlfn.IFS(TODAY()&lt;Y205,Y205-TODAY(),TODAY()&gt;Y205,"NO APLICA")</f>
        <v>NO APLICA</v>
      </c>
      <c r="AF205" s="134" t="s">
        <v>197</v>
      </c>
      <c r="AG205" s="71" t="s">
        <v>2866</v>
      </c>
      <c r="AH205" s="51">
        <v>442075908</v>
      </c>
      <c r="AI205" s="51">
        <v>0</v>
      </c>
      <c r="AJ205" s="51">
        <f t="shared" si="24"/>
        <v>1557924092</v>
      </c>
      <c r="AK205" s="134" t="s">
        <v>197</v>
      </c>
      <c r="AL205" s="71" t="s">
        <v>196</v>
      </c>
      <c r="AM205" s="67" t="s">
        <v>797</v>
      </c>
      <c r="AN205" s="67" t="s">
        <v>797</v>
      </c>
      <c r="AO205" s="71" t="s">
        <v>762</v>
      </c>
      <c r="AP205" s="291" t="s">
        <v>2979</v>
      </c>
      <c r="AQ205" s="138" t="s">
        <v>2980</v>
      </c>
      <c r="AR205" s="71" t="s">
        <v>13</v>
      </c>
      <c r="AS205" s="100" t="s">
        <v>2981</v>
      </c>
      <c r="AT205" s="298" t="s">
        <v>2982</v>
      </c>
      <c r="AU205" s="136" t="s">
        <v>2983</v>
      </c>
      <c r="AV205" s="58" t="s">
        <v>941</v>
      </c>
      <c r="AW205" s="137" t="s">
        <v>2984</v>
      </c>
      <c r="AX205" s="137" t="s">
        <v>2985</v>
      </c>
      <c r="AY205" s="58" t="s">
        <v>2046</v>
      </c>
    </row>
    <row r="206" spans="1:76" s="280" customFormat="1" ht="18.75" hidden="1" customHeight="1">
      <c r="A206" s="256">
        <v>2024</v>
      </c>
      <c r="B206" s="251"/>
      <c r="C206" s="251" t="s">
        <v>2986</v>
      </c>
      <c r="D206" s="251" t="s">
        <v>2987</v>
      </c>
      <c r="E206" s="251" t="s">
        <v>2835</v>
      </c>
      <c r="F206" s="269">
        <v>900796692</v>
      </c>
      <c r="G206" s="270" t="s">
        <v>2988</v>
      </c>
      <c r="H206" s="56" t="s">
        <v>1320</v>
      </c>
      <c r="I206" s="56" t="s">
        <v>832</v>
      </c>
      <c r="J206" s="56" t="s">
        <v>1582</v>
      </c>
      <c r="K206" s="56" t="s">
        <v>525</v>
      </c>
      <c r="L206" s="56" t="s">
        <v>2989</v>
      </c>
      <c r="M206" s="56" t="s">
        <v>2957</v>
      </c>
      <c r="N206" s="271">
        <v>45436</v>
      </c>
      <c r="O206" s="56">
        <v>3</v>
      </c>
      <c r="P206" s="271">
        <v>45439</v>
      </c>
      <c r="Q206" s="271">
        <v>45530</v>
      </c>
      <c r="R206" s="56" t="s">
        <v>196</v>
      </c>
      <c r="S206" s="56" t="s">
        <v>196</v>
      </c>
      <c r="T206" s="56" t="s">
        <v>196</v>
      </c>
      <c r="U206" s="56" t="s">
        <v>2270</v>
      </c>
      <c r="V206" s="56" t="s">
        <v>15</v>
      </c>
      <c r="W206" s="56" t="s">
        <v>15</v>
      </c>
      <c r="X206" s="56" t="s">
        <v>15</v>
      </c>
      <c r="Y206" s="271">
        <v>45561</v>
      </c>
      <c r="Z206" s="272">
        <v>95640000</v>
      </c>
      <c r="AA206" s="273">
        <v>0</v>
      </c>
      <c r="AB206" s="273">
        <f t="shared" si="22"/>
        <v>95640000</v>
      </c>
      <c r="AC206" s="273">
        <v>0</v>
      </c>
      <c r="AD206" s="274">
        <f t="shared" si="23"/>
        <v>95640000</v>
      </c>
      <c r="AE206" s="340" t="str" cm="1">
        <f t="array" aca="1" ref="AE206" ca="1">_xlfn.IFS(TODAY()&lt;Y206,Y206-TODAY(),TODAY()&gt;Y206,"NO APLICA")</f>
        <v>NO APLICA</v>
      </c>
      <c r="AF206" s="288" t="s">
        <v>767</v>
      </c>
      <c r="AG206" s="56" t="s">
        <v>2866</v>
      </c>
      <c r="AH206" s="273">
        <v>0</v>
      </c>
      <c r="AI206" s="273">
        <v>0</v>
      </c>
      <c r="AJ206" s="273">
        <f t="shared" si="24"/>
        <v>95640000</v>
      </c>
      <c r="AK206" s="275" t="s">
        <v>197</v>
      </c>
      <c r="AL206" s="56" t="s">
        <v>196</v>
      </c>
      <c r="AM206" s="276" t="s">
        <v>875</v>
      </c>
      <c r="AN206" s="276" t="s">
        <v>875</v>
      </c>
      <c r="AO206" s="56" t="s">
        <v>762</v>
      </c>
      <c r="AP206" s="334" t="s">
        <v>2990</v>
      </c>
      <c r="AQ206" s="56" t="s">
        <v>875</v>
      </c>
      <c r="AR206" s="251" t="s">
        <v>1325</v>
      </c>
      <c r="AS206" s="250" t="s">
        <v>2991</v>
      </c>
      <c r="AT206" s="115" t="s">
        <v>2992</v>
      </c>
      <c r="AU206" s="91" t="s">
        <v>2993</v>
      </c>
      <c r="AV206" s="277" t="s">
        <v>941</v>
      </c>
      <c r="AW206" s="278">
        <v>45436</v>
      </c>
      <c r="AX206" s="278">
        <v>46636</v>
      </c>
      <c r="AY206" s="277" t="s">
        <v>805</v>
      </c>
      <c r="AZ206" s="279"/>
      <c r="BA206" s="279"/>
      <c r="BB206" s="279"/>
      <c r="BC206" s="279"/>
      <c r="BD206" s="279"/>
      <c r="BE206" s="279"/>
      <c r="BF206" s="279"/>
      <c r="BG206" s="279"/>
      <c r="BH206" s="279"/>
      <c r="BI206" s="279"/>
      <c r="BJ206" s="279"/>
      <c r="BK206" s="279"/>
      <c r="BL206" s="279"/>
      <c r="BM206" s="279"/>
      <c r="BN206" s="279"/>
      <c r="BO206" s="279"/>
      <c r="BP206" s="279"/>
      <c r="BQ206" s="279"/>
      <c r="BR206" s="279"/>
      <c r="BS206" s="279"/>
      <c r="BT206" s="279"/>
      <c r="BU206" s="279"/>
      <c r="BV206" s="279"/>
      <c r="BW206" s="279"/>
      <c r="BX206" s="279"/>
    </row>
    <row r="207" spans="1:76" s="33" customFormat="1" ht="15">
      <c r="A207" s="255">
        <v>2024</v>
      </c>
      <c r="B207" s="46"/>
      <c r="C207" s="46" t="s">
        <v>2994</v>
      </c>
      <c r="D207" s="46" t="s">
        <v>2995</v>
      </c>
      <c r="E207" s="46" t="s">
        <v>2996</v>
      </c>
      <c r="F207" s="49">
        <v>901044822</v>
      </c>
      <c r="G207" s="47" t="s">
        <v>1703</v>
      </c>
      <c r="H207" s="48" t="s">
        <v>2997</v>
      </c>
      <c r="I207" s="46" t="s">
        <v>789</v>
      </c>
      <c r="J207" s="46" t="s">
        <v>790</v>
      </c>
      <c r="K207" s="46" t="s">
        <v>859</v>
      </c>
      <c r="L207" s="46" t="s">
        <v>2998</v>
      </c>
      <c r="M207" s="46" t="s">
        <v>2999</v>
      </c>
      <c r="N207" s="50">
        <v>45460</v>
      </c>
      <c r="O207" s="46">
        <v>6</v>
      </c>
      <c r="P207" s="50">
        <v>45481</v>
      </c>
      <c r="Q207" s="50">
        <v>45664</v>
      </c>
      <c r="R207" s="46" t="s">
        <v>196</v>
      </c>
      <c r="S207" s="46" t="s">
        <v>196</v>
      </c>
      <c r="T207" s="46" t="s">
        <v>196</v>
      </c>
      <c r="U207" s="46" t="s">
        <v>196</v>
      </c>
      <c r="V207" s="46" t="s">
        <v>15</v>
      </c>
      <c r="W207" s="46" t="s">
        <v>15</v>
      </c>
      <c r="X207" s="50" t="s">
        <v>15</v>
      </c>
      <c r="Y207" s="343">
        <v>45664</v>
      </c>
      <c r="Z207" s="51">
        <v>58000000</v>
      </c>
      <c r="AA207" s="51">
        <v>0</v>
      </c>
      <c r="AB207" s="51">
        <f t="shared" si="22"/>
        <v>58000000</v>
      </c>
      <c r="AC207" s="52">
        <v>0</v>
      </c>
      <c r="AD207" s="52">
        <f t="shared" si="23"/>
        <v>58000000</v>
      </c>
      <c r="AE207" s="340" t="str" cm="1">
        <f t="array" aca="1" ref="AE207" ca="1">_xlfn.IFS(TODAY()&lt;Y207,Y207-TODAY(),TODAY()&gt;Y207,"NO APLICA")</f>
        <v>NO APLICA</v>
      </c>
      <c r="AF207" s="53" t="s">
        <v>197</v>
      </c>
      <c r="AG207" s="46" t="s">
        <v>2866</v>
      </c>
      <c r="AH207" s="51">
        <v>0</v>
      </c>
      <c r="AI207" s="51">
        <v>0</v>
      </c>
      <c r="AJ207" s="51">
        <f t="shared" si="24"/>
        <v>58000000</v>
      </c>
      <c r="AK207" s="53" t="s">
        <v>197</v>
      </c>
      <c r="AL207" s="46" t="s">
        <v>196</v>
      </c>
      <c r="AM207" s="67" t="s">
        <v>875</v>
      </c>
      <c r="AN207" s="67" t="s">
        <v>875</v>
      </c>
      <c r="AO207" s="46" t="s">
        <v>762</v>
      </c>
      <c r="AP207" s="327" t="s">
        <v>3000</v>
      </c>
      <c r="AQ207" s="55" t="s">
        <v>875</v>
      </c>
      <c r="AR207" s="56" t="s">
        <v>2886</v>
      </c>
      <c r="AS207" s="56" t="s">
        <v>3001</v>
      </c>
      <c r="AT207" s="270" t="s">
        <v>3002</v>
      </c>
      <c r="AU207" s="58" t="s">
        <v>3003</v>
      </c>
      <c r="AV207" s="58" t="s">
        <v>2942</v>
      </c>
      <c r="AW207" s="59">
        <v>45460</v>
      </c>
      <c r="AX207" s="60">
        <v>45825</v>
      </c>
      <c r="AY207" s="61" t="s">
        <v>805</v>
      </c>
      <c r="AZ207" s="45"/>
      <c r="BA207" s="45"/>
      <c r="BB207" s="45"/>
      <c r="BC207" s="45"/>
      <c r="BD207" s="45"/>
      <c r="BE207" s="45"/>
      <c r="BF207" s="45"/>
      <c r="BG207" s="45"/>
      <c r="BH207" s="45"/>
      <c r="BI207" s="45"/>
      <c r="BJ207" s="45"/>
      <c r="BK207" s="45"/>
      <c r="BL207" s="45"/>
      <c r="BM207" s="45"/>
      <c r="BN207" s="45"/>
      <c r="BO207" s="45"/>
      <c r="BP207" s="45"/>
      <c r="BQ207" s="45"/>
      <c r="BR207" s="45"/>
      <c r="BS207" s="45"/>
      <c r="BT207" s="45"/>
      <c r="BU207" s="45"/>
      <c r="BV207" s="45"/>
      <c r="BW207" s="45"/>
    </row>
    <row r="208" spans="1:76" s="33" customFormat="1" ht="15">
      <c r="A208" s="255">
        <v>2024</v>
      </c>
      <c r="B208" s="46"/>
      <c r="C208" s="46" t="s">
        <v>3004</v>
      </c>
      <c r="D208" s="46" t="s">
        <v>3005</v>
      </c>
      <c r="E208" s="46" t="s">
        <v>3006</v>
      </c>
      <c r="F208" s="49">
        <v>901764019</v>
      </c>
      <c r="G208" s="47">
        <v>1873</v>
      </c>
      <c r="H208" s="48" t="s">
        <v>3007</v>
      </c>
      <c r="I208" s="46" t="s">
        <v>2368</v>
      </c>
      <c r="J208" s="46" t="s">
        <v>813</v>
      </c>
      <c r="K208" s="46" t="s">
        <v>859</v>
      </c>
      <c r="L208" s="46" t="s">
        <v>3008</v>
      </c>
      <c r="M208" s="46" t="s">
        <v>617</v>
      </c>
      <c r="N208" s="50">
        <v>45482</v>
      </c>
      <c r="O208" s="46">
        <v>6</v>
      </c>
      <c r="P208" s="50">
        <v>45485</v>
      </c>
      <c r="Q208" s="50">
        <v>45668</v>
      </c>
      <c r="R208" s="46" t="s">
        <v>196</v>
      </c>
      <c r="S208" s="46" t="s">
        <v>196</v>
      </c>
      <c r="T208" s="46" t="s">
        <v>196</v>
      </c>
      <c r="U208" s="46" t="s">
        <v>196</v>
      </c>
      <c r="V208" s="46" t="s">
        <v>15</v>
      </c>
      <c r="W208" s="46" t="s">
        <v>15</v>
      </c>
      <c r="X208" s="50"/>
      <c r="Y208" s="343">
        <f>+Q208</f>
        <v>45668</v>
      </c>
      <c r="Z208" s="51">
        <v>51585000</v>
      </c>
      <c r="AA208" s="51">
        <v>0</v>
      </c>
      <c r="AB208" s="51">
        <f t="shared" si="22"/>
        <v>51585000</v>
      </c>
      <c r="AC208" s="52">
        <v>0</v>
      </c>
      <c r="AD208" s="52">
        <f t="shared" si="23"/>
        <v>51585000</v>
      </c>
      <c r="AE208" s="340" t="str" cm="1">
        <f t="array" aca="1" ref="AE208" ca="1">_xlfn.IFS(TODAY()&lt;Y208,Y208-TODAY(),TODAY()&gt;Y208,"NO APLICA")</f>
        <v>NO APLICA</v>
      </c>
      <c r="AF208" s="53" t="s">
        <v>197</v>
      </c>
      <c r="AG208" s="46" t="s">
        <v>2866</v>
      </c>
      <c r="AH208" s="51">
        <v>0</v>
      </c>
      <c r="AI208" s="51">
        <v>0</v>
      </c>
      <c r="AJ208" s="51">
        <f t="shared" si="24"/>
        <v>51585000</v>
      </c>
      <c r="AK208" s="53" t="s">
        <v>197</v>
      </c>
      <c r="AL208" s="46" t="s">
        <v>196</v>
      </c>
      <c r="AM208" s="67" t="s">
        <v>875</v>
      </c>
      <c r="AN208" s="67" t="s">
        <v>875</v>
      </c>
      <c r="AO208" s="46" t="s">
        <v>762</v>
      </c>
      <c r="AP208" s="327" t="s">
        <v>3009</v>
      </c>
      <c r="AQ208" s="55" t="s">
        <v>3010</v>
      </c>
      <c r="AR208" s="56" t="s">
        <v>865</v>
      </c>
      <c r="AS208" s="56" t="s">
        <v>2606</v>
      </c>
      <c r="AT208" s="270" t="s">
        <v>3011</v>
      </c>
      <c r="AU208" s="58" t="s">
        <v>3012</v>
      </c>
      <c r="AV208" s="58" t="s">
        <v>941</v>
      </c>
      <c r="AW208" s="59">
        <v>45481</v>
      </c>
      <c r="AX208" s="60">
        <v>45846</v>
      </c>
      <c r="AY208" s="61" t="s">
        <v>805</v>
      </c>
      <c r="AZ208" s="45"/>
      <c r="BA208" s="45"/>
      <c r="BB208" s="45"/>
      <c r="BC208" s="45"/>
      <c r="BD208" s="45"/>
      <c r="BE208" s="45"/>
      <c r="BF208" s="45"/>
      <c r="BG208" s="45"/>
      <c r="BH208" s="45"/>
      <c r="BI208" s="45"/>
      <c r="BJ208" s="45"/>
      <c r="BK208" s="45"/>
      <c r="BL208" s="45"/>
      <c r="BM208" s="45"/>
      <c r="BN208" s="45"/>
      <c r="BO208" s="45"/>
      <c r="BP208" s="45"/>
      <c r="BQ208" s="45"/>
      <c r="BR208" s="45"/>
      <c r="BS208" s="45"/>
      <c r="BT208" s="45"/>
      <c r="BU208" s="45"/>
      <c r="BV208" s="45"/>
      <c r="BW208" s="45"/>
    </row>
    <row r="209" spans="1:76" s="33" customFormat="1" ht="15">
      <c r="A209" s="255">
        <v>2024</v>
      </c>
      <c r="B209" s="46"/>
      <c r="C209" s="46" t="s">
        <v>3013</v>
      </c>
      <c r="D209" s="46" t="s">
        <v>3014</v>
      </c>
      <c r="E209" s="46" t="s">
        <v>3015</v>
      </c>
      <c r="F209" s="49">
        <v>899999061</v>
      </c>
      <c r="G209" s="47">
        <v>1852</v>
      </c>
      <c r="H209" s="48" t="s">
        <v>3016</v>
      </c>
      <c r="I209" s="46" t="s">
        <v>846</v>
      </c>
      <c r="J209" s="46" t="s">
        <v>1749</v>
      </c>
      <c r="K209" s="46" t="s">
        <v>190</v>
      </c>
      <c r="L209" s="46" t="s">
        <v>3017</v>
      </c>
      <c r="M209" s="46" t="s">
        <v>195</v>
      </c>
      <c r="N209" s="50">
        <v>45512</v>
      </c>
      <c r="O209" s="71">
        <v>5</v>
      </c>
      <c r="P209" s="50">
        <v>45513</v>
      </c>
      <c r="Q209" s="50">
        <v>45657</v>
      </c>
      <c r="R209" s="71" t="s">
        <v>196</v>
      </c>
      <c r="S209" s="71" t="s">
        <v>196</v>
      </c>
      <c r="T209" s="71" t="s">
        <v>196</v>
      </c>
      <c r="U209" s="46" t="s">
        <v>196</v>
      </c>
      <c r="V209" s="71" t="s">
        <v>196</v>
      </c>
      <c r="W209" s="71" t="s">
        <v>196</v>
      </c>
      <c r="X209" s="71" t="s">
        <v>196</v>
      </c>
      <c r="Y209" s="344">
        <v>45657</v>
      </c>
      <c r="Z209" s="51">
        <v>5986468000</v>
      </c>
      <c r="AA209" s="51">
        <v>0</v>
      </c>
      <c r="AB209" s="51">
        <f t="shared" si="22"/>
        <v>5986468000</v>
      </c>
      <c r="AC209" s="52">
        <v>0</v>
      </c>
      <c r="AD209" s="52">
        <f t="shared" si="23"/>
        <v>5986468000</v>
      </c>
      <c r="AE209" s="340" t="str" cm="1">
        <f t="array" aca="1" ref="AE209" ca="1">_xlfn.IFS(TODAY()&lt;Y209,Y209-TODAY(),TODAY()&gt;Y209,"NO APLICA")</f>
        <v>NO APLICA</v>
      </c>
      <c r="AF209" s="134" t="s">
        <v>197</v>
      </c>
      <c r="AG209" s="71" t="s">
        <v>2866</v>
      </c>
      <c r="AH209" s="51">
        <v>0</v>
      </c>
      <c r="AI209" s="51">
        <v>0</v>
      </c>
      <c r="AJ209" s="51">
        <f t="shared" si="24"/>
        <v>5986468000</v>
      </c>
      <c r="AK209" s="134" t="s">
        <v>197</v>
      </c>
      <c r="AL209" s="46" t="s">
        <v>196</v>
      </c>
      <c r="AM209" s="67" t="s">
        <v>875</v>
      </c>
      <c r="AN209" s="67" t="s">
        <v>875</v>
      </c>
      <c r="AO209" s="46" t="s">
        <v>400</v>
      </c>
      <c r="AP209" s="328" t="s">
        <v>3018</v>
      </c>
      <c r="AQ209" s="46" t="s">
        <v>400</v>
      </c>
      <c r="AR209" s="46" t="s">
        <v>2493</v>
      </c>
      <c r="AS209" s="56" t="s">
        <v>64</v>
      </c>
      <c r="AT209" s="56" t="s">
        <v>64</v>
      </c>
      <c r="AU209" s="62" t="s">
        <v>196</v>
      </c>
      <c r="AV209" s="61" t="s">
        <v>196</v>
      </c>
      <c r="AW209" s="59" t="s">
        <v>196</v>
      </c>
      <c r="AX209" s="59" t="s">
        <v>196</v>
      </c>
      <c r="AY209" s="61" t="s">
        <v>196</v>
      </c>
      <c r="AZ209" s="45"/>
      <c r="BA209" s="45"/>
      <c r="BB209" s="45"/>
      <c r="BC209" s="45"/>
      <c r="BD209" s="45"/>
      <c r="BE209" s="45"/>
      <c r="BF209" s="45"/>
      <c r="BG209" s="45"/>
      <c r="BH209" s="45"/>
      <c r="BI209" s="45"/>
      <c r="BJ209" s="45"/>
      <c r="BK209" s="45"/>
      <c r="BL209" s="45"/>
      <c r="BM209" s="45"/>
      <c r="BN209" s="45"/>
      <c r="BO209" s="45"/>
      <c r="BP209" s="45"/>
      <c r="BQ209" s="45"/>
      <c r="BR209" s="45"/>
      <c r="BS209" s="45"/>
      <c r="BT209" s="45"/>
      <c r="BU209" s="45"/>
      <c r="BV209" s="45"/>
      <c r="BW209" s="45"/>
    </row>
    <row r="210" spans="1:76" s="33" customFormat="1" ht="18.75" hidden="1" customHeight="1">
      <c r="A210" s="256">
        <v>2024</v>
      </c>
      <c r="B210" s="254"/>
      <c r="C210" s="251">
        <v>128039</v>
      </c>
      <c r="D210" s="251">
        <v>128039</v>
      </c>
      <c r="E210" s="251" t="s">
        <v>3019</v>
      </c>
      <c r="F210" s="49">
        <v>900019737</v>
      </c>
      <c r="G210" s="47">
        <v>1873</v>
      </c>
      <c r="H210" s="46" t="s">
        <v>959</v>
      </c>
      <c r="I210" s="46" t="s">
        <v>1463</v>
      </c>
      <c r="J210" s="46" t="s">
        <v>1464</v>
      </c>
      <c r="K210" s="46" t="s">
        <v>2289</v>
      </c>
      <c r="L210" s="46" t="s">
        <v>3020</v>
      </c>
      <c r="M210" s="50" t="s">
        <v>109</v>
      </c>
      <c r="N210" s="50">
        <v>45412</v>
      </c>
      <c r="O210" s="46">
        <v>5</v>
      </c>
      <c r="P210" s="50">
        <v>45412</v>
      </c>
      <c r="Q210" s="63">
        <v>45541</v>
      </c>
      <c r="R210" s="46" t="s">
        <v>196</v>
      </c>
      <c r="S210" s="46" t="s">
        <v>196</v>
      </c>
      <c r="T210" s="46" t="s">
        <v>196</v>
      </c>
      <c r="U210" s="46" t="s">
        <v>196</v>
      </c>
      <c r="V210" s="46" t="s">
        <v>15</v>
      </c>
      <c r="W210" s="71" t="s">
        <v>196</v>
      </c>
      <c r="X210" s="71" t="s">
        <v>196</v>
      </c>
      <c r="Y210" s="253">
        <f t="shared" ref="Y210:Y223" si="25">+Q210</f>
        <v>45541</v>
      </c>
      <c r="Z210" s="38">
        <v>52000000</v>
      </c>
      <c r="AA210" s="38">
        <v>0</v>
      </c>
      <c r="AB210" s="38">
        <f t="shared" si="22"/>
        <v>52000000</v>
      </c>
      <c r="AC210" s="38">
        <v>0</v>
      </c>
      <c r="AD210" s="64">
        <f t="shared" si="23"/>
        <v>52000000</v>
      </c>
      <c r="AE210" s="340" t="str" cm="1">
        <f t="array" aca="1" ref="AE210" ca="1">_xlfn.IFS(TODAY()&lt;Y210,Y210-TODAY(),TODAY()&gt;Y210,"NO APLICA")</f>
        <v>NO APLICA</v>
      </c>
      <c r="AF210" s="262" t="s">
        <v>767</v>
      </c>
      <c r="AG210" s="46" t="s">
        <v>2866</v>
      </c>
      <c r="AH210" s="38">
        <v>0</v>
      </c>
      <c r="AI210" s="38">
        <v>0</v>
      </c>
      <c r="AJ210" s="38">
        <f t="shared" si="24"/>
        <v>52000000</v>
      </c>
      <c r="AK210" s="268" t="s">
        <v>875</v>
      </c>
      <c r="AL210" s="46" t="s">
        <v>196</v>
      </c>
      <c r="AM210" s="67" t="s">
        <v>797</v>
      </c>
      <c r="AN210" s="67" t="s">
        <v>875</v>
      </c>
      <c r="AO210" s="46" t="s">
        <v>762</v>
      </c>
      <c r="AP210" s="326" t="s">
        <v>3021</v>
      </c>
      <c r="AQ210" s="46" t="s">
        <v>875</v>
      </c>
      <c r="AR210" s="251" t="s">
        <v>199</v>
      </c>
      <c r="AS210" s="251" t="s">
        <v>87</v>
      </c>
      <c r="AT210" s="294" t="s">
        <v>3022</v>
      </c>
      <c r="AU210" s="62" t="s">
        <v>196</v>
      </c>
      <c r="AV210" s="61" t="s">
        <v>196</v>
      </c>
      <c r="AW210" s="59" t="s">
        <v>196</v>
      </c>
      <c r="AX210" s="59" t="s">
        <v>196</v>
      </c>
      <c r="AY210" s="61" t="s">
        <v>196</v>
      </c>
    </row>
    <row r="211" spans="1:76" s="33" customFormat="1" ht="18" customHeight="1">
      <c r="A211" s="255">
        <v>2024</v>
      </c>
      <c r="B211" s="46"/>
      <c r="C211" s="46">
        <v>130254</v>
      </c>
      <c r="D211" s="46">
        <v>130254</v>
      </c>
      <c r="E211" s="46" t="s">
        <v>3023</v>
      </c>
      <c r="F211" s="49">
        <v>901677435</v>
      </c>
      <c r="G211" s="56" t="s">
        <v>3024</v>
      </c>
      <c r="H211" s="139" t="s">
        <v>3025</v>
      </c>
      <c r="I211" s="46" t="s">
        <v>1463</v>
      </c>
      <c r="J211" s="46" t="s">
        <v>1464</v>
      </c>
      <c r="K211" s="46" t="s">
        <v>2289</v>
      </c>
      <c r="L211" s="46" t="s">
        <v>3026</v>
      </c>
      <c r="M211" s="46" t="s">
        <v>721</v>
      </c>
      <c r="N211" s="133">
        <v>45464</v>
      </c>
      <c r="O211" s="46">
        <v>10</v>
      </c>
      <c r="P211" s="50">
        <v>45468</v>
      </c>
      <c r="Q211" s="50">
        <v>45771</v>
      </c>
      <c r="R211" s="46" t="s">
        <v>196</v>
      </c>
      <c r="S211" s="46" t="s">
        <v>196</v>
      </c>
      <c r="T211" s="46" t="s">
        <v>196</v>
      </c>
      <c r="U211" s="46" t="s">
        <v>196</v>
      </c>
      <c r="V211" s="46" t="s">
        <v>15</v>
      </c>
      <c r="W211" s="71" t="s">
        <v>196</v>
      </c>
      <c r="X211" s="71" t="s">
        <v>196</v>
      </c>
      <c r="Y211" s="343">
        <f t="shared" si="25"/>
        <v>45771</v>
      </c>
      <c r="Z211" s="99">
        <v>282942876</v>
      </c>
      <c r="AA211" s="51">
        <v>0</v>
      </c>
      <c r="AB211" s="51">
        <f t="shared" si="22"/>
        <v>282942876</v>
      </c>
      <c r="AC211" s="38">
        <v>0</v>
      </c>
      <c r="AD211" s="52">
        <f t="shared" si="23"/>
        <v>282942876</v>
      </c>
      <c r="AE211" s="340" t="str" cm="1">
        <f t="array" aca="1" ref="AE211" ca="1">_xlfn.IFS(TODAY()&lt;Y211,Y211-TODAY(),TODAY()&gt;Y211,"NO APLICA")</f>
        <v>NO APLICA</v>
      </c>
      <c r="AF211" s="53" t="s">
        <v>197</v>
      </c>
      <c r="AG211" s="46" t="s">
        <v>2866</v>
      </c>
      <c r="AH211" s="51">
        <v>0</v>
      </c>
      <c r="AI211" s="46" t="s">
        <v>3027</v>
      </c>
      <c r="AJ211" s="51">
        <f t="shared" si="24"/>
        <v>282942876</v>
      </c>
      <c r="AK211" s="140" t="s">
        <v>762</v>
      </c>
      <c r="AL211" s="46" t="s">
        <v>196</v>
      </c>
      <c r="AM211" s="67" t="s">
        <v>797</v>
      </c>
      <c r="AN211" s="67" t="s">
        <v>797</v>
      </c>
      <c r="AO211" s="46" t="s">
        <v>762</v>
      </c>
      <c r="AP211" s="326" t="s">
        <v>3028</v>
      </c>
      <c r="AQ211" s="93" t="s">
        <v>3029</v>
      </c>
      <c r="AR211" s="46" t="s">
        <v>2886</v>
      </c>
      <c r="AS211" s="100" t="s">
        <v>3001</v>
      </c>
      <c r="AT211" s="115" t="s">
        <v>3002</v>
      </c>
      <c r="AU211" s="62" t="s">
        <v>196</v>
      </c>
      <c r="AV211" s="61" t="s">
        <v>196</v>
      </c>
      <c r="AW211" s="59" t="s">
        <v>196</v>
      </c>
      <c r="AX211" s="59" t="s">
        <v>196</v>
      </c>
      <c r="AY211" s="61" t="s">
        <v>196</v>
      </c>
      <c r="AZ211" s="45"/>
      <c r="BA211" s="45"/>
      <c r="BB211" s="45"/>
      <c r="BC211" s="45"/>
      <c r="BD211" s="45"/>
      <c r="BE211" s="45"/>
      <c r="BF211" s="45"/>
      <c r="BG211" s="45"/>
      <c r="BH211" s="45"/>
      <c r="BI211" s="45"/>
      <c r="BJ211" s="45"/>
      <c r="BK211" s="45"/>
      <c r="BL211" s="45"/>
      <c r="BM211" s="45"/>
      <c r="BN211" s="45"/>
      <c r="BO211" s="45"/>
      <c r="BP211" s="45"/>
      <c r="BQ211" s="45"/>
      <c r="BR211" s="45"/>
      <c r="BS211" s="45"/>
      <c r="BT211" s="45"/>
      <c r="BU211" s="45"/>
      <c r="BV211" s="45"/>
      <c r="BW211" s="45"/>
      <c r="BX211" s="45"/>
    </row>
    <row r="212" spans="1:76" s="280" customFormat="1" ht="15" hidden="1">
      <c r="A212" s="256">
        <v>2024</v>
      </c>
      <c r="B212" s="251"/>
      <c r="C212" s="251">
        <v>130337</v>
      </c>
      <c r="D212" s="251">
        <v>130337</v>
      </c>
      <c r="E212" s="251" t="s">
        <v>3030</v>
      </c>
      <c r="F212" s="269">
        <v>860007336</v>
      </c>
      <c r="G212" s="251">
        <v>1873</v>
      </c>
      <c r="H212" s="139" t="s">
        <v>3007</v>
      </c>
      <c r="I212" s="56" t="s">
        <v>1463</v>
      </c>
      <c r="J212" s="56" t="s">
        <v>1464</v>
      </c>
      <c r="K212" s="56" t="s">
        <v>2289</v>
      </c>
      <c r="L212" s="56" t="s">
        <v>690</v>
      </c>
      <c r="M212" s="251" t="s">
        <v>721</v>
      </c>
      <c r="N212" s="271">
        <v>45468</v>
      </c>
      <c r="O212" s="56">
        <v>3</v>
      </c>
      <c r="P212" s="271">
        <v>45469</v>
      </c>
      <c r="Q212" s="271">
        <v>45560</v>
      </c>
      <c r="R212" s="56" t="s">
        <v>196</v>
      </c>
      <c r="S212" s="56" t="s">
        <v>196</v>
      </c>
      <c r="T212" s="56" t="s">
        <v>196</v>
      </c>
      <c r="U212" s="56" t="s">
        <v>196</v>
      </c>
      <c r="V212" s="56" t="s">
        <v>15</v>
      </c>
      <c r="W212" s="56" t="s">
        <v>196</v>
      </c>
      <c r="X212" s="56" t="s">
        <v>196</v>
      </c>
      <c r="Y212" s="271">
        <f t="shared" si="25"/>
        <v>45560</v>
      </c>
      <c r="Z212" s="272">
        <v>25731492</v>
      </c>
      <c r="AA212" s="273">
        <v>0</v>
      </c>
      <c r="AB212" s="273">
        <f t="shared" si="22"/>
        <v>25731492</v>
      </c>
      <c r="AC212" s="273">
        <v>0</v>
      </c>
      <c r="AD212" s="274">
        <f t="shared" si="23"/>
        <v>25731492</v>
      </c>
      <c r="AE212" s="340" t="str" cm="1">
        <f t="array" aca="1" ref="AE212" ca="1">_xlfn.IFS(TODAY()&lt;Y212,Y212-TODAY(),TODAY()&gt;Y212,"NO APLICA")</f>
        <v>NO APLICA</v>
      </c>
      <c r="AF212" s="288" t="s">
        <v>767</v>
      </c>
      <c r="AG212" s="56" t="s">
        <v>2866</v>
      </c>
      <c r="AH212" s="273">
        <v>0</v>
      </c>
      <c r="AI212" s="56" t="s">
        <v>3027</v>
      </c>
      <c r="AJ212" s="273">
        <f t="shared" si="24"/>
        <v>25731492</v>
      </c>
      <c r="AK212" s="281" t="s">
        <v>762</v>
      </c>
      <c r="AL212" s="56" t="s">
        <v>196</v>
      </c>
      <c r="AM212" s="276" t="s">
        <v>797</v>
      </c>
      <c r="AN212" s="276" t="s">
        <v>875</v>
      </c>
      <c r="AO212" s="56" t="s">
        <v>762</v>
      </c>
      <c r="AP212" s="335" t="s">
        <v>3031</v>
      </c>
      <c r="AQ212" s="282" t="s">
        <v>3032</v>
      </c>
      <c r="AR212" s="251" t="s">
        <v>199</v>
      </c>
      <c r="AS212" s="251" t="s">
        <v>87</v>
      </c>
      <c r="AT212" s="270" t="s">
        <v>3033</v>
      </c>
      <c r="AU212" s="91" t="s">
        <v>196</v>
      </c>
      <c r="AV212" s="277" t="s">
        <v>196</v>
      </c>
      <c r="AW212" s="278" t="s">
        <v>196</v>
      </c>
      <c r="AX212" s="278" t="s">
        <v>196</v>
      </c>
      <c r="AY212" s="277" t="s">
        <v>196</v>
      </c>
      <c r="AZ212" s="279"/>
      <c r="BA212" s="279"/>
      <c r="BB212" s="279"/>
      <c r="BC212" s="279"/>
      <c r="BD212" s="279"/>
      <c r="BE212" s="279"/>
      <c r="BF212" s="279"/>
      <c r="BG212" s="279"/>
      <c r="BH212" s="279"/>
      <c r="BI212" s="279"/>
      <c r="BJ212" s="279"/>
      <c r="BK212" s="279"/>
      <c r="BL212" s="279"/>
      <c r="BM212" s="279"/>
      <c r="BN212" s="279"/>
      <c r="BO212" s="279"/>
      <c r="BP212" s="279"/>
      <c r="BQ212" s="279"/>
      <c r="BR212" s="279"/>
      <c r="BS212" s="279"/>
      <c r="BT212" s="279"/>
      <c r="BU212" s="279"/>
      <c r="BV212" s="279"/>
      <c r="BW212" s="279"/>
      <c r="BX212" s="279"/>
    </row>
    <row r="213" spans="1:76" ht="15" hidden="1">
      <c r="A213" s="257">
        <v>2024</v>
      </c>
      <c r="B213" s="71"/>
      <c r="C213" s="71">
        <v>130551</v>
      </c>
      <c r="D213" s="71">
        <v>130551</v>
      </c>
      <c r="E213" s="130" t="s">
        <v>3030</v>
      </c>
      <c r="F213" s="132">
        <v>860007336</v>
      </c>
      <c r="G213" s="130" t="s">
        <v>1844</v>
      </c>
      <c r="H213" s="141" t="s">
        <v>3034</v>
      </c>
      <c r="I213" s="71" t="s">
        <v>1463</v>
      </c>
      <c r="J213" s="71" t="s">
        <v>1464</v>
      </c>
      <c r="K213" s="71" t="s">
        <v>2289</v>
      </c>
      <c r="L213" s="71" t="s">
        <v>3035</v>
      </c>
      <c r="M213" s="130" t="s">
        <v>89</v>
      </c>
      <c r="N213" s="133">
        <v>45475</v>
      </c>
      <c r="O213" s="71" t="s">
        <v>3036</v>
      </c>
      <c r="P213" s="133">
        <v>45475</v>
      </c>
      <c r="Q213" s="133">
        <v>45488</v>
      </c>
      <c r="R213" s="71" t="s">
        <v>196</v>
      </c>
      <c r="S213" s="71" t="s">
        <v>196</v>
      </c>
      <c r="T213" s="71" t="s">
        <v>196</v>
      </c>
      <c r="U213" s="71" t="s">
        <v>196</v>
      </c>
      <c r="V213" s="71"/>
      <c r="W213" s="71" t="s">
        <v>196</v>
      </c>
      <c r="X213" s="71" t="s">
        <v>196</v>
      </c>
      <c r="Y213" s="133">
        <f t="shared" si="25"/>
        <v>45488</v>
      </c>
      <c r="Z213" s="142">
        <v>39974730</v>
      </c>
      <c r="AA213" s="51">
        <v>0</v>
      </c>
      <c r="AB213" s="51">
        <f t="shared" si="22"/>
        <v>39974730</v>
      </c>
      <c r="AC213" s="51">
        <v>0</v>
      </c>
      <c r="AD213" s="52">
        <f t="shared" si="23"/>
        <v>39974730</v>
      </c>
      <c r="AE213" s="340" t="str" cm="1">
        <f t="array" aca="1" ref="AE213" ca="1">_xlfn.IFS(TODAY()&lt;Y213,Y213-TODAY(),TODAY()&gt;Y213,"NO APLICA")</f>
        <v>NO APLICA</v>
      </c>
      <c r="AF213" s="262" t="s">
        <v>767</v>
      </c>
      <c r="AG213" s="71" t="s">
        <v>2866</v>
      </c>
      <c r="AH213" s="51">
        <v>0</v>
      </c>
      <c r="AI213" s="71" t="s">
        <v>3027</v>
      </c>
      <c r="AJ213" s="51">
        <f t="shared" si="24"/>
        <v>39974730</v>
      </c>
      <c r="AK213" s="268" t="s">
        <v>875</v>
      </c>
      <c r="AL213" s="71" t="s">
        <v>196</v>
      </c>
      <c r="AM213" s="67" t="s">
        <v>875</v>
      </c>
      <c r="AN213" s="67" t="s">
        <v>875</v>
      </c>
      <c r="AO213" s="71" t="s">
        <v>762</v>
      </c>
      <c r="AP213" s="336" t="s">
        <v>3037</v>
      </c>
      <c r="AQ213" s="71" t="s">
        <v>875</v>
      </c>
      <c r="AR213" s="71" t="s">
        <v>199</v>
      </c>
      <c r="AS213" s="301" t="s">
        <v>3038</v>
      </c>
      <c r="AT213" s="270" t="s">
        <v>3039</v>
      </c>
      <c r="AU213" s="62" t="s">
        <v>196</v>
      </c>
      <c r="AV213" s="61" t="s">
        <v>196</v>
      </c>
      <c r="AW213" s="59" t="s">
        <v>196</v>
      </c>
      <c r="AX213" s="59" t="s">
        <v>196</v>
      </c>
      <c r="AY213" s="61" t="s">
        <v>196</v>
      </c>
      <c r="AZ213" s="65"/>
      <c r="BA213" s="65"/>
      <c r="BB213" s="65"/>
      <c r="BC213" s="65"/>
      <c r="BD213" s="65"/>
      <c r="BE213" s="65"/>
      <c r="BF213" s="65"/>
      <c r="BG213" s="65"/>
      <c r="BH213" s="65"/>
      <c r="BI213" s="65"/>
      <c r="BJ213" s="65"/>
      <c r="BK213" s="65"/>
      <c r="BL213" s="65"/>
      <c r="BM213" s="65"/>
      <c r="BN213" s="65"/>
      <c r="BO213" s="65"/>
      <c r="BP213" s="65"/>
      <c r="BQ213" s="65"/>
      <c r="BR213" s="65"/>
      <c r="BS213" s="65"/>
      <c r="BT213" s="65"/>
      <c r="BU213" s="65"/>
      <c r="BV213" s="65"/>
      <c r="BW213" s="65"/>
      <c r="BX213" s="65"/>
    </row>
    <row r="214" spans="1:76" s="258" customFormat="1" ht="15.75" customHeight="1">
      <c r="A214" s="257">
        <v>2024</v>
      </c>
      <c r="B214" s="257" cm="1">
        <f t="array" aca="1" ref="B214" ca="1">--_xlfn.TEXTJOIN("",1,IFERROR(--MID(C214,ROW(INDIRECT("1:"&amp;LEN(C214))),1),""))</f>
        <v>6442024</v>
      </c>
      <c r="C214" s="257" t="s">
        <v>3040</v>
      </c>
      <c r="D214" s="257" t="s">
        <v>3041</v>
      </c>
      <c r="E214" s="130" t="s">
        <v>3042</v>
      </c>
      <c r="F214" s="366">
        <v>800084523</v>
      </c>
      <c r="G214" s="257" t="s">
        <v>1627</v>
      </c>
      <c r="H214" s="367" t="s">
        <v>3043</v>
      </c>
      <c r="I214" s="46" t="s">
        <v>2368</v>
      </c>
      <c r="J214" s="257" t="s">
        <v>813</v>
      </c>
      <c r="K214" s="46" t="s">
        <v>2414</v>
      </c>
      <c r="L214" s="71" t="s">
        <v>3044</v>
      </c>
      <c r="M214" s="46" t="s">
        <v>195</v>
      </c>
      <c r="N214" s="344">
        <v>45539</v>
      </c>
      <c r="O214" s="257">
        <v>6</v>
      </c>
      <c r="P214" s="344">
        <v>45543</v>
      </c>
      <c r="Q214" s="344">
        <v>45723</v>
      </c>
      <c r="R214" s="71" t="s">
        <v>196</v>
      </c>
      <c r="S214" s="71" t="s">
        <v>196</v>
      </c>
      <c r="T214" s="71" t="s">
        <v>196</v>
      </c>
      <c r="U214" s="71" t="s">
        <v>196</v>
      </c>
      <c r="V214" s="257">
        <v>6</v>
      </c>
      <c r="W214" s="71" t="s">
        <v>196</v>
      </c>
      <c r="X214" s="71" t="s">
        <v>196</v>
      </c>
      <c r="Y214" s="343">
        <f t="shared" si="25"/>
        <v>45723</v>
      </c>
      <c r="Z214" s="368">
        <v>446746555</v>
      </c>
      <c r="AA214" s="369">
        <v>0</v>
      </c>
      <c r="AB214" s="369">
        <f t="shared" si="22"/>
        <v>446746555</v>
      </c>
      <c r="AC214" s="369">
        <v>0</v>
      </c>
      <c r="AD214" s="370">
        <f>+AB214</f>
        <v>446746555</v>
      </c>
      <c r="AE214" s="340" t="str" cm="1">
        <f t="array" aca="1" ref="AE214" ca="1">_xlfn.IFS(TODAY()&lt;Y214,Y214-TODAY(),TODAY()&gt;Y214,"NO APLICA")</f>
        <v>NO APLICA</v>
      </c>
      <c r="AF214" s="53" t="s">
        <v>197</v>
      </c>
      <c r="AG214" s="46" t="s">
        <v>2866</v>
      </c>
      <c r="AH214" s="369">
        <v>0</v>
      </c>
      <c r="AI214" s="257">
        <v>0</v>
      </c>
      <c r="AJ214" s="369">
        <f>+AD214-AH214-AI214</f>
        <v>446746555</v>
      </c>
      <c r="AK214" s="143" t="s">
        <v>762</v>
      </c>
      <c r="AL214" s="71" t="s">
        <v>196</v>
      </c>
      <c r="AM214" s="67" t="s">
        <v>875</v>
      </c>
      <c r="AN214" s="67" t="s">
        <v>875</v>
      </c>
      <c r="AO214" s="71" t="s">
        <v>762</v>
      </c>
      <c r="AP214" s="291" t="s">
        <v>3045</v>
      </c>
      <c r="AQ214" s="71" t="s">
        <v>875</v>
      </c>
      <c r="AR214" s="371" t="s">
        <v>823</v>
      </c>
      <c r="AS214" s="372" t="s">
        <v>80</v>
      </c>
      <c r="AT214" s="373" t="s">
        <v>3046</v>
      </c>
      <c r="AU214" s="374" t="s">
        <v>3047</v>
      </c>
      <c r="AV214" s="375" t="s">
        <v>1056</v>
      </c>
      <c r="AW214" s="137" t="s">
        <v>3048</v>
      </c>
      <c r="AX214" s="137" t="s">
        <v>3049</v>
      </c>
      <c r="AY214" s="375" t="s">
        <v>805</v>
      </c>
      <c r="AZ214" s="376"/>
      <c r="BA214" s="376"/>
      <c r="BB214" s="376"/>
      <c r="BC214" s="376"/>
      <c r="BD214" s="376"/>
      <c r="BE214" s="376"/>
      <c r="BF214" s="376"/>
      <c r="BG214" s="376"/>
      <c r="BH214" s="376"/>
      <c r="BI214" s="376"/>
      <c r="BJ214" s="376"/>
      <c r="BK214" s="376"/>
      <c r="BL214" s="376"/>
      <c r="BM214" s="376"/>
      <c r="BN214" s="376"/>
      <c r="BO214" s="376"/>
      <c r="BP214" s="376"/>
      <c r="BQ214" s="376"/>
      <c r="BR214" s="376"/>
      <c r="BS214" s="376"/>
      <c r="BT214" s="376"/>
      <c r="BU214" s="376"/>
      <c r="BV214" s="376"/>
      <c r="BW214" s="376"/>
      <c r="BX214" s="376"/>
    </row>
    <row r="215" spans="1:76" s="33" customFormat="1" ht="15.75" customHeight="1">
      <c r="A215" s="257">
        <v>2024</v>
      </c>
      <c r="B215" s="257"/>
      <c r="C215" s="46" t="s">
        <v>3050</v>
      </c>
      <c r="D215" s="257" t="s">
        <v>3051</v>
      </c>
      <c r="E215" s="46" t="s">
        <v>1795</v>
      </c>
      <c r="F215" s="47">
        <v>901508361</v>
      </c>
      <c r="G215" s="257">
        <v>1792</v>
      </c>
      <c r="H215" s="367" t="s">
        <v>3052</v>
      </c>
      <c r="I215" s="46" t="s">
        <v>846</v>
      </c>
      <c r="J215" s="46" t="s">
        <v>1749</v>
      </c>
      <c r="K215" s="46" t="s">
        <v>190</v>
      </c>
      <c r="L215" s="71" t="s">
        <v>3053</v>
      </c>
      <c r="M215" s="265" t="s">
        <v>135</v>
      </c>
      <c r="N215" s="344">
        <v>45553</v>
      </c>
      <c r="O215" s="257">
        <v>88</v>
      </c>
      <c r="P215" s="344">
        <v>45553</v>
      </c>
      <c r="Q215" s="344">
        <v>48213</v>
      </c>
      <c r="R215" s="71" t="s">
        <v>196</v>
      </c>
      <c r="S215" s="71" t="s">
        <v>196</v>
      </c>
      <c r="T215" s="71" t="s">
        <v>196</v>
      </c>
      <c r="U215" s="71" t="s">
        <v>196</v>
      </c>
      <c r="V215" s="257">
        <v>88</v>
      </c>
      <c r="W215" s="71" t="s">
        <v>196</v>
      </c>
      <c r="X215" s="71" t="s">
        <v>196</v>
      </c>
      <c r="Y215" s="344">
        <f t="shared" si="25"/>
        <v>48213</v>
      </c>
      <c r="Z215" s="368">
        <v>5790578000</v>
      </c>
      <c r="AA215" s="369">
        <v>0</v>
      </c>
      <c r="AB215" s="369">
        <v>5790578000</v>
      </c>
      <c r="AC215" s="369">
        <v>0</v>
      </c>
      <c r="AD215" s="370">
        <f>+AB215</f>
        <v>5790578000</v>
      </c>
      <c r="AE215" s="340" cm="1">
        <f t="array" aca="1" ref="AE215" ca="1">_xlfn.IFS(TODAY()&lt;Y215,Y215-TODAY(),TODAY()&gt;Y215,"NO APLICA")</f>
        <v>2065</v>
      </c>
      <c r="AF215" s="53" t="s">
        <v>197</v>
      </c>
      <c r="AG215" s="46" t="s">
        <v>2866</v>
      </c>
      <c r="AH215" s="369"/>
      <c r="AI215" s="257"/>
      <c r="AJ215" s="369"/>
      <c r="AK215" s="143" t="s">
        <v>762</v>
      </c>
      <c r="AL215" s="71"/>
      <c r="AM215" s="67"/>
      <c r="AN215" s="67"/>
      <c r="AO215" s="71"/>
      <c r="AP215" s="291" t="s">
        <v>3054</v>
      </c>
      <c r="AQ215" s="71" t="s">
        <v>875</v>
      </c>
      <c r="AR215" s="371" t="s">
        <v>886</v>
      </c>
      <c r="AS215" s="372" t="s">
        <v>887</v>
      </c>
      <c r="AT215" s="115" t="s">
        <v>3055</v>
      </c>
      <c r="AU215" s="374"/>
      <c r="AV215" s="375"/>
      <c r="AW215" s="137"/>
      <c r="AX215" s="137"/>
      <c r="AY215" s="375"/>
      <c r="AZ215" s="376"/>
      <c r="BA215" s="376"/>
      <c r="BB215" s="376"/>
      <c r="BC215" s="376"/>
      <c r="BD215" s="376"/>
      <c r="BE215" s="376"/>
      <c r="BF215" s="376"/>
      <c r="BG215" s="376"/>
      <c r="BH215" s="376"/>
      <c r="BI215" s="376"/>
      <c r="BJ215" s="376"/>
      <c r="BK215" s="376"/>
      <c r="BL215" s="376"/>
      <c r="BM215" s="376"/>
      <c r="BN215" s="376"/>
      <c r="BO215" s="376"/>
      <c r="BP215" s="376"/>
      <c r="BQ215" s="376"/>
      <c r="BR215" s="376"/>
      <c r="BS215" s="376"/>
      <c r="BT215" s="376"/>
      <c r="BU215" s="376"/>
      <c r="BV215" s="376"/>
      <c r="BW215" s="376"/>
      <c r="BX215" s="376"/>
    </row>
    <row r="216" spans="1:76" s="33" customFormat="1" ht="15.75" customHeight="1">
      <c r="A216" s="257">
        <v>2024</v>
      </c>
      <c r="B216" s="257"/>
      <c r="C216" s="54" t="s">
        <v>3056</v>
      </c>
      <c r="D216" s="4" t="s">
        <v>3057</v>
      </c>
      <c r="E216" s="46" t="s">
        <v>3058</v>
      </c>
      <c r="F216" s="47">
        <v>830122983</v>
      </c>
      <c r="G216" s="47">
        <v>1873</v>
      </c>
      <c r="H216" s="46" t="s">
        <v>959</v>
      </c>
      <c r="I216" s="46" t="s">
        <v>960</v>
      </c>
      <c r="J216" s="257" t="s">
        <v>1223</v>
      </c>
      <c r="K216" s="46" t="s">
        <v>190</v>
      </c>
      <c r="L216" s="71" t="s">
        <v>3059</v>
      </c>
      <c r="M216" s="265" t="s">
        <v>3060</v>
      </c>
      <c r="N216" s="344">
        <v>45555</v>
      </c>
      <c r="O216" s="257">
        <v>2</v>
      </c>
      <c r="P216" s="344">
        <v>45560</v>
      </c>
      <c r="Q216" s="344">
        <v>45620</v>
      </c>
      <c r="R216" s="71" t="s">
        <v>196</v>
      </c>
      <c r="S216" s="71" t="s">
        <v>196</v>
      </c>
      <c r="T216" s="71" t="s">
        <v>196</v>
      </c>
      <c r="U216" s="71" t="s">
        <v>196</v>
      </c>
      <c r="V216" s="257">
        <v>2</v>
      </c>
      <c r="W216" s="71" t="s">
        <v>196</v>
      </c>
      <c r="X216" s="71" t="s">
        <v>196</v>
      </c>
      <c r="Y216" s="344">
        <f t="shared" si="25"/>
        <v>45620</v>
      </c>
      <c r="Z216" s="368">
        <v>16506000</v>
      </c>
      <c r="AA216" s="369">
        <v>0</v>
      </c>
      <c r="AB216" s="369">
        <f>+Z216+AA216</f>
        <v>16506000</v>
      </c>
      <c r="AC216" s="369">
        <v>0</v>
      </c>
      <c r="AD216" s="370">
        <f>+AB216</f>
        <v>16506000</v>
      </c>
      <c r="AE216" s="340" t="str" cm="1">
        <f t="array" aca="1" ref="AE216" ca="1">_xlfn.IFS(TODAY()&lt;Y216,Y216-TODAY(),TODAY()&gt;Y216,"NO APLICA")</f>
        <v>NO APLICA</v>
      </c>
      <c r="AF216" s="53" t="s">
        <v>197</v>
      </c>
      <c r="AG216" s="54" t="s">
        <v>762</v>
      </c>
      <c r="AH216" s="369">
        <v>0</v>
      </c>
      <c r="AI216" s="257">
        <v>0</v>
      </c>
      <c r="AJ216" s="38">
        <f>+AB216-AH216</f>
        <v>16506000</v>
      </c>
      <c r="AK216" s="53" t="s">
        <v>197</v>
      </c>
      <c r="AL216" s="46" t="s">
        <v>196</v>
      </c>
      <c r="AM216" s="67" t="s">
        <v>875</v>
      </c>
      <c r="AN216" s="67" t="s">
        <v>875</v>
      </c>
      <c r="AO216" s="46" t="s">
        <v>762</v>
      </c>
      <c r="AP216" s="337" t="s">
        <v>3061</v>
      </c>
      <c r="AQ216" s="71" t="s">
        <v>875</v>
      </c>
      <c r="AR216" s="371" t="s">
        <v>842</v>
      </c>
      <c r="AS216" s="372" t="s">
        <v>614</v>
      </c>
      <c r="AT216" s="372" t="s">
        <v>64</v>
      </c>
      <c r="AU216" s="374"/>
      <c r="AV216" s="375"/>
      <c r="AW216" s="137"/>
      <c r="AX216" s="137"/>
      <c r="AY216" s="375"/>
      <c r="AZ216" s="376"/>
      <c r="BA216" s="376"/>
      <c r="BB216" s="376"/>
      <c r="BC216" s="376"/>
      <c r="BD216" s="376"/>
      <c r="BE216" s="376"/>
      <c r="BF216" s="376"/>
      <c r="BG216" s="376"/>
      <c r="BH216" s="376"/>
      <c r="BI216" s="376"/>
      <c r="BJ216" s="376"/>
      <c r="BK216" s="376"/>
      <c r="BL216" s="376"/>
      <c r="BM216" s="376"/>
      <c r="BN216" s="376"/>
      <c r="BO216" s="376"/>
      <c r="BP216" s="376"/>
      <c r="BQ216" s="376"/>
      <c r="BR216" s="376"/>
      <c r="BS216" s="376"/>
      <c r="BT216" s="376"/>
      <c r="BU216" s="376"/>
      <c r="BV216" s="376"/>
      <c r="BW216" s="376"/>
      <c r="BX216" s="376"/>
    </row>
    <row r="217" spans="1:76" ht="15.75" customHeight="1">
      <c r="A217" s="257">
        <v>2024</v>
      </c>
      <c r="B217" s="257"/>
      <c r="C217" s="287" t="s">
        <v>3062</v>
      </c>
      <c r="D217" s="257" t="s">
        <v>3063</v>
      </c>
      <c r="E217" s="71" t="s">
        <v>1599</v>
      </c>
      <c r="F217" s="130">
        <v>860524654</v>
      </c>
      <c r="G217" s="377" t="s">
        <v>3064</v>
      </c>
      <c r="H217" s="367" t="s">
        <v>3065</v>
      </c>
      <c r="I217" s="71" t="s">
        <v>1602</v>
      </c>
      <c r="J217" s="257" t="s">
        <v>1603</v>
      </c>
      <c r="K217" s="71" t="s">
        <v>2414</v>
      </c>
      <c r="L217" s="71" t="s">
        <v>3066</v>
      </c>
      <c r="M217" s="71" t="s">
        <v>721</v>
      </c>
      <c r="N217" s="344">
        <v>45555</v>
      </c>
      <c r="O217" s="257" t="s">
        <v>3067</v>
      </c>
      <c r="P217" s="344">
        <v>45566</v>
      </c>
      <c r="Q217" s="344">
        <v>45954</v>
      </c>
      <c r="R217" s="71" t="s">
        <v>196</v>
      </c>
      <c r="S217" s="71" t="s">
        <v>196</v>
      </c>
      <c r="T217" s="71" t="s">
        <v>196</v>
      </c>
      <c r="U217" s="71" t="s">
        <v>196</v>
      </c>
      <c r="V217" s="71" t="s">
        <v>196</v>
      </c>
      <c r="W217" s="71" t="s">
        <v>196</v>
      </c>
      <c r="X217" s="71" t="s">
        <v>196</v>
      </c>
      <c r="Y217" s="344">
        <f t="shared" si="25"/>
        <v>45954</v>
      </c>
      <c r="Z217" s="368">
        <v>303135191</v>
      </c>
      <c r="AA217" s="369"/>
      <c r="AB217" s="368">
        <v>303135191</v>
      </c>
      <c r="AC217" s="369">
        <v>0</v>
      </c>
      <c r="AD217" s="370">
        <v>303135191</v>
      </c>
      <c r="AE217" s="340" t="str" cm="1">
        <f t="array" aca="1" ref="AE217" ca="1">_xlfn.IFS(TODAY()&lt;Y217,Y217-TODAY(),TODAY()&gt;Y217,"NO APLICA")</f>
        <v>NO APLICA</v>
      </c>
      <c r="AF217" s="53" t="s">
        <v>197</v>
      </c>
      <c r="AG217" s="54" t="s">
        <v>762</v>
      </c>
      <c r="AH217" s="369">
        <v>0</v>
      </c>
      <c r="AI217" s="257">
        <v>0</v>
      </c>
      <c r="AJ217" s="369">
        <v>0</v>
      </c>
      <c r="AK217" s="287" t="s">
        <v>875</v>
      </c>
      <c r="AL217" s="71">
        <v>0</v>
      </c>
      <c r="AM217" s="316" t="s">
        <v>875</v>
      </c>
      <c r="AN217" s="316" t="s">
        <v>875</v>
      </c>
      <c r="AO217" s="71"/>
      <c r="AP217" s="291" t="s">
        <v>3068</v>
      </c>
      <c r="AQ217" s="71" t="s">
        <v>875</v>
      </c>
      <c r="AR217" s="371" t="s">
        <v>199</v>
      </c>
      <c r="AS217" s="284" t="s">
        <v>64</v>
      </c>
      <c r="AT217" s="284" t="s">
        <v>64</v>
      </c>
      <c r="AU217" s="374"/>
      <c r="AV217" s="375"/>
      <c r="AW217" s="137"/>
      <c r="AX217" s="137"/>
      <c r="AY217" s="375"/>
      <c r="AZ217" s="376"/>
      <c r="BA217" s="376"/>
      <c r="BB217" s="376"/>
      <c r="BC217" s="376"/>
      <c r="BD217" s="376"/>
      <c r="BE217" s="376"/>
      <c r="BF217" s="376"/>
      <c r="BG217" s="376"/>
      <c r="BH217" s="376"/>
      <c r="BI217" s="376"/>
      <c r="BJ217" s="376"/>
      <c r="BK217" s="376"/>
      <c r="BL217" s="376"/>
      <c r="BM217" s="376"/>
      <c r="BN217" s="376"/>
      <c r="BO217" s="376"/>
      <c r="BP217" s="376"/>
      <c r="BQ217" s="376"/>
      <c r="BR217" s="376"/>
      <c r="BS217" s="376"/>
      <c r="BT217" s="376"/>
      <c r="BU217" s="376"/>
      <c r="BV217" s="376"/>
      <c r="BW217" s="376"/>
      <c r="BX217" s="376"/>
    </row>
    <row r="218" spans="1:76" ht="15.75" hidden="1" customHeight="1">
      <c r="A218" s="257">
        <v>2024</v>
      </c>
      <c r="B218" s="257"/>
      <c r="C218" s="287" t="s">
        <v>3069</v>
      </c>
      <c r="D218" s="4" t="s">
        <v>3070</v>
      </c>
      <c r="E218" s="71" t="s">
        <v>3071</v>
      </c>
      <c r="F218" s="130" t="s">
        <v>3072</v>
      </c>
      <c r="G218" s="377" t="s">
        <v>3073</v>
      </c>
      <c r="H218" s="367"/>
      <c r="I218" s="71" t="s">
        <v>832</v>
      </c>
      <c r="J218" s="257" t="s">
        <v>1582</v>
      </c>
      <c r="K218" s="71" t="s">
        <v>190</v>
      </c>
      <c r="L218" s="71" t="s">
        <v>3074</v>
      </c>
      <c r="M218" s="71" t="s">
        <v>3075</v>
      </c>
      <c r="N218" s="344">
        <v>45569</v>
      </c>
      <c r="O218" s="257"/>
      <c r="P218" s="344"/>
      <c r="Q218" s="344"/>
      <c r="R218" s="71" t="s">
        <v>196</v>
      </c>
      <c r="S218" s="71" t="s">
        <v>196</v>
      </c>
      <c r="T218" s="71" t="s">
        <v>196</v>
      </c>
      <c r="U218" s="71" t="s">
        <v>196</v>
      </c>
      <c r="V218" s="71" t="s">
        <v>196</v>
      </c>
      <c r="W218" s="71" t="s">
        <v>196</v>
      </c>
      <c r="X218" s="71" t="s">
        <v>196</v>
      </c>
      <c r="Y218" s="344">
        <f t="shared" si="25"/>
        <v>0</v>
      </c>
      <c r="Z218" s="368"/>
      <c r="AA218" s="369"/>
      <c r="AB218" s="368"/>
      <c r="AC218" s="369"/>
      <c r="AD218" s="370"/>
      <c r="AE218" s="340" t="str" cm="1">
        <f t="array" aca="1" ref="AE218" ca="1">_xlfn.IFS(TODAY()&lt;Y218,Y218-TODAY(),TODAY()&gt;Y218,"NO APLICA")</f>
        <v>NO APLICA</v>
      </c>
      <c r="AF218" s="287" t="s">
        <v>242</v>
      </c>
      <c r="AG218" s="287" t="s">
        <v>242</v>
      </c>
      <c r="AH218" s="369">
        <v>0</v>
      </c>
      <c r="AI218" s="257">
        <v>0</v>
      </c>
      <c r="AJ218" s="369">
        <v>0</v>
      </c>
      <c r="AK218" s="287" t="s">
        <v>875</v>
      </c>
      <c r="AL218" s="71">
        <v>0</v>
      </c>
      <c r="AM218" s="316" t="s">
        <v>875</v>
      </c>
      <c r="AN218" s="316" t="s">
        <v>875</v>
      </c>
      <c r="AO218" s="71" t="s">
        <v>3076</v>
      </c>
      <c r="AP218" s="291" t="s">
        <v>3077</v>
      </c>
      <c r="AQ218" s="71" t="s">
        <v>875</v>
      </c>
      <c r="AR218" s="371" t="s">
        <v>842</v>
      </c>
      <c r="AS218" s="284" t="s">
        <v>64</v>
      </c>
      <c r="AT218" s="284" t="s">
        <v>64</v>
      </c>
      <c r="AU218" s="374"/>
      <c r="AV218" s="375"/>
      <c r="AW218" s="137"/>
      <c r="AX218" s="137"/>
      <c r="AY218" s="375"/>
      <c r="AZ218" s="376"/>
      <c r="BA218" s="376"/>
      <c r="BB218" s="376"/>
      <c r="BC218" s="376"/>
      <c r="BD218" s="376"/>
      <c r="BE218" s="376"/>
      <c r="BF218" s="376"/>
      <c r="BG218" s="376"/>
      <c r="BH218" s="376"/>
      <c r="BI218" s="376"/>
      <c r="BJ218" s="376"/>
      <c r="BK218" s="376"/>
      <c r="BL218" s="376"/>
      <c r="BM218" s="376"/>
      <c r="BN218" s="376"/>
      <c r="BO218" s="376"/>
      <c r="BP218" s="376"/>
      <c r="BQ218" s="376"/>
      <c r="BR218" s="376"/>
      <c r="BS218" s="376"/>
      <c r="BT218" s="376"/>
      <c r="BU218" s="376"/>
      <c r="BV218" s="376"/>
      <c r="BW218" s="376"/>
      <c r="BX218" s="376"/>
    </row>
    <row r="219" spans="1:76" ht="15.75" hidden="1" customHeight="1">
      <c r="A219" s="257">
        <v>2024</v>
      </c>
      <c r="B219" s="257"/>
      <c r="C219" s="71" t="s">
        <v>3078</v>
      </c>
      <c r="D219" s="4" t="s">
        <v>3079</v>
      </c>
      <c r="E219" s="71" t="s">
        <v>3080</v>
      </c>
      <c r="F219" s="317">
        <v>900127054</v>
      </c>
      <c r="G219" s="129">
        <v>1872</v>
      </c>
      <c r="H219" s="71" t="s">
        <v>2597</v>
      </c>
      <c r="I219" s="71" t="s">
        <v>846</v>
      </c>
      <c r="J219" s="71" t="s">
        <v>190</v>
      </c>
      <c r="K219" s="71" t="s">
        <v>190</v>
      </c>
      <c r="L219" s="71" t="s">
        <v>3081</v>
      </c>
      <c r="M219" s="71" t="s">
        <v>3075</v>
      </c>
      <c r="N219" s="344">
        <v>45590</v>
      </c>
      <c r="O219" s="257" t="s">
        <v>1311</v>
      </c>
      <c r="P219" s="344"/>
      <c r="Q219" s="344"/>
      <c r="R219" s="71" t="s">
        <v>196</v>
      </c>
      <c r="S219" s="71" t="s">
        <v>196</v>
      </c>
      <c r="T219" s="71" t="s">
        <v>196</v>
      </c>
      <c r="U219" s="71" t="s">
        <v>196</v>
      </c>
      <c r="V219" s="71" t="s">
        <v>196</v>
      </c>
      <c r="W219" s="71" t="s">
        <v>196</v>
      </c>
      <c r="X219" s="71" t="s">
        <v>196</v>
      </c>
      <c r="Y219" s="344">
        <f t="shared" si="25"/>
        <v>0</v>
      </c>
      <c r="Z219" s="368">
        <v>1978994850</v>
      </c>
      <c r="AA219" s="369"/>
      <c r="AB219" s="368">
        <f>+AC219+AD219</f>
        <v>1978994850</v>
      </c>
      <c r="AC219" s="370">
        <v>356000000</v>
      </c>
      <c r="AD219" s="369">
        <v>1622994850</v>
      </c>
      <c r="AE219" s="340" t="str" cm="1">
        <f t="array" aca="1" ref="AE219" ca="1">_xlfn.IFS(TODAY()&lt;Y219,Y219-TODAY(),TODAY()&gt;Y219,"NO APLICA")</f>
        <v>NO APLICA</v>
      </c>
      <c r="AF219" s="287" t="s">
        <v>242</v>
      </c>
      <c r="AG219" s="287" t="s">
        <v>242</v>
      </c>
      <c r="AH219" s="369">
        <v>0</v>
      </c>
      <c r="AI219" s="257">
        <v>0</v>
      </c>
      <c r="AJ219" s="369">
        <v>0</v>
      </c>
      <c r="AK219" s="287" t="s">
        <v>875</v>
      </c>
      <c r="AL219" s="71">
        <v>0</v>
      </c>
      <c r="AM219" s="316" t="s">
        <v>875</v>
      </c>
      <c r="AN219" s="316" t="s">
        <v>875</v>
      </c>
      <c r="AO219" s="71"/>
      <c r="AP219" s="291" t="s">
        <v>3082</v>
      </c>
      <c r="AQ219" s="71" t="s">
        <v>875</v>
      </c>
      <c r="AR219" s="371"/>
      <c r="AS219" s="284" t="s">
        <v>64</v>
      </c>
      <c r="AT219" s="284" t="s">
        <v>64</v>
      </c>
      <c r="AU219" s="374"/>
      <c r="AV219" s="375"/>
      <c r="AW219" s="137"/>
      <c r="AX219" s="137"/>
      <c r="AY219" s="375"/>
      <c r="AZ219" s="376"/>
      <c r="BA219" s="376"/>
      <c r="BB219" s="376"/>
      <c r="BC219" s="376"/>
      <c r="BD219" s="376"/>
      <c r="BE219" s="376"/>
      <c r="BF219" s="376"/>
      <c r="BG219" s="376"/>
      <c r="BH219" s="376"/>
      <c r="BI219" s="376"/>
      <c r="BJ219" s="376"/>
      <c r="BK219" s="376"/>
      <c r="BL219" s="376"/>
      <c r="BM219" s="376"/>
      <c r="BN219" s="376"/>
      <c r="BO219" s="376"/>
      <c r="BP219" s="376"/>
      <c r="BQ219" s="376"/>
      <c r="BR219" s="376"/>
      <c r="BS219" s="376"/>
      <c r="BT219" s="376"/>
      <c r="BU219" s="376"/>
      <c r="BV219" s="376"/>
      <c r="BW219" s="376"/>
      <c r="BX219" s="376"/>
    </row>
    <row r="220" spans="1:76" ht="15.75" customHeight="1">
      <c r="A220" s="257">
        <v>2024</v>
      </c>
      <c r="B220" s="257"/>
      <c r="C220" s="287" t="s">
        <v>3083</v>
      </c>
      <c r="D220" s="257" t="s">
        <v>3084</v>
      </c>
      <c r="E220" s="71" t="s">
        <v>3085</v>
      </c>
      <c r="F220" s="130"/>
      <c r="G220" s="377"/>
      <c r="H220" s="367"/>
      <c r="I220" s="71" t="s">
        <v>3086</v>
      </c>
      <c r="J220" s="257" t="s">
        <v>1749</v>
      </c>
      <c r="K220" s="71" t="s">
        <v>190</v>
      </c>
      <c r="L220" s="71" t="s">
        <v>3087</v>
      </c>
      <c r="M220" s="71" t="s">
        <v>3088</v>
      </c>
      <c r="N220" s="344">
        <v>45573</v>
      </c>
      <c r="O220" s="257" t="s">
        <v>3089</v>
      </c>
      <c r="P220" s="344">
        <v>45575</v>
      </c>
      <c r="Q220" s="344">
        <v>46934</v>
      </c>
      <c r="R220" s="71" t="s">
        <v>196</v>
      </c>
      <c r="S220" s="71" t="s">
        <v>196</v>
      </c>
      <c r="T220" s="71" t="s">
        <v>196</v>
      </c>
      <c r="U220" s="71" t="s">
        <v>196</v>
      </c>
      <c r="V220" s="71" t="s">
        <v>196</v>
      </c>
      <c r="W220" s="71" t="s">
        <v>196</v>
      </c>
      <c r="X220" s="71" t="s">
        <v>196</v>
      </c>
      <c r="Y220" s="344">
        <f t="shared" si="25"/>
        <v>46934</v>
      </c>
      <c r="Z220" s="368">
        <v>0</v>
      </c>
      <c r="AA220" s="369">
        <v>0</v>
      </c>
      <c r="AB220" s="368">
        <v>0</v>
      </c>
      <c r="AC220" s="369">
        <v>0</v>
      </c>
      <c r="AD220" s="370">
        <v>0</v>
      </c>
      <c r="AE220" s="340" cm="1">
        <f t="array" aca="1" ref="AE220" ca="1">_xlfn.IFS(TODAY()&lt;Y220,Y220-TODAY(),TODAY()&gt;Y220,"NO APLICA")</f>
        <v>786</v>
      </c>
      <c r="AF220" s="53" t="s">
        <v>197</v>
      </c>
      <c r="AG220" s="54" t="s">
        <v>762</v>
      </c>
      <c r="AH220" s="369">
        <v>0</v>
      </c>
      <c r="AI220" s="257">
        <v>0</v>
      </c>
      <c r="AJ220" s="369">
        <v>0</v>
      </c>
      <c r="AK220" s="287" t="s">
        <v>875</v>
      </c>
      <c r="AL220" s="71">
        <v>0</v>
      </c>
      <c r="AM220" s="316" t="s">
        <v>875</v>
      </c>
      <c r="AN220" s="316" t="s">
        <v>875</v>
      </c>
      <c r="AO220" s="71"/>
      <c r="AP220" s="291" t="s">
        <v>3090</v>
      </c>
      <c r="AQ220" s="71" t="s">
        <v>875</v>
      </c>
      <c r="AR220" s="371" t="s">
        <v>56</v>
      </c>
      <c r="AS220" s="284" t="s">
        <v>853</v>
      </c>
      <c r="AT220" s="284" t="s">
        <v>64</v>
      </c>
      <c r="AU220" s="374"/>
      <c r="AV220" s="375"/>
      <c r="AW220" s="137"/>
      <c r="AX220" s="137"/>
      <c r="AY220" s="375"/>
      <c r="AZ220" s="376"/>
      <c r="BA220" s="376"/>
      <c r="BB220" s="376"/>
      <c r="BC220" s="376"/>
      <c r="BD220" s="376"/>
      <c r="BE220" s="376"/>
      <c r="BF220" s="376"/>
      <c r="BG220" s="376"/>
      <c r="BH220" s="376"/>
      <c r="BI220" s="376"/>
      <c r="BJ220" s="376"/>
      <c r="BK220" s="376"/>
      <c r="BL220" s="376"/>
      <c r="BM220" s="376"/>
      <c r="BN220" s="376"/>
      <c r="BO220" s="376"/>
      <c r="BP220" s="376"/>
      <c r="BQ220" s="376"/>
      <c r="BR220" s="376"/>
      <c r="BS220" s="376"/>
      <c r="BT220" s="376"/>
      <c r="BU220" s="376"/>
      <c r="BV220" s="376"/>
      <c r="BW220" s="376"/>
      <c r="BX220" s="376"/>
    </row>
    <row r="221" spans="1:76" ht="15.75" hidden="1" customHeight="1">
      <c r="A221" s="257">
        <v>2024</v>
      </c>
      <c r="B221" s="257"/>
      <c r="C221" s="71" t="s">
        <v>3091</v>
      </c>
      <c r="D221" s="4" t="s">
        <v>3092</v>
      </c>
      <c r="E221" s="71" t="s">
        <v>2425</v>
      </c>
      <c r="F221" s="130">
        <v>800250713</v>
      </c>
      <c r="G221" s="377"/>
      <c r="H221" s="367"/>
      <c r="I221" s="71" t="s">
        <v>846</v>
      </c>
      <c r="J221" s="257" t="s">
        <v>1749</v>
      </c>
      <c r="K221" s="71" t="s">
        <v>190</v>
      </c>
      <c r="L221" s="284" t="s">
        <v>3093</v>
      </c>
      <c r="M221" s="71" t="s">
        <v>3075</v>
      </c>
      <c r="N221" s="344"/>
      <c r="O221" s="257" t="s">
        <v>1311</v>
      </c>
      <c r="P221" s="344"/>
      <c r="Q221" s="344"/>
      <c r="R221" s="71" t="s">
        <v>196</v>
      </c>
      <c r="S221" s="71" t="s">
        <v>196</v>
      </c>
      <c r="T221" s="71" t="s">
        <v>196</v>
      </c>
      <c r="U221" s="71" t="s">
        <v>196</v>
      </c>
      <c r="V221" s="71" t="s">
        <v>196</v>
      </c>
      <c r="W221" s="71" t="s">
        <v>196</v>
      </c>
      <c r="X221" s="71" t="s">
        <v>196</v>
      </c>
      <c r="Y221" s="344">
        <f t="shared" si="25"/>
        <v>0</v>
      </c>
      <c r="Z221" s="368">
        <v>1305010000</v>
      </c>
      <c r="AA221" s="369"/>
      <c r="AB221" s="368">
        <f>+AC221+AD221</f>
        <v>1305010000</v>
      </c>
      <c r="AC221" s="369">
        <v>1049570000</v>
      </c>
      <c r="AD221" s="370">
        <v>255440000</v>
      </c>
      <c r="AE221" s="340" t="str" cm="1">
        <f t="array" aca="1" ref="AE221" ca="1">_xlfn.IFS(TODAY()&lt;Y221,Y221-TODAY(),TODAY()&gt;Y221,"NO APLICA")</f>
        <v>NO APLICA</v>
      </c>
      <c r="AF221" s="287" t="s">
        <v>764</v>
      </c>
      <c r="AG221" s="287" t="s">
        <v>764</v>
      </c>
      <c r="AH221" s="369">
        <v>0</v>
      </c>
      <c r="AI221" s="257">
        <v>0</v>
      </c>
      <c r="AJ221" s="369">
        <v>0</v>
      </c>
      <c r="AK221" s="287" t="s">
        <v>875</v>
      </c>
      <c r="AL221" s="71">
        <v>0</v>
      </c>
      <c r="AM221" s="316" t="s">
        <v>875</v>
      </c>
      <c r="AN221" s="316" t="s">
        <v>875</v>
      </c>
      <c r="AO221" s="71"/>
      <c r="AP221" s="291" t="s">
        <v>3094</v>
      </c>
      <c r="AQ221" s="71" t="s">
        <v>875</v>
      </c>
      <c r="AR221" s="371" t="s">
        <v>64</v>
      </c>
      <c r="AS221" s="284" t="s">
        <v>64</v>
      </c>
      <c r="AT221" s="284" t="s">
        <v>64</v>
      </c>
      <c r="AU221" s="374"/>
      <c r="AV221" s="375"/>
      <c r="AW221" s="137"/>
      <c r="AX221" s="137"/>
      <c r="AY221" s="375"/>
      <c r="AZ221" s="376"/>
      <c r="BA221" s="376"/>
      <c r="BB221" s="376"/>
      <c r="BC221" s="376"/>
      <c r="BD221" s="376"/>
      <c r="BE221" s="376"/>
      <c r="BF221" s="376"/>
      <c r="BG221" s="376"/>
      <c r="BH221" s="376"/>
      <c r="BI221" s="376"/>
      <c r="BJ221" s="376"/>
      <c r="BK221" s="376"/>
      <c r="BL221" s="376"/>
      <c r="BM221" s="376"/>
      <c r="BN221" s="376"/>
      <c r="BO221" s="376"/>
      <c r="BP221" s="376"/>
      <c r="BQ221" s="376"/>
      <c r="BR221" s="376"/>
      <c r="BS221" s="376"/>
      <c r="BT221" s="376"/>
      <c r="BU221" s="376"/>
      <c r="BV221" s="376"/>
      <c r="BW221" s="376"/>
      <c r="BX221" s="376"/>
    </row>
    <row r="222" spans="1:76" ht="15.75" hidden="1" customHeight="1">
      <c r="A222" s="257">
        <v>2024</v>
      </c>
      <c r="B222" s="257"/>
      <c r="C222" s="71" t="s">
        <v>3095</v>
      </c>
      <c r="D222" s="4" t="s">
        <v>3096</v>
      </c>
      <c r="E222" s="71" t="s">
        <v>2425</v>
      </c>
      <c r="F222" s="130">
        <v>800250713</v>
      </c>
      <c r="G222" s="257"/>
      <c r="H222" s="367"/>
      <c r="I222" s="71" t="s">
        <v>846</v>
      </c>
      <c r="J222" s="257" t="s">
        <v>1749</v>
      </c>
      <c r="K222" s="71" t="s">
        <v>190</v>
      </c>
      <c r="L222" s="284" t="s">
        <v>3097</v>
      </c>
      <c r="M222" s="71" t="s">
        <v>3075</v>
      </c>
      <c r="N222" s="344">
        <v>45590</v>
      </c>
      <c r="O222" s="257" t="s">
        <v>3098</v>
      </c>
      <c r="P222" s="344"/>
      <c r="Q222" s="344"/>
      <c r="R222" s="71" t="s">
        <v>196</v>
      </c>
      <c r="S222" s="71" t="s">
        <v>196</v>
      </c>
      <c r="T222" s="71" t="s">
        <v>196</v>
      </c>
      <c r="U222" s="71" t="s">
        <v>196</v>
      </c>
      <c r="V222" s="71" t="s">
        <v>196</v>
      </c>
      <c r="W222" s="71" t="s">
        <v>196</v>
      </c>
      <c r="X222" s="71" t="s">
        <v>196</v>
      </c>
      <c r="Y222" s="344">
        <f t="shared" si="25"/>
        <v>0</v>
      </c>
      <c r="Z222" s="368">
        <v>2789240000</v>
      </c>
      <c r="AA222" s="369"/>
      <c r="AB222" s="368">
        <f>+AC222+AD222</f>
        <v>2789240000</v>
      </c>
      <c r="AC222" s="369">
        <v>2002320000</v>
      </c>
      <c r="AD222" s="370">
        <v>786920000</v>
      </c>
      <c r="AE222" s="340" t="str" cm="1">
        <f t="array" aca="1" ref="AE222" ca="1">_xlfn.IFS(TODAY()&lt;Y222,Y222-TODAY(),TODAY()&gt;Y222,"NO APLICA")</f>
        <v>NO APLICA</v>
      </c>
      <c r="AF222" s="287" t="s">
        <v>242</v>
      </c>
      <c r="AG222" s="287" t="s">
        <v>242</v>
      </c>
      <c r="AH222" s="369">
        <v>0</v>
      </c>
      <c r="AI222" s="257">
        <v>0</v>
      </c>
      <c r="AJ222" s="369">
        <v>0</v>
      </c>
      <c r="AK222" s="287" t="s">
        <v>875</v>
      </c>
      <c r="AL222" s="71">
        <v>0</v>
      </c>
      <c r="AM222" s="316" t="s">
        <v>875</v>
      </c>
      <c r="AN222" s="316" t="s">
        <v>875</v>
      </c>
      <c r="AO222" s="71"/>
      <c r="AP222" s="291" t="s">
        <v>3099</v>
      </c>
      <c r="AQ222" s="71" t="s">
        <v>875</v>
      </c>
      <c r="AR222" s="371" t="s">
        <v>64</v>
      </c>
      <c r="AS222" s="284" t="s">
        <v>64</v>
      </c>
      <c r="AT222" s="284" t="s">
        <v>64</v>
      </c>
      <c r="AU222" s="374"/>
      <c r="AV222" s="375"/>
      <c r="AW222" s="137"/>
      <c r="AX222" s="137"/>
      <c r="AY222" s="375"/>
      <c r="AZ222" s="376"/>
      <c r="BA222" s="376"/>
      <c r="BB222" s="376"/>
      <c r="BC222" s="376"/>
      <c r="BD222" s="376"/>
      <c r="BE222" s="376"/>
      <c r="BF222" s="376"/>
      <c r="BG222" s="376"/>
      <c r="BH222" s="376"/>
      <c r="BI222" s="376"/>
      <c r="BJ222" s="376"/>
      <c r="BK222" s="376"/>
      <c r="BL222" s="376"/>
      <c r="BM222" s="376"/>
      <c r="BN222" s="376"/>
      <c r="BO222" s="376"/>
      <c r="BP222" s="376"/>
      <c r="BQ222" s="376"/>
      <c r="BR222" s="376"/>
      <c r="BS222" s="376"/>
      <c r="BT222" s="376"/>
      <c r="BU222" s="376"/>
      <c r="BV222" s="376"/>
      <c r="BW222" s="376"/>
      <c r="BX222" s="376"/>
    </row>
    <row r="223" spans="1:76" s="33" customFormat="1" ht="15.75" customHeight="1">
      <c r="A223" s="257">
        <v>2024</v>
      </c>
      <c r="B223" s="257"/>
      <c r="C223" s="257">
        <v>134855</v>
      </c>
      <c r="D223" s="257">
        <v>134855</v>
      </c>
      <c r="E223" s="46" t="s">
        <v>3100</v>
      </c>
      <c r="F223" s="47">
        <v>900155107</v>
      </c>
      <c r="G223" s="47">
        <v>1873</v>
      </c>
      <c r="H223" s="46" t="s">
        <v>959</v>
      </c>
      <c r="I223" s="46" t="s">
        <v>1463</v>
      </c>
      <c r="J223" s="46" t="s">
        <v>1464</v>
      </c>
      <c r="K223" s="46" t="s">
        <v>2289</v>
      </c>
      <c r="L223" s="284" t="s">
        <v>2323</v>
      </c>
      <c r="M223" s="1" t="s">
        <v>3101</v>
      </c>
      <c r="N223" s="344">
        <v>45582</v>
      </c>
      <c r="O223" s="257" t="s">
        <v>795</v>
      </c>
      <c r="P223" s="344">
        <v>45582</v>
      </c>
      <c r="Q223" s="344">
        <v>45673</v>
      </c>
      <c r="R223" s="71" t="s">
        <v>196</v>
      </c>
      <c r="S223" s="71" t="s">
        <v>196</v>
      </c>
      <c r="T223" s="71" t="s">
        <v>196</v>
      </c>
      <c r="U223" s="71" t="s">
        <v>196</v>
      </c>
      <c r="V223" s="71" t="s">
        <v>196</v>
      </c>
      <c r="W223" s="71" t="s">
        <v>196</v>
      </c>
      <c r="X223" s="71" t="s">
        <v>196</v>
      </c>
      <c r="Y223" s="344">
        <f t="shared" si="25"/>
        <v>45673</v>
      </c>
      <c r="Z223" s="368">
        <v>57845200</v>
      </c>
      <c r="AA223" s="369"/>
      <c r="AB223" s="368">
        <f>+AC223+AD223</f>
        <v>57845200</v>
      </c>
      <c r="AC223" s="369">
        <v>0</v>
      </c>
      <c r="AD223" s="378">
        <v>57845200</v>
      </c>
      <c r="AE223" s="340" t="str" cm="1">
        <f t="array" aca="1" ref="AE223" ca="1">_xlfn.IFS(TODAY()&lt;Y223,Y223-TODAY(),TODAY()&gt;Y223,"NO APLICA")</f>
        <v>NO APLICA</v>
      </c>
      <c r="AF223" s="53" t="s">
        <v>197</v>
      </c>
      <c r="AG223" s="54" t="s">
        <v>762</v>
      </c>
      <c r="AH223" s="369"/>
      <c r="AI223" s="257"/>
      <c r="AJ223" s="369"/>
      <c r="AK223" s="287"/>
      <c r="AL223" s="71"/>
      <c r="AM223" s="67"/>
      <c r="AN223" s="67"/>
      <c r="AO223" s="71"/>
      <c r="AP223" s="291" t="s">
        <v>3102</v>
      </c>
      <c r="AQ223" s="71" t="s">
        <v>875</v>
      </c>
      <c r="AR223" s="371" t="s">
        <v>823</v>
      </c>
      <c r="AS223" s="372" t="s">
        <v>677</v>
      </c>
      <c r="AT223" s="284" t="s">
        <v>64</v>
      </c>
      <c r="AU223" s="374"/>
      <c r="AV223" s="375"/>
      <c r="AW223" s="137"/>
      <c r="AX223" s="137"/>
      <c r="AY223" s="375"/>
      <c r="AZ223" s="376"/>
      <c r="BA223" s="376"/>
      <c r="BB223" s="376"/>
      <c r="BC223" s="376"/>
      <c r="BD223" s="376"/>
      <c r="BE223" s="376"/>
      <c r="BF223" s="376"/>
      <c r="BG223" s="376"/>
      <c r="BH223" s="376"/>
      <c r="BI223" s="376"/>
      <c r="BJ223" s="376"/>
      <c r="BK223" s="376"/>
      <c r="BL223" s="376"/>
      <c r="BM223" s="376"/>
      <c r="BN223" s="376"/>
      <c r="BO223" s="376"/>
      <c r="BP223" s="376"/>
      <c r="BQ223" s="376"/>
      <c r="BR223" s="376"/>
      <c r="BS223" s="376"/>
      <c r="BT223" s="376"/>
      <c r="BU223" s="376"/>
      <c r="BV223" s="376"/>
      <c r="BW223" s="376"/>
      <c r="BX223" s="376"/>
    </row>
    <row r="224" spans="1:76" ht="15.75" hidden="1" customHeight="1">
      <c r="A224" s="257">
        <v>2024</v>
      </c>
      <c r="B224" s="257"/>
      <c r="C224" s="379" t="s">
        <v>3103</v>
      </c>
      <c r="D224" s="257" t="s">
        <v>3104</v>
      </c>
      <c r="E224" s="46" t="s">
        <v>3105</v>
      </c>
      <c r="F224" s="47">
        <v>901035950</v>
      </c>
      <c r="G224" s="47">
        <v>1873</v>
      </c>
      <c r="H224" s="46" t="s">
        <v>959</v>
      </c>
      <c r="I224" s="46" t="s">
        <v>3106</v>
      </c>
      <c r="J224" s="46" t="s">
        <v>813</v>
      </c>
      <c r="K224" s="46" t="s">
        <v>859</v>
      </c>
      <c r="L224" s="284" t="s">
        <v>3107</v>
      </c>
      <c r="M224" s="248" t="s">
        <v>3108</v>
      </c>
      <c r="N224" s="344"/>
      <c r="O224" s="257"/>
      <c r="P224" s="344"/>
      <c r="Q224" s="344"/>
      <c r="R224" s="71"/>
      <c r="S224" s="71"/>
      <c r="T224" s="71"/>
      <c r="U224" s="71"/>
      <c r="V224" s="71"/>
      <c r="W224" s="71"/>
      <c r="X224" s="71"/>
      <c r="Y224" s="344"/>
      <c r="Z224" s="368">
        <v>19809758</v>
      </c>
      <c r="AA224" s="369">
        <v>0</v>
      </c>
      <c r="AB224" s="368">
        <f>+AC224+AD224</f>
        <v>19809758</v>
      </c>
      <c r="AC224" s="369">
        <v>0</v>
      </c>
      <c r="AD224" s="378">
        <v>19809758</v>
      </c>
      <c r="AE224" s="340" t="str" cm="1">
        <f t="array" aca="1" ref="AE224" ca="1">_xlfn.IFS(TODAY()&lt;Y224,Y224-TODAY(),TODAY()&gt;Y224,"NO APLICA")</f>
        <v>NO APLICA</v>
      </c>
      <c r="AF224" s="287" t="s">
        <v>3109</v>
      </c>
      <c r="AG224" s="287" t="s">
        <v>3109</v>
      </c>
      <c r="AH224" s="369"/>
      <c r="AI224" s="257"/>
      <c r="AJ224" s="369"/>
      <c r="AK224" s="287"/>
      <c r="AL224" s="71"/>
      <c r="AM224" s="67"/>
      <c r="AN224" s="67"/>
      <c r="AO224" s="71"/>
      <c r="AP224" s="291"/>
      <c r="AQ224" s="71"/>
      <c r="AR224" s="371"/>
      <c r="AS224" s="372"/>
      <c r="AT224" s="284"/>
      <c r="AU224" s="374"/>
      <c r="AV224" s="375"/>
      <c r="AW224" s="137"/>
      <c r="AX224" s="137"/>
      <c r="AY224" s="375"/>
      <c r="AZ224" s="376"/>
      <c r="BA224" s="376"/>
      <c r="BB224" s="376"/>
      <c r="BC224" s="376"/>
      <c r="BD224" s="376"/>
      <c r="BE224" s="376"/>
      <c r="BF224" s="376"/>
      <c r="BG224" s="376"/>
      <c r="BH224" s="376"/>
      <c r="BI224" s="376"/>
      <c r="BJ224" s="376"/>
      <c r="BK224" s="376"/>
      <c r="BL224" s="376"/>
      <c r="BM224" s="376"/>
      <c r="BN224" s="376"/>
      <c r="BO224" s="376"/>
      <c r="BP224" s="376"/>
      <c r="BQ224" s="376"/>
      <c r="BR224" s="376"/>
      <c r="BS224" s="376"/>
      <c r="BT224" s="376"/>
      <c r="BU224" s="376"/>
      <c r="BV224" s="376"/>
      <c r="BW224" s="376"/>
      <c r="BX224" s="376"/>
    </row>
  </sheetData>
  <sheetProtection algorithmName="SHA-512" hashValue="f+NdIcjIaZaukfAlnB+OGq1LCw9YQ+f1ea4vVG4DFmmZl6Y53F769nkA9gxgd8VCpxrL2Mbezp8ea0NMLwcd3g==" saltValue="yekUqwCVGiWKsmPTDre/6w==" spinCount="100000" sheet="1" objects="1" scenarios="1"/>
  <autoFilter ref="A1:AY224" xr:uid="{00000000-0009-0000-0000-000004000000}">
    <filterColumn colId="31">
      <filters>
        <filter val="En Ejecución"/>
      </filters>
    </filterColumn>
  </autoFilter>
  <conditionalFormatting sqref="C224">
    <cfRule type="duplicateValues" dxfId="251" priority="1"/>
    <cfRule type="duplicateValues" dxfId="250" priority="2"/>
    <cfRule type="duplicateValues" dxfId="249" priority="3"/>
    <cfRule type="duplicateValues" dxfId="248" priority="4"/>
    <cfRule type="duplicateValues" dxfId="247" priority="5"/>
    <cfRule type="duplicateValues" dxfId="246" priority="6"/>
    <cfRule type="duplicateValues" dxfId="245" priority="7"/>
    <cfRule type="duplicateValues" dxfId="244" priority="8"/>
    <cfRule type="duplicateValues" dxfId="243" priority="9"/>
    <cfRule type="duplicateValues" dxfId="242" priority="10"/>
    <cfRule type="duplicateValues" dxfId="241" priority="11"/>
    <cfRule type="duplicateValues" dxfId="240" priority="12"/>
    <cfRule type="duplicateValues" dxfId="239" priority="13"/>
    <cfRule type="duplicateValues" dxfId="238" priority="14"/>
    <cfRule type="duplicateValues" dxfId="237" priority="15"/>
    <cfRule type="duplicateValues" dxfId="236" priority="16"/>
    <cfRule type="duplicateValues" dxfId="235" priority="17"/>
    <cfRule type="duplicateValues" dxfId="234" priority="18"/>
    <cfRule type="duplicateValues" dxfId="233" priority="19"/>
    <cfRule type="duplicateValues" dxfId="232" priority="20"/>
    <cfRule type="duplicateValues" dxfId="231" priority="21"/>
    <cfRule type="duplicateValues" dxfId="230" priority="22"/>
    <cfRule type="duplicateValues" dxfId="229" priority="23"/>
    <cfRule type="duplicateValues" dxfId="228" priority="24"/>
    <cfRule type="duplicateValues" dxfId="227" priority="25"/>
    <cfRule type="duplicateValues" dxfId="226" priority="26"/>
    <cfRule type="duplicateValues" dxfId="225" priority="27"/>
    <cfRule type="duplicateValues" dxfId="224" priority="28"/>
    <cfRule type="duplicateValues" dxfId="223" priority="29"/>
    <cfRule type="duplicateValues" dxfId="222" priority="30"/>
    <cfRule type="duplicateValues" dxfId="221" priority="31"/>
    <cfRule type="duplicateValues" dxfId="220" priority="32"/>
    <cfRule type="duplicateValues" dxfId="219" priority="33"/>
    <cfRule type="duplicateValues" dxfId="218" priority="34"/>
    <cfRule type="duplicateValues" dxfId="217" priority="35"/>
    <cfRule type="duplicateValues" dxfId="216" priority="36"/>
    <cfRule type="duplicateValues" dxfId="215" priority="37"/>
    <cfRule type="duplicateValues" dxfId="214" priority="38"/>
    <cfRule type="duplicateValues" dxfId="213" priority="39"/>
    <cfRule type="duplicateValues" dxfId="212" priority="40"/>
    <cfRule type="duplicateValues" dxfId="211" priority="41"/>
    <cfRule type="duplicateValues" dxfId="210" priority="42"/>
    <cfRule type="duplicateValues" dxfId="209" priority="43"/>
    <cfRule type="duplicateValues" dxfId="208" priority="44"/>
    <cfRule type="duplicateValues" dxfId="207" priority="45"/>
    <cfRule type="duplicateValues" dxfId="206" priority="46"/>
    <cfRule type="duplicateValues" dxfId="205" priority="47"/>
    <cfRule type="duplicateValues" dxfId="204" priority="48"/>
    <cfRule type="duplicateValues" dxfId="203" priority="49"/>
    <cfRule type="duplicateValues" dxfId="202" priority="50"/>
    <cfRule type="duplicateValues" dxfId="201" priority="51"/>
    <cfRule type="duplicateValues" dxfId="200" priority="52"/>
    <cfRule type="duplicateValues" dxfId="199" priority="53"/>
    <cfRule type="duplicateValues" dxfId="198" priority="54"/>
    <cfRule type="duplicateValues" dxfId="197" priority="55"/>
    <cfRule type="duplicateValues" dxfId="196" priority="56"/>
    <cfRule type="duplicateValues" dxfId="195" priority="57"/>
    <cfRule type="duplicateValues" dxfId="194" priority="58"/>
    <cfRule type="duplicateValues" dxfId="193" priority="59"/>
    <cfRule type="duplicateValues" dxfId="192" priority="60"/>
    <cfRule type="duplicateValues" dxfId="191" priority="61"/>
    <cfRule type="duplicateValues" dxfId="190" priority="62"/>
    <cfRule type="duplicateValues" dxfId="189" priority="63"/>
    <cfRule type="duplicateValues" dxfId="188" priority="64"/>
    <cfRule type="duplicateValues" dxfId="187" priority="65"/>
    <cfRule type="duplicateValues" dxfId="186" priority="66"/>
  </conditionalFormatting>
  <conditionalFormatting sqref="D216">
    <cfRule type="duplicateValues" dxfId="185" priority="100"/>
    <cfRule type="duplicateValues" dxfId="184" priority="101"/>
    <cfRule type="duplicateValues" dxfId="183" priority="102"/>
    <cfRule type="duplicateValues" dxfId="182" priority="103"/>
  </conditionalFormatting>
  <conditionalFormatting sqref="D218:D219">
    <cfRule type="duplicateValues" dxfId="181" priority="96"/>
    <cfRule type="duplicateValues" dxfId="180" priority="97"/>
    <cfRule type="duplicateValues" dxfId="179" priority="98"/>
    <cfRule type="duplicateValues" dxfId="178" priority="99"/>
  </conditionalFormatting>
  <conditionalFormatting sqref="D221">
    <cfRule type="duplicateValues" dxfId="177" priority="92"/>
    <cfRule type="duplicateValues" dxfId="176" priority="93"/>
    <cfRule type="duplicateValues" dxfId="175" priority="94"/>
    <cfRule type="duplicateValues" dxfId="174" priority="95"/>
  </conditionalFormatting>
  <conditionalFormatting sqref="D222">
    <cfRule type="duplicateValues" dxfId="173" priority="88"/>
    <cfRule type="duplicateValues" dxfId="172" priority="89"/>
    <cfRule type="duplicateValues" dxfId="171" priority="90"/>
    <cfRule type="duplicateValues" dxfId="170" priority="91"/>
  </conditionalFormatting>
  <conditionalFormatting sqref="M223">
    <cfRule type="duplicateValues" dxfId="169" priority="86"/>
    <cfRule type="duplicateValues" dxfId="168" priority="87"/>
  </conditionalFormatting>
  <conditionalFormatting sqref="M224">
    <cfRule type="duplicateValues" dxfId="167" priority="74"/>
  </conditionalFormatting>
  <conditionalFormatting sqref="AE2:AE224">
    <cfRule type="containsText" dxfId="166" priority="82" operator="containsText" text="NO APLICA">
      <formula>NOT(ISERROR(SEARCH("NO APLICA",AE2)))</formula>
    </cfRule>
    <cfRule type="cellIs" dxfId="165" priority="83" operator="greaterThan">
      <formula>30</formula>
    </cfRule>
    <cfRule type="cellIs" dxfId="164" priority="84" operator="between">
      <formula>16</formula>
      <formula>30</formula>
    </cfRule>
    <cfRule type="cellIs" dxfId="163" priority="85" operator="lessThan">
      <formula>15</formula>
    </cfRule>
  </conditionalFormatting>
  <conditionalFormatting sqref="AF2:AF224">
    <cfRule type="containsText" dxfId="162" priority="75" operator="containsText" text="No Regsitra">
      <formula>NOT(ISERROR(SEARCH("No Regsitra",AF2)))</formula>
    </cfRule>
    <cfRule type="containsText" dxfId="161" priority="76" operator="containsText" text="En Aprobación">
      <formula>NOT(ISERROR(SEARCH("En Aprobación",AF2)))</formula>
    </cfRule>
    <cfRule type="containsText" dxfId="160" priority="77" operator="containsText" text="Pendiente de aprobación">
      <formula>NOT(ISERROR(SEARCH("Pendiente de aprobación",AF2)))</formula>
    </cfRule>
    <cfRule type="containsText" dxfId="159" priority="78" operator="containsText" text="Firmado">
      <formula>NOT(ISERROR(SEARCH("Firmado",AF2)))</formula>
    </cfRule>
    <cfRule type="containsText" dxfId="158" priority="79" operator="containsText" text="Terminado">
      <formula>NOT(ISERROR(SEARCH("Terminado",AF2)))</formula>
    </cfRule>
    <cfRule type="containsText" dxfId="157" priority="80" operator="containsText" text="En Ejecución">
      <formula>NOT(ISERROR(SEARCH("En Ejecución",AF2)))</formula>
    </cfRule>
    <cfRule type="containsText" dxfId="156" priority="81" operator="containsText" text="Liquidado">
      <formula>NOT(ISERROR(SEARCH("Liquidado",AF2)))</formula>
    </cfRule>
  </conditionalFormatting>
  <conditionalFormatting sqref="AG224">
    <cfRule type="containsText" dxfId="155" priority="67" operator="containsText" text="No Regsitra">
      <formula>NOT(ISERROR(SEARCH("No Regsitra",AG224)))</formula>
    </cfRule>
    <cfRule type="containsText" dxfId="154" priority="68" operator="containsText" text="En Aprobación">
      <formula>NOT(ISERROR(SEARCH("En Aprobación",AG224)))</formula>
    </cfRule>
    <cfRule type="containsText" dxfId="153" priority="69" operator="containsText" text="Pendiente de aprobación">
      <formula>NOT(ISERROR(SEARCH("Pendiente de aprobación",AG224)))</formula>
    </cfRule>
    <cfRule type="containsText" dxfId="152" priority="70" operator="containsText" text="Firmado">
      <formula>NOT(ISERROR(SEARCH("Firmado",AG224)))</formula>
    </cfRule>
    <cfRule type="containsText" dxfId="151" priority="71" operator="containsText" text="Terminado">
      <formula>NOT(ISERROR(SEARCH("Terminado",AG224)))</formula>
    </cfRule>
    <cfRule type="containsText" dxfId="150" priority="72" operator="containsText" text="En Ejecución">
      <formula>NOT(ISERROR(SEARCH("En Ejecución",AG224)))</formula>
    </cfRule>
    <cfRule type="containsText" dxfId="149" priority="73" operator="containsText" text="Liquidado">
      <formula>NOT(ISERROR(SEARCH("Liquidado",AG224)))</formula>
    </cfRule>
  </conditionalFormatting>
  <hyperlinks>
    <hyperlink ref="AP2" r:id="rId1" xr:uid="{00000000-0004-0000-0400-000000000000}"/>
    <hyperlink ref="AP3" r:id="rId2" xr:uid="{00000000-0004-0000-0400-000001000000}"/>
    <hyperlink ref="AP4" r:id="rId3" xr:uid="{00000000-0004-0000-0400-000002000000}"/>
    <hyperlink ref="AP5" r:id="rId4" xr:uid="{00000000-0004-0000-0400-000003000000}"/>
    <hyperlink ref="AP7" r:id="rId5" display="https://www.contratos.gov.co/consultas/detalleProceso.do?numConstancia=21-22-26744&amp;g-recaptcha-response=03AGdBq25BmSX7BYRuqR4Y2t2nnmuINTm6YtzsYkUr-6UBdDAaFE62v8s4QVHydc2uHrg_GPaHh4_OIwvg3mFSIcn3hpYFiyi2TCj0bvEfI0VNwo61Sdtq1cOLfd2d8evjt8IIkPUiSO4OCc9QOf47y-IqeQwlAvLKjYzCAubqwPwqTjQ9LHeF3WTVFnrwpqIKjz_Mr68Ttt3yERSWL3JIDc1HuWaHwmrX48S2BbWqDDppiRfaCkzAimSSPNzVA49b014uYKPO964Fxjt9s5rinAThMOCjj-BM_7nubfdUVx2lMUJPWd5hHxGbdHYaEt0wyzVx46SKeG-FWFn-kzw8-gRdyZgUCmzD-2dTRR02fRQG3AsNHOG7LPj-uZDDCZx3tyanCOPzn5Hfpw4MuP3YNGv8wnMTyQ5em4AH9QJr0TtxgCKWPPSryCEd3_Yy9M4jpvoumCz0Y3uKm6BmudLyUnuwVpcrrEAebA" xr:uid="{00000000-0004-0000-0400-000004000000}"/>
    <hyperlink ref="AP8" r:id="rId6" display="https://www.contratos.gov.co/consultas/detalleProceso.do?numConstancia=21-22-27443&amp;g-recaptcha-response=03AGdBq26NcRxdWbArbbsEUg5amZQSKdtATJ4ovvof6kZx9RB4w7EZsANgkxLIUKOg12auq1Fzf_fhOSV1a51EI5VK2HYMaSOVst0sJGdT3yLlrdB4JIiy_7zl-VzRDk9uoMVknR892oMqiOa4B_VB06sybE8aCYot51vNNkY2fxXC_OFGJCej4R-rjRXdvkgQ_42ZDTh_EosvMGpPhxV36D7Frc-TwDD2qG6jZCQFs32zU2w1EiDz3Gc-ikuRzqVOEfkrPZ8cEO-VChQfvri7IHnlsLx0EBsrg2pH4uEc7WA1UGzGszenhpnSJe9ad4MVcuFAlQ-el8vcY45S_1KraiWLlLkpsR9nueWOzM2ZdAacs0DzbtTDHSEK-3t_E7nh-Tl8SN4p6SFy6U6k6TCK0rc7rkt0KrxVnMdNN9oRCITzJ69O-XrDa-t_Exeshwn7Xm8Dj2hCDm7sGYsrTejvH7pMpByxV9jCLA" xr:uid="{00000000-0004-0000-0400-000005000000}"/>
    <hyperlink ref="AP9" r:id="rId7" display="https://www.contratos.gov.co/consultas/detalleProceso.do?numConstancia=21-22-27270&amp;g-recaptcha-response=03AGdBq26Lw1VKx0iOeuK5ixL_yq7qewBzP-zDS9dt9-URj8oeSLUYUNgbl9lwCURK3RAQRgYfB7q18_wMcJJJfxvdx0DQdRUgp2m7u686l6P0cSrRP4z6kMcIofe6FNO9H4rTgizzRwvtCfIchdpifLHee1tvk8NYPgYN5pOoRkBoi-AcmKI1QGNLhwEJJnSHI0nupuB-MT3Io7rPFRih9tec342OMzgycx82QlmLlshdANnmgEeJArGcWtEwywO8JhX30Zehy-qO-anoaWclUAVAlFJKOuW1VyhN6CLQTn2o6UVnNMtVDWgtiibDTJV7jNxPWMqvCb4qdWq3Dqx1ob_9Sug4OiA3tiX057djpwJnnMDdcM7csQjs5TZMStESNAX2JNxX9uDhyLJcNMEqYJ8rOXeKJjA4JB3wEaOqHIIow57miMwy9aAKKepUG_uhyxGA5CY5lWWJHWFSzdMdvfEJI1LEvZoBSg" xr:uid="{00000000-0004-0000-0400-000006000000}"/>
    <hyperlink ref="AP10" r:id="rId8" xr:uid="{00000000-0004-0000-0400-000007000000}"/>
    <hyperlink ref="AP12" r:id="rId9" xr:uid="{00000000-0004-0000-0400-000008000000}"/>
    <hyperlink ref="AP13" r:id="rId10" xr:uid="{00000000-0004-0000-0400-000009000000}"/>
    <hyperlink ref="AP14" r:id="rId11" xr:uid="{00000000-0004-0000-0400-00000A000000}"/>
    <hyperlink ref="AP17" r:id="rId12" xr:uid="{00000000-0004-0000-0400-00000B000000}"/>
    <hyperlink ref="AP18" r:id="rId13" xr:uid="{00000000-0004-0000-0400-00000C000000}"/>
    <hyperlink ref="AP19" r:id="rId14" xr:uid="{00000000-0004-0000-0400-00000D000000}"/>
    <hyperlink ref="AP20" r:id="rId15" xr:uid="{00000000-0004-0000-0400-00000E000000}"/>
    <hyperlink ref="AP22" r:id="rId16" xr:uid="{00000000-0004-0000-0400-00000F000000}"/>
    <hyperlink ref="AP23" r:id="rId17" xr:uid="{00000000-0004-0000-0400-000010000000}"/>
    <hyperlink ref="AP24" r:id="rId18" xr:uid="{00000000-0004-0000-0400-000011000000}"/>
    <hyperlink ref="AP26" r:id="rId19" xr:uid="{00000000-0004-0000-0400-000012000000}"/>
    <hyperlink ref="AP28" r:id="rId20" xr:uid="{00000000-0004-0000-0400-000013000000}"/>
    <hyperlink ref="AP31" r:id="rId21" xr:uid="{00000000-0004-0000-0400-000014000000}"/>
    <hyperlink ref="AP34" r:id="rId22" xr:uid="{00000000-0004-0000-0400-000015000000}"/>
    <hyperlink ref="AP35" r:id="rId23" xr:uid="{00000000-0004-0000-0400-000016000000}"/>
    <hyperlink ref="AP36" r:id="rId24" xr:uid="{00000000-0004-0000-0400-000017000000}"/>
    <hyperlink ref="AP37" r:id="rId25" xr:uid="{00000000-0004-0000-0400-000018000000}"/>
    <hyperlink ref="AP39" r:id="rId26" xr:uid="{00000000-0004-0000-0400-000019000000}"/>
    <hyperlink ref="AP42" r:id="rId27" xr:uid="{00000000-0004-0000-0400-00001A000000}"/>
    <hyperlink ref="AP48" r:id="rId28" xr:uid="{00000000-0004-0000-0400-00001B000000}"/>
    <hyperlink ref="AP49" r:id="rId29" xr:uid="{00000000-0004-0000-0400-00001C000000}"/>
    <hyperlink ref="AP50" r:id="rId30" xr:uid="{00000000-0004-0000-0400-00001D000000}"/>
    <hyperlink ref="AP54" r:id="rId31" xr:uid="{00000000-0004-0000-0400-00001E000000}"/>
    <hyperlink ref="AP55" r:id="rId32" xr:uid="{00000000-0004-0000-0400-00001F000000}"/>
    <hyperlink ref="AP56" r:id="rId33" xr:uid="{00000000-0004-0000-0400-000020000000}"/>
    <hyperlink ref="AP57" r:id="rId34" xr:uid="{00000000-0004-0000-0400-000021000000}"/>
    <hyperlink ref="AP58" r:id="rId35" xr:uid="{00000000-0004-0000-0400-000022000000}"/>
    <hyperlink ref="AP59" r:id="rId36" xr:uid="{00000000-0004-0000-0400-000023000000}"/>
    <hyperlink ref="AP60" r:id="rId37" xr:uid="{00000000-0004-0000-0400-000024000000}"/>
    <hyperlink ref="AP62" r:id="rId38" xr:uid="{00000000-0004-0000-0400-000025000000}"/>
    <hyperlink ref="AP63" r:id="rId39" xr:uid="{00000000-0004-0000-0400-000026000000}"/>
    <hyperlink ref="AP64" r:id="rId40" xr:uid="{00000000-0004-0000-0400-000027000000}"/>
    <hyperlink ref="AP65" r:id="rId41" xr:uid="{00000000-0004-0000-0400-000028000000}"/>
    <hyperlink ref="AP66" r:id="rId42" xr:uid="{00000000-0004-0000-0400-000029000000}"/>
    <hyperlink ref="AP67" r:id="rId43" xr:uid="{00000000-0004-0000-0400-00002A000000}"/>
    <hyperlink ref="AP80" r:id="rId44" xr:uid="{00000000-0004-0000-0400-00002B000000}"/>
    <hyperlink ref="AP81" r:id="rId45" display="https://www.contratos.gov.co/consultas/detalleProceso.do?numConstancia=22-22-36865&amp;g-recaptcha-response=03ANYolqsJE-6O_vQJOChod67mHaono8UeqgyLP06RRKI7UWEmia8gTw1SkaVLKV1FyGEgNd1WGDZQnZiF6IBBsI0-95z7Pug6CJSJTkQzZV1h5A2r60_zH5LhM0lEOopHSmdSEgiuLhpXYIh3VJWYM2S8rWC1mgXNC59KAByJqiOpr0vlAj1Uhc1RNHLZVp9u_WtKnj9F_nwqbwF9pOA9--EXJoZbXZ4wRg6WWWlvnyupHcqupx5oiB0YSdAnm64DGZ6p84ssrqxJ0ezoBQ3mNwOI44Pg5Tv4zl_q_IwkF7VkGCkjYF63-oWUwxvD14VabG_Wx6MbF24SDDN1koecTtQGHbp9axeGEc5YQRbUop5SQCzEIms1wiUiN8jccflKD2bssezzosviXac9_yhYWBC4NdpWsJNl7oueK-AVepNPvMJSGLbkmAtvhc8sx-mhy4Y9ffpH0FejhkPh9-l0jR9O9wJJC55e0A" xr:uid="{00000000-0004-0000-0400-00002C000000}"/>
    <hyperlink ref="AP82" r:id="rId46" xr:uid="{00000000-0004-0000-0400-00002D000000}"/>
    <hyperlink ref="AP83" r:id="rId47" xr:uid="{00000000-0004-0000-0400-00002E000000}"/>
    <hyperlink ref="AP84" r:id="rId48" xr:uid="{00000000-0004-0000-0400-00002F000000}"/>
    <hyperlink ref="AP86" r:id="rId49" display="https://www.contratos.gov.co/consultas/detalleProceso.do?numConstancia=22-22-41448&amp;g-recaptcha-response=03ANYolqvPuTGwYq9fW4CR5gbA1WcVV_zoqCiCYBN-6knpww4YWnZ6ARKtRjwiwzgNo7vYeuZRNPoNX2sKL17k4jostDJ9Nty3rsedM5n--jk9kQqoIFdJg37KP9zYNMNk0h3gR9YfPAuWLY4IU3j4cbzLTWwIRsfWib234wi7y1NMtiy11HILI3p_RFXKsTEsZblSngJcR40yw1fBAg4QcaQ4aDTlKYJ7w7OWfU50strnViJm3t4U4pUa_CBQfJ_qY6FJ5Sn3BpHduTCxLjQ7RfOl4Np1eWjhaEW1RqfeDPU48ogNDhT0UbKhfMszMm4nMIhR6vgQod8TH24hWFs_I8-buLkzRFxvjVcNlTo1-tHSV6ZvTgdCipqD947ZRnL8G0IWcggcwBjHWCv3qI91v65wKb1FeejdAboJeHSoUdCmqON2KyUYSjLT26a8wA9rEJK_XqAiKXhGFZh8lhpp9G1VbaIlv5H93ACTgNG2tZjKuTqV3oxZkQCcBFXiVBqcs-yVldbhpRLGKEyHvEyP_Fy6kjXa1auDEQ" xr:uid="{00000000-0004-0000-0400-000030000000}"/>
    <hyperlink ref="AP89" r:id="rId50" display="https://www.contratos.gov.co/consultas/detalleProceso.do?numConstancia=22-22-51098&amp;g-recaptcha-response=03AD1IbLADh_s_f-oK-3MMME9Uw0LGujH7xdwzURsS1ENKbxoOYq2f9kpOwALUvr97tFabEGVhnBmbx1KHJBY2GVGXGm-RmpfOp4NdKjQMJhrZIHoOPTBXKmJ-yLDA58QTH2fd51TUbycut0kZu-9LUO1GzvqtcWT_cTFRUJFLVCzreNcbt1YmboEFgWXJPfC_5hyWlW0p8q0Z3H4CJgpjProS-vrzUcWprL6kh4J1SZah3mrmDllIXrDvSnlGzR6LHqnea7tYxkdtqVoonI0BAlxH1XxF7Xu7ROgOoDGI9i8H5nqV0Mh83EBC7hYzHB0pl3Vq-LLy7nbXYHgEDEG-gMpgqCPuBnTmtigKjg4WyCvdDyuTHDeztWMe43ONUac0jdqJVJgGvMZPdBOLvVxLCg6u7Kj9bazw2XuyEXHYgo5Mj2lkEFpI-wCLjIezir-fmJAivl2U6fRD2dfv7Y2pYQJuwFbsTkjNOAPW5NA5MIDE9gceyjFi239EP8ORYhPZhLb3EE1mLxmfEYUhdG-pFzSif2eGdo3Wr1KLPB93BS2DTR7awEkvX9u-FB0_1OBD6zmqrYyJ2Jd_-LWAjJ5K1XO-c2Hw3mKX0pVR_4Dkn9QcsCu-JHHi46A" xr:uid="{00000000-0004-0000-0400-000031000000}"/>
    <hyperlink ref="AP92" r:id="rId51" xr:uid="{00000000-0004-0000-0400-000032000000}"/>
    <hyperlink ref="AP93" r:id="rId52" xr:uid="{00000000-0004-0000-0400-000033000000}"/>
    <hyperlink ref="AP94" r:id="rId53" xr:uid="{00000000-0004-0000-0400-000034000000}"/>
    <hyperlink ref="AP100" r:id="rId54" xr:uid="{00000000-0004-0000-0400-000035000000}"/>
    <hyperlink ref="AP101" r:id="rId55" xr:uid="{00000000-0004-0000-0400-000036000000}"/>
    <hyperlink ref="AP102" r:id="rId56" xr:uid="{00000000-0004-0000-0400-000037000000}"/>
    <hyperlink ref="AP103" r:id="rId57" xr:uid="{00000000-0004-0000-0400-000038000000}"/>
    <hyperlink ref="AP111" r:id="rId58" xr:uid="{00000000-0004-0000-0400-000039000000}"/>
    <hyperlink ref="AP119" r:id="rId59" xr:uid="{00000000-0004-0000-0400-00003A000000}"/>
    <hyperlink ref="AP124" r:id="rId60" xr:uid="{00000000-0004-0000-0400-00003B000000}"/>
    <hyperlink ref="AP125" r:id="rId61" xr:uid="{00000000-0004-0000-0400-00003C000000}"/>
    <hyperlink ref="AP126" r:id="rId62" xr:uid="{00000000-0004-0000-0400-00003D000000}"/>
    <hyperlink ref="AP127" r:id="rId63" xr:uid="{00000000-0004-0000-0400-00003E000000}"/>
    <hyperlink ref="AP129" r:id="rId64" xr:uid="{00000000-0004-0000-0400-00003F000000}"/>
    <hyperlink ref="AP131" r:id="rId65" xr:uid="{00000000-0004-0000-0400-000040000000}"/>
    <hyperlink ref="AP132" r:id="rId66" xr:uid="{00000000-0004-0000-0400-000041000000}"/>
    <hyperlink ref="AP139" r:id="rId67" display="https://www.contratos.gov.co/consultas/detalleProceso.do?numConstancia=23-22-62636&amp;g-recaptcha-response=03AKH6MREGpsQkwOknxDbSHs7tx6_G3oH8FnxOFaWin_zIwO0qGsxOIbQvNDVzAYq5JAyiXmKykPZDv13sx-fu3z_B2XOQJz1fV-h_miSokAv7IUEwj3gdnItJ0_5DF4h3h3B7gx8XYVLnQxpvXAGJl56klJKk0h1af8Us3wH4CAvuT3XWoCmtfK8tN97iS3hmmfyicn7QuS74uFegY2RxOWHIpDA7JDr-CazPOhvDAlrGIz6fXSxe10nuWOvySAK3jPWb4oU8E4YeYRlTipDKNpsToiLhkAaMLxWmnErYFnblrnmn2-mDl4vWw6s1-D93JIe03EndPBHpTGMWaPjBjHPUILpc_tepNpkR_8Nvy6TQgwRnkXxjO3GQo0kqeXtO5ZVK9xzsabm3iWNCzBOjCQX59NgfDQlxzISj9cjCSVU46yazqQP9xXEziA1LLZLBetqkbjjubCr8QPAw6NSZMF0PIlmGPv3vdZ0964ng1x4wfQvjZgd9nIQRu5rNYGMT7SsJizbNCu_ZACwzw_MBIB5qMTCwDGeiPw" xr:uid="{00000000-0004-0000-0400-000042000000}"/>
    <hyperlink ref="AP140" r:id="rId68" display="https://www.contratos.gov.co/consultas/detalleProceso.do?numConstancia=23-22-64429&amp;g-recaptcha-response=03AAYGu2Rxg6SvFFL_5EgezN1sUYURUqx2Z52Q3rG852LAurvJw8cCq3kL5ZET3p118DE0HMph5aZAtw7ei5DjB5k1J7voJ3cUGgUX2nCDlJ-JiedYZfoAF3B2Y7QJU8vAPf22OfPjvwkl9mhvXSFUpv9rp-Y1PTr0ZvqXxhZzKIm4QwoV8gDYti1Ne6Ekk0cKmuUMDGSK6YdOVJUjJwWLJfmo_L5lJlQBkeUK8GvqK8GPAH_PgEuMUh0RYNQi8tvFIH3ox8mYd3bx5A1rXpnB2tjpq5HQiDmvC9DU6ytu8utpKp708SoUMO564H3fQxMEkbjDvuTkuIRy5Qgl7OC2Gx2wtTlNvnry85Aoz7ztJKiyzy6rZFAzOwuWxxaM4j3m1gE8D-Vc8x4B5bw304pas2axZ4xmaisWNMeVEREDsjQU8_5sn5Ru7j1pHZLa2_xaph6RvibU7p7glwAGglOoB8pIUm4WC9EqqbXU0xiWscg_Jen6aJ2FvUkn0Dp99O0SlAPfh7eE7StpMAi27ilSK82IGkfKxB1Gh2k0tUSVqmFctwbsgp8focsC6MEJaTRADhGU7i3HDxBf" xr:uid="{00000000-0004-0000-0400-000043000000}"/>
    <hyperlink ref="AP143" r:id="rId69" xr:uid="{00000000-0004-0000-0400-000044000000}"/>
    <hyperlink ref="AP144" r:id="rId70" xr:uid="{00000000-0004-0000-0400-000045000000}"/>
    <hyperlink ref="AP145" r:id="rId71" xr:uid="{00000000-0004-0000-0400-000046000000}"/>
    <hyperlink ref="AP146" r:id="rId72" xr:uid="{00000000-0004-0000-0400-000047000000}"/>
    <hyperlink ref="AP147" r:id="rId73" xr:uid="{00000000-0004-0000-0400-000048000000}"/>
    <hyperlink ref="AP148" r:id="rId74" xr:uid="{00000000-0004-0000-0400-000049000000}"/>
    <hyperlink ref="AP149" r:id="rId75" xr:uid="{00000000-0004-0000-0400-00004A000000}"/>
    <hyperlink ref="AP150" r:id="rId76" xr:uid="{00000000-0004-0000-0400-00004B000000}"/>
    <hyperlink ref="AP151" r:id="rId77" xr:uid="{00000000-0004-0000-0400-00004C000000}"/>
    <hyperlink ref="AP152" r:id="rId78" xr:uid="{00000000-0004-0000-0400-00004D000000}"/>
    <hyperlink ref="AP153" r:id="rId79" display="https://www.contratos.gov.co/consultas/detalleProceso.do?numConstancia=23-22-70424&amp;g-recaptcha-response=03AAYGu2QwNCoLaj9WZfEI5R2_1QGivqiX5_-NkZNuUVq_8GK5W7CUZhbWcY04bKQ6fdL15zIXxEB1YNmGrgTEAUgAocjQXIxhd2jXTcx00e6NV2J9P1nZ-7D8AoWWc27I2QVkfDXZ_-dZ1TNaGcuDaEtpJy1mW0K7UcFX0hriPUdkbQQghNZnZOcfuceFRb2J8_kAkcqpT0S6WGiuHRz99t-9kVxwy8MWiymFkh0qB-s95mrgp7QnET1IVAeoWUYWxJ8tmoC3uwZpnsdIktQ5RM9mYLhfnQQR-wFNtbR9P5bdBTcp2vSiwEMQ10qAmNtoFg9sWyXZ5rmqjPJri_ETVl94VJO5Iq7DfT_DjqXpi7aENvfyZOFdhm2AL3HamXdzO7d27O-1Pu_CB1-_FzKy7F7xaR8S3yy1kC4z18arBS-oH6jlopUjFTbVKHw3k6FtUoz-zpFVqGsQ8GPbDY0t-SpsBdkqyiiq0cFhqKeGU6T7oL_7iDeI05ez6wzZfO5VcJhFCE88rFTicdzq5hDz6jteFQmLX32xGxwuGtn-8JVErkEdVj7TUR3GdPhAG8YZcLpImYTYMnKV" xr:uid="{00000000-0004-0000-0400-00004E000000}"/>
    <hyperlink ref="AP154" r:id="rId80" xr:uid="{00000000-0004-0000-0400-00004F000000}"/>
    <hyperlink ref="AP155" r:id="rId81" xr:uid="{00000000-0004-0000-0400-000050000000}"/>
    <hyperlink ref="AP156" r:id="rId82" xr:uid="{00000000-0004-0000-0400-000051000000}"/>
    <hyperlink ref="AP157" r:id="rId83" xr:uid="{00000000-0004-0000-0400-000052000000}"/>
    <hyperlink ref="AP158" r:id="rId84" display="https://www.contratos.gov.co/consultas/detalleProceso.do?numConstancia=23-22-70418&amp;g-recaptcha-response=03AAYGu2QBnvYNekf2RH3dt8eR9XFBRYZQc7ogNzcATmRfY79OWdwUeWNxKqcnkHBjfNCuq0apzdpRLWBodyvvyEQw-ugjDp0L5KWuqzm6cHe_YxUR1JORSXXEeMhDh2nJlccQ9LfSNY7xb7oiEVjpV5ecify9B_4gLRUT80GgZZQuMQYA-edRALjluolCOJXqmfrRXze4_QeSPEov8flt74ET6tn7rdhyC4KDznnj9EXqY1zyDg764u2opof6bS6iE88yvtmPVxb1WJhEuFuvFZzTMJ_pRSTkgp-43sQ1GY-ZlpuXN-nSJiGJp21rzufNuqOd_rZgGULFSCJSw33lZCq1LFOEKeeGxRypOfL8WmKpayyX_Gc73O-QQjsJQf_LMPvrS3sjkA5p1e04bIgzGYpZkxZrNR6urcri2PmtB9YBF-zG0NYyb81icq0FjG1z6n7u-7jLFGy_Rb04_pdxlIxmIkEJ6F9aZCdusXuAsRL6ytC1ECc9RYO19rK-WsZphp4-3YixsyNT9TxgrQ0yDEJu2kscY576TdeXMzaz_YCIvcrhprK0XdwYAI0jISm2H8-wZzQ4bLvg" xr:uid="{00000000-0004-0000-0400-000053000000}"/>
    <hyperlink ref="AP159" r:id="rId85" xr:uid="{00000000-0004-0000-0400-000054000000}"/>
    <hyperlink ref="AP160" r:id="rId86" xr:uid="{00000000-0004-0000-0400-000055000000}"/>
    <hyperlink ref="AP161" r:id="rId87" xr:uid="{00000000-0004-0000-0400-000056000000}"/>
    <hyperlink ref="AP163" r:id="rId88" xr:uid="{00000000-0004-0000-0400-000057000000}"/>
    <hyperlink ref="AP164" r:id="rId89" xr:uid="{00000000-0004-0000-0400-000058000000}"/>
    <hyperlink ref="AP165" r:id="rId90" xr:uid="{00000000-0004-0000-0400-000059000000}"/>
    <hyperlink ref="AP166" r:id="rId91" xr:uid="{00000000-0004-0000-0400-00005A000000}"/>
    <hyperlink ref="AP167" r:id="rId92" xr:uid="{00000000-0004-0000-0400-00005B000000}"/>
    <hyperlink ref="AP168" r:id="rId93" xr:uid="{00000000-0004-0000-0400-00005C000000}"/>
    <hyperlink ref="AP169" r:id="rId94" xr:uid="{00000000-0004-0000-0400-00005D000000}"/>
    <hyperlink ref="AP170" r:id="rId95" xr:uid="{00000000-0004-0000-0400-00005E000000}"/>
    <hyperlink ref="AP171" r:id="rId96" xr:uid="{00000000-0004-0000-0400-00005F000000}"/>
    <hyperlink ref="AP172" r:id="rId97" xr:uid="{00000000-0004-0000-0400-000060000000}"/>
    <hyperlink ref="AP173" r:id="rId98" xr:uid="{00000000-0004-0000-0400-000061000000}"/>
    <hyperlink ref="AP174" r:id="rId99" xr:uid="{00000000-0004-0000-0400-000062000000}"/>
    <hyperlink ref="AP175" r:id="rId100" xr:uid="{00000000-0004-0000-0400-000063000000}"/>
    <hyperlink ref="AP176" r:id="rId101" xr:uid="{00000000-0004-0000-0400-000064000000}"/>
    <hyperlink ref="AP177" r:id="rId102" xr:uid="{00000000-0004-0000-0400-000065000000}"/>
    <hyperlink ref="AP178" r:id="rId103" xr:uid="{00000000-0004-0000-0400-000066000000}"/>
    <hyperlink ref="AP179" r:id="rId104" xr:uid="{00000000-0004-0000-0400-000067000000}"/>
    <hyperlink ref="AP180" r:id="rId105" xr:uid="{00000000-0004-0000-0400-000068000000}"/>
    <hyperlink ref="AP181" r:id="rId106" xr:uid="{00000000-0004-0000-0400-000069000000}"/>
    <hyperlink ref="AP182" r:id="rId107" xr:uid="{00000000-0004-0000-0400-00006A000000}"/>
    <hyperlink ref="AP183" r:id="rId108" xr:uid="{00000000-0004-0000-0400-00006B000000}"/>
    <hyperlink ref="AP184" r:id="rId109" xr:uid="{00000000-0004-0000-0400-00006C000000}"/>
    <hyperlink ref="AP185" r:id="rId110" xr:uid="{00000000-0004-0000-0400-00006D000000}"/>
    <hyperlink ref="AP186" r:id="rId111" xr:uid="{00000000-0004-0000-0400-00006E000000}"/>
    <hyperlink ref="AP187" r:id="rId112" xr:uid="{00000000-0004-0000-0400-00006F000000}"/>
    <hyperlink ref="AP188" r:id="rId113" xr:uid="{00000000-0004-0000-0400-000070000000}"/>
    <hyperlink ref="AP189" r:id="rId114" xr:uid="{00000000-0004-0000-0400-000071000000}"/>
    <hyperlink ref="AP190" r:id="rId115" xr:uid="{00000000-0004-0000-0400-000072000000}"/>
    <hyperlink ref="AP191" r:id="rId116" xr:uid="{00000000-0004-0000-0400-000073000000}"/>
    <hyperlink ref="AP193" r:id="rId117" xr:uid="{00000000-0004-0000-0400-000074000000}"/>
    <hyperlink ref="AP194" r:id="rId118" xr:uid="{00000000-0004-0000-0400-000075000000}"/>
    <hyperlink ref="AP195" r:id="rId119" xr:uid="{00000000-0004-0000-0400-000076000000}"/>
    <hyperlink ref="AP196" r:id="rId120" xr:uid="{00000000-0004-0000-0400-000077000000}"/>
    <hyperlink ref="AP197" r:id="rId121" xr:uid="{00000000-0004-0000-0400-000078000000}"/>
    <hyperlink ref="AP198" r:id="rId122" xr:uid="{00000000-0004-0000-0400-000079000000}"/>
    <hyperlink ref="AP199" r:id="rId123" xr:uid="{00000000-0004-0000-0400-00007A000000}"/>
    <hyperlink ref="AP200" r:id="rId124" xr:uid="{00000000-0004-0000-0400-00007B000000}"/>
    <hyperlink ref="AP61" r:id="rId125" xr:uid="{00000000-0004-0000-0400-00007C000000}"/>
    <hyperlink ref="AP192" r:id="rId126" xr:uid="{00000000-0004-0000-0400-00007D000000}"/>
    <hyperlink ref="AP201" r:id="rId127" xr:uid="{00000000-0004-0000-0400-00007E000000}"/>
    <hyperlink ref="AP202" r:id="rId128" xr:uid="{00000000-0004-0000-0400-00007F000000}"/>
    <hyperlink ref="AP114" r:id="rId129" xr:uid="{00000000-0004-0000-0400-000080000000}"/>
    <hyperlink ref="AP45" r:id="rId130" xr:uid="{00000000-0004-0000-0400-000081000000}"/>
    <hyperlink ref="AP85" r:id="rId131" xr:uid="{00000000-0004-0000-0400-000082000000}"/>
    <hyperlink ref="AP11" r:id="rId132" xr:uid="{00000000-0004-0000-0400-000083000000}"/>
    <hyperlink ref="AP118" r:id="rId133" xr:uid="{00000000-0004-0000-0400-000084000000}"/>
    <hyperlink ref="AP210" r:id="rId134" xr:uid="{00000000-0004-0000-0400-000085000000}"/>
    <hyperlink ref="AP203" r:id="rId135" xr:uid="{00000000-0004-0000-0400-000086000000}"/>
    <hyperlink ref="AP204" r:id="rId136" xr:uid="{00000000-0004-0000-0400-000087000000}"/>
    <hyperlink ref="AP205" r:id="rId137" xr:uid="{00000000-0004-0000-0400-000088000000}"/>
    <hyperlink ref="AP44" r:id="rId138" xr:uid="{00000000-0004-0000-0400-000089000000}"/>
    <hyperlink ref="AP110" r:id="rId139" xr:uid="{00000000-0004-0000-0400-00008A000000}"/>
    <hyperlink ref="AP97" r:id="rId140" xr:uid="{00000000-0004-0000-0400-00008B000000}"/>
    <hyperlink ref="AP98" r:id="rId141" xr:uid="{00000000-0004-0000-0400-00008C000000}"/>
    <hyperlink ref="AP212" r:id="rId142" xr:uid="{00000000-0004-0000-0400-00008D000000}"/>
    <hyperlink ref="AP211" r:id="rId143" xr:uid="{00000000-0004-0000-0400-00008E000000}"/>
    <hyperlink ref="AP113" r:id="rId144" xr:uid="{00000000-0004-0000-0400-00008F000000}"/>
    <hyperlink ref="AQ2" r:id="rId145" display="https://gobiernobogota.sharepoint.com/sites/ExpedientesDigitalesSDG/120alcaldialocaldesancristobal/Documentos%20compartidos/Forms/AllItems.aspx?id=%2Fsites%2FExpedientesDigitalesSDG%2F120alcaldialocaldesancristobal%2FDocumentos%20compartidos%2F120%2E75%20CONTRATOS%2F2021%2F244%2D2021&amp;viewid=48a8c6a0%2D2532%2D4a73%2Da119%2Dd82bf7f8ddbb" xr:uid="{00000000-0004-0000-0400-000090000000}"/>
    <hyperlink ref="AQ38" r:id="rId146" display="https://gobiernobogota.sharepoint.com/sites/ExpedientesDigitalesSDG/120alcaldialocaldesancristobal/Documentos%20compartidos/Forms/AllItems.aspx?id=%2Fsites%2FExpedientesDigitalesSDG%2F120alcaldialocaldesancristobal%2FDocumentos%20compartidos%2F120%2E75%20CONTRATOS%2F2021%2F528%2D2021%2FCONTRATO%20CV%20528%2D2021%20CARPETA%201%2Epdf&amp;viewid=48a8c6a0%2D2532%2D4a73%2Da119%2Dd82bf7f8ddbb&amp;parent=%2Fsites%2FExpedientesDigitalesSDG%2F120alcaldialocaldesancristobal%2FDocumentos%20compartidos%2F120%2E75%20CONTRATOS%2F2021%2F528%2D2021" xr:uid="{00000000-0004-0000-0400-000091000000}"/>
    <hyperlink ref="AQ3" r:id="rId147" display="https://gobiernobogota.sharepoint.com/sites/ExpedientesDigitalesSDG/120alcaldialocaldesancristobal/Documentos%20compartidos/Forms/AllItems.aspx?id=%2Fsites%2FExpedientesDigitalesSDG%2F120alcaldialocaldesancristobal%2FDocumentos%20compartidos%2F120%2E75%20CONTRATOS%2F2021%2F288%2D2021&amp;viewid=48a8c6a0%2D2532%2D4a73%2Da119%2Dd82bf7f8ddbb" xr:uid="{00000000-0004-0000-0400-000092000000}"/>
    <hyperlink ref="AQ4" r:id="rId148" display="https://gobiernobogota.sharepoint.com/sites/ExpedientesDigitalesSDG/120alcaldialocaldesancristobal/Documentos%20compartidos/Forms/AllItems.aspx?id=%2Fsites%2FExpedientesDigitalesSDG%2F120alcaldialocaldesancristobal%2FDocumentos%20compartidos%2F120%2E75%20CONTRATOS%2F2021%2F298%2D2021&amp;viewid=48a8c6a0%2D2532%2D4a73%2Da119%2Dd82bf7f8ddbb" xr:uid="{00000000-0004-0000-0400-000093000000}"/>
    <hyperlink ref="AQ5" r:id="rId149" display="https://gobiernobogota.sharepoint.com/sites/ExpedientesDigitalesSDG/120alcaldialocaldesancristobal/Documentos%20compartidos/Forms/AllItems.aspx?id=%2Fsites%2FExpedientesDigitalesSDG%2F120alcaldialocaldesancristobal%2FDocumentos%20compartidos%2F120%2E75%20CONTRATOS%2F2021%2F302%2D2021&amp;viewid=48a8c6a0%2D2532%2D4a73%2Da119%2Dd82bf7f8ddbb" xr:uid="{00000000-0004-0000-0400-000094000000}"/>
    <hyperlink ref="AQ6" r:id="rId150" display="https://gobiernobogota.sharepoint.com/sites/ExpedientesDigitalesSDG/120alcaldialocaldesancristobal/Documentos%20compartidos/Forms/AllItems.aspx?id=%2Fsites%2FExpedientesDigitalesSDG%2F120alcaldialocaldesancristobal%2FDocumentos%20compartidos%2F120%2E75%20CONTRATOS%2F2021%2F319%2D2021&amp;viewid=48a8c6a0%2D2532%2D4a73%2Da119%2Dd82bf7f8ddbb" xr:uid="{00000000-0004-0000-0400-000095000000}"/>
    <hyperlink ref="AQ8" r:id="rId151" display="https://gobiernobogota.sharepoint.com/sites/ExpedientesDigitalesSDG/120alcaldialocaldesancristobal/Documentos%20compartidos/Forms/AllItems.aspx?id=%2Fsites%2FExpedientesDigitalesSDG%2F120alcaldialocaldesancristobal%2FDocumentos%20compartidos%2F120%2E75%20CONTRATOS%2F2021%2F324%2D2021&amp;viewid=48a8c6a0%2D2532%2D4a73%2Da119%2Dd82bf7f8ddbb" xr:uid="{00000000-0004-0000-0400-000096000000}"/>
    <hyperlink ref="AQ9" r:id="rId152" display="https://gobiernobogota.sharepoint.com/sites/ExpedientesDigitalesSDG/120alcaldialocaldesancristobal/Documentos%20compartidos/Forms/AllItems.aspx?id=%2Fsites%2FExpedientesDigitalesSDG%2F120alcaldialocaldesancristobal%2FDocumentos%20compartidos%2F120%2E75%20CONTRATOS%2F2021%2F325%2D2021&amp;viewid=48a8c6a0%2D2532%2D4a73%2Da119%2Dd82bf7f8ddbb" xr:uid="{00000000-0004-0000-0400-000097000000}"/>
    <hyperlink ref="AQ10" r:id="rId153" display="https://gobiernobogota.sharepoint.com/sites/ExpedientesDigitalesSDG/120alcaldialocaldesancristobal/Documentos%20compartidos/Forms/AllItems.aspx?id=%2Fsites%2FExpedientesDigitalesSDG%2F120alcaldialocaldesancristobal%2FDocumentos%20compartidos%2F120%2E75%20CONTRATOS%2F2021%2F334%2D2021&amp;viewid=48a8c6a0%2D2532%2D4a73%2Da119%2Dd82bf7f8ddbb" xr:uid="{00000000-0004-0000-0400-000098000000}"/>
    <hyperlink ref="AQ11" r:id="rId154" display="https://gobiernobogota.sharepoint.com/sites/ExpedientesDigitalesSDG/120alcaldialocaldesancristobal/Documentos%20compartidos/Forms/AllItems.aspx?id=%2Fsites%2FExpedientesDigitalesSDG%2F120alcaldialocaldesancristobal%2FDocumentos%20compartidos%2F120%2E75%20CONTRATOS%2F2021%2F335%2D2021%20interno%20%2D%201407%2D2021%20idu&amp;viewid=48a8c6a0%2D2532%2D4a73%2Da119%2Dd82bf7f8ddbb" xr:uid="{00000000-0004-0000-0400-000099000000}"/>
    <hyperlink ref="AQ12" r:id="rId155" display="https://gobiernobogota.sharepoint.com/sites/ExpedientesDigitalesSDG/120alcaldialocaldesancristobal/Documentos%20compartidos/Forms/AllItems.aspx?id=%2Fsites%2FExpedientesDigitalesSDG%2F120alcaldialocaldesancristobal%2FDocumentos%20compartidos%2F120%2E75%20CONTRATOS%2F2021%2F353%2D2021&amp;viewid=48a8c6a0%2D2532%2D4a73%2Da119%2Dd82bf7f8ddbb" xr:uid="{00000000-0004-0000-0400-00009A000000}"/>
    <hyperlink ref="AQ13" r:id="rId156" display="https://gobiernobogota.sharepoint.com/sites/ExpedientesDigitalesSDG/120alcaldialocaldesancristobal/Documentos%20compartidos/Forms/AllItems.aspx?id=%2Fsites%2FExpedientesDigitalesSDG%2F120alcaldialocaldesancristobal%2FDocumentos%20compartidos%2F120%2E75%20CONTRATOS%2F2021%2F355%2D2021&amp;viewid=48a8c6a0%2D2532%2D4a73%2Da119%2Dd82bf7f8ddbb" xr:uid="{00000000-0004-0000-0400-00009B000000}"/>
    <hyperlink ref="AQ14" r:id="rId157" display="https://gobiernobogota.sharepoint.com/sites/ExpedientesDigitalesSDG/120alcaldialocaldesancristobal/Documentos%20compartidos/Forms/AllItems.aspx?id=%2Fsites%2FExpedientesDigitalesSDG%2F120alcaldialocaldesancristobal%2FDocumentos%20compartidos%2F120%2E75%20CONTRATOS%2F2021%2F356%2D2021&amp;viewid=48a8c6a0%2D2532%2D4a73%2Da119%2Dd82bf7f8ddbb" xr:uid="{00000000-0004-0000-0400-00009C000000}"/>
    <hyperlink ref="AQ15" r:id="rId158" display="https://gobiernobogota.sharepoint.com/sites/ExpedientesDigitalesSDG/120alcaldialocaldesancristobal/Documentos%20compartidos/Forms/AllItems.aspx?id=%2Fsites%2FExpedientesDigitalesSDG%2F120alcaldialocaldesancristobal%2FDocumentos%20compartidos%2F120%2E75%20CONTRATOS%2F2021%2F359%2D2021&amp;viewid=48a8c6a0%2D2532%2D4a73%2Da119%2Dd82bf7f8ddbb" xr:uid="{00000000-0004-0000-0400-00009D000000}"/>
    <hyperlink ref="AQ16" r:id="rId159" display="https://gobiernobogota.sharepoint.com/sites/ExpedientesDigitalesSDG/120alcaldialocaldesancristobal/Documentos%20compartidos/Forms/AllItems.aspx?id=%2Fsites%2FExpedientesDigitalesSDG%2F120alcaldialocaldesancristobal%2FDocumentos%20compartidos%2F120%2E75%20CONTRATOS%2F2021%2F361%2D2021&amp;viewid=48a8c6a0%2D2532%2D4a73%2Da119%2Dd82bf7f8ddbb" xr:uid="{00000000-0004-0000-0400-00009E000000}"/>
    <hyperlink ref="AQ17" r:id="rId160" display="https://gobiernobogota.sharepoint.com/sites/ExpedientesDigitalesSDG/120alcaldialocaldesancristobal/Documentos%20compartidos/Forms/AllItems.aspx?id=%2Fsites%2FExpedientesDigitalesSDG%2F120alcaldialocaldesancristobal%2FDocumentos%20compartidos%2F120%2E75%20CONTRATOS%2F2021%2F391%2D2021&amp;viewid=48a8c6a0%2D2532%2D4a73%2Da119%2Dd82bf7f8ddbb" xr:uid="{00000000-0004-0000-0400-00009F000000}"/>
    <hyperlink ref="AQ18" r:id="rId161" display="https://gobiernobogota.sharepoint.com/sites/ExpedientesDigitalesSDG/120alcaldialocaldesancristobal/Documentos%20compartidos/Forms/AllItems.aspx?id=%2Fsites%2FExpedientesDigitalesSDG%2F120alcaldialocaldesancristobal%2FDocumentos%20compartidos%2F120%2E75%20CONTRATOS%2F2021%2F394%2D2021&amp;viewid=48a8c6a0%2D2532%2D4a73%2Da119%2Dd82bf7f8ddbb" xr:uid="{00000000-0004-0000-0400-0000A0000000}"/>
    <hyperlink ref="AQ19" r:id="rId162" display="https://gobiernobogota.sharepoint.com/sites/ExpedientesDigitalesSDG/120alcaldialocaldesancristobal/Documentos%20compartidos/Forms/AllItems.aspx?id=%2Fsites%2FExpedientesDigitalesSDG%2F120alcaldialocaldesancristobal%2FDocumentos%20compartidos%2F120%2E75%20CONTRATOS%2F2021%2F452%2D2021&amp;viewid=48a8c6a0%2D2532%2D4a73%2Da119%2Dd82bf7f8ddbb" xr:uid="{00000000-0004-0000-0400-0000A1000000}"/>
    <hyperlink ref="AQ21" r:id="rId163" display="https://gobiernobogota.sharepoint.com/sites/ExpedientesDigitalesSDG/120alcaldialocaldesancristobal/Documentos%20compartidos/Forms/AllItems.aspx?id=%2Fsites%2FExpedientesDigitalesSDG%2F120alcaldialocaldesancristobal%2FDocumentos%20compartidos%2F120%2E75%20CONTRATOS%2F2021%2F455%2D2021&amp;viewid=48a8c6a0%2D2532%2D4a73%2Da119%2Dd82bf7f8ddbb" xr:uid="{00000000-0004-0000-0400-0000A2000000}"/>
    <hyperlink ref="AQ23" r:id="rId164" display="https://gobiernobogota.sharepoint.com/sites/ExpedientesDigitalesSDG/120alcaldialocaldesancristobal/Documentos%20compartidos/Forms/AllItems.aspx?id=%2Fsites%2FExpedientesDigitalesSDG%2F120alcaldialocaldesancristobal%2FDocumentos%20compartidos%2F120%2E75%20CONTRATOS%2F2021%2F507%2D2021&amp;viewid=48a8c6a0%2D2532%2D4a73%2Da119%2Dd82bf7f8ddbb" xr:uid="{00000000-0004-0000-0400-0000A3000000}"/>
    <hyperlink ref="AQ24" r:id="rId165" display="https://gobiernobogota.sharepoint.com/sites/ExpedientesDigitalesSDG/120alcaldialocaldesancristobal/Documentos%20compartidos/Forms/AllItems.aspx?id=%2Fsites%2FExpedientesDigitalesSDG%2F120alcaldialocaldesancristobal%2FDocumentos%20compartidos%2F120%2E75%20CONTRATOS%2F2021%2F508%2D2021&amp;viewid=48a8c6a0%2D2532%2D4a73%2Da119%2Dd82bf7f8ddbb" xr:uid="{00000000-0004-0000-0400-0000A4000000}"/>
    <hyperlink ref="AQ25" r:id="rId166" display="https://gobiernobogota.sharepoint.com/sites/ExpedientesDigitalesSDG/120alcaldialocaldesancristobal/Documentos%20compartidos/Forms/AllItems.aspx?id=%2Fsites%2FExpedientesDigitalesSDG%2F120alcaldialocaldesancristobal%2FDocumentos%20compartidos%2F120%2E75%20CONTRATOS%2F2021%2F509%2D2021&amp;viewid=48a8c6a0%2D2532%2D4a73%2Da119%2Dd82bf7f8ddbb" xr:uid="{00000000-0004-0000-0400-0000A5000000}"/>
    <hyperlink ref="AQ26" r:id="rId167" display="https://gobiernobogota.sharepoint.com/sites/ExpedientesDigitalesSDG/120alcaldialocaldesancristobal/Documentos%20compartidos/Forms/AllItems.aspx?id=%2Fsites%2FExpedientesDigitalesSDG%2F120alcaldialocaldesancristobal%2FDocumentos%20compartidos%2F120%2E75%20CONTRATOS%2F2021%2F515%2D2021&amp;viewid=48a8c6a0%2D2532%2D4a73%2Da119%2Dd82bf7f8ddbb" xr:uid="{00000000-0004-0000-0400-0000A6000000}"/>
    <hyperlink ref="AQ28" r:id="rId168" display="https://gobiernobogota.sharepoint.com/sites/ExpedientesDigitalesSDG/120alcaldialocaldesancristobal/Documentos%20compartidos/Forms/AllItems.aspx?id=%2Fsites%2FExpedientesDigitalesSDG%2F120alcaldialocaldesancristobal%2FDocumentos%20compartidos%2F120%2E75%20CONTRATOS%2F2021%2F517%2D2021&amp;viewid=48a8c6a0%2D2532%2D4a73%2Da119%2Dd82bf7f8ddbb" xr:uid="{00000000-0004-0000-0400-0000A7000000}"/>
    <hyperlink ref="AQ29" r:id="rId169" display="https://gobiernobogota.sharepoint.com/sites/ExpedientesDigitalesSDG/120alcaldialocaldesancristobal/Documentos%20compartidos/Forms/AllItems.aspx?id=%2Fsites%2FExpedientesDigitalesSDG%2F120alcaldialocaldesancristobal%2FDocumentos%20compartidos%2F120%2E75%20CONTRATOS%2F2021%2F518%2D2021&amp;viewid=48a8c6a0%2D2532%2D4a73%2Da119%2Dd82bf7f8ddbb" xr:uid="{00000000-0004-0000-0400-0000A8000000}"/>
    <hyperlink ref="AQ31" r:id="rId170" display="https://gobiernobogota.sharepoint.com/sites/ExpedientesDigitalesSDG/120alcaldialocaldesancristobal/Documentos%20compartidos/Forms/AllItems.aspx?id=%2Fsites%2FExpedientesDigitalesSDG%2F120alcaldialocaldesancristobal%2FDocumentos%20compartidos%2F120%2E75%20CONTRATOS%2F2021%2F521%2D2021&amp;viewid=48a8c6a0%2D2532%2D4a73%2Da119%2Dd82bf7f8ddbb" xr:uid="{00000000-0004-0000-0400-0000A9000000}"/>
    <hyperlink ref="AQ32" r:id="rId171" display="https://gobiernobogota.sharepoint.com/sites/ExpedientesDigitalesSDG/120alcaldialocaldesancristobal/Documentos%20compartidos/Forms/AllItems.aspx?id=%2Fsites%2FExpedientesDigitalesSDG%2F120alcaldialocaldesancristobal%2FDocumentos%20compartidos%2F120%2E75%20CONTRATOS%2F2021%2F522%2D2021&amp;viewid=48a8c6a0%2D2532%2D4a73%2Da119%2Dd82bf7f8ddbb" xr:uid="{00000000-0004-0000-0400-0000AA000000}"/>
    <hyperlink ref="AQ33" r:id="rId172" display="https://gobiernobogota.sharepoint.com/sites/ExpedientesDigitalesSDG/120alcaldialocaldesancristobal/Documentos%20compartidos/Forms/AllItems.aspx?id=%2Fsites%2FExpedientesDigitalesSDG%2F120alcaldialocaldesancristobal%2FDocumentos%20compartidos%2F120%2E75%20CONTRATOS%2F2021%2F523%2D2021&amp;viewid=48a8c6a0%2D2532%2D4a73%2Da119%2Dd82bf7f8ddbb" xr:uid="{00000000-0004-0000-0400-0000AB000000}"/>
    <hyperlink ref="AQ34" r:id="rId173" display="https://gobiernobogota.sharepoint.com/sites/ExpedientesDigitalesSDG/120alcaldialocaldesancristobal/Documentos%20compartidos/Forms/AllItems.aspx?id=%2Fsites%2FExpedientesDigitalesSDG%2F120alcaldialocaldesancristobal%2FDocumentos%20compartidos%2F120%2E75%20CONTRATOS%2F2021%2F524%2D2021&amp;viewid=48a8c6a0%2D2532%2D4a73%2Da119%2Dd82bf7f8ddbb" xr:uid="{00000000-0004-0000-0400-0000AC000000}"/>
    <hyperlink ref="AQ35" r:id="rId174" display="https://gobiernobogota.sharepoint.com/sites/ExpedientesDigitalesSDG/120alcaldialocaldesancristobal/Documentos%20compartidos/Forms/AllItems.aspx?id=%2Fsites%2FExpedientesDigitalesSDG%2F120alcaldialocaldesancristobal%2FDocumentos%20compartidos%2F120%2E75%20CONTRATOS%2F2021%2F524%2D2021&amp;viewid=48a8c6a0%2D2532%2D4a73%2Da119%2Dd82bf7f8ddbb" xr:uid="{00000000-0004-0000-0400-0000AD000000}"/>
    <hyperlink ref="AQ37" r:id="rId175" display="https://gobiernobogota.sharepoint.com/sites/ExpedientesDigitalesSDG/120alcaldialocaldesancristobal/Documentos%20compartidos/Forms/AllItems.aspx?id=%2Fsites%2FExpedientesDigitalesSDG%2F120alcaldialocaldesancristobal%2FDocumentos%20compartidos%2F120%2E75%20CONTRATOS%2F2021%2F527%2D2021&amp;viewid=48a8c6a0%2D2532%2D4a73%2Da119%2Dd82bf7f8ddbb" xr:uid="{00000000-0004-0000-0400-0000AE000000}"/>
    <hyperlink ref="AQ39" r:id="rId176" display="https://gobiernobogota.sharepoint.com/sites/ExpedientesDigitalesSDG/120alcaldialocaldesancristobal/Documentos%20compartidos/Forms/AllItems.aspx?id=%2Fsites%2FExpedientesDigitalesSDG%2F120alcaldialocaldesancristobal%2FDocumentos%20compartidos%2F120%2E75%20CONTRATOS%2F2021%2F529%2D2021&amp;viewid=48a8c6a0%2D2532%2D4a73%2Da119%2Dd82bf7f8ddbb" xr:uid="{00000000-0004-0000-0400-0000AF000000}"/>
    <hyperlink ref="AQ41" r:id="rId177" display="https://gobiernobogota.sharepoint.com/sites/ExpedientesDigitalesSDG/120alcaldialocaldesancristobal/Documentos%20compartidos/Forms/AllItems.aspx?id=%2Fsites%2FExpedientesDigitalesSDG%2F120alcaldialocaldesancristobal%2FDocumentos%20compartidos%2F120%2E75%20CONTRATOS%2F2021%2F531%2D2021&amp;viewid=48a8c6a0%2D2532%2D4a73%2Da119%2Dd82bf7f8ddbb" xr:uid="{00000000-0004-0000-0400-0000B0000000}"/>
    <hyperlink ref="AQ43" r:id="rId178" display="https://gobiernobogota.sharepoint.com/sites/ExpedientesDigitalesSDG/120alcaldialocaldesancristobal/Documentos%20compartidos/Forms/AllItems.aspx?id=%2Fsites%2FExpedientesDigitalesSDG%2F120alcaldialocaldesancristobal%2FDocumentos%20compartidos%2F120%2E75%20CONTRATOS%2F2021%2F533%2D2021&amp;viewid=48a8c6a0%2D2532%2D4a73%2Da119%2Dd82bf7f8ddbb" xr:uid="{00000000-0004-0000-0400-0000B1000000}"/>
    <hyperlink ref="AQ44" r:id="rId179" display="https://gobiernobogota.sharepoint.com/sites/ExpedientesDigitalesSDG/120alcaldialocaldesancristobal/Documentos%20compartidos/Forms/AllItems.aspx?id=%2Fsites%2FExpedientesDigitalesSDG%2F120alcaldialocaldesancristobal%2FDocumentos%20compartidos%2F120%2E75%20CONTRATOS%2F2021%2F534%2D2021&amp;viewid=48a8c6a0%2D2532%2D4a73%2Da119%2Dd82bf7f8ddbb" xr:uid="{00000000-0004-0000-0400-0000B2000000}"/>
    <hyperlink ref="AQ45" r:id="rId180" display="https://gobiernobogota.sharepoint.com/sites/ExpedientesDigitalesSDG/120alcaldialocaldesancristobal/Documentos%20compartidos/Forms/AllItems.aspx?id=%2Fsites%2FExpedientesDigitalesSDG%2F120alcaldialocaldesancristobal%2FDocumentos%20compartidos%2F120%2E75%20CONTRATOS%2F2021%2F535%2D2021&amp;viewid=48a8c6a0%2D2532%2D4a73%2Da119%2Dd82bf7f8ddbb" xr:uid="{00000000-0004-0000-0400-0000B3000000}"/>
    <hyperlink ref="AQ46" r:id="rId181" display="https://gobiernobogota.sharepoint.com/sites/ExpedientesDigitalesSDG/120alcaldialocaldesancristobal/Documentos%20compartidos/Forms/AllItems.aspx?id=%2Fsites%2FExpedientesDigitalesSDG%2F120alcaldialocaldesancristobal%2FDocumentos%20compartidos%2F120%2E75%20CONTRATOS%2F2021%2F536%2D2021&amp;viewid=48a8c6a0%2D2532%2D4a73%2Da119%2Dd82bf7f8ddbb" xr:uid="{00000000-0004-0000-0400-0000B4000000}"/>
    <hyperlink ref="AQ47" r:id="rId182" display="https://gobiernobogota.sharepoint.com/sites/ExpedientesDigitalesSDG/120alcaldialocaldesancristobal/Documentos%20compartidos/Forms/AllItems.aspx?id=%2Fsites%2FExpedientesDigitalesSDG%2F120alcaldialocaldesancristobal%2FDocumentos%20compartidos%2F120%2E75%20CONTRATOS%2F2021%2F537%2D2021&amp;viewid=48a8c6a0%2D2532%2D4a73%2Da119%2Dd82bf7f8ddbb" xr:uid="{00000000-0004-0000-0400-0000B5000000}"/>
    <hyperlink ref="AQ48" r:id="rId183" display="https://gobiernobogota.sharepoint.com/sites/ExpedientesDigitalesSDG/120alcaldialocaldesancristobal/Documentos%20compartidos/Forms/AllItems.aspx?id=%2Fsites%2FExpedientesDigitalesSDG%2F120alcaldialocaldesancristobal%2FDocumentos%20compartidos%2F120%2E75%20CONTRATOS%2F2021%2F538%2D2021&amp;viewid=48a8c6a0%2D2532%2D4a73%2Da119%2Dd82bf7f8ddbb" xr:uid="{00000000-0004-0000-0400-0000B6000000}"/>
    <hyperlink ref="AQ50" r:id="rId184" display="https://gobiernobogota.sharepoint.com/sites/ExpedientesDigitalesSDG/120alcaldialocaldesancristobal/Documentos%20compartidos/Forms/AllItems.aspx?id=%2Fsites%2FExpedientesDigitalesSDG%2F120alcaldialocaldesancristobal%2FDocumentos%20compartidos%2F120%2E75%20CONTRATOS%2F2021%2F540%2D2021&amp;viewid=48a8c6a0%2D2532%2D4a73%2Da119%2Dd82bf7f8ddbb" xr:uid="{00000000-0004-0000-0400-0000B7000000}"/>
    <hyperlink ref="AQ51" r:id="rId185" display="https://gobiernobogota.sharepoint.com/sites/ExpedientesDigitalesSDG/120alcaldialocaldesancristobal/Documentos%20compartidos/Forms/AllItems.aspx?id=%2Fsites%2FExpedientesDigitalesSDG%2F120alcaldialocaldesancristobal%2FDocumentos%20compartidos%2F120%2E75%20CONTRATOS%2F2021%2F541%2D2021&amp;viewid=48a8c6a0%2D2532%2D4a73%2Da119%2Dd82bf7f8ddbb" xr:uid="{00000000-0004-0000-0400-0000B8000000}"/>
    <hyperlink ref="AQ53" r:id="rId186" display="https://gobiernobogota.sharepoint.com/sites/ExpedientesDigitalesSDG/120alcaldialocaldesancristobal/Documentos%20compartidos/Forms/AllItems.aspx?id=%2Fsites%2FExpedientesDigitalesSDG%2F120alcaldialocaldesancristobal%2FDocumentos%20compartidos%2F120%2E75%20CONTRATOS%2F2021%2F545%2D2021&amp;viewid=48a8c6a0%2D2532%2D4a73%2Da119%2Dd82bf7f8ddbb" xr:uid="{00000000-0004-0000-0400-0000B9000000}"/>
    <hyperlink ref="AQ55" r:id="rId187" display="https://gobiernobogota.sharepoint.com/sites/ExpedientesDigitalesSDG/120alcaldialocaldesancristobal/Documentos%20compartidos/Forms/AllItems.aspx?id=%2Fsites%2FExpedientesDigitalesSDG%2F120alcaldialocaldesancristobal%2FDocumentos%20compartidos%2F120%2E75%20CONTRATOS%2F2021%2FORDEN%20DE%20COMPRA%2065441%2D2021&amp;viewid=48a8c6a0%2D2532%2D4a73%2Da119%2Dd82bf7f8ddbb" xr:uid="{00000000-0004-0000-0400-0000BA000000}"/>
    <hyperlink ref="AQ56" r:id="rId188" display="https://gobiernobogota.sharepoint.com/sites/ExpedientesDigitalesSDG/120alcaldialocaldesancristobal/Documentos%20compartidos/Forms/AllItems.aspx?id=%2Fsites%2FExpedientesDigitalesSDG%2F120alcaldialocaldesancristobal%2FDocumentos%20compartidos%2F120%2E75%20CONTRATOS%2F2021%2FORDEN%20DE%20COMPRA%2065473%2D2021&amp;viewid=48a8c6a0%2D2532%2D4a73%2Da119%2Dd82bf7f8ddbb" xr:uid="{00000000-0004-0000-0400-0000BB000000}"/>
    <hyperlink ref="AQ57" r:id="rId189" display="https://gobiernobogota.sharepoint.com/sites/ExpedientesDigitalesSDG/120alcaldialocaldesancristobal/Documentos%20compartidos/Forms/AllItems.aspx?id=%2Fsites%2FExpedientesDigitalesSDG%2F120alcaldialocaldesancristobal%2FDocumentos%20compartidos%2F120%2E75%20CONTRATOS%2F2021%2FORDEN%20DE%20COMPRA%2066388%2D2021&amp;viewid=48a8c6a0%2D2532%2D4a73%2Da119%2Dd82bf7f8ddbb" xr:uid="{00000000-0004-0000-0400-0000BC000000}"/>
    <hyperlink ref="AQ61" r:id="rId190" display="https://gobiernobogota.sharepoint.com/sites/ExpedientesDigitalesSDG/120alcaldialocaldesancristobal/Documentos%20compartidos/Forms/AllItems.aspx?id=%2Fsites%2FExpedientesDigitalesSDG%2F120alcaldialocaldesancristobal%2FDocumentos%20compartidos%2F120%2E75%20CONTRATOS%2F2021%2FORDEN%20DE%20COMPRA%2072999%2D2021&amp;viewid=48a8c6a0%2D2532%2D4a73%2Da119%2Dd82bf7f8ddbb" xr:uid="{00000000-0004-0000-0400-0000BD000000}"/>
    <hyperlink ref="AQ62" r:id="rId191" display="https://gobiernobogota.sharepoint.com/sites/ExpedientesDigitalesSDG/120alcaldialocaldesancristobal/Documentos%20compartidos/Forms/AllItems.aspx?id=%2Fsites%2FExpedientesDigitalesSDG%2F120alcaldialocaldesancristobal%2FDocumentos%20compartidos%2F120%2E75%20CONTRATOS%2F2021%2FORDEN%20DE%20COMPRA%2073562%2D2021&amp;viewid=48a8c6a0%2D2532%2D4a73%2Da119%2Dd82bf7f8ddbb" xr:uid="{00000000-0004-0000-0400-0000BE000000}"/>
    <hyperlink ref="AQ63" r:id="rId192" display="https://gobiernobogota.sharepoint.com/sites/ExpedientesDigitalesSDG/120alcaldialocaldesancristobal/Documentos%20compartidos/Forms/AllItems.aspx?id=%2Fsites%2FExpedientesDigitalesSDG%2F120alcaldialocaldesancristobal%2FDocumentos%20compartidos%2F120%2E75%20CONTRATOS%2F2021%2FORDEN%20DE%20COMPRA%2074228%2D2021&amp;viewid=48a8c6a0%2D2532%2D4a73%2Da119%2Dd82bf7f8ddbb" xr:uid="{00000000-0004-0000-0400-0000BF000000}"/>
    <hyperlink ref="AQ64" r:id="rId193" display="https://gobiernobogota.sharepoint.com/sites/ExpedientesDigitalesSDG/120alcaldialocaldesancristobal/Documentos%20compartidos/Forms/AllItems.aspx?id=%2Fsites%2FExpedientesDigitalesSDG%2F120alcaldialocaldesancristobal%2FDocumentos%20compartidos%2F120%2E75%20CONTRATOS%2F2021%2FORDEN%20DE%20COMPRA%2074962%2D2021&amp;viewid=48a8c6a0%2D2532%2D4a73%2Da119%2Dd82bf7f8ddbb" xr:uid="{00000000-0004-0000-0400-0000C0000000}"/>
    <hyperlink ref="AQ65" r:id="rId194" display="https://gobiernobogota.sharepoint.com/sites/ExpedientesDigitalesSDG/120alcaldialocaldesancristobal/Documentos%20compartidos/Forms/AllItems.aspx?id=%2Fsites%2FExpedientesDigitalesSDG%2F120alcaldialocaldesancristobal%2FDocumentos%20compartidos%2F120%2E75%20CONTRATOS%2F2021%2FORDEN%20DE%20COMPRA%2083661%2D2021&amp;viewid=48a8c6a0%2D2532%2D4a73%2Da119%2Dd82bf7f8ddbb" xr:uid="{00000000-0004-0000-0400-0000C1000000}"/>
    <hyperlink ref="AQ66" r:id="rId195" display="https://gobiernobogota.sharepoint.com/sites/ExpedientesDigitalesSDG/120alcaldialocaldesancristobal/Documentos%20compartidos/Forms/AllItems.aspx?id=%2Fsites%2FExpedientesDigitalesSDG%2F120alcaldialocaldesancristobal%2FDocumentos%20compartidos%2F120%2E75%20CONTRATOS%2F2021%2FORDEN%20DE%20COMPRA%2084039%2D2021&amp;viewid=48a8c6a0%2D2532%2D4a73%2Da119%2Dd82bf7f8ddbb" xr:uid="{00000000-0004-0000-0400-0000C2000000}"/>
    <hyperlink ref="AQ67" r:id="rId196" display="https://gobiernobogota.sharepoint.com/sites/ExpedientesDigitalesSDG/120alcaldialocaldesancristobal/Documentos%20compartidos/Forms/AllItems.aspx?id=%2Fsites%2FExpedientesDigitalesSDG%2F120alcaldialocaldesancristobal%2FDocumentos%20compartidos%2F120%2E75%20CONTRATOS%2F2022%2F0112%2D2022&amp;viewid=48a8c6a0%2D2532%2D4a73%2Da119%2Dd82bf7f8ddbb" xr:uid="{00000000-0004-0000-0400-0000C3000000}"/>
    <hyperlink ref="AQ69" r:id="rId197" display="https://gobiernobogota.sharepoint.com/sites/ExpedientesDigitalesSDG/120alcaldialocaldesancristobal/Documentos%20compartidos/Forms/AllItems.aspx?id=%2Fsites%2FExpedientesDigitalesSDG%2F120alcaldialocaldesancristobal%2FDocumentos%20compartidos%2F120%2E75%20CONTRATOS%2F2022%2F0362%2D2022&amp;viewid=48a8c6a0%2D2532%2D4a73%2Da119%2Dd82bf7f8ddbb" xr:uid="{00000000-0004-0000-0400-0000C4000000}"/>
    <hyperlink ref="AQ70" r:id="rId198" display="https://gobiernobogota.sharepoint.com/sites/ExpedientesDigitalesSDG/120alcaldialocaldesancristobal/Documentos%20compartidos/Forms/AllItems.aspx?id=%2Fsites%2FExpedientesDigitalesSDG%2F120alcaldialocaldesancristobal%2FDocumentos%20compartidos%2F120%2E75%20CONTRATOS%2F2022%2F0363%2D2022&amp;viewid=48a8c6a0%2D2532%2D4a73%2Da119%2Dd82bf7f8ddbb" xr:uid="{00000000-0004-0000-0400-0000C5000000}"/>
    <hyperlink ref="AQ71" r:id="rId199" display="https://gobiernobogota.sharepoint.com/sites/ExpedientesDigitalesSDG/120alcaldialocaldesancristobal/Documentos%20compartidos/Forms/AllItems.aspx?id=%2Fsites%2FExpedientesDigitalesSDG%2F120alcaldialocaldesancristobal%2FDocumentos%20compartidos%2F120%2E75%20CONTRATOS%2F2022%2F0364%2D2022&amp;viewid=48a8c6a0%2D2532%2D4a73%2Da119%2Dd82bf7f8ddbb" xr:uid="{00000000-0004-0000-0400-0000C6000000}"/>
    <hyperlink ref="AQ72" r:id="rId200" display="https://gobiernobogota.sharepoint.com/sites/ExpedientesDigitalesSDG/120alcaldialocaldesancristobal/Documentos%20compartidos/Forms/AllItems.aspx?id=%2Fsites%2FExpedientesDigitalesSDG%2F120alcaldialocaldesancristobal%2FDocumentos%20compartidos%2F120%2E75%20CONTRATOS%2F2022%2F0365%2D2022&amp;viewid=48a8c6a0%2D2532%2D4a73%2Da119%2Dd82bf7f8ddbb" xr:uid="{00000000-0004-0000-0400-0000C7000000}"/>
    <hyperlink ref="AQ73" r:id="rId201" display="https://gobiernobogota.sharepoint.com/sites/ExpedientesDigitalesSDG/120alcaldialocaldesancristobal/Documentos%20compartidos/Forms/AllItems.aspx?id=%2Fsites%2FExpedientesDigitalesSDG%2F120alcaldialocaldesancristobal%2FDocumentos%20compartidos%2F120%2E75%20CONTRATOS%2F2022%2F0366%2D2022&amp;viewid=48a8c6a0%2D2532%2D4a73%2Da119%2Dd82bf7f8ddbb" xr:uid="{00000000-0004-0000-0400-0000C8000000}"/>
    <hyperlink ref="AQ74" r:id="rId202" display="https://gobiernobogota.sharepoint.com/sites/ExpedientesDigitalesSDG/120alcaldialocaldesancristobal/Documentos%20compartidos/Forms/AllItems.aspx?id=%2Fsites%2FExpedientesDigitalesSDG%2F120alcaldialocaldesancristobal%2FDocumentos%20compartidos%2F120%2E75%20CONTRATOS%2F2022%2F0367%2D2022&amp;viewid=48a8c6a0%2D2532%2D4a73%2Da119%2Dd82bf7f8ddbb" xr:uid="{00000000-0004-0000-0400-0000C9000000}"/>
    <hyperlink ref="AQ75" r:id="rId203" display="https://gobiernobogota.sharepoint.com/sites/ExpedientesDigitalesSDG/120alcaldialocaldesancristobal/Documentos%20compartidos/Forms/AllItems.aspx?id=%2Fsites%2FExpedientesDigitalesSDG%2F120alcaldialocaldesancristobal%2FDocumentos%20compartidos%2F120%2E75%20CONTRATOS%2F2022%2F0368%2D2022&amp;viewid=48a8c6a0%2D2532%2D4a73%2Da119%2Dd82bf7f8ddbb" xr:uid="{00000000-0004-0000-0400-0000CA000000}"/>
    <hyperlink ref="AQ76" r:id="rId204" display="https://gobiernobogota.sharepoint.com/sites/ExpedientesDigitalesSDG/120alcaldialocaldesancristobal/Documentos%20compartidos/Forms/AllItems.aspx?id=%2Fsites%2FExpedientesDigitalesSDG%2F120alcaldialocaldesancristobal%2FDocumentos%20compartidos%2F120%2E75%20CONTRATOS%2F2022%2F0369%2D2022&amp;viewid=48a8c6a0%2D2532%2D4a73%2Da119%2Dd82bf7f8ddbb" xr:uid="{00000000-0004-0000-0400-0000CB000000}"/>
    <hyperlink ref="AQ78" r:id="rId205" display="https://gobiernobogota.sharepoint.com/sites/ExpedientesDigitalesSDG/120alcaldialocaldesancristobal/Documentos%20compartidos/Forms/AllItems.aspx?id=%2Fsites%2FExpedientesDigitalesSDG%2F120alcaldialocaldesancristobal%2FDocumentos%20compartidos%2F120%2E75%20CONTRATOS%2F2022%2F0371%2D2022&amp;viewid=48a8c6a0%2D2532%2D4a73%2Da119%2Dd82bf7f8ddbb" xr:uid="{00000000-0004-0000-0400-0000CC000000}"/>
    <hyperlink ref="AQ79" r:id="rId206" display="https://gobiernobogota.sharepoint.com/sites/ExpedientesDigitalesSDG/120alcaldialocaldesancristobal/Documentos%20compartidos/Forms/AllItems.aspx?id=%2Fsites%2FExpedientesDigitalesSDG%2F120alcaldialocaldesancristobal%2FDocumentos%20compartidos%2F120%2E75%20CONTRATOS%2F2022%2F0372%2D2022&amp;viewid=48a8c6a0%2D2532%2D4a73%2Da119%2Dd82bf7f8ddbb" xr:uid="{00000000-0004-0000-0400-0000CD000000}"/>
    <hyperlink ref="AQ80" r:id="rId207" display="https://gobiernobogota.sharepoint.com/sites/ExpedientesDigitalesSDG/120alcaldialocaldesancristobal/Documentos%20compartidos/Forms/AllItems.aspx?id=%2Fsites%2FExpedientesDigitalesSDG%2F120alcaldialocaldesancristobal%2FDocumentos%20compartidos%2F120%2E75%20CONTRATOS%2F2022%2F0373%2D2022&amp;viewid=48a8c6a0%2D2532%2D4a73%2Da119%2Dd82bf7f8ddbb" xr:uid="{00000000-0004-0000-0400-0000CE000000}"/>
    <hyperlink ref="AQ81" r:id="rId208" display="https://gobiernobogota.sharepoint.com/sites/ExpedientesDigitalesSDG/120alcaldialocaldesancristobal/Documentos%20compartidos/Forms/AllItems.aspx?id=%2Fsites%2FExpedientesDigitalesSDG%2F120alcaldialocaldesancristobal%2FDocumentos%20compartidos%2F120%2E75%20CONTRATOS%2F2022%2F0374%2D2022&amp;viewid=48a8c6a0%2D2532%2D4a73%2Da119%2Dd82bf7f8ddbb" xr:uid="{00000000-0004-0000-0400-0000CF000000}"/>
    <hyperlink ref="AQ83" r:id="rId209" display="https://gobiernobogota.sharepoint.com/sites/ExpedientesDigitalesSDG/120alcaldialocaldesancristobal/Documentos%20compartidos/Forms/AllItems.aspx?id=%2Fsites%2FExpedientesDigitalesSDG%2F120alcaldialocaldesancristobal%2FDocumentos%20compartidos%2F120%2E75%20CONTRATOS%2F2022%2F0378%2D2022&amp;viewid=48a8c6a0%2D2532%2D4a73%2Da119%2Dd82bf7f8ddbb" xr:uid="{00000000-0004-0000-0400-0000D0000000}"/>
    <hyperlink ref="AQ84" r:id="rId210" display="https://gobiernobogota.sharepoint.com/sites/ExpedientesDigitalesSDG/120alcaldialocaldesancristobal/Documentos%20compartidos/Forms/AllItems.aspx?id=%2Fsites%2FExpedientesDigitalesSDG%2F120alcaldialocaldesancristobal%2FDocumentos%20compartidos%2F120%2E75%20CONTRATOS%2F2022%2F0379%2D2022&amp;viewid=48a8c6a0%2D2532%2D4a73%2Da119%2Dd82bf7f8ddbb" xr:uid="{00000000-0004-0000-0400-0000D1000000}"/>
    <hyperlink ref="AQ85" r:id="rId211" display="https://gobiernobogota.sharepoint.com/sites/ExpedientesDigitalesSDG/120alcaldialocaldesancristobal/Documentos%20compartidos/Forms/AllItems.aspx?id=%2Fsites%2FExpedientesDigitalesSDG%2F120alcaldialocaldesancristobal%2FDocumentos%20compartidos%2F120%2E75%20CONTRATOS%2F2022%2F0407%2D2022&amp;viewid=48a8c6a0%2D2532%2D4a73%2Da119%2Dd82bf7f8ddbb" xr:uid="{00000000-0004-0000-0400-0000D2000000}"/>
    <hyperlink ref="AQ86" r:id="rId212" display="https://gobiernobogota.sharepoint.com/sites/ExpedientesDigitalesSDG/120alcaldialocaldesancristobal/Documentos%20compartidos/Forms/AllItems.aspx?id=%2Fsites%2FExpedientesDigitalesSDG%2F120alcaldialocaldesancristobal%2FDocumentos%20compartidos%2F120%2E75%20CONTRATOS%2F2022%2F0412%2D2022&amp;viewid=48a8c6a0%2D2532%2D4a73%2Da119%2Dd82bf7f8ddbb" xr:uid="{00000000-0004-0000-0400-0000D3000000}"/>
    <hyperlink ref="AQ87" r:id="rId213" display="https://gobiernobogota.sharepoint.com/sites/ExpedientesDigitalesSDG/120alcaldialocaldesancristobal/Documentos%20compartidos/Forms/AllItems.aspx?id=%2Fsites%2FExpedientesDigitalesSDG%2F120alcaldialocaldesancristobal%2FDocumentos%20compartidos%2F120%2E75%20CONTRATOS%2F2022%2F0441%2D2022&amp;viewid=48a8c6a0%2D2532%2D4a73%2Da119%2Dd82bf7f8ddbb" xr:uid="{00000000-0004-0000-0400-0000D4000000}"/>
    <hyperlink ref="AQ88" r:id="rId214" display="https://gobiernobogota.sharepoint.com/sites/ExpedientesDigitalesSDG/120alcaldialocaldesancristobal/Documentos%20compartidos/Forms/AllItems.aspx?id=%2Fsites%2FExpedientesDigitalesSDG%2F120alcaldialocaldesancristobal%2FDocumentos%20compartidos%2F120%2E75%20CONTRATOS%2F2022%2F0450%2D2022&amp;viewid=48a8c6a0%2D2532%2D4a73%2Da119%2Dd82bf7f8ddbb" xr:uid="{00000000-0004-0000-0400-0000D5000000}"/>
    <hyperlink ref="AQ89" r:id="rId215" display="https://gobiernobogota.sharepoint.com/sites/ExpedientesDigitalesSDG/120alcaldialocaldesancristobal/Documentos%20compartidos/Forms/AllItems.aspx?id=%2Fsites%2FExpedientesDigitalesSDG%2F120alcaldialocaldesancristobal%2FDocumentos%20compartidos%2F120%2E75%20CONTRATOS%2F2022%2F0471%2D2022&amp;viewid=48a8c6a0%2D2532%2D4a73%2Da119%2Dd82bf7f8ddbb" xr:uid="{00000000-0004-0000-0400-0000D6000000}"/>
    <hyperlink ref="AQ90" r:id="rId216" display="https://gobiernobogota.sharepoint.com/sites/ExpedientesDigitalesSDG/120alcaldialocaldesancristobal/Documentos%20compartidos/Forms/AllItems.aspx?id=%2Fsites%2FExpedientesDigitalesSDG%2F120alcaldialocaldesancristobal%2FDocumentos%20compartidos%2F120%2E75%20CONTRATOS%2F2022%2F0481%2D2022&amp;viewid=48a8c6a0%2D2532%2D4a73%2Da119%2Dd82bf7f8ddbb" xr:uid="{00000000-0004-0000-0400-0000D7000000}"/>
    <hyperlink ref="AQ91" r:id="rId217" display="https://gobiernobogota.sharepoint.com/sites/ExpedientesDigitalesSDG/120alcaldialocaldesancristobal/Documentos%20compartidos/Forms/AllItems.aspx?id=%2Fsites%2FExpedientesDigitalesSDG%2F120alcaldialocaldesancristobal%2FDocumentos%20compartidos%2F120%2E75%20CONTRATOS%2F2022%2F0497%2D2022&amp;viewid=48a8c6a0%2D2532%2D4a73%2Da119%2Dd82bf7f8ddbb" xr:uid="{00000000-0004-0000-0400-0000D8000000}"/>
    <hyperlink ref="AQ92" r:id="rId218" display="https://gobiernobogota.sharepoint.com/sites/ExpedientesDigitalesSDG/120alcaldialocaldesancristobal/Documentos%20compartidos/Forms/AllItems.aspx?id=%2Fsites%2FExpedientesDigitalesSDG%2F120alcaldialocaldesancristobal%2FDocumentos%20compartidos%2F120%2E75%20CONTRATOS%2F2022%2F0511%2D2022&amp;viewid=48a8c6a0%2D2532%2D4a73%2Da119%2Dd82bf7f8ddbb" xr:uid="{00000000-0004-0000-0400-0000D9000000}"/>
    <hyperlink ref="AQ93" r:id="rId219" display="https://gobiernobogota.sharepoint.com/sites/ExpedientesDigitalesSDG/120alcaldialocaldesancristobal/Documentos%20compartidos/Forms/AllItems.aspx?id=%2Fsites%2FExpedientesDigitalesSDG%2F120alcaldialocaldesancristobal%2FDocumentos%20compartidos%2F120%2E75%20CONTRATOS%2F2022%2F0524%2D2022&amp;viewid=48a8c6a0%2D2532%2D4a73%2Da119%2Dd82bf7f8ddbb" xr:uid="{00000000-0004-0000-0400-0000DA000000}"/>
    <hyperlink ref="AQ94" r:id="rId220" display="https://gobiernobogota.sharepoint.com/sites/ExpedientesDigitalesSDG/120alcaldialocaldesancristobal/Documentos%20compartidos/Forms/AllItems.aspx?id=%2Fsites%2FExpedientesDigitalesSDG%2F120alcaldialocaldesancristobal%2FDocumentos%20compartidos%2F120%2E75%20CONTRATOS%2F2022%2F0551%2D2022&amp;viewid=48a8c6a0%2D2532%2D4a73%2Da119%2Dd82bf7f8ddbb" xr:uid="{00000000-0004-0000-0400-0000DB000000}"/>
    <hyperlink ref="AQ96" r:id="rId221" display="https://gobiernobogota.sharepoint.com/sites/ExpedientesDigitalesSDG/120alcaldialocaldesancristobal/Documentos%20compartidos/Forms/AllItems.aspx?id=%2Fsites%2FExpedientesDigitalesSDG%2F120alcaldialocaldesancristobal%2FDocumentos%20compartidos%2F120%2E75%20CONTRATOS%2F2022%2F0568%2D2022&amp;viewid=48a8c6a0%2D2532%2D4a73%2Da119%2Dd82bf7f8ddbb" xr:uid="{00000000-0004-0000-0400-0000DC000000}"/>
    <hyperlink ref="AQ97" r:id="rId222" display="https://gobiernobogota.sharepoint.com/sites/ExpedientesDigitalesSDG/120alcaldialocaldesancristobal/Documentos%20compartidos/Forms/AllItems.aspx?id=%2Fsites%2FExpedientesDigitalesSDG%2F120alcaldialocaldesancristobal%2FDocumentos%20compartidos%2F120%2E75%20CONTRATOS%2F2022%2F0569%2D2022&amp;viewid=48a8c6a0%2D2532%2D4a73%2Da119%2Dd82bf7f8ddbb" xr:uid="{00000000-0004-0000-0400-0000DD000000}"/>
    <hyperlink ref="AQ98" r:id="rId223" display="https://gobiernobogota.sharepoint.com/sites/ExpedientesDigitalesSDG/120alcaldialocaldesancristobal/Documentos%20compartidos/Forms/AllItems.aspx?id=%2Fsites%2FExpedientesDigitalesSDG%2F120alcaldialocaldesancristobal%2FDocumentos%20compartidos%2F120%2E75%20CONTRATOS%2F2022%2F0572%2D2022&amp;viewid=48a8c6a0%2D2532%2D4a73%2Da119%2Dd82bf7f8ddbb" xr:uid="{00000000-0004-0000-0400-0000DE000000}"/>
    <hyperlink ref="AQ99" r:id="rId224" display="https://gobiernobogota.sharepoint.com/sites/ExpedientesDigitalesSDG/120alcaldialocaldesancristobal/Documentos%20compartidos/Forms/AllItems.aspx?id=%2Fsites%2FExpedientesDigitalesSDG%2F120alcaldialocaldesancristobal%2FDocumentos%20compartidos%2F120%2E75%20CONTRATOS%2F2022%2F0573%2D2022&amp;viewid=48a8c6a0%2D2532%2D4a73%2Da119%2Dd82bf7f8ddbb" xr:uid="{00000000-0004-0000-0400-0000DF000000}"/>
    <hyperlink ref="AQ100" r:id="rId225" display="https://gobiernobogota.sharepoint.com/sites/ExpedientesDigitalesSDG/120alcaldialocaldesancristobal/Documentos%20compartidos/Forms/AllItems.aspx?id=%2Fsites%2FExpedientesDigitalesSDG%2F120alcaldialocaldesancristobal%2FDocumentos%20compartidos%2F120%2E75%20CONTRATOS%2F2022%2F0608%2D2022&amp;viewid=48a8c6a0%2D2532%2D4a73%2Da119%2Dd82bf7f8ddbb" xr:uid="{00000000-0004-0000-0400-0000E0000000}"/>
    <hyperlink ref="AQ101" r:id="rId226" display="https://gobiernobogota.sharepoint.com/sites/ExpedientesDigitalesSDG/120alcaldialocaldesancristobal/Documentos%20compartidos/Forms/AllItems.aspx?id=%2Fsites%2FExpedientesDigitalesSDG%2F120alcaldialocaldesancristobal%2FDocumentos%20compartidos%2F120%2E75%20CONTRATOS%2F2022%2F0620%2D2022&amp;viewid=48a8c6a0%2D2532%2D4a73%2Da119%2Dd82bf7f8ddbb" xr:uid="{00000000-0004-0000-0400-0000E1000000}"/>
    <hyperlink ref="AQ102" r:id="rId227" display="https://gobiernobogota.sharepoint.com/sites/ExpedientesDigitalesSDG/120alcaldialocaldesancristobal/Documentos%20compartidos/Forms/AllItems.aspx?id=%2Fsites%2FExpedientesDigitalesSDG%2F120alcaldialocaldesancristobal%2FDocumentos%20compartidos%2F120%2E75%20CONTRATOS%2F2022%2F0621%2D2022&amp;viewid=48a8c6a0%2D2532%2D4a73%2Da119%2Dd82bf7f8ddbb" xr:uid="{00000000-0004-0000-0400-0000E2000000}"/>
    <hyperlink ref="AQ103" r:id="rId228" display="https://gobiernobogota.sharepoint.com/sites/ExpedientesDigitalesSDG/120alcaldialocaldesancristobal/Documentos%20compartidos/Forms/AllItems.aspx?id=%2Fsites%2FExpedientesDigitalesSDG%2F120alcaldialocaldesancristobal%2FDocumentos%20compartidos%2F120%2E75%20CONTRATOS%2F2022%2F0623%2D2022&amp;viewid=48a8c6a0%2D2532%2D4a73%2Da119%2Dd82bf7f8ddbb" xr:uid="{00000000-0004-0000-0400-0000E3000000}"/>
    <hyperlink ref="AQ104" r:id="rId229" display="https://gobiernobogota.sharepoint.com/sites/ExpedientesDigitalesSDG/120alcaldialocaldesancristobal/Documentos%20compartidos/Forms/AllItems.aspx?id=%2Fsites%2FExpedientesDigitalesSDG%2F120alcaldialocaldesancristobal%2FDocumentos%20compartidos%2F120%2E75%20CONTRATOS%2F2022%2F0639%2D2022&amp;viewid=48a8c6a0%2D2532%2D4a73%2Da119%2Dd82bf7f8ddbb" xr:uid="{00000000-0004-0000-0400-0000E4000000}"/>
    <hyperlink ref="AQ105" r:id="rId230" display="https://gobiernobogota.sharepoint.com/sites/ExpedientesDigitalesSDG/120alcaldialocaldesancristobal/Documentos%20compartidos/Forms/AllItems.aspx?id=%2Fsites%2FExpedientesDigitalesSDG%2F120alcaldialocaldesancristobal%2FDocumentos%20compartidos%2F120%2E75%20CONTRATOS%2F2022%2F0640%2D2022&amp;viewid=48a8c6a0%2D2532%2D4a73%2Da119%2Dd82bf7f8ddbb" xr:uid="{00000000-0004-0000-0400-0000E5000000}"/>
    <hyperlink ref="AQ107" r:id="rId231" display="https://gobiernobogota.sharepoint.com/sites/ExpedientesDigitalesSDG/120alcaldialocaldesancristobal/Documentos%20compartidos/Forms/AllItems.aspx?id=%2Fsites%2FExpedientesDigitalesSDG%2F120alcaldialocaldesancristobal%2FDocumentos%20compartidos%2F120%2E75%20CONTRATOS%2F2022%2F0642%2D2022&amp;viewid=48a8c6a0%2D2532%2D4a73%2Da119%2Dd82bf7f8ddbb" xr:uid="{00000000-0004-0000-0400-0000E6000000}"/>
    <hyperlink ref="AQ108" r:id="rId232" display="https://gobiernobogota.sharepoint.com/sites/ExpedientesDigitalesSDG/120alcaldialocaldesancristobal/Documentos%20compartidos/Forms/AllItems.aspx?id=%2Fsites%2FExpedientesDigitalesSDG%2F120alcaldialocaldesancristobal%2FDocumentos%20compartidos%2F120%2E75%20CONTRATOS%2F2022%2F0649%2D2022&amp;viewid=48a8c6a0%2D2532%2D4a73%2Da119%2Dd82bf7f8ddbb" xr:uid="{00000000-0004-0000-0400-0000E7000000}"/>
    <hyperlink ref="AQ110" r:id="rId233" display="https://gobiernobogota.sharepoint.com/sites/ExpedientesDigitalesSDG/120alcaldialocaldesancristobal/Documentos%20compartidos/Forms/AllItems.aspx?id=%2Fsites%2FExpedientesDigitalesSDG%2F120alcaldialocaldesancristobal%2FDocumentos%20compartidos%2F120%2E75%20CONTRATOS%2F2022%2F0650%2D2022&amp;viewid=48a8c6a0%2D2532%2D4a73%2Da119%2Dd82bf7f8ddbb" xr:uid="{00000000-0004-0000-0400-0000E8000000}"/>
    <hyperlink ref="AQ111" r:id="rId234" display="https://gobiernobogota.sharepoint.com/sites/ExpedientesDigitalesSDG/120alcaldialocaldesancristobal/Documentos%20compartidos/Forms/AllItems.aspx?id=%2Fsites%2FExpedientesDigitalesSDG%2F120alcaldialocaldesancristobal%2FDocumentos%20compartidos%2F120%2E75%20CONTRATOS%2F2022%2F0551%2D2022&amp;viewid=48a8c6a0%2D2532%2D4a73%2Da119%2Dd82bf7f8ddbb" xr:uid="{00000000-0004-0000-0400-0000E9000000}"/>
    <hyperlink ref="AQ113" r:id="rId235" display="https://gobiernobogota.sharepoint.com/sites/ExpedientesDigitalesSDG/120alcaldialocaldesancristobal/Documentos%20compartidos/Forms/AllItems.aspx?id=%2Fsites%2FExpedientesDigitalesSDG%2F120alcaldialocaldesancristobal%2FDocumentos%20compartidos%2F120%2E75%20CONTRATOS%2F2022%2F0653%2D2022&amp;viewid=48a8c6a0%2D2532%2D4a73%2Da119%2Dd82bf7f8ddbb" xr:uid="{00000000-0004-0000-0400-0000EA000000}"/>
    <hyperlink ref="AQ114" r:id="rId236" display="https://gobiernobogota.sharepoint.com/sites/ExpedientesDigitalesSDG/120alcaldialocaldesancristobal/Documentos%20compartidos/Forms/AllItems.aspx?id=%2Fsites%2FExpedientesDigitalesSDG%2F120alcaldialocaldesancristobal%2FDocumentos%20compartidos%2F120%2E75%20CONTRATOS%2F2022%2F0654%2D2022&amp;viewid=48a8c6a0%2D2532%2D4a73%2Da119%2Dd82bf7f8ddbb" xr:uid="{00000000-0004-0000-0400-0000EB000000}"/>
    <hyperlink ref="AQ115" r:id="rId237" display="https://gobiernobogota.sharepoint.com/sites/ExpedientesDigitalesSDG/120alcaldialocaldesancristobal/Documentos%20compartidos/Forms/AllItems.aspx?id=%2Fsites%2FExpedientesDigitalesSDG%2F120alcaldialocaldesancristobal%2FDocumentos%20compartidos%2F120%2E75%20CONTRATOS%2F2022%2F0655%2D2022&amp;viewid=48a8c6a0%2D2532%2D4a73%2Da119%2Dd82bf7f8ddbb" xr:uid="{00000000-0004-0000-0400-0000EC000000}"/>
    <hyperlink ref="AQ116" r:id="rId238" display="https://gobiernobogota.sharepoint.com/sites/ExpedientesDigitalesSDG/120alcaldialocaldesancristobal/Documentos%20compartidos/Forms/AllItems.aspx?id=%2Fsites%2FExpedientesDigitalesSDG%2F120alcaldialocaldesancristobal%2FDocumentos%20compartidos%2F120%2E75%20CONTRATOS%2F2022%2F0656%2D2022&amp;viewid=48a8c6a0%2D2532%2D4a73%2Da119%2Dd82bf7f8ddbb" xr:uid="{00000000-0004-0000-0400-0000ED000000}"/>
    <hyperlink ref="AQ117" r:id="rId239" display="https://gobiernobogota.sharepoint.com/sites/ExpedientesDigitalesSDG/120alcaldialocaldesancristobal/Documentos%20compartidos/Forms/AllItems.aspx?id=%2Fsites%2FExpedientesDigitalesSDG%2F120alcaldialocaldesancristobal%2FDocumentos%20compartidos%2F120%2E75%20CONTRATOS%2F2022%2F0657%2D2022&amp;viewid=48a8c6a0%2D2532%2D4a73%2Da119%2Dd82bf7f8ddbb" xr:uid="{00000000-0004-0000-0400-0000EE000000}"/>
    <hyperlink ref="AQ118" r:id="rId240" display="https://gobiernobogota.sharepoint.com/sites/ExpedientesDigitalesSDG/120alcaldialocaldesancristobal/Documentos%20compartidos/Forms/AllItems.aspx?id=%2Fsites%2FExpedientesDigitalesSDG%2F120alcaldialocaldesancristobal%2FDocumentos%20compartidos%2F120%2E75%20CONTRATOS%2F2022%2F0659%2D2022&amp;viewid=48a8c6a0%2D2532%2D4a73%2Da119%2Dd82bf7f8ddbb" xr:uid="{00000000-0004-0000-0400-0000EF000000}"/>
    <hyperlink ref="AQ119" r:id="rId241" display="https://gobiernobogota.sharepoint.com/sites/ExpedientesDigitalesSDG/120alcaldialocaldesancristobal/Documentos%20compartidos/Forms/AllItems.aspx?id=%2Fsites%2FExpedientesDigitalesSDG%2F120alcaldialocaldesancristobal%2FDocumentos%20compartidos%2F120%2E75%20CONTRATOS%2F2022%2F0660%2D2022&amp;viewid=48a8c6a0%2D2532%2D4a73%2Da119%2Dd82bf7f8ddbb" xr:uid="{00000000-0004-0000-0400-0000F0000000}"/>
    <hyperlink ref="AQ122" r:id="rId242" display="https://gobiernobogota.sharepoint.com/sites/ExpedientesDigitalesSDG/120alcaldialocaldesancristobal/Documentos%20compartidos/Forms/AllItems.aspx?id=%2Fsites%2FExpedientesDigitalesSDG%2F120alcaldialocaldesancristobal%2FDocumentos%20compartidos%2F120%2E75%20CONTRATOS%2F2022%2F0663%2D2022&amp;viewid=48a8c6a0%2D2532%2D4a73%2Da119%2Dd82bf7f8ddbb" xr:uid="{00000000-0004-0000-0400-0000F1000000}"/>
    <hyperlink ref="AQ124" r:id="rId243" display="https://gobiernobogota.sharepoint.com/sites/ExpedientesDigitalesSDG/120alcaldialocaldesancristobal/Documentos%20compartidos/Forms/AllItems.aspx?id=%2Fsites%2FExpedientesDigitalesSDG%2F120alcaldialocaldesancristobal%2FDocumentos%20compartidos%2F120%2E75%20CONTRATOS%2F2022%2F0665%2D2022&amp;viewid=48a8c6a0%2D2532%2D4a73%2Da119%2Dd82bf7f8ddbb" xr:uid="{00000000-0004-0000-0400-0000F2000000}"/>
    <hyperlink ref="AQ125" r:id="rId244" display="https://gobiernobogota.sharepoint.com/sites/ExpedientesDigitalesSDG/120alcaldialocaldesancristobal/Documentos%20compartidos/Forms/AllItems.aspx?id=%2Fsites%2FExpedientesDigitalesSDG%2F120alcaldialocaldesancristobal%2FDocumentos%20compartidos%2F120%2E75%20CONTRATOS%2F2022%2F0666%2D2022&amp;viewid=48a8c6a0%2D2532%2D4a73%2Da119%2Dd82bf7f8ddbb" xr:uid="{00000000-0004-0000-0400-0000F3000000}"/>
    <hyperlink ref="AQ126" r:id="rId245" display="https://gobiernobogota.sharepoint.com/sites/ExpedientesDigitalesSDG/120alcaldialocaldesancristobal/Documentos%20compartidos/Forms/AllItems.aspx?id=%2Fsites%2FExpedientesDigitalesSDG%2F120alcaldialocaldesancristobal%2FDocumentos%20compartidos%2F120%2E75%20CONTRATOS%2F2022%2F0667%2D2022&amp;viewid=48a8c6a0%2D2532%2D4a73%2Da119%2Dd82bf7f8ddbb" xr:uid="{00000000-0004-0000-0400-0000F4000000}"/>
    <hyperlink ref="AQ127" r:id="rId246" display="https://gobiernobogota.sharepoint.com/sites/ExpedientesDigitalesSDG/120alcaldialocaldesancristobal/Documentos%20compartidos/Forms/AllItems.aspx?id=%2Fsites%2FExpedientesDigitalesSDG%2F120alcaldialocaldesancristobal%2FDocumentos%20compartidos%2F120%2E75%20CONTRATOS%2F2022%2F0668%2D2022&amp;viewid=48a8c6a0%2D2532%2D4a73%2Da119%2Dd82bf7f8ddbb" xr:uid="{00000000-0004-0000-0400-0000F5000000}"/>
    <hyperlink ref="AQ128" r:id="rId247" display="https://gobiernobogota.sharepoint.com/sites/ExpedientesDigitalesSDG/120alcaldialocaldesancristobal/Documentos%20compartidos/Forms/AllItems.aspx?id=%2Fsites%2FExpedientesDigitalesSDG%2F120alcaldialocaldesancristobal%2FDocumentos%20compartidos%2F120%2E75%20CONTRATOS%2F2022%2F0669%2D2022&amp;viewid=48a8c6a0%2D2532%2D4a73%2Da119%2Dd82bf7f8ddbb" xr:uid="{00000000-0004-0000-0400-0000F6000000}"/>
    <hyperlink ref="AQ129" r:id="rId248" display="https://gobiernobogota.sharepoint.com/sites/ExpedientesDigitalesSDG/120alcaldialocaldesancristobal/Documentos%20compartidos/Forms/AllItems.aspx?id=%2Fsites%2FExpedientesDigitalesSDG%2F120alcaldialocaldesancristobal%2FDocumentos%20compartidos%2F120%2E75%20CONTRATOS%2F2022%2F0670%2D2022&amp;viewid=48a8c6a0%2D2532%2D4a73%2Da119%2Dd82bf7f8ddbb" xr:uid="{00000000-0004-0000-0400-0000F7000000}"/>
    <hyperlink ref="AQ130" r:id="rId249" display="https://gobiernobogota.sharepoint.com/sites/ExpedientesDigitalesSDG/120alcaldialocaldesancristobal/Documentos%20compartidos/Forms/AllItems.aspx?id=%2Fsites%2FExpedientesDigitalesSDG%2F120alcaldialocaldesancristobal%2FDocumentos%20compartidos%2F120%2E75%20CONTRATOS%2F2022%2F0671%2D2022&amp;viewid=48a8c6a0%2D2532%2D4a73%2Da119%2Dd82bf7f8ddbb" xr:uid="{00000000-0004-0000-0400-0000F8000000}"/>
    <hyperlink ref="AQ133" r:id="rId250" display="https://gobiernobogota.sharepoint.com/sites/ExpedientesDigitalesSDG/120alcaldialocaldesancristobal/Documentos%20compartidos/Forms/AllItems.aspx?id=%2Fsites%2FExpedientesDigitalesSDG%2F120alcaldialocaldesancristobal%2FDocumentos%20compartidos%2F120%2E75%20CONTRATOS%2F2022%2FORDEN%20DE%20COMPRA%2096030%2D2022&amp;viewid=48a8c6a0%2D2532%2D4a73%2Da119%2Dd82bf7f8ddbb" xr:uid="{00000000-0004-0000-0400-0000F9000000}"/>
    <hyperlink ref="AQ134" r:id="rId251" display="https://gobiernobogota.sharepoint.com/sites/ExpedientesDigitalesSDG/120alcaldialocaldesancristobal/Documentos%20compartidos/Forms/AllItems.aspx?id=%2Fsites%2FExpedientesDigitalesSDG%2F120alcaldialocaldesancristobal%2FDocumentos%20compartidos%2F120%2E75%20CONTRATOS%2F2022%2FORDEN%20DE%20COMPRA%20100283%2D2022&amp;viewid=48a8c6a0%2D2532%2D4a73%2Da119%2Dd82bf7f8ddbb" xr:uid="{00000000-0004-0000-0400-0000FA000000}"/>
    <hyperlink ref="AQ135" r:id="rId252" display="https://gobiernobogota.sharepoint.com/sites/ExpedientesDigitalesSDG/120alcaldialocaldesancristobal/Documentos%20compartidos/Forms/AllItems.aspx?id=%2Fsites%2FExpedientesDigitalesSDG%2F120alcaldialocaldesancristobal%2FDocumentos%20compartidos%2F120%2E75%20CONTRATOS%2F2022%2FORDEN%20DE%20COMPRA%20102779%2D2022&amp;viewid=48a8c6a0%2D2532%2D4a73%2Da119%2Dd82bf7f8ddbb" xr:uid="{00000000-0004-0000-0400-0000FB000000}"/>
    <hyperlink ref="AQ136" r:id="rId253" display="https://gobiernobogota.sharepoint.com/sites/ExpedientesDigitalesSDG/120alcaldialocaldesancristobal/Documentos%20compartidos/Forms/AllItems.aspx?id=%2Fsites%2FExpedientesDigitalesSDG%2F120alcaldialocaldesancristobal%2FDocumentos%20compartidos%2F120%2E75%20CONTRATOS%2F2022%2FORDEN%20DE%20COMPRA%20102821%2D2022&amp;viewid=48a8c6a0%2D2532%2D4a73%2Da119%2Dd82bf7f8ddbb" xr:uid="{00000000-0004-0000-0400-0000FC000000}"/>
    <hyperlink ref="AQ137" r:id="rId254" display="https://gobiernobogota.sharepoint.com/sites/ExpedientesDigitalesSDG/120alcaldialocaldesancristobal/Documentos%20compartidos/Forms/AllItems.aspx?id=%2Fsites%2FExpedientesDigitalesSDG%2F120alcaldialocaldesancristobal%2FDocumentos%20compartidos%2F120%2E75%20CONTRATOS%2F2022%2FORDEN%20DE%20COMPRA%20102973%2D2022&amp;viewid=48a8c6a0%2D2532%2D4a73%2Da119%2Dd82bf7f8ddbb" xr:uid="{00000000-0004-0000-0400-0000FD000000}"/>
    <hyperlink ref="AQ138" r:id="rId255" display="https://gobiernobogota.sharepoint.com/sites/ExpedientesDigitalesSDG/120alcaldialocaldesancristobal/Documentos%20compartidos/Forms/AllItems.aspx?id=%2Fsites%2FExpedientesDigitalesSDG%2F120alcaldialocaldesancristobal%2FDocumentos%20compartidos%2F120%2E75%20CONTRATOS%2F2022%2FORDEN%20DE%20COMPRA%20103056%2D2022&amp;viewid=48a8c6a0%2D2532%2D4a73%2Da119%2Dd82bf7f8ddbb" xr:uid="{00000000-0004-0000-0400-0000FE000000}"/>
    <hyperlink ref="AQ139" r:id="rId256" display="https://gobiernobogota.sharepoint.com/sites/ExpedientesDigitalesSDG/120alcaldialocaldesancristobal/Documentos%20compartidos/Forms/AllItems.aspx?id=%2Fsites%2FExpedientesDigitalesSDG%2F120alcaldialocaldesancristobal%2FDocumentos%20compartidos%2F120%2E75%20CONTRATOS%2F2023%2F0297%2D2023&amp;viewid=48a8c6a0%2D2532%2D4a73%2Da119%2Dd82bf7f8ddbb" xr:uid="{00000000-0004-0000-0400-0000FF000000}"/>
    <hyperlink ref="AQ140" r:id="rId257" display="https://gobiernobogota.sharepoint.com/sites/ExpedientesDigitalesSDG/120alcaldialocaldesancristobal/Documentos%20compartidos/Forms/AllItems.aspx?id=%2Fsites%2FExpedientesDigitalesSDG%2F120alcaldialocaldesancristobal%2FDocumentos%20compartidos%2F120%2E75%20CONTRATOS%2F2023%2F0471%2D2023%2FCONTRATO%20CI%20471%2D2023%20CARPETA%201%2Epdf&amp;viewid=48a8c6a0%2D2532%2D4a73%2Da119%2Dd82bf7f8ddbb&amp;parent=%2Fsites%2FExpedientesDigitalesSDG%2F120alcaldialocaldesancristobal%2FDocumentos%20compartidos%2F120%2E75%20CONTRATOS%2F2023%2F0471%2D2023" xr:uid="{00000000-0004-0000-0400-000000010000}"/>
    <hyperlink ref="AQ141" r:id="rId258" display="https://gobiernobogota.sharepoint.com/sites/ExpedientesDigitalesSDG/120alcaldialocaldesancristobal/Documentos%20compartidos/Forms/AllItems.aspx?id=%2Fsites%2FExpedientesDigitalesSDG%2F120alcaldialocaldesancristobal%2FDocumentos%20compartidos%2F120%2E75%20CONTRATOS%2F2023%2F0333%2D2023&amp;viewid=48a8c6a0%2D2532%2D4a73%2Da119%2Dd82bf7f8ddbb" xr:uid="{00000000-0004-0000-0400-000001010000}"/>
    <hyperlink ref="AQ145" r:id="rId259" display="https://gobiernobogota.sharepoint.com/sites/ExpedientesDigitalesSDG/120alcaldialocaldesancristobal/Documentos%20compartidos/Forms/AllItems.aspx?id=%2Fsites%2FExpedientesDigitalesSDG%2F120alcaldialocaldesancristobal%2FDocumentos%20compartidos%2F120%2E75%20CONTRATOS%2F2023%2F0374%2D2023&amp;viewid=48a8c6a0%2D2532%2D4a73%2Da119%2Dd82bf7f8ddbb" xr:uid="{00000000-0004-0000-0400-000002010000}"/>
    <hyperlink ref="AQ146" r:id="rId260" display="https://gobiernobogota.sharepoint.com/sites/ExpedientesDigitalesSDG/120alcaldialocaldesancristobal/Documentos%20compartidos/Forms/AllItems.aspx?id=%2Fsites%2FExpedientesDigitalesSDG%2F120alcaldialocaldesancristobal%2FDocumentos%20compartidos%2F120%2E75%20CONTRATOS%2F2023%2F0390%2D2023&amp;viewid=48a8c6a0%2D2532%2D4a73%2Da119%2Dd82bf7f8ddbb" xr:uid="{00000000-0004-0000-0400-000003010000}"/>
    <hyperlink ref="AQ147" r:id="rId261" display="https://gobiernobogota.sharepoint.com/sites/ExpedientesDigitalesSDG/120alcaldialocaldesancristobal/Documentos%20compartidos/Forms/AllItems.aspx?id=%2Fsites%2FExpedientesDigitalesSDG%2F120alcaldialocaldesancristobal%2FDocumentos%20compartidos%2F120%2E75%20CONTRATOS%2F2023%2F0397%2D2023&amp;viewid=48a8c6a0%2D2532%2D4a73%2Da119%2Dd82bf7f8ddbb" xr:uid="{00000000-0004-0000-0400-000004010000}"/>
    <hyperlink ref="AQ148" r:id="rId262" display="https://gobiernobogota.sharepoint.com/sites/ExpedientesDigitalesSDG/120alcaldialocaldesancristobal/Documentos%20compartidos/Forms/AllItems.aspx?id=%2Fsites%2FExpedientesDigitalesSDG%2F120alcaldialocaldesancristobal%2FDocumentos%20compartidos%2F120%2E75%20CONTRATOS%2F2023%2F0398%2D2023&amp;viewid=48a8c6a0%2D2532%2D4a73%2Da119%2Dd82bf7f8ddbb" xr:uid="{00000000-0004-0000-0400-000005010000}"/>
    <hyperlink ref="AQ149" r:id="rId263" display="https://gobiernobogota.sharepoint.com/sites/ExpedientesDigitalesSDG/120alcaldialocaldesancristobal/Documentos%20compartidos/Forms/AllItems.aspx?id=%2Fsites%2FExpedientesDigitalesSDG%2F120alcaldialocaldesancristobal%2FDocumentos%20compartidos%2F120%2E75%20CONTRATOS%2F2023%2F0407%2D2023&amp;viewid=48a8c6a0%2D2532%2D4a73%2Da119%2Dd82bf7f8ddbb" xr:uid="{00000000-0004-0000-0400-000006010000}"/>
    <hyperlink ref="AQ151" r:id="rId264" display="https://gobiernobogota.sharepoint.com/sites/ExpedientesDigitalesSDG/120alcaldialocaldesancristobal/Documentos%20compartidos/Forms/AllItems.aspx?id=%2Fsites%2FExpedientesDigitalesSDG%2F120alcaldialocaldesancristobal%2FDocumentos%20compartidos%2F120%2E75%20CONTRATOS%2F2023%2F0459%2D2023&amp;viewid=48a8c6a0%2D2532%2D4a73%2Da119%2Dd82bf7f8ddbb" xr:uid="{00000000-0004-0000-0400-000007010000}"/>
    <hyperlink ref="AQ152" r:id="rId265" display="https://gobiernobogota.sharepoint.com/sites/ExpedientesDigitalesSDG/120alcaldialocaldesancristobal/Documentos%20compartidos/Forms/AllItems.aspx?id=%2Fsites%2FExpedientesDigitalesSDG%2F120alcaldialocaldesancristobal%2FDocumentos%20compartidos%2F120%2E75%20CONTRATOS%2F2023%2F0469%2D2023&amp;viewid=48a8c6a0%2D2532%2D4a73%2Da119%2Dd82bf7f8ddbb" xr:uid="{00000000-0004-0000-0400-000008010000}"/>
    <hyperlink ref="AQ155" r:id="rId266" display="https://gobiernobogota.sharepoint.com/sites/ExpedientesDigitalesSDG/120alcaldialocaldesancristobal/Documentos%20compartidos/Forms/AllItems.aspx?id=%2Fsites%2FExpedientesDigitalesSDG%2F120alcaldialocaldesancristobal%2FDocumentos%20compartidos%2F120%2E75%20CONTRATOS%2F2023%2F0478%2D2023%2FCONTRATO%20CTOI%20478%2D2023%20CARPETA%202%2Epdf&amp;viewid=48a8c6a0%2D2532%2D4a73%2Da119%2Dd82bf7f8ddbb&amp;parent=%2Fsites%2FExpedientesDigitalesSDG%2F120alcaldialocaldesancristobal%2FDocumentos%20compartidos%2F120%2E75%20CONTRATOS%2F2023%2F0478%2D2023" xr:uid="{00000000-0004-0000-0400-000009010000}"/>
    <hyperlink ref="AQ156" r:id="rId267" display="https://gobiernobogota.sharepoint.com/sites/ExpedientesDigitalesSDG/120alcaldialocaldesancristobal/Documentos%20compartidos/Forms/AllItems.aspx?id=%2Fsites%2FExpedientesDigitalesSDG%2F120alcaldialocaldesancristobal%2FDocumentos%20compartidos%2F120%2E75%20CONTRATOS%2F2023%2F0487%2D2023&amp;viewid=48a8c6a0%2D2532%2D4a73%2Da119%2Dd82bf7f8ddbb" xr:uid="{00000000-0004-0000-0400-00000A010000}"/>
    <hyperlink ref="AQ157" r:id="rId268" display="https://gobiernobogota.sharepoint.com/sites/ExpedientesDigitalesSDG/120alcaldialocaldesancristobal/Documentos%20compartidos/Forms/AllItems.aspx?id=%2Fsites%2FExpedientesDigitalesSDG%2F120alcaldialocaldesancristobal%2FDocumentos%20compartidos%2F120%2E75%20CONTRATOS%2F2023%2F0488%2D2023&amp;viewid=48a8c6a0%2D2532%2D4a73%2Da119%2Dd82bf7f8ddbb" xr:uid="{00000000-0004-0000-0400-00000B010000}"/>
    <hyperlink ref="AQ158" r:id="rId269" display="https://gobiernobogota.sharepoint.com/sites/ExpedientesDigitalesSDG/120alcaldialocaldesancristobal/Documentos%20compartidos/Forms/AllItems.aspx?id=%2Fsites%2FExpedientesDigitalesSDG%2F120alcaldialocaldesancristobal%2FDocumentos%20compartidos%2F120%2E75%20CONTRATOS%2F2023%2F0521%2D2023&amp;viewid=48a8c6a0%2D2532%2D4a73%2Da119%2Dd82bf7f8ddbb" xr:uid="{00000000-0004-0000-0400-00000C010000}"/>
    <hyperlink ref="AQ159" r:id="rId270" display="https://gobiernobogota.sharepoint.com/sites/ExpedientesDigitalesSDG/120alcaldialocaldesancristobal/Documentos%20compartidos/Forms/AllItems.aspx?id=%2Fsites%2FExpedientesDigitalesSDG%2F120alcaldialocaldesancristobal%2FDocumentos%20compartidos%2F120%2E75%20CONTRATOS%2F2023%2F0524%2D2023&amp;viewid=48a8c6a0%2D2532%2D4a73%2Da119%2Dd82bf7f8ddbb" xr:uid="{00000000-0004-0000-0400-00000D010000}"/>
    <hyperlink ref="AQ160" r:id="rId271" display="https://gobiernobogota.sharepoint.com/sites/ExpedientesDigitalesSDG/120alcaldialocaldesancristobal/Documentos%20compartidos/Forms/AllItems.aspx?id=%2Fsites%2FExpedientesDigitalesSDG%2F120alcaldialocaldesancristobal%2FDocumentos%20compartidos%2F120%2E75%20CONTRATOS%2F2023%2F0526%2D2023&amp;viewid=48a8c6a0%2D2532%2D4a73%2Da119%2Dd82bf7f8ddbb" xr:uid="{00000000-0004-0000-0400-00000E010000}"/>
    <hyperlink ref="AQ161" r:id="rId272" display="https://gobiernobogota.sharepoint.com/sites/ExpedientesDigitalesSDG/120alcaldialocaldesancristobal/Documentos%20compartidos/Forms/AllItems.aspx?id=%2Fsites%2FExpedientesDigitalesSDG%2F120alcaldialocaldesancristobal%2FDocumentos%20compartidos%2F120%2E75%20CONTRATOS%2F2023%2F0530%2D2023&amp;viewid=48a8c6a0%2D2532%2D4a73%2Da119%2Dd82bf7f8ddbb" xr:uid="{00000000-0004-0000-0400-00000F010000}"/>
    <hyperlink ref="AQ162" r:id="rId273" display="https://gobiernobogota.sharepoint.com/sites/ExpedientesDigitalesSDG/120alcaldialocaldesancristobal/Documentos%20compartidos/Forms/AllItems.aspx?id=%2Fsites%2FExpedientesDigitalesSDG%2F120alcaldialocaldesancristobal%2FDocumentos%20compartidos%2F120%2E75%20CONTRATOS%2F2023%2F0571%2D2023&amp;viewid=48a8c6a0%2D2532%2D4a73%2Da119%2Dd82bf7f8ddbb" xr:uid="{00000000-0004-0000-0400-000010010000}"/>
    <hyperlink ref="AQ164" r:id="rId274" display="https://gobiernobogota.sharepoint.com/sites/ExpedientesDigitalesSDG/120alcaldialocaldesancristobal/Documentos%20compartidos/Forms/AllItems.aspx?id=%2Fsites%2FExpedientesDigitalesSDG%2F120alcaldialocaldesancristobal%2FDocumentos%20compartidos%2F120%2E75%20CONTRATOS%2F2023%2F0696%2D2023&amp;viewid=48a8c6a0%2D2532%2D4a73%2Da119%2Dd82bf7f8ddbb" xr:uid="{00000000-0004-0000-0400-000011010000}"/>
    <hyperlink ref="AQ165" r:id="rId275" display="https://gobiernobogota.sharepoint.com/sites/ExpedientesDigitalesSDG/120alcaldialocaldesancristobal/Documentos%20compartidos/Forms/AllItems.aspx?id=%2Fsites%2FExpedientesDigitalesSDG%2F120alcaldialocaldesancristobal%2FDocumentos%20compartidos%2F120%2E75%20CONTRATOS%2F2023%2F0718%2D2023&amp;viewid=48a8c6a0%2D2532%2D4a73%2Da119%2Dd82bf7f8ddbb" xr:uid="{00000000-0004-0000-0400-000012010000}"/>
    <hyperlink ref="AQ166" r:id="rId276" display="https://gobiernobogota.sharepoint.com/sites/ExpedientesDigitalesSDG/120alcaldialocaldesancristobal/Documentos%20compartidos/Forms/AllItems.aspx?id=%2Fsites%2FExpedientesDigitalesSDG%2F120alcaldialocaldesancristobal%2FDocumentos%20compartidos%2F120%2E75%20CONTRATOS%2F2023%2F0731%2D2023&amp;viewid=48a8c6a0%2D2532%2D4a73%2Da119%2Dd82bf7f8ddbb" xr:uid="{00000000-0004-0000-0400-000013010000}"/>
    <hyperlink ref="AQ167" r:id="rId277" display="https://gobiernobogota.sharepoint.com/sites/ExpedientesDigitalesSDG/120alcaldialocaldesancristobal/Documentos%20compartidos/Forms/AllItems.aspx?id=%2Fsites%2FExpedientesDigitalesSDG%2F120alcaldialocaldesancristobal%2FDocumentos%20compartidos%2F120%2E75%20CONTRATOS%2F2023%2F0740%2D2023&amp;viewid=48a8c6a0%2D2532%2D4a73%2Da119%2Dd82bf7f8ddbb" xr:uid="{00000000-0004-0000-0400-000014010000}"/>
    <hyperlink ref="AQ168" r:id="rId278" display="https://gobiernobogota.sharepoint.com/sites/ExpedientesDigitalesSDG/120alcaldialocaldesancristobal/Documentos%20compartidos/Forms/AllItems.aspx?id=%2Fsites%2FExpedientesDigitalesSDG%2F120alcaldialocaldesancristobal%2FDocumentos%20compartidos%2F120%2E75%20CONTRATOS%2F2023%2F0742%2D2023&amp;viewid=48a8c6a0%2D2532%2D4a73%2Da119%2Dd82bf7f8ddbb" xr:uid="{00000000-0004-0000-0400-000015010000}"/>
    <hyperlink ref="AQ169" r:id="rId279" display="https://gobiernobogota.sharepoint.com/sites/ExpedientesDigitalesSDG/120alcaldialocaldesancristobal/Documentos%20compartidos/Forms/AllItems.aspx?id=%2Fsites%2FExpedientesDigitalesSDG%2F120alcaldialocaldesancristobal%2FDocumentos%20compartidos%2F120%2E75%20CONTRATOS%2F2023%2F0743%2D2023&amp;viewid=48a8c6a0%2D2532%2D4a73%2Da119%2Dd82bf7f8ddbb" xr:uid="{00000000-0004-0000-0400-000016010000}"/>
    <hyperlink ref="AQ170" r:id="rId280" display="https://gobiernobogota.sharepoint.com/sites/ExpedientesDigitalesSDG/120alcaldialocaldesancristobal/Documentos%20compartidos/Forms/AllItems.aspx?id=%2Fsites%2FExpedientesDigitalesSDG%2F120alcaldialocaldesancristobal%2FDocumentos%20compartidos%2F120%2E75%20CONTRATOS%2F2023%2F0744%2D2023&amp;viewid=48a8c6a0%2D2532%2D4a73%2Da119%2Dd82bf7f8ddbb" xr:uid="{00000000-0004-0000-0400-000017010000}"/>
    <hyperlink ref="AQ171" r:id="rId281" display="https://gobiernobogota.sharepoint.com/sites/ExpedientesDigitalesSDG/120alcaldialocaldesancristobal/Documentos%20compartidos/Forms/AllItems.aspx?id=%2Fsites%2FExpedientesDigitalesSDG%2F120alcaldialocaldesancristobal%2FDocumentos%20compartidos%2F120%2E75%20CONTRATOS%2F2023%2F0745%2D2023&amp;viewid=48a8c6a0%2D2532%2D4a73%2Da119%2Dd82bf7f8ddbb" xr:uid="{00000000-0004-0000-0400-000018010000}"/>
    <hyperlink ref="AQ172" r:id="rId282" display="https://gobiernobogota.sharepoint.com/sites/ExpedientesDigitalesSDG/120alcaldialocaldesancristobal/Documentos%20compartidos/Forms/AllItems.aspx?id=%2Fsites%2FExpedientesDigitalesSDG%2F120alcaldialocaldesancristobal%2FDocumentos%20compartidos%2F120%2E75%20CONTRATOS%2F2023%2F0767%2D2023&amp;viewid=48a8c6a0%2D2532%2D4a73%2Da119%2Dd82bf7f8ddbb" xr:uid="{00000000-0004-0000-0400-000019010000}"/>
    <hyperlink ref="AQ173" r:id="rId283" display="https://gobiernobogota.sharepoint.com/sites/ExpedientesDigitalesSDG/120alcaldialocaldesancristobal/Documentos%20compartidos/Forms/AllItems.aspx?id=%2Fsites%2FExpedientesDigitalesSDG%2F120alcaldialocaldesancristobal%2FDocumentos%20compartidos%2F120%2E75%20CONTRATOS%2F2023%2F0768%2D2023&amp;viewid=48a8c6a0%2D2532%2D4a73%2Da119%2Dd82bf7f8ddbb" xr:uid="{00000000-0004-0000-0400-00001A010000}"/>
    <hyperlink ref="AQ174" r:id="rId284" display="https://gobiernobogota.sharepoint.com/sites/ExpedientesDigitalesSDG/120alcaldialocaldesancristobal/Documentos%20compartidos/Forms/AllItems.aspx?id=%2Fsites%2FExpedientesDigitalesSDG%2F120alcaldialocaldesancristobal%2FDocumentos%20compartidos%2F120%2E75%20CONTRATOS%2F2023%2F0769%2D2023&amp;viewid=48a8c6a0%2D2532%2D4a73%2Da119%2Dd82bf7f8ddbb" xr:uid="{00000000-0004-0000-0400-00001B010000}"/>
    <hyperlink ref="AQ176" r:id="rId285" display="https://gobiernobogota.sharepoint.com/sites/ExpedientesDigitalesSDG/120alcaldialocaldesancristobal/Documentos%20compartidos/Forms/AllItems.aspx?id=%2Fsites%2FExpedientesDigitalesSDG%2F120alcaldialocaldesancristobal%2FDocumentos%20compartidos%2F120%2E75%20CONTRATOS%2F2023%2F0791%2D2023&amp;viewid=48a8c6a0%2D2532%2D4a73%2Da119%2Dd82bf7f8ddbb" xr:uid="{00000000-0004-0000-0400-00001C010000}"/>
    <hyperlink ref="AQ177" r:id="rId286" display="https://gobiernobogota.sharepoint.com/sites/ExpedientesDigitalesSDG/120alcaldialocaldesancristobal/Documentos%20compartidos/Forms/AllItems.aspx?id=%2Fsites%2FExpedientesDigitalesSDG%2F120alcaldialocaldesancristobal%2FDocumentos%20compartidos%2F120%2E75%20CONTRATOS%2F2023%2F0852%2D2023&amp;viewid=48a8c6a0%2D2532%2D4a73%2Da119%2Dd82bf7f8ddbb" xr:uid="{00000000-0004-0000-0400-00001D010000}"/>
    <hyperlink ref="AQ178" r:id="rId287" display="https://gobiernobogota.sharepoint.com/sites/ExpedientesDigitalesSDG/120alcaldialocaldesancristobal/Documentos%20compartidos/Forms/AllItems.aspx?id=%2Fsites%2FExpedientesDigitalesSDG%2F120alcaldialocaldesancristobal%2FDocumentos%20compartidos%2F120%2E75%20CONTRATOS%2F2023%2F0871%2D2023&amp;viewid=48a8c6a0%2D2532%2D4a73%2Da119%2Dd82bf7f8ddbb" xr:uid="{00000000-0004-0000-0400-00001E010000}"/>
    <hyperlink ref="AQ180" r:id="rId288" display="https://gobiernobogota.sharepoint.com/sites/ExpedientesDigitalesSDG/120alcaldialocaldesancristobal/Documentos%20compartidos/Forms/AllItems.aspx?id=%2Fsites%2FExpedientesDigitalesSDG%2F120alcaldialocaldesancristobal%2FDocumentos%20compartidos%2F120%2E75%20CONTRATOS%2F2023%2F0902%2D2023&amp;viewid=48a8c6a0%2D2532%2D4a73%2Da119%2Dd82bf7f8ddbb" xr:uid="{00000000-0004-0000-0400-00001F010000}"/>
    <hyperlink ref="AQ183" r:id="rId289" display="https://gobiernobogota.sharepoint.com/sites/ExpedientesDigitalesSDG/120alcaldialocaldesancristobal/Documentos%20compartidos/Forms/AllItems.aspx?id=%2Fsites%2FExpedientesDigitalesSDG%2F120alcaldialocaldesancristobal%2FDocumentos%20compartidos%2F120%2E75%20CONTRATOS%2F2023%2F0928%2D2023&amp;viewid=48a8c6a0%2D2532%2D4a73%2Da119%2Dd82bf7f8ddbb" xr:uid="{00000000-0004-0000-0400-000020010000}"/>
    <hyperlink ref="AQ184" r:id="rId290" display="https://gobiernobogota.sharepoint.com/sites/ExpedientesDigitalesSDG/120alcaldialocaldesancristobal/Documentos%20compartidos/Forms/AllItems.aspx?id=%2Fsites%2FExpedientesDigitalesSDG%2F120alcaldialocaldesancristobal%2FDocumentos%20compartidos%2F120%2E75%20CONTRATOS%2F2023%2F0932%2D2023&amp;viewid=48a8c6a0%2D2532%2D4a73%2Da119%2Dd82bf7f8ddbb" xr:uid="{00000000-0004-0000-0400-000021010000}"/>
    <hyperlink ref="AQ186" r:id="rId291" display="https://gobiernobogota.sharepoint.com/sites/ExpedientesDigitalesSDG/120alcaldialocaldesancristobal/Documentos%20compartidos/Forms/AllItems.aspx?id=%2Fsites%2FExpedientesDigitalesSDG%2F120alcaldialocaldesancristobal%2FDocumentos%20compartidos%2F120%2E75%20CONTRATOS%2F2023%2F0939%2D2023&amp;viewid=48a8c6a0%2D2532%2D4a73%2Da119%2Dd82bf7f8ddbb" xr:uid="{00000000-0004-0000-0400-000022010000}"/>
    <hyperlink ref="AQ187" r:id="rId292" display="https://gobiernobogota.sharepoint.com/sites/ExpedientesDigitalesSDG/120alcaldialocaldesancristobal/Documentos%20compartidos/Forms/AllItems.aspx?id=%2Fsites%2FExpedientesDigitalesSDG%2F120alcaldialocaldesancristobal%2FDocumentos%20compartidos%2F120%2E75%20CONTRATOS%2F2023%2F0940%2D2023&amp;viewid=48a8c6a0%2D2532%2D4a73%2Da119%2Dd82bf7f8ddbb" xr:uid="{00000000-0004-0000-0400-000023010000}"/>
    <hyperlink ref="AQ188" r:id="rId293" display="https://gobiernobogota.sharepoint.com/sites/ExpedientesDigitalesSDG/120alcaldialocaldesancristobal/Documentos%20compartidos/Forms/AllItems.aspx?id=%2Fsites%2FExpedientesDigitalesSDG%2F120alcaldialocaldesancristobal%2FDocumentos%20compartidos%2F120%2E75%20CONTRATOS%2F2023%2F0941%2D2023&amp;viewid=48a8c6a0%2D2532%2D4a73%2Da119%2Dd82bf7f8ddbb" xr:uid="{00000000-0004-0000-0400-000024010000}"/>
    <hyperlink ref="AQ189" r:id="rId294" display="https://gobiernobogota.sharepoint.com/sites/ExpedientesDigitalesSDG/120alcaldialocaldesancristobal/Documentos%20compartidos/Forms/AllItems.aspx?id=%2Fsites%2FExpedientesDigitalesSDG%2F120alcaldialocaldesancristobal%2FDocumentos%20compartidos%2F120%2E75%20CONTRATOS%2F2023%2F0943%2D2023&amp;viewid=48a8c6a0%2D2532%2D4a73%2Da119%2Dd82bf7f8ddbb" xr:uid="{00000000-0004-0000-0400-000025010000}"/>
    <hyperlink ref="AQ190" r:id="rId295" display="https://gobiernobogota.sharepoint.com/sites/ExpedientesDigitalesSDG/120alcaldialocaldesancristobal/Documentos%20compartidos/Forms/AllItems.aspx?id=%2Fsites%2FExpedientesDigitalesSDG%2F120alcaldialocaldesancristobal%2FDocumentos%20compartidos%2F120%2E75%20CONTRATOS%2F2023%2F0948%2D2023&amp;viewid=48a8c6a0%2D2532%2D4a73%2Da119%2Dd82bf7f8ddbb" xr:uid="{00000000-0004-0000-0400-000026010000}"/>
    <hyperlink ref="AQ191" r:id="rId296" display="https://gobiernobogota.sharepoint.com/sites/ExpedientesDigitalesSDG/120alcaldialocaldesancristobal/Documentos%20compartidos/Forms/AllItems.aspx?id=%2Fsites%2FExpedientesDigitalesSDG%2F120alcaldialocaldesancristobal%2FDocumentos%20compartidos%2F120%2E75%20CONTRATOS%2F2023%2F0951%2D2023&amp;viewid=48a8c6a0%2D2532%2D4a73%2Da119%2Dd82bf7f8ddbb" xr:uid="{00000000-0004-0000-0400-000027010000}"/>
    <hyperlink ref="AP213" r:id="rId297" xr:uid="{00000000-0004-0000-0400-000028010000}"/>
    <hyperlink ref="AQ192" r:id="rId298" xr:uid="{00000000-0004-0000-0400-000029010000}"/>
    <hyperlink ref="AQ201" r:id="rId299" display="https://gobiernobogota.sharepoint.com/sites/ExpedientesDigitalesSDG/120alcaldialocaldesancristobal/Documentos%20compartidos/Forms/AllItems.aspx?id=%2Fsites%2FExpedientesDigitalesSDG%2F120alcaldialocaldesancristobal%2FDocumentos%20compartidos%2F120%2E75%20CONTRATOS%2F2024%2F0438%2D2024&amp;viewid=48a8c6a0%2D2532%2D4a73%2Da119%2Dd82bf7f8ddbb" xr:uid="{00000000-0004-0000-0400-00002A010000}"/>
    <hyperlink ref="AQ202" r:id="rId300" display="https://gobiernobogota.sharepoint.com/sites/ExpedientesDigitalesSDG/120alcaldialocaldesancristobal/Documentos%20compartidos/Forms/AllItems.aspx?id=%2Fsites%2FExpedientesDigitalesSDG%2F120alcaldialocaldesancristobal%2FDocumentos%20compartidos%2F120%2E75%20CONTRATOS%2F2024%2F0488%2D2024&amp;viewid=48a8c6a0%2D2532%2D4a73%2Da119%2Dd82bf7f8ddbb" xr:uid="{00000000-0004-0000-0400-00002B010000}"/>
    <hyperlink ref="AQ203" r:id="rId301" display="https://gobiernobogota.sharepoint.com/sites/ExpedientesDigitalesSDG/120alcaldialocaldesancristobal/Documentos%20compartidos/Forms/AllItems.aspx?id=%2Fsites%2FExpedientesDigitalesSDG%2F120alcaldialocaldesancristobal%2FDocumentos%20compartidos%2F120%2E75%20CONTRATOS%2F2024%2F0492%2D2024&amp;viewid=48a8c6a0%2D2532%2D4a73%2Da119%2Dd82bf7f8ddbb" xr:uid="{00000000-0004-0000-0400-00002C010000}"/>
    <hyperlink ref="AP208" r:id="rId302" xr:uid="{00000000-0004-0000-0400-00002D010000}"/>
    <hyperlink ref="AQ204" r:id="rId303" display="https://gobiernobogota.sharepoint.com/sites/ExpedientesDigitalesSDG/120alcaldialocaldesancristobal/Documentos%20compartidos/Forms/AllItems.aspx?id=%2Fsites%2FExpedientesDigitalesSDG%2F120alcaldialocaldesancristobal%2FDocumentos%20compartidos%2F120%2E75%20CONTRATOS%2F2024%2F0493%2D2024&amp;viewid=48a8c6a0%2D2532%2D4a73%2Da119%2Dd82bf7f8ddbb" xr:uid="{00000000-0004-0000-0400-00002E010000}"/>
    <hyperlink ref="AQ205" r:id="rId304" display="https://gobiernobogota.sharepoint.com/sites/ExpedientesDigitalesSDG/120alcaldialocaldesancristobal/Documentos%20compartidos/Forms/AllItems.aspx?id=%2Fsites%2FExpedientesDigitalesSDG%2F120alcaldialocaldesancristobal%2FDocumentos%20compartidos%2F120%2E75%20CONTRATOS%2F2024%2F0494%2D2024&amp;viewid=48a8c6a0%2D2532%2D4a73%2Da119%2Dd82bf7f8ddbb" xr:uid="{00000000-0004-0000-0400-00002F010000}"/>
    <hyperlink ref="AQ208" r:id="rId305" display="https://gobiernobogota.sharepoint.com/sites/ExpedientesDigitalesSDG/120alcaldialocaldesancristobal/Documentos%20compartidos/Forms/AllItems.aspx?id=%2Fsites%2FExpedientesDigitalesSDG%2F120alcaldialocaldesancristobal%2FDocumentos%20compartidos%2F120%2E75%20CONTRATOS%2F2024%2F542%2D2024&amp;viewid=48a8c6a0%2D2532%2D4a73%2Da119%2Dd82bf7f8ddbb" xr:uid="{00000000-0004-0000-0400-000030010000}"/>
    <hyperlink ref="AQ211" r:id="rId306" display="https://gobiernobogota.sharepoint.com/sites/ExpedientesDigitalesSDG/120alcaldialocaldesancristobal/Documentos%20compartidos/Forms/AllItems.aspx?id=%2Fsites%2FExpedientesDigitalesSDG%2F120alcaldialocaldesancristobal%2FDocumentos%20compartidos%2F120%2E75%20CONTRATOS%2F2024%2FORDEN%20DE%20COMPRA%20130254&amp;viewid=48a8c6a0%2D2532%2D4a73%2Da119%2Dd82bf7f8ddbb" xr:uid="{00000000-0004-0000-0400-000031010000}"/>
    <hyperlink ref="AQ212" r:id="rId307" display="https://gobiernobogota.sharepoint.com/sites/ExpedientesDigitalesSDG/120alcaldialocaldesancristobal/Documentos%20compartidos/Forms/AllItems.aspx?id=%2Fsites%2FExpedientesDigitalesSDG%2F120alcaldialocaldesancristobal%2FDocumentos%20compartidos%2F120%2E75%20CONTRATOS%2F2024%2FORDEN%20DE%20COMPRA%20130337&amp;viewid=48a8c6a0%2D2532%2D4a73%2Da119%2Dd82bf7f8ddbb" xr:uid="{00000000-0004-0000-0400-000032010000}"/>
    <hyperlink ref="AQ20" r:id="rId308" xr:uid="{00000000-0004-0000-0400-000033010000}"/>
    <hyperlink ref="AQ22" r:id="rId309" xr:uid="{00000000-0004-0000-0400-000034010000}"/>
    <hyperlink ref="AQ27" r:id="rId310" xr:uid="{00000000-0004-0000-0400-000035010000}"/>
    <hyperlink ref="AQ30" r:id="rId311" xr:uid="{00000000-0004-0000-0400-000036010000}"/>
    <hyperlink ref="AQ40" r:id="rId312" xr:uid="{00000000-0004-0000-0400-000037010000}"/>
    <hyperlink ref="AQ42" r:id="rId313" xr:uid="{00000000-0004-0000-0400-000038010000}"/>
    <hyperlink ref="AQ49" r:id="rId314" xr:uid="{00000000-0004-0000-0400-000039010000}"/>
    <hyperlink ref="AQ52" r:id="rId315" xr:uid="{00000000-0004-0000-0400-00003A010000}"/>
    <hyperlink ref="AQ54" r:id="rId316" xr:uid="{00000000-0004-0000-0400-00003B010000}"/>
    <hyperlink ref="AQ59" r:id="rId317" xr:uid="{00000000-0004-0000-0400-00003C010000}"/>
    <hyperlink ref="AQ60" r:id="rId318" xr:uid="{00000000-0004-0000-0400-00003D010000}"/>
    <hyperlink ref="AQ82" r:id="rId319" xr:uid="{00000000-0004-0000-0400-00003E010000}"/>
    <hyperlink ref="AQ121" r:id="rId320" xr:uid="{00000000-0004-0000-0400-00003F010000}"/>
    <hyperlink ref="AQ132" r:id="rId321" xr:uid="{00000000-0004-0000-0400-000040010000}"/>
    <hyperlink ref="AQ143" r:id="rId322" xr:uid="{00000000-0004-0000-0400-000041010000}"/>
    <hyperlink ref="AQ154" r:id="rId323" xr:uid="{00000000-0004-0000-0400-000042010000}"/>
    <hyperlink ref="AQ181" r:id="rId324" xr:uid="{00000000-0004-0000-0400-000043010000}"/>
    <hyperlink ref="AQ182" r:id="rId325" xr:uid="{00000000-0004-0000-0400-000044010000}"/>
    <hyperlink ref="AQ193" r:id="rId326" xr:uid="{00000000-0004-0000-0400-000045010000}"/>
    <hyperlink ref="AQ194" r:id="rId327" xr:uid="{00000000-0004-0000-0400-000046010000}"/>
    <hyperlink ref="AQ195" r:id="rId328" xr:uid="{00000000-0004-0000-0400-000047010000}"/>
    <hyperlink ref="AQ196" r:id="rId329" xr:uid="{00000000-0004-0000-0400-000048010000}"/>
    <hyperlink ref="AQ197" r:id="rId330" xr:uid="{00000000-0004-0000-0400-000049010000}"/>
    <hyperlink ref="AQ198" r:id="rId331" xr:uid="{00000000-0004-0000-0400-00004A010000}"/>
    <hyperlink ref="AQ199" r:id="rId332" xr:uid="{00000000-0004-0000-0400-00004B010000}"/>
    <hyperlink ref="AQ200" r:id="rId333" xr:uid="{00000000-0004-0000-0400-00004C010000}"/>
    <hyperlink ref="AP209" r:id="rId334" xr:uid="{00000000-0004-0000-0400-00004D010000}"/>
    <hyperlink ref="AP128" r:id="rId335" xr:uid="{00000000-0004-0000-0400-00004E010000}"/>
    <hyperlink ref="AP214" r:id="rId336" xr:uid="{00000000-0004-0000-0400-00004F010000}"/>
    <hyperlink ref="AP162" r:id="rId337" xr:uid="{00000000-0004-0000-0400-000050010000}"/>
    <hyperlink ref="AP217" r:id="rId338" xr:uid="{00000000-0004-0000-0400-000051010000}"/>
    <hyperlink ref="AP220" r:id="rId339" xr:uid="{00000000-0004-0000-0400-000052010000}"/>
    <hyperlink ref="AP218" r:id="rId340" xr:uid="{00000000-0004-0000-0400-000053010000}"/>
    <hyperlink ref="AP215" r:id="rId341" xr:uid="{00000000-0004-0000-0400-000054010000}"/>
    <hyperlink ref="AP216" r:id="rId342" xr:uid="{00000000-0004-0000-0400-000055010000}"/>
    <hyperlink ref="AP219" r:id="rId343" xr:uid="{00000000-0004-0000-0400-000056010000}"/>
    <hyperlink ref="AP223" r:id="rId344" xr:uid="{00000000-0004-0000-0400-000057010000}"/>
    <hyperlink ref="AP221" r:id="rId345" xr:uid="{00000000-0004-0000-0400-000058010000}"/>
    <hyperlink ref="AP222" r:id="rId346" xr:uid="{00000000-0004-0000-0400-000059010000}"/>
  </hyperlinks>
  <pageMargins left="0.7" right="0.7" top="0.75" bottom="0.75" header="0.3" footer="0.3"/>
  <legacyDrawing r:id="rId347"/>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997"/>
  <sheetViews>
    <sheetView workbookViewId="0">
      <selection activeCell="C2" sqref="C2"/>
    </sheetView>
  </sheetViews>
  <sheetFormatPr defaultColWidth="9.140625" defaultRowHeight="15"/>
  <cols>
    <col min="1" max="4" width="28.5703125" customWidth="1"/>
  </cols>
  <sheetData>
    <row r="1" spans="1:4" ht="39" customHeight="1">
      <c r="A1" s="351" t="s">
        <v>3110</v>
      </c>
      <c r="B1" s="351" t="s">
        <v>3111</v>
      </c>
      <c r="C1" s="351" t="s">
        <v>3112</v>
      </c>
      <c r="D1" s="354" t="s">
        <v>3113</v>
      </c>
    </row>
    <row r="2" spans="1:4">
      <c r="A2" s="352" t="s">
        <v>3114</v>
      </c>
      <c r="B2" s="352" t="s">
        <v>3115</v>
      </c>
      <c r="C2" s="352" t="s">
        <v>3116</v>
      </c>
      <c r="D2" s="355" t="s">
        <v>3117</v>
      </c>
    </row>
    <row r="3" spans="1:4">
      <c r="A3" s="353" t="s">
        <v>3118</v>
      </c>
      <c r="B3" s="353" t="s">
        <v>3119</v>
      </c>
      <c r="C3" s="353" t="s">
        <v>3120</v>
      </c>
      <c r="D3" s="356" t="s">
        <v>3121</v>
      </c>
    </row>
    <row r="4" spans="1:4">
      <c r="A4" s="353" t="s">
        <v>3122</v>
      </c>
      <c r="B4" s="353" t="s">
        <v>3123</v>
      </c>
      <c r="C4" s="353" t="s">
        <v>3124</v>
      </c>
      <c r="D4" s="356" t="s">
        <v>3125</v>
      </c>
    </row>
    <row r="5" spans="1:4">
      <c r="A5" s="353" t="s">
        <v>3126</v>
      </c>
      <c r="B5" s="353" t="s">
        <v>3127</v>
      </c>
      <c r="C5" s="353" t="s">
        <v>3128</v>
      </c>
      <c r="D5" s="356" t="s">
        <v>3129</v>
      </c>
    </row>
    <row r="6" spans="1:4">
      <c r="A6" s="353" t="s">
        <v>3130</v>
      </c>
      <c r="B6" s="353" t="s">
        <v>3131</v>
      </c>
      <c r="C6" s="353" t="s">
        <v>3132</v>
      </c>
      <c r="D6" s="356" t="s">
        <v>3133</v>
      </c>
    </row>
    <row r="7" spans="1:4">
      <c r="A7" s="353" t="s">
        <v>3134</v>
      </c>
      <c r="B7" s="353" t="s">
        <v>3135</v>
      </c>
      <c r="C7" s="353" t="s">
        <v>3136</v>
      </c>
      <c r="D7" s="356" t="s">
        <v>3137</v>
      </c>
    </row>
    <row r="8" spans="1:4">
      <c r="A8" s="353" t="s">
        <v>3138</v>
      </c>
      <c r="B8" s="353" t="s">
        <v>3139</v>
      </c>
      <c r="C8" s="353" t="s">
        <v>3136</v>
      </c>
      <c r="D8" s="356" t="s">
        <v>3140</v>
      </c>
    </row>
    <row r="9" spans="1:4">
      <c r="A9" s="353" t="s">
        <v>3141</v>
      </c>
      <c r="B9" s="353" t="s">
        <v>3142</v>
      </c>
      <c r="C9" s="353" t="s">
        <v>3136</v>
      </c>
      <c r="D9" s="356" t="s">
        <v>3143</v>
      </c>
    </row>
    <row r="10" spans="1:4">
      <c r="A10" s="353" t="s">
        <v>3144</v>
      </c>
      <c r="B10" s="353" t="s">
        <v>3145</v>
      </c>
      <c r="C10" s="353" t="s">
        <v>3136</v>
      </c>
      <c r="D10" s="356" t="s">
        <v>3146</v>
      </c>
    </row>
    <row r="11" spans="1:4">
      <c r="A11" s="353" t="s">
        <v>3147</v>
      </c>
      <c r="B11" s="353" t="s">
        <v>3148</v>
      </c>
      <c r="C11" s="353" t="s">
        <v>3136</v>
      </c>
      <c r="D11" s="356" t="s">
        <v>3149</v>
      </c>
    </row>
    <row r="12" spans="1:4">
      <c r="A12" s="353" t="s">
        <v>3150</v>
      </c>
      <c r="B12" s="353" t="s">
        <v>3151</v>
      </c>
      <c r="C12" s="353" t="s">
        <v>3136</v>
      </c>
      <c r="D12" s="356" t="s">
        <v>3152</v>
      </c>
    </row>
    <row r="13" spans="1:4">
      <c r="A13" s="353" t="s">
        <v>146</v>
      </c>
      <c r="B13" s="353" t="s">
        <v>3153</v>
      </c>
      <c r="C13" s="353" t="s">
        <v>3136</v>
      </c>
      <c r="D13" s="356" t="s">
        <v>3154</v>
      </c>
    </row>
    <row r="14" spans="1:4">
      <c r="A14" s="353" t="s">
        <v>3155</v>
      </c>
      <c r="B14" s="353" t="s">
        <v>3156</v>
      </c>
      <c r="C14" s="353" t="s">
        <v>3136</v>
      </c>
      <c r="D14" s="356" t="s">
        <v>3157</v>
      </c>
    </row>
    <row r="15" spans="1:4">
      <c r="A15" s="353" t="s">
        <v>3158</v>
      </c>
      <c r="B15" s="353" t="s">
        <v>3159</v>
      </c>
      <c r="C15" s="353" t="s">
        <v>3136</v>
      </c>
      <c r="D15" s="356" t="s">
        <v>3160</v>
      </c>
    </row>
    <row r="16" spans="1:4">
      <c r="A16" s="353" t="s">
        <v>3161</v>
      </c>
      <c r="B16" s="353" t="s">
        <v>3162</v>
      </c>
      <c r="C16" s="353" t="s">
        <v>3163</v>
      </c>
      <c r="D16" s="356" t="s">
        <v>3164</v>
      </c>
    </row>
    <row r="17" spans="1:4">
      <c r="A17" s="353" t="s">
        <v>3165</v>
      </c>
      <c r="B17" s="353" t="s">
        <v>3166</v>
      </c>
      <c r="C17" s="353" t="s">
        <v>3167</v>
      </c>
      <c r="D17" s="356" t="s">
        <v>3168</v>
      </c>
    </row>
    <row r="18" spans="1:4">
      <c r="A18" s="353" t="s">
        <v>3169</v>
      </c>
      <c r="B18" s="353" t="s">
        <v>3170</v>
      </c>
      <c r="C18" s="353" t="s">
        <v>3136</v>
      </c>
      <c r="D18" s="356" t="s">
        <v>3171</v>
      </c>
    </row>
    <row r="19" spans="1:4">
      <c r="A19" s="353" t="s">
        <v>3172</v>
      </c>
      <c r="B19" s="353" t="s">
        <v>3173</v>
      </c>
      <c r="C19" s="353" t="s">
        <v>3174</v>
      </c>
      <c r="D19" s="356" t="s">
        <v>3175</v>
      </c>
    </row>
    <row r="20" spans="1:4">
      <c r="A20" s="353" t="s">
        <v>3176</v>
      </c>
      <c r="B20" s="353" t="s">
        <v>1002</v>
      </c>
      <c r="C20" s="353" t="s">
        <v>3177</v>
      </c>
      <c r="D20" s="356" t="s">
        <v>3178</v>
      </c>
    </row>
    <row r="21" spans="1:4">
      <c r="A21" s="353" t="s">
        <v>3179</v>
      </c>
      <c r="B21" s="353" t="s">
        <v>3180</v>
      </c>
      <c r="C21" s="353" t="s">
        <v>3181</v>
      </c>
      <c r="D21" s="356" t="s">
        <v>3182</v>
      </c>
    </row>
    <row r="22" spans="1:4">
      <c r="A22" s="353" t="s">
        <v>3183</v>
      </c>
      <c r="B22" s="353" t="s">
        <v>3184</v>
      </c>
      <c r="C22" s="353" t="s">
        <v>3177</v>
      </c>
      <c r="D22" s="356" t="s">
        <v>2326</v>
      </c>
    </row>
    <row r="23" spans="1:4">
      <c r="A23" s="353" t="s">
        <v>3185</v>
      </c>
      <c r="B23" s="353" t="s">
        <v>3186</v>
      </c>
      <c r="C23" s="353" t="s">
        <v>3174</v>
      </c>
      <c r="D23" s="356" t="s">
        <v>3187</v>
      </c>
    </row>
    <row r="24" spans="1:4">
      <c r="A24" s="353" t="s">
        <v>3188</v>
      </c>
      <c r="B24" s="353" t="s">
        <v>3189</v>
      </c>
      <c r="C24" s="353" t="s">
        <v>3132</v>
      </c>
      <c r="D24" s="356" t="s">
        <v>3190</v>
      </c>
    </row>
    <row r="25" spans="1:4">
      <c r="A25" s="353" t="s">
        <v>3191</v>
      </c>
      <c r="B25" s="353" t="s">
        <v>3192</v>
      </c>
      <c r="C25" s="353" t="s">
        <v>3136</v>
      </c>
      <c r="D25" s="356" t="s">
        <v>3193</v>
      </c>
    </row>
    <row r="26" spans="1:4">
      <c r="A26" s="353" t="s">
        <v>3194</v>
      </c>
      <c r="B26" s="353" t="s">
        <v>3195</v>
      </c>
      <c r="C26" s="353" t="s">
        <v>3196</v>
      </c>
      <c r="D26" s="356" t="s">
        <v>3197</v>
      </c>
    </row>
    <row r="27" spans="1:4">
      <c r="A27" s="353" t="s">
        <v>3198</v>
      </c>
      <c r="B27" s="353" t="s">
        <v>3199</v>
      </c>
      <c r="C27" s="353" t="s">
        <v>3132</v>
      </c>
      <c r="D27" s="356" t="s">
        <v>3200</v>
      </c>
    </row>
    <row r="28" spans="1:4">
      <c r="A28" s="353" t="s">
        <v>3201</v>
      </c>
      <c r="B28" s="353" t="s">
        <v>1065</v>
      </c>
      <c r="C28" s="353" t="s">
        <v>3202</v>
      </c>
      <c r="D28" s="356" t="s">
        <v>3203</v>
      </c>
    </row>
    <row r="29" spans="1:4">
      <c r="A29" s="353" t="s">
        <v>3204</v>
      </c>
      <c r="B29" s="353" t="s">
        <v>3205</v>
      </c>
      <c r="C29" s="353" t="s">
        <v>3196</v>
      </c>
      <c r="D29" s="356" t="s">
        <v>3206</v>
      </c>
    </row>
    <row r="30" spans="1:4">
      <c r="A30" s="353" t="s">
        <v>79</v>
      </c>
      <c r="B30" s="353" t="s">
        <v>3207</v>
      </c>
      <c r="C30" s="353" t="s">
        <v>3208</v>
      </c>
      <c r="D30" s="356" t="s">
        <v>3209</v>
      </c>
    </row>
    <row r="31" spans="1:4">
      <c r="A31" s="353" t="s">
        <v>3210</v>
      </c>
      <c r="B31" s="353" t="s">
        <v>3211</v>
      </c>
      <c r="C31" s="353" t="s">
        <v>3196</v>
      </c>
      <c r="D31" s="356" t="s">
        <v>3212</v>
      </c>
    </row>
    <row r="32" spans="1:4">
      <c r="A32" s="353" t="s">
        <v>3213</v>
      </c>
      <c r="B32" s="353" t="s">
        <v>3214</v>
      </c>
      <c r="C32" s="353" t="s">
        <v>3196</v>
      </c>
      <c r="D32" s="356" t="s">
        <v>3215</v>
      </c>
    </row>
    <row r="33" spans="1:4">
      <c r="A33" s="353" t="s">
        <v>3216</v>
      </c>
      <c r="B33" s="353" t="s">
        <v>3217</v>
      </c>
      <c r="C33" s="353" t="s">
        <v>3196</v>
      </c>
      <c r="D33" s="356" t="s">
        <v>3218</v>
      </c>
    </row>
    <row r="34" spans="1:4">
      <c r="A34" s="353" t="s">
        <v>3219</v>
      </c>
      <c r="B34" s="353" t="s">
        <v>3220</v>
      </c>
      <c r="C34" s="353" t="s">
        <v>3196</v>
      </c>
      <c r="D34" s="356" t="s">
        <v>3221</v>
      </c>
    </row>
    <row r="35" spans="1:4">
      <c r="A35" s="353" t="s">
        <v>3222</v>
      </c>
      <c r="B35" s="353" t="s">
        <v>614</v>
      </c>
      <c r="C35" s="353" t="s">
        <v>3223</v>
      </c>
      <c r="D35" s="356" t="s">
        <v>3224</v>
      </c>
    </row>
    <row r="36" spans="1:4">
      <c r="A36" s="353" t="s">
        <v>22</v>
      </c>
      <c r="B36" s="353" t="s">
        <v>84</v>
      </c>
      <c r="C36" s="353" t="s">
        <v>9</v>
      </c>
      <c r="D36" s="356" t="s">
        <v>3225</v>
      </c>
    </row>
    <row r="37" spans="1:4">
      <c r="A37" s="353" t="s">
        <v>3226</v>
      </c>
      <c r="B37" s="353" t="s">
        <v>3227</v>
      </c>
      <c r="C37" s="353" t="s">
        <v>3132</v>
      </c>
      <c r="D37" s="356" t="s">
        <v>3228</v>
      </c>
    </row>
    <row r="38" spans="1:4">
      <c r="A38" s="353" t="s">
        <v>3229</v>
      </c>
      <c r="B38" s="353" t="s">
        <v>3230</v>
      </c>
      <c r="C38" s="353" t="s">
        <v>3231</v>
      </c>
      <c r="D38" s="356" t="s">
        <v>3232</v>
      </c>
    </row>
    <row r="39" spans="1:4">
      <c r="A39" s="353" t="s">
        <v>3233</v>
      </c>
      <c r="B39" s="353" t="s">
        <v>3234</v>
      </c>
      <c r="C39" s="353" t="s">
        <v>3235</v>
      </c>
      <c r="D39" s="356" t="s">
        <v>3236</v>
      </c>
    </row>
    <row r="40" spans="1:4">
      <c r="A40" s="353" t="s">
        <v>3237</v>
      </c>
      <c r="B40" s="353" t="s">
        <v>3238</v>
      </c>
      <c r="C40" s="353" t="s">
        <v>3239</v>
      </c>
      <c r="D40" s="356" t="s">
        <v>3240</v>
      </c>
    </row>
    <row r="41" spans="1:4">
      <c r="A41" s="353" t="s">
        <v>136</v>
      </c>
      <c r="B41" s="353" t="s">
        <v>3241</v>
      </c>
      <c r="C41" s="353" t="s">
        <v>3242</v>
      </c>
      <c r="D41" s="356" t="s">
        <v>3243</v>
      </c>
    </row>
    <row r="42" spans="1:4">
      <c r="A42" s="353" t="s">
        <v>3244</v>
      </c>
      <c r="B42" s="353" t="s">
        <v>3245</v>
      </c>
      <c r="C42" s="353" t="s">
        <v>3246</v>
      </c>
      <c r="D42" s="356" t="s">
        <v>3247</v>
      </c>
    </row>
    <row r="43" spans="1:4">
      <c r="A43" s="353" t="s">
        <v>3248</v>
      </c>
      <c r="B43" s="353" t="s">
        <v>3249</v>
      </c>
      <c r="C43" s="353" t="s">
        <v>3250</v>
      </c>
      <c r="D43" s="356" t="s">
        <v>3251</v>
      </c>
    </row>
    <row r="44" spans="1:4">
      <c r="A44" s="353" t="s">
        <v>3252</v>
      </c>
      <c r="B44" s="353" t="s">
        <v>3253</v>
      </c>
      <c r="C44" s="353" t="s">
        <v>9</v>
      </c>
      <c r="D44" s="356" t="s">
        <v>3254</v>
      </c>
    </row>
    <row r="45" spans="1:4">
      <c r="A45" s="353" t="s">
        <v>42</v>
      </c>
      <c r="B45" s="353" t="s">
        <v>43</v>
      </c>
      <c r="C45" s="353" t="s">
        <v>3132</v>
      </c>
      <c r="D45" s="356" t="s">
        <v>3255</v>
      </c>
    </row>
    <row r="46" spans="1:4">
      <c r="A46" s="353" t="s">
        <v>3256</v>
      </c>
      <c r="B46" s="353" t="s">
        <v>3257</v>
      </c>
      <c r="C46" s="353" t="s">
        <v>3132</v>
      </c>
      <c r="D46" s="356" t="s">
        <v>3258</v>
      </c>
    </row>
    <row r="47" spans="1:4">
      <c r="A47" s="353" t="s">
        <v>3259</v>
      </c>
      <c r="B47" s="353" t="s">
        <v>3260</v>
      </c>
      <c r="C47" s="353" t="s">
        <v>3136</v>
      </c>
      <c r="D47" s="356" t="s">
        <v>3261</v>
      </c>
    </row>
    <row r="48" spans="1:4">
      <c r="A48" s="353" t="s">
        <v>3262</v>
      </c>
      <c r="B48" s="353" t="s">
        <v>3263</v>
      </c>
      <c r="C48" s="353" t="s">
        <v>3264</v>
      </c>
      <c r="D48" s="356" t="s">
        <v>3265</v>
      </c>
    </row>
    <row r="49" spans="1:4">
      <c r="A49" s="353" t="s">
        <v>3266</v>
      </c>
      <c r="B49" s="353" t="s">
        <v>3267</v>
      </c>
      <c r="C49" s="353" t="s">
        <v>3268</v>
      </c>
      <c r="D49" s="356" t="s">
        <v>3269</v>
      </c>
    </row>
    <row r="50" spans="1:4">
      <c r="A50" s="353" t="s">
        <v>3270</v>
      </c>
      <c r="B50" s="353" t="s">
        <v>3271</v>
      </c>
      <c r="C50" s="353" t="s">
        <v>3272</v>
      </c>
      <c r="D50" s="356" t="s">
        <v>3273</v>
      </c>
    </row>
    <row r="51" spans="1:4">
      <c r="A51" s="353" t="s">
        <v>3274</v>
      </c>
      <c r="B51" s="353" t="s">
        <v>3275</v>
      </c>
      <c r="C51" s="353" t="s">
        <v>3276</v>
      </c>
      <c r="D51" s="356" t="s">
        <v>3277</v>
      </c>
    </row>
    <row r="52" spans="1:4">
      <c r="A52" s="353" t="s">
        <v>3278</v>
      </c>
      <c r="B52" s="353" t="s">
        <v>3279</v>
      </c>
      <c r="C52" s="353" t="s">
        <v>3136</v>
      </c>
      <c r="D52" s="356" t="s">
        <v>3280</v>
      </c>
    </row>
    <row r="53" spans="1:4">
      <c r="A53" s="353" t="s">
        <v>35</v>
      </c>
      <c r="B53" s="353" t="s">
        <v>3281</v>
      </c>
      <c r="C53" s="353" t="s">
        <v>3264</v>
      </c>
      <c r="D53" s="356" t="s">
        <v>3282</v>
      </c>
    </row>
    <row r="54" spans="1:4">
      <c r="A54" s="353" t="s">
        <v>85</v>
      </c>
      <c r="B54" s="353" t="s">
        <v>87</v>
      </c>
      <c r="C54" s="353" t="s">
        <v>3283</v>
      </c>
      <c r="D54" s="356" t="s">
        <v>3284</v>
      </c>
    </row>
    <row r="55" spans="1:4">
      <c r="A55" s="353" t="s">
        <v>3285</v>
      </c>
      <c r="B55" s="353" t="s">
        <v>89</v>
      </c>
      <c r="C55" s="353" t="s">
        <v>3264</v>
      </c>
      <c r="D55" s="356" t="s">
        <v>3286</v>
      </c>
    </row>
    <row r="56" spans="1:4">
      <c r="A56" s="353" t="s">
        <v>3287</v>
      </c>
      <c r="B56" s="353" t="s">
        <v>3288</v>
      </c>
      <c r="C56" s="353" t="s">
        <v>3272</v>
      </c>
      <c r="D56" s="356" t="s">
        <v>3289</v>
      </c>
    </row>
    <row r="57" spans="1:4">
      <c r="A57" s="353" t="s">
        <v>3290</v>
      </c>
      <c r="B57" s="353" t="s">
        <v>3291</v>
      </c>
      <c r="C57" s="353" t="s">
        <v>3292</v>
      </c>
      <c r="D57" s="356" t="s">
        <v>3293</v>
      </c>
    </row>
    <row r="58" spans="1:4">
      <c r="A58" s="353" t="s">
        <v>3294</v>
      </c>
      <c r="B58" s="353" t="s">
        <v>3295</v>
      </c>
      <c r="C58" s="353" t="s">
        <v>3136</v>
      </c>
      <c r="D58" s="356" t="s">
        <v>3296</v>
      </c>
    </row>
    <row r="59" spans="1:4">
      <c r="A59" s="353" t="s">
        <v>3297</v>
      </c>
      <c r="B59" s="353" t="s">
        <v>3298</v>
      </c>
      <c r="C59" s="353" t="s">
        <v>3136</v>
      </c>
      <c r="D59" s="356" t="s">
        <v>3299</v>
      </c>
    </row>
    <row r="60" spans="1:4">
      <c r="A60" s="353" t="s">
        <v>3300</v>
      </c>
      <c r="B60" s="353" t="s">
        <v>3301</v>
      </c>
      <c r="C60" s="353" t="s">
        <v>3136</v>
      </c>
      <c r="D60" s="356" t="s">
        <v>3302</v>
      </c>
    </row>
    <row r="61" spans="1:4">
      <c r="A61" s="353" t="s">
        <v>3303</v>
      </c>
      <c r="B61" s="353" t="s">
        <v>3304</v>
      </c>
      <c r="C61" s="353" t="s">
        <v>3136</v>
      </c>
      <c r="D61" s="356" t="s">
        <v>3305</v>
      </c>
    </row>
    <row r="62" spans="1:4">
      <c r="A62" s="353" t="s">
        <v>3306</v>
      </c>
      <c r="B62" s="353" t="s">
        <v>3307</v>
      </c>
      <c r="C62" s="353" t="s">
        <v>3136</v>
      </c>
      <c r="D62" s="356" t="s">
        <v>3308</v>
      </c>
    </row>
    <row r="63" spans="1:4">
      <c r="A63" s="353" t="s">
        <v>3309</v>
      </c>
      <c r="B63" s="353" t="s">
        <v>3310</v>
      </c>
      <c r="C63" s="353" t="s">
        <v>3136</v>
      </c>
      <c r="D63" s="356" t="s">
        <v>3311</v>
      </c>
    </row>
    <row r="64" spans="1:4">
      <c r="A64" s="353" t="s">
        <v>3312</v>
      </c>
      <c r="B64" s="353" t="s">
        <v>3313</v>
      </c>
      <c r="C64" s="353" t="s">
        <v>3272</v>
      </c>
      <c r="D64" s="356" t="s">
        <v>3314</v>
      </c>
    </row>
    <row r="65" spans="1:4">
      <c r="A65" s="353" t="s">
        <v>27</v>
      </c>
      <c r="B65" s="353" t="s">
        <v>90</v>
      </c>
      <c r="C65" s="353" t="s">
        <v>3136</v>
      </c>
      <c r="D65" s="356" t="s">
        <v>3315</v>
      </c>
    </row>
    <row r="66" spans="1:4">
      <c r="A66" s="353" t="s">
        <v>143</v>
      </c>
      <c r="B66" s="353" t="s">
        <v>3316</v>
      </c>
      <c r="C66" s="353" t="s">
        <v>3136</v>
      </c>
      <c r="D66" s="356" t="s">
        <v>3317</v>
      </c>
    </row>
    <row r="67" spans="1:4">
      <c r="A67" s="353" t="s">
        <v>140</v>
      </c>
      <c r="B67" s="353" t="s">
        <v>3318</v>
      </c>
      <c r="C67" s="353" t="s">
        <v>3136</v>
      </c>
      <c r="D67" s="356" t="s">
        <v>3319</v>
      </c>
    </row>
    <row r="68" spans="1:4">
      <c r="A68" s="353" t="s">
        <v>3320</v>
      </c>
      <c r="B68" s="353" t="s">
        <v>3321</v>
      </c>
      <c r="C68" s="353" t="s">
        <v>3136</v>
      </c>
      <c r="D68" s="356" t="s">
        <v>3322</v>
      </c>
    </row>
    <row r="69" spans="1:4">
      <c r="A69" s="353" t="s">
        <v>3323</v>
      </c>
      <c r="B69" s="353" t="s">
        <v>3324</v>
      </c>
      <c r="C69" s="353" t="s">
        <v>3136</v>
      </c>
      <c r="D69" s="356" t="s">
        <v>3325</v>
      </c>
    </row>
    <row r="70" spans="1:4">
      <c r="A70" s="353" t="s">
        <v>3326</v>
      </c>
      <c r="B70" s="353" t="s">
        <v>3327</v>
      </c>
      <c r="C70" s="353" t="s">
        <v>3136</v>
      </c>
      <c r="D70" s="356" t="s">
        <v>3328</v>
      </c>
    </row>
    <row r="71" spans="1:4">
      <c r="A71" s="353" t="s">
        <v>3329</v>
      </c>
      <c r="B71" s="353" t="s">
        <v>3330</v>
      </c>
      <c r="C71" s="353" t="s">
        <v>3136</v>
      </c>
      <c r="D71" s="356" t="s">
        <v>3331</v>
      </c>
    </row>
    <row r="72" spans="1:4">
      <c r="A72" s="353" t="s">
        <v>91</v>
      </c>
      <c r="B72" s="353" t="s">
        <v>93</v>
      </c>
      <c r="C72" s="353" t="s">
        <v>3136</v>
      </c>
      <c r="D72" s="356" t="s">
        <v>3332</v>
      </c>
    </row>
    <row r="73" spans="1:4">
      <c r="A73" s="353" t="s">
        <v>3333</v>
      </c>
      <c r="B73" s="353" t="s">
        <v>3334</v>
      </c>
      <c r="C73" s="353" t="s">
        <v>3136</v>
      </c>
      <c r="D73" s="356" t="s">
        <v>3335</v>
      </c>
    </row>
    <row r="74" spans="1:4">
      <c r="A74" s="353" t="s">
        <v>3336</v>
      </c>
      <c r="B74" s="353" t="s">
        <v>3337</v>
      </c>
      <c r="C74" s="353" t="s">
        <v>3338</v>
      </c>
      <c r="D74" s="356" t="s">
        <v>3339</v>
      </c>
    </row>
    <row r="75" spans="1:4">
      <c r="A75" s="353" t="s">
        <v>3340</v>
      </c>
      <c r="B75" s="353" t="s">
        <v>3341</v>
      </c>
      <c r="C75" s="353" t="s">
        <v>3342</v>
      </c>
      <c r="D75" s="356" t="s">
        <v>3343</v>
      </c>
    </row>
    <row r="76" spans="1:4">
      <c r="A76" s="353" t="s">
        <v>3344</v>
      </c>
      <c r="B76" s="353" t="s">
        <v>3345</v>
      </c>
      <c r="C76" s="353" t="s">
        <v>3346</v>
      </c>
      <c r="D76" s="356" t="s">
        <v>3347</v>
      </c>
    </row>
    <row r="77" spans="1:4">
      <c r="A77" s="353" t="s">
        <v>3348</v>
      </c>
      <c r="B77" s="353" t="s">
        <v>3349</v>
      </c>
      <c r="C77" s="353" t="s">
        <v>3136</v>
      </c>
      <c r="D77" s="356" t="s">
        <v>3350</v>
      </c>
    </row>
    <row r="78" spans="1:4">
      <c r="A78" s="353" t="s">
        <v>3351</v>
      </c>
      <c r="B78" s="353" t="s">
        <v>3352</v>
      </c>
      <c r="C78" s="353" t="s">
        <v>3353</v>
      </c>
      <c r="D78" s="356" t="s">
        <v>3354</v>
      </c>
    </row>
    <row r="79" spans="1:4">
      <c r="A79" s="353" t="s">
        <v>3355</v>
      </c>
      <c r="B79" s="353" t="s">
        <v>3356</v>
      </c>
      <c r="C79" s="353" t="s">
        <v>3136</v>
      </c>
      <c r="D79" s="356" t="s">
        <v>3357</v>
      </c>
    </row>
    <row r="80" spans="1:4">
      <c r="A80" s="353" t="s">
        <v>3358</v>
      </c>
      <c r="B80" s="353" t="s">
        <v>3359</v>
      </c>
      <c r="C80" s="353" t="s">
        <v>3136</v>
      </c>
      <c r="D80" s="356" t="s">
        <v>3360</v>
      </c>
    </row>
    <row r="81" spans="1:4">
      <c r="A81" s="353" t="s">
        <v>3361</v>
      </c>
      <c r="B81" s="353" t="s">
        <v>3362</v>
      </c>
      <c r="C81" s="353" t="s">
        <v>3136</v>
      </c>
      <c r="D81" s="356" t="s">
        <v>3363</v>
      </c>
    </row>
    <row r="82" spans="1:4">
      <c r="A82" s="353" t="s">
        <v>3364</v>
      </c>
      <c r="B82" s="353" t="s">
        <v>3365</v>
      </c>
      <c r="C82" s="353" t="s">
        <v>3136</v>
      </c>
      <c r="D82" s="356" t="s">
        <v>3366</v>
      </c>
    </row>
    <row r="83" spans="1:4">
      <c r="A83" s="353" t="s">
        <v>3367</v>
      </c>
      <c r="B83" s="353" t="s">
        <v>3368</v>
      </c>
      <c r="C83" s="353" t="s">
        <v>3369</v>
      </c>
      <c r="D83" s="356" t="s">
        <v>3370</v>
      </c>
    </row>
    <row r="84" spans="1:4">
      <c r="A84" s="353" t="s">
        <v>3371</v>
      </c>
      <c r="B84" s="353" t="s">
        <v>3372</v>
      </c>
      <c r="C84" s="353" t="s">
        <v>3177</v>
      </c>
      <c r="D84" s="356" t="s">
        <v>3373</v>
      </c>
    </row>
    <row r="85" spans="1:4">
      <c r="A85" s="353" t="s">
        <v>3374</v>
      </c>
      <c r="B85" s="353" t="s">
        <v>3375</v>
      </c>
      <c r="C85" s="353" t="s">
        <v>3376</v>
      </c>
      <c r="D85" s="356" t="s">
        <v>3377</v>
      </c>
    </row>
    <row r="86" spans="1:4">
      <c r="A86" s="353" t="s">
        <v>3378</v>
      </c>
      <c r="B86" s="353" t="s">
        <v>3379</v>
      </c>
      <c r="C86" s="353" t="s">
        <v>3380</v>
      </c>
      <c r="D86" s="356" t="s">
        <v>3381</v>
      </c>
    </row>
    <row r="87" spans="1:4">
      <c r="A87" s="353" t="s">
        <v>3382</v>
      </c>
      <c r="B87" s="353" t="s">
        <v>3383</v>
      </c>
      <c r="C87" s="353" t="s">
        <v>3384</v>
      </c>
      <c r="D87" s="356" t="s">
        <v>3385</v>
      </c>
    </row>
    <row r="88" spans="1:4">
      <c r="A88" s="353" t="s">
        <v>3386</v>
      </c>
      <c r="B88" s="353" t="s">
        <v>3387</v>
      </c>
      <c r="C88" s="353" t="s">
        <v>3388</v>
      </c>
      <c r="D88" s="356" t="s">
        <v>3389</v>
      </c>
    </row>
    <row r="89" spans="1:4">
      <c r="A89" s="353" t="s">
        <v>3390</v>
      </c>
      <c r="B89" s="353" t="s">
        <v>2705</v>
      </c>
      <c r="C89" s="353" t="s">
        <v>3132</v>
      </c>
      <c r="D89" s="356" t="s">
        <v>3391</v>
      </c>
    </row>
    <row r="90" spans="1:4">
      <c r="A90" s="353" t="s">
        <v>3392</v>
      </c>
      <c r="B90" s="353" t="s">
        <v>1356</v>
      </c>
      <c r="C90" s="353" t="s">
        <v>3393</v>
      </c>
      <c r="D90" s="356" t="s">
        <v>3394</v>
      </c>
    </row>
    <row r="91" spans="1:4">
      <c r="A91" s="353" t="s">
        <v>3395</v>
      </c>
      <c r="B91" s="353" t="s">
        <v>3396</v>
      </c>
      <c r="C91" s="353" t="s">
        <v>3397</v>
      </c>
      <c r="D91" s="356" t="s">
        <v>3398</v>
      </c>
    </row>
    <row r="92" spans="1:4">
      <c r="A92" s="353" t="s">
        <v>3399</v>
      </c>
      <c r="B92" s="353" t="s">
        <v>3400</v>
      </c>
      <c r="C92" s="353" t="s">
        <v>3401</v>
      </c>
      <c r="D92" s="356" t="s">
        <v>3402</v>
      </c>
    </row>
    <row r="93" spans="1:4">
      <c r="A93" s="353" t="s">
        <v>3403</v>
      </c>
      <c r="B93" s="353" t="s">
        <v>2742</v>
      </c>
      <c r="C93" s="353" t="s">
        <v>3128</v>
      </c>
      <c r="D93" s="356" t="s">
        <v>3404</v>
      </c>
    </row>
    <row r="94" spans="1:4">
      <c r="A94" s="353" t="s">
        <v>3405</v>
      </c>
      <c r="B94" s="353" t="s">
        <v>3406</v>
      </c>
      <c r="C94" s="353" t="s">
        <v>3407</v>
      </c>
      <c r="D94" s="356" t="s">
        <v>3408</v>
      </c>
    </row>
    <row r="95" spans="1:4">
      <c r="A95" s="353" t="s">
        <v>3409</v>
      </c>
      <c r="B95" s="353" t="s">
        <v>3410</v>
      </c>
      <c r="C95" s="353" t="s">
        <v>3132</v>
      </c>
      <c r="D95" s="356" t="s">
        <v>3411</v>
      </c>
    </row>
    <row r="96" spans="1:4">
      <c r="A96" s="353" t="s">
        <v>3412</v>
      </c>
      <c r="B96" s="353" t="s">
        <v>3413</v>
      </c>
      <c r="C96" s="353" t="s">
        <v>3414</v>
      </c>
      <c r="D96" s="356" t="s">
        <v>3415</v>
      </c>
    </row>
    <row r="97" spans="1:4">
      <c r="A97" s="353" t="s">
        <v>3416</v>
      </c>
      <c r="B97" s="353" t="s">
        <v>3417</v>
      </c>
      <c r="C97" s="353" t="s">
        <v>3418</v>
      </c>
      <c r="D97" s="356" t="s">
        <v>3419</v>
      </c>
    </row>
    <row r="98" spans="1:4">
      <c r="A98" s="353" t="s">
        <v>3420</v>
      </c>
      <c r="B98" s="353" t="s">
        <v>3421</v>
      </c>
      <c r="C98" s="353" t="s">
        <v>3422</v>
      </c>
      <c r="D98" s="356" t="s">
        <v>196</v>
      </c>
    </row>
    <row r="99" spans="1:4">
      <c r="A99" s="353" t="s">
        <v>3423</v>
      </c>
      <c r="B99" s="353" t="s">
        <v>3424</v>
      </c>
      <c r="C99" s="353" t="s">
        <v>3425</v>
      </c>
      <c r="D99" s="356" t="s">
        <v>3426</v>
      </c>
    </row>
    <row r="100" spans="1:4">
      <c r="A100" s="353" t="s">
        <v>3427</v>
      </c>
      <c r="B100" s="353" t="s">
        <v>3428</v>
      </c>
      <c r="C100" s="353" t="s">
        <v>3429</v>
      </c>
      <c r="D100" s="356" t="s">
        <v>819</v>
      </c>
    </row>
    <row r="101" spans="1:4">
      <c r="A101" s="353" t="s">
        <v>3430</v>
      </c>
      <c r="B101" s="353" t="s">
        <v>3431</v>
      </c>
      <c r="C101" s="353" t="s">
        <v>3432</v>
      </c>
      <c r="D101" s="356" t="s">
        <v>3433</v>
      </c>
    </row>
    <row r="102" spans="1:4">
      <c r="A102" s="353" t="s">
        <v>3434</v>
      </c>
      <c r="B102" s="353" t="s">
        <v>3435</v>
      </c>
      <c r="C102" s="353" t="s">
        <v>3196</v>
      </c>
      <c r="D102" s="356" t="s">
        <v>3436</v>
      </c>
    </row>
    <row r="103" spans="1:4">
      <c r="A103" s="353" t="s">
        <v>3437</v>
      </c>
      <c r="B103" s="353" t="s">
        <v>3438</v>
      </c>
      <c r="C103" s="353" t="s">
        <v>3439</v>
      </c>
      <c r="D103" s="356" t="s">
        <v>3440</v>
      </c>
    </row>
    <row r="104" spans="1:4">
      <c r="A104" s="353" t="s">
        <v>3441</v>
      </c>
      <c r="B104" s="353" t="s">
        <v>3442</v>
      </c>
      <c r="C104" s="353" t="s">
        <v>3136</v>
      </c>
      <c r="D104" s="356" t="s">
        <v>196</v>
      </c>
    </row>
    <row r="105" spans="1:4">
      <c r="A105" s="353" t="s">
        <v>3443</v>
      </c>
      <c r="B105" s="353" t="s">
        <v>3444</v>
      </c>
      <c r="C105" s="353" t="s">
        <v>3136</v>
      </c>
      <c r="D105" s="356" t="s">
        <v>196</v>
      </c>
    </row>
    <row r="106" spans="1:4">
      <c r="A106" s="353" t="s">
        <v>3445</v>
      </c>
      <c r="B106" s="353" t="s">
        <v>3446</v>
      </c>
      <c r="C106" s="353" t="s">
        <v>3447</v>
      </c>
      <c r="D106" s="356" t="s">
        <v>196</v>
      </c>
    </row>
    <row r="107" spans="1:4">
      <c r="A107" s="353" t="s">
        <v>3448</v>
      </c>
      <c r="B107" s="353" t="s">
        <v>3449</v>
      </c>
      <c r="C107" s="353" t="s">
        <v>3136</v>
      </c>
      <c r="D107" s="356" t="s">
        <v>196</v>
      </c>
    </row>
    <row r="108" spans="1:4">
      <c r="A108" s="353" t="s">
        <v>3450</v>
      </c>
      <c r="B108" s="353" t="s">
        <v>3451</v>
      </c>
      <c r="C108" s="353" t="s">
        <v>3128</v>
      </c>
      <c r="D108" s="356" t="s">
        <v>3452</v>
      </c>
    </row>
    <row r="109" spans="1:4">
      <c r="A109" s="353" t="s">
        <v>58</v>
      </c>
      <c r="B109" s="353" t="s">
        <v>3453</v>
      </c>
      <c r="C109" s="353" t="s">
        <v>3128</v>
      </c>
      <c r="D109" s="356" t="s">
        <v>3454</v>
      </c>
    </row>
    <row r="110" spans="1:4">
      <c r="A110" s="353" t="s">
        <v>3455</v>
      </c>
      <c r="B110" s="353" t="s">
        <v>3456</v>
      </c>
      <c r="C110" s="353" t="s">
        <v>3457</v>
      </c>
      <c r="D110" s="356" t="s">
        <v>3458</v>
      </c>
    </row>
    <row r="111" spans="1:4">
      <c r="A111" s="353" t="s">
        <v>3459</v>
      </c>
      <c r="B111" s="353" t="s">
        <v>3460</v>
      </c>
      <c r="C111" s="353" t="s">
        <v>3461</v>
      </c>
      <c r="D111" s="356" t="s">
        <v>3462</v>
      </c>
    </row>
    <row r="112" spans="1:4">
      <c r="A112" s="353" t="s">
        <v>3463</v>
      </c>
      <c r="B112" s="353" t="s">
        <v>3464</v>
      </c>
      <c r="C112" s="353" t="s">
        <v>3465</v>
      </c>
      <c r="D112" s="356" t="s">
        <v>3466</v>
      </c>
    </row>
    <row r="113" spans="1:4">
      <c r="A113" s="353" t="s">
        <v>3467</v>
      </c>
      <c r="B113" s="353" t="s">
        <v>3468</v>
      </c>
      <c r="C113" s="353" t="s">
        <v>3469</v>
      </c>
      <c r="D113" s="356" t="s">
        <v>3470</v>
      </c>
    </row>
    <row r="114" spans="1:4">
      <c r="A114" s="353" t="s">
        <v>3471</v>
      </c>
      <c r="B114" s="353" t="s">
        <v>3472</v>
      </c>
      <c r="C114" s="353" t="s">
        <v>3132</v>
      </c>
      <c r="D114" s="356" t="s">
        <v>3473</v>
      </c>
    </row>
    <row r="115" spans="1:4">
      <c r="A115" s="353" t="s">
        <v>95</v>
      </c>
      <c r="B115" s="353" t="s">
        <v>97</v>
      </c>
      <c r="C115" s="353" t="s">
        <v>3474</v>
      </c>
      <c r="D115" s="356" t="s">
        <v>3475</v>
      </c>
    </row>
    <row r="116" spans="1:4">
      <c r="A116" s="353" t="s">
        <v>3476</v>
      </c>
      <c r="B116" s="353" t="s">
        <v>3477</v>
      </c>
      <c r="C116" s="353" t="s">
        <v>3478</v>
      </c>
      <c r="D116" s="356" t="s">
        <v>3479</v>
      </c>
    </row>
    <row r="117" spans="1:4">
      <c r="A117" s="353" t="s">
        <v>3480</v>
      </c>
      <c r="B117" s="353" t="s">
        <v>3481</v>
      </c>
      <c r="C117" s="353" t="s">
        <v>3482</v>
      </c>
      <c r="D117" s="356" t="s">
        <v>3483</v>
      </c>
    </row>
    <row r="118" spans="1:4">
      <c r="A118" s="353" t="s">
        <v>3484</v>
      </c>
      <c r="B118" s="353" t="s">
        <v>3485</v>
      </c>
      <c r="C118" s="353" t="s">
        <v>3486</v>
      </c>
      <c r="D118" s="356" t="s">
        <v>3487</v>
      </c>
    </row>
    <row r="119" spans="1:4">
      <c r="A119" s="353" t="s">
        <v>3488</v>
      </c>
      <c r="B119" s="353" t="s">
        <v>3489</v>
      </c>
      <c r="C119" s="353" t="s">
        <v>3490</v>
      </c>
      <c r="D119" s="356" t="s">
        <v>3491</v>
      </c>
    </row>
    <row r="120" spans="1:4">
      <c r="A120" s="353" t="s">
        <v>3492</v>
      </c>
      <c r="B120" s="353" t="s">
        <v>3493</v>
      </c>
      <c r="C120" s="353" t="s">
        <v>3494</v>
      </c>
      <c r="D120" s="356" t="s">
        <v>3495</v>
      </c>
    </row>
    <row r="121" spans="1:4">
      <c r="A121" s="353" t="s">
        <v>3496</v>
      </c>
      <c r="B121" s="353" t="s">
        <v>3497</v>
      </c>
      <c r="C121" s="353" t="s">
        <v>3498</v>
      </c>
      <c r="D121" s="356" t="s">
        <v>3499</v>
      </c>
    </row>
    <row r="122" spans="1:4">
      <c r="A122" s="353" t="s">
        <v>3500</v>
      </c>
      <c r="B122" s="353" t="s">
        <v>3501</v>
      </c>
      <c r="C122" s="353" t="s">
        <v>3498</v>
      </c>
      <c r="D122" s="356" t="s">
        <v>3502</v>
      </c>
    </row>
    <row r="123" spans="1:4">
      <c r="A123" s="353" t="s">
        <v>3503</v>
      </c>
      <c r="B123" s="353" t="s">
        <v>3504</v>
      </c>
      <c r="C123" s="353" t="s">
        <v>3498</v>
      </c>
      <c r="D123" s="356" t="s">
        <v>3505</v>
      </c>
    </row>
    <row r="124" spans="1:4">
      <c r="A124" s="353" t="s">
        <v>3506</v>
      </c>
      <c r="B124" s="353" t="s">
        <v>3507</v>
      </c>
      <c r="C124" s="353" t="s">
        <v>3498</v>
      </c>
      <c r="D124" s="356" t="s">
        <v>3508</v>
      </c>
    </row>
    <row r="125" spans="1:4">
      <c r="A125" s="353" t="s">
        <v>3509</v>
      </c>
      <c r="B125" s="353" t="s">
        <v>603</v>
      </c>
      <c r="C125" s="353" t="s">
        <v>3132</v>
      </c>
      <c r="D125" s="356" t="s">
        <v>3510</v>
      </c>
    </row>
    <row r="126" spans="1:4">
      <c r="A126" s="353" t="s">
        <v>3511</v>
      </c>
      <c r="B126" s="353" t="s">
        <v>3512</v>
      </c>
      <c r="C126" s="353" t="s">
        <v>3425</v>
      </c>
      <c r="D126" s="356" t="s">
        <v>3513</v>
      </c>
    </row>
    <row r="127" spans="1:4">
      <c r="A127" s="353" t="s">
        <v>99</v>
      </c>
      <c r="B127" s="353" t="s">
        <v>101</v>
      </c>
      <c r="C127" s="353" t="s">
        <v>3136</v>
      </c>
      <c r="D127" s="356" t="s">
        <v>196</v>
      </c>
    </row>
    <row r="128" spans="1:4">
      <c r="A128" s="353" t="s">
        <v>103</v>
      </c>
      <c r="B128" s="353" t="s">
        <v>105</v>
      </c>
      <c r="C128" s="353" t="s">
        <v>3498</v>
      </c>
      <c r="D128" s="356" t="s">
        <v>3514</v>
      </c>
    </row>
    <row r="129" spans="1:4">
      <c r="A129" s="353" t="s">
        <v>3515</v>
      </c>
      <c r="B129" s="353" t="s">
        <v>3516</v>
      </c>
      <c r="C129" s="353" t="s">
        <v>3517</v>
      </c>
      <c r="D129" s="356" t="s">
        <v>3518</v>
      </c>
    </row>
    <row r="130" spans="1:4">
      <c r="A130" s="353" t="s">
        <v>3519</v>
      </c>
      <c r="B130" s="353" t="s">
        <v>3520</v>
      </c>
      <c r="C130" s="353" t="s">
        <v>9</v>
      </c>
      <c r="D130" s="356" t="s">
        <v>196</v>
      </c>
    </row>
    <row r="131" spans="1:4">
      <c r="A131" s="353" t="s">
        <v>3521</v>
      </c>
      <c r="B131" s="353" t="s">
        <v>3522</v>
      </c>
      <c r="C131" s="353" t="s">
        <v>3523</v>
      </c>
      <c r="D131" s="356" t="s">
        <v>3524</v>
      </c>
    </row>
    <row r="132" spans="1:4">
      <c r="A132" s="353" t="s">
        <v>3525</v>
      </c>
      <c r="B132" s="353" t="s">
        <v>3526</v>
      </c>
      <c r="C132" s="353" t="s">
        <v>3128</v>
      </c>
      <c r="D132" s="356" t="s">
        <v>196</v>
      </c>
    </row>
    <row r="133" spans="1:4">
      <c r="A133" s="353" t="s">
        <v>3527</v>
      </c>
      <c r="B133" s="353" t="s">
        <v>3528</v>
      </c>
      <c r="C133" s="353" t="s">
        <v>3136</v>
      </c>
      <c r="D133" s="356" t="s">
        <v>196</v>
      </c>
    </row>
    <row r="134" spans="1:4">
      <c r="A134" s="353" t="s">
        <v>3529</v>
      </c>
      <c r="B134" s="353" t="s">
        <v>3530</v>
      </c>
      <c r="C134" s="353" t="s">
        <v>3136</v>
      </c>
      <c r="D134" s="356" t="s">
        <v>196</v>
      </c>
    </row>
    <row r="135" spans="1:4">
      <c r="A135" s="353" t="s">
        <v>3531</v>
      </c>
      <c r="B135" s="353" t="s">
        <v>3532</v>
      </c>
      <c r="C135" s="353" t="s">
        <v>3136</v>
      </c>
      <c r="D135" s="356" t="s">
        <v>196</v>
      </c>
    </row>
    <row r="136" spans="1:4">
      <c r="A136" s="353" t="s">
        <v>3533</v>
      </c>
      <c r="B136" s="353" t="s">
        <v>3534</v>
      </c>
      <c r="C136" s="353" t="s">
        <v>3136</v>
      </c>
      <c r="D136" s="356" t="s">
        <v>196</v>
      </c>
    </row>
    <row r="137" spans="1:4">
      <c r="A137" s="353" t="s">
        <v>3535</v>
      </c>
      <c r="B137" s="353" t="s">
        <v>3536</v>
      </c>
      <c r="C137" s="353" t="s">
        <v>3136</v>
      </c>
      <c r="D137" s="356" t="s">
        <v>3537</v>
      </c>
    </row>
    <row r="138" spans="1:4">
      <c r="A138" s="353" t="s">
        <v>3538</v>
      </c>
      <c r="B138" s="353" t="s">
        <v>3539</v>
      </c>
      <c r="C138" s="353" t="s">
        <v>3136</v>
      </c>
      <c r="D138" s="356" t="s">
        <v>3251</v>
      </c>
    </row>
    <row r="139" spans="1:4">
      <c r="A139" s="353" t="s">
        <v>3540</v>
      </c>
      <c r="B139" s="353" t="s">
        <v>3541</v>
      </c>
      <c r="C139" s="353" t="s">
        <v>3136</v>
      </c>
      <c r="D139" s="356" t="s">
        <v>3542</v>
      </c>
    </row>
    <row r="140" spans="1:4">
      <c r="A140" s="353" t="s">
        <v>3543</v>
      </c>
      <c r="B140" s="353" t="s">
        <v>3544</v>
      </c>
      <c r="C140" s="353" t="s">
        <v>3136</v>
      </c>
      <c r="D140" s="356" t="s">
        <v>3545</v>
      </c>
    </row>
    <row r="141" spans="1:4">
      <c r="A141" s="353" t="s">
        <v>66</v>
      </c>
      <c r="B141" s="353" t="s">
        <v>3546</v>
      </c>
      <c r="C141" s="353" t="s">
        <v>3136</v>
      </c>
      <c r="D141" s="356" t="s">
        <v>3157</v>
      </c>
    </row>
    <row r="142" spans="1:4">
      <c r="A142" s="353" t="s">
        <v>3547</v>
      </c>
      <c r="B142" s="353" t="s">
        <v>3548</v>
      </c>
      <c r="C142" s="353" t="s">
        <v>3136</v>
      </c>
      <c r="D142" s="356" t="s">
        <v>3549</v>
      </c>
    </row>
    <row r="143" spans="1:4">
      <c r="A143" s="353" t="s">
        <v>3550</v>
      </c>
      <c r="B143" s="353" t="s">
        <v>2606</v>
      </c>
      <c r="C143" s="353" t="s">
        <v>3551</v>
      </c>
      <c r="D143" s="356" t="s">
        <v>3193</v>
      </c>
    </row>
    <row r="144" spans="1:4">
      <c r="A144" s="353" t="s">
        <v>3552</v>
      </c>
      <c r="B144" s="353" t="s">
        <v>3553</v>
      </c>
      <c r="C144" s="353" t="s">
        <v>9</v>
      </c>
      <c r="D144" s="356" t="s">
        <v>3554</v>
      </c>
    </row>
    <row r="145" spans="1:4">
      <c r="A145" s="353" t="s">
        <v>3555</v>
      </c>
      <c r="B145" s="353" t="s">
        <v>3556</v>
      </c>
      <c r="C145" s="353" t="s">
        <v>3498</v>
      </c>
      <c r="D145" s="356" t="s">
        <v>3557</v>
      </c>
    </row>
    <row r="146" spans="1:4">
      <c r="A146" s="353" t="s">
        <v>3558</v>
      </c>
      <c r="B146" s="353" t="s">
        <v>3559</v>
      </c>
      <c r="C146" s="353" t="s">
        <v>3128</v>
      </c>
      <c r="D146" s="356" t="s">
        <v>3560</v>
      </c>
    </row>
    <row r="147" spans="1:4">
      <c r="A147" s="353" t="s">
        <v>3561</v>
      </c>
      <c r="B147" s="353" t="s">
        <v>3562</v>
      </c>
      <c r="C147" s="353" t="s">
        <v>3136</v>
      </c>
      <c r="D147" s="356" t="s">
        <v>3563</v>
      </c>
    </row>
    <row r="148" spans="1:4">
      <c r="A148" s="353" t="s">
        <v>3564</v>
      </c>
      <c r="B148" s="353" t="s">
        <v>3565</v>
      </c>
      <c r="C148" s="353" t="s">
        <v>3566</v>
      </c>
      <c r="D148" s="356" t="s">
        <v>3567</v>
      </c>
    </row>
    <row r="149" spans="1:4">
      <c r="A149" s="353" t="s">
        <v>3568</v>
      </c>
      <c r="B149" s="353" t="s">
        <v>3569</v>
      </c>
      <c r="C149" s="353" t="s">
        <v>3517</v>
      </c>
      <c r="D149" s="356" t="s">
        <v>3570</v>
      </c>
    </row>
    <row r="150" spans="1:4">
      <c r="A150" s="353" t="s">
        <v>3571</v>
      </c>
      <c r="B150" s="353" t="s">
        <v>3572</v>
      </c>
      <c r="C150" s="353" t="s">
        <v>3573</v>
      </c>
      <c r="D150" s="356" t="s">
        <v>3574</v>
      </c>
    </row>
    <row r="151" spans="1:4">
      <c r="A151" s="353" t="s">
        <v>3575</v>
      </c>
      <c r="B151" s="353" t="s">
        <v>3576</v>
      </c>
      <c r="C151" s="353" t="s">
        <v>3577</v>
      </c>
      <c r="D151" s="356" t="s">
        <v>3578</v>
      </c>
    </row>
    <row r="152" spans="1:4">
      <c r="A152" s="353" t="s">
        <v>3579</v>
      </c>
      <c r="B152" s="353" t="s">
        <v>3580</v>
      </c>
      <c r="C152" s="353" t="s">
        <v>3196</v>
      </c>
      <c r="D152" s="356" t="s">
        <v>3581</v>
      </c>
    </row>
    <row r="153" spans="1:4">
      <c r="A153" s="353" t="s">
        <v>3582</v>
      </c>
      <c r="B153" s="353" t="s">
        <v>677</v>
      </c>
      <c r="C153" s="353" t="s">
        <v>3583</v>
      </c>
      <c r="D153" s="356" t="s">
        <v>3584</v>
      </c>
    </row>
    <row r="154" spans="1:4">
      <c r="A154" s="353" t="s">
        <v>3585</v>
      </c>
      <c r="B154" s="353" t="s">
        <v>3586</v>
      </c>
      <c r="C154" s="353" t="s">
        <v>3587</v>
      </c>
      <c r="D154" s="356" t="s">
        <v>3588</v>
      </c>
    </row>
    <row r="155" spans="1:4">
      <c r="A155" s="353" t="s">
        <v>3589</v>
      </c>
      <c r="B155" s="353" t="s">
        <v>195</v>
      </c>
      <c r="C155" s="353" t="s">
        <v>3590</v>
      </c>
      <c r="D155" s="356" t="s">
        <v>3591</v>
      </c>
    </row>
    <row r="156" spans="1:4">
      <c r="A156" s="353" t="s">
        <v>3592</v>
      </c>
      <c r="B156" s="353" t="s">
        <v>3593</v>
      </c>
      <c r="C156" s="353" t="s">
        <v>3594</v>
      </c>
      <c r="D156" s="356" t="s">
        <v>3595</v>
      </c>
    </row>
    <row r="157" spans="1:4">
      <c r="A157" s="353" t="s">
        <v>3596</v>
      </c>
      <c r="B157" s="353" t="s">
        <v>3597</v>
      </c>
      <c r="C157" s="353" t="s">
        <v>3498</v>
      </c>
      <c r="D157" s="356" t="s">
        <v>3598</v>
      </c>
    </row>
    <row r="158" spans="1:4">
      <c r="A158" s="353" t="s">
        <v>3599</v>
      </c>
      <c r="B158" s="353" t="s">
        <v>3600</v>
      </c>
      <c r="C158" s="353" t="s">
        <v>9</v>
      </c>
      <c r="D158" s="356" t="s">
        <v>3601</v>
      </c>
    </row>
    <row r="159" spans="1:4">
      <c r="A159" s="353" t="s">
        <v>3602</v>
      </c>
      <c r="B159" s="353" t="s">
        <v>3603</v>
      </c>
      <c r="C159" s="353" t="s">
        <v>3604</v>
      </c>
      <c r="D159" s="356" t="s">
        <v>3605</v>
      </c>
    </row>
    <row r="160" spans="1:4">
      <c r="A160" s="353" t="s">
        <v>3606</v>
      </c>
      <c r="B160" s="353" t="s">
        <v>3607</v>
      </c>
      <c r="C160" s="353" t="s">
        <v>9</v>
      </c>
      <c r="D160" s="356" t="s">
        <v>3608</v>
      </c>
    </row>
    <row r="161" spans="1:4">
      <c r="A161" s="353" t="s">
        <v>3609</v>
      </c>
      <c r="B161" s="353" t="s">
        <v>3610</v>
      </c>
      <c r="C161" s="353" t="s">
        <v>3128</v>
      </c>
      <c r="D161" s="356" t="s">
        <v>3611</v>
      </c>
    </row>
    <row r="162" spans="1:4">
      <c r="A162" s="353" t="s">
        <v>3612</v>
      </c>
      <c r="B162" s="353" t="s">
        <v>3613</v>
      </c>
      <c r="C162" s="353" t="s">
        <v>3614</v>
      </c>
      <c r="D162" s="356" t="s">
        <v>3483</v>
      </c>
    </row>
    <row r="163" spans="1:4">
      <c r="A163" s="353" t="s">
        <v>3615</v>
      </c>
      <c r="B163" s="353" t="s">
        <v>3616</v>
      </c>
      <c r="C163" s="353" t="s">
        <v>3136</v>
      </c>
      <c r="D163" s="356" t="s">
        <v>3617</v>
      </c>
    </row>
    <row r="164" spans="1:4">
      <c r="A164" s="353" t="s">
        <v>3618</v>
      </c>
      <c r="B164" s="353" t="s">
        <v>3619</v>
      </c>
      <c r="C164" s="353" t="s">
        <v>3620</v>
      </c>
      <c r="D164" s="356" t="s">
        <v>3621</v>
      </c>
    </row>
    <row r="165" spans="1:4">
      <c r="A165" s="353" t="s">
        <v>3622</v>
      </c>
      <c r="B165" s="353" t="s">
        <v>3623</v>
      </c>
      <c r="C165" s="353" t="s">
        <v>3624</v>
      </c>
      <c r="D165" s="356" t="s">
        <v>3625</v>
      </c>
    </row>
    <row r="166" spans="1:4">
      <c r="A166" s="353" t="s">
        <v>3626</v>
      </c>
      <c r="B166" s="353" t="s">
        <v>3627</v>
      </c>
      <c r="C166" s="353" t="s">
        <v>3628</v>
      </c>
      <c r="D166" s="356" t="s">
        <v>3629</v>
      </c>
    </row>
    <row r="167" spans="1:4">
      <c r="A167" s="353" t="s">
        <v>3630</v>
      </c>
      <c r="B167" s="353" t="s">
        <v>3631</v>
      </c>
      <c r="C167" s="353" t="s">
        <v>3632</v>
      </c>
      <c r="D167" s="356" t="s">
        <v>3629</v>
      </c>
    </row>
    <row r="168" spans="1:4">
      <c r="A168" s="353" t="s">
        <v>3633</v>
      </c>
      <c r="B168" s="353" t="s">
        <v>3634</v>
      </c>
      <c r="C168" s="353" t="s">
        <v>3635</v>
      </c>
      <c r="D168" s="356" t="s">
        <v>3629</v>
      </c>
    </row>
    <row r="169" spans="1:4">
      <c r="A169" s="353" t="s">
        <v>3636</v>
      </c>
      <c r="B169" s="353" t="s">
        <v>3637</v>
      </c>
      <c r="C169" s="353" t="s">
        <v>3638</v>
      </c>
      <c r="D169" s="356" t="s">
        <v>3629</v>
      </c>
    </row>
    <row r="170" spans="1:4">
      <c r="A170" s="353" t="s">
        <v>3639</v>
      </c>
      <c r="B170" s="353" t="s">
        <v>26</v>
      </c>
      <c r="C170" s="353" t="s">
        <v>3640</v>
      </c>
      <c r="D170" s="356" t="s">
        <v>3641</v>
      </c>
    </row>
    <row r="171" spans="1:4">
      <c r="A171" s="353" t="s">
        <v>3642</v>
      </c>
      <c r="B171" s="353" t="s">
        <v>3643</v>
      </c>
      <c r="C171" s="353" t="s">
        <v>3644</v>
      </c>
      <c r="D171" s="356" t="s">
        <v>3645</v>
      </c>
    </row>
    <row r="172" spans="1:4">
      <c r="A172" s="353" t="s">
        <v>3646</v>
      </c>
      <c r="B172" s="353" t="s">
        <v>3647</v>
      </c>
      <c r="C172" s="353" t="s">
        <v>9</v>
      </c>
      <c r="D172" s="356" t="s">
        <v>3648</v>
      </c>
    </row>
    <row r="173" spans="1:4">
      <c r="A173" s="353" t="s">
        <v>3649</v>
      </c>
      <c r="B173" s="353" t="s">
        <v>3650</v>
      </c>
      <c r="C173" s="353" t="s">
        <v>3376</v>
      </c>
      <c r="D173" s="356" t="s">
        <v>3651</v>
      </c>
    </row>
    <row r="174" spans="1:4">
      <c r="A174" s="353" t="s">
        <v>3652</v>
      </c>
      <c r="B174" s="353" t="s">
        <v>3653</v>
      </c>
      <c r="C174" s="353" t="s">
        <v>3136</v>
      </c>
      <c r="D174" s="356" t="s">
        <v>3654</v>
      </c>
    </row>
    <row r="175" spans="1:4">
      <c r="A175" s="353" t="s">
        <v>3655</v>
      </c>
      <c r="B175" s="353" t="s">
        <v>3656</v>
      </c>
      <c r="C175" s="353" t="s">
        <v>3136</v>
      </c>
      <c r="D175" s="356" t="s">
        <v>3657</v>
      </c>
    </row>
    <row r="176" spans="1:4">
      <c r="A176" s="353" t="s">
        <v>3658</v>
      </c>
      <c r="B176" s="353" t="s">
        <v>3659</v>
      </c>
      <c r="C176" s="353" t="s">
        <v>3136</v>
      </c>
      <c r="D176" s="356" t="s">
        <v>3660</v>
      </c>
    </row>
    <row r="177" spans="1:4">
      <c r="A177" s="353" t="s">
        <v>3661</v>
      </c>
      <c r="B177" s="353" t="s">
        <v>3662</v>
      </c>
      <c r="C177" s="353" t="s">
        <v>3136</v>
      </c>
      <c r="D177" s="356" t="s">
        <v>3663</v>
      </c>
    </row>
    <row r="178" spans="1:4">
      <c r="A178" s="353" t="s">
        <v>3664</v>
      </c>
      <c r="B178" s="353" t="s">
        <v>3665</v>
      </c>
      <c r="C178" s="353" t="s">
        <v>3666</v>
      </c>
      <c r="D178" s="356" t="s">
        <v>3667</v>
      </c>
    </row>
    <row r="179" spans="1:4">
      <c r="A179" s="353" t="s">
        <v>3668</v>
      </c>
      <c r="B179" s="353" t="s">
        <v>3669</v>
      </c>
      <c r="C179" s="353" t="s">
        <v>3670</v>
      </c>
      <c r="D179" s="356" t="s">
        <v>3671</v>
      </c>
    </row>
    <row r="180" spans="1:4">
      <c r="A180" s="353" t="s">
        <v>3672</v>
      </c>
      <c r="B180" s="353" t="s">
        <v>3673</v>
      </c>
      <c r="C180" s="353" t="s">
        <v>3674</v>
      </c>
      <c r="D180" s="356" t="s">
        <v>3675</v>
      </c>
    </row>
    <row r="181" spans="1:4">
      <c r="A181" s="353" t="s">
        <v>3676</v>
      </c>
      <c r="B181" s="353" t="s">
        <v>3677</v>
      </c>
      <c r="C181" s="353" t="s">
        <v>3678</v>
      </c>
      <c r="D181" s="356" t="s">
        <v>3679</v>
      </c>
    </row>
    <row r="182" spans="1:4">
      <c r="A182" s="353" t="s">
        <v>3680</v>
      </c>
      <c r="B182" s="353" t="s">
        <v>3681</v>
      </c>
      <c r="C182" s="353" t="s">
        <v>3682</v>
      </c>
      <c r="D182" s="357" t="s">
        <v>3683</v>
      </c>
    </row>
    <row r="183" spans="1:4">
      <c r="A183" s="353" t="s">
        <v>3684</v>
      </c>
      <c r="B183" s="353" t="s">
        <v>3685</v>
      </c>
      <c r="C183" s="353" t="s">
        <v>3686</v>
      </c>
      <c r="D183" s="356" t="s">
        <v>3687</v>
      </c>
    </row>
    <row r="184" spans="1:4">
      <c r="A184" s="353" t="s">
        <v>3688</v>
      </c>
      <c r="B184" s="353" t="s">
        <v>3689</v>
      </c>
      <c r="C184" s="353" t="s">
        <v>3690</v>
      </c>
      <c r="D184" s="357" t="s">
        <v>3691</v>
      </c>
    </row>
    <row r="185" spans="1:4">
      <c r="A185" s="353" t="s">
        <v>3692</v>
      </c>
      <c r="B185" s="353" t="s">
        <v>3693</v>
      </c>
      <c r="C185" s="353" t="s">
        <v>3694</v>
      </c>
      <c r="D185" s="357" t="s">
        <v>3695</v>
      </c>
    </row>
    <row r="186" spans="1:4">
      <c r="A186" s="353" t="s">
        <v>3696</v>
      </c>
      <c r="B186" s="353" t="s">
        <v>3697</v>
      </c>
      <c r="C186" s="353" t="s">
        <v>3698</v>
      </c>
      <c r="D186" s="356" t="s">
        <v>3699</v>
      </c>
    </row>
    <row r="187" spans="1:4">
      <c r="A187" s="353" t="s">
        <v>3700</v>
      </c>
      <c r="B187" s="353" t="s">
        <v>3701</v>
      </c>
      <c r="C187" s="353" t="s">
        <v>3702</v>
      </c>
      <c r="D187" s="356" t="s">
        <v>3703</v>
      </c>
    </row>
    <row r="188" spans="1:4">
      <c r="A188" s="353" t="s">
        <v>3704</v>
      </c>
      <c r="B188" s="353" t="s">
        <v>3705</v>
      </c>
      <c r="C188" s="353" t="s">
        <v>3136</v>
      </c>
      <c r="D188" s="356" t="s">
        <v>3706</v>
      </c>
    </row>
    <row r="189" spans="1:4">
      <c r="A189" s="353" t="s">
        <v>3707</v>
      </c>
      <c r="B189" s="353" t="s">
        <v>3708</v>
      </c>
      <c r="C189" s="353" t="s">
        <v>3709</v>
      </c>
      <c r="D189" s="356" t="s">
        <v>3710</v>
      </c>
    </row>
    <row r="190" spans="1:4">
      <c r="A190" s="353" t="s">
        <v>3711</v>
      </c>
      <c r="B190" s="353" t="s">
        <v>3712</v>
      </c>
      <c r="C190" s="353" t="s">
        <v>3713</v>
      </c>
      <c r="D190" s="356" t="s">
        <v>3714</v>
      </c>
    </row>
    <row r="191" spans="1:4">
      <c r="A191" s="353" t="s">
        <v>3715</v>
      </c>
      <c r="B191" s="353" t="s">
        <v>3716</v>
      </c>
      <c r="C191" s="353" t="s">
        <v>3717</v>
      </c>
      <c r="D191" s="356" t="s">
        <v>3718</v>
      </c>
    </row>
    <row r="192" spans="1:4">
      <c r="A192" s="353" t="s">
        <v>106</v>
      </c>
      <c r="B192" s="353" t="s">
        <v>108</v>
      </c>
      <c r="C192" s="353" t="s">
        <v>3457</v>
      </c>
      <c r="D192" s="356" t="s">
        <v>3719</v>
      </c>
    </row>
    <row r="193" spans="1:4">
      <c r="A193" s="353" t="s">
        <v>3720</v>
      </c>
      <c r="B193" s="353" t="s">
        <v>3721</v>
      </c>
      <c r="C193" s="353" t="s">
        <v>3490</v>
      </c>
      <c r="D193" s="356" t="s">
        <v>3722</v>
      </c>
    </row>
    <row r="194" spans="1:4">
      <c r="A194" s="353" t="s">
        <v>3723</v>
      </c>
      <c r="B194" s="353" t="s">
        <v>3724</v>
      </c>
      <c r="C194" s="353" t="s">
        <v>3517</v>
      </c>
      <c r="D194" s="356" t="s">
        <v>3725</v>
      </c>
    </row>
    <row r="195" spans="1:4">
      <c r="A195" s="353" t="s">
        <v>3726</v>
      </c>
      <c r="B195" s="353" t="s">
        <v>3727</v>
      </c>
      <c r="C195" s="353" t="s">
        <v>3728</v>
      </c>
      <c r="D195" s="356" t="s">
        <v>3729</v>
      </c>
    </row>
    <row r="196" spans="1:4">
      <c r="A196" s="353" t="s">
        <v>3730</v>
      </c>
      <c r="B196" s="353" t="s">
        <v>3731</v>
      </c>
      <c r="C196" s="353" t="s">
        <v>3425</v>
      </c>
      <c r="D196" s="356" t="s">
        <v>3732</v>
      </c>
    </row>
    <row r="197" spans="1:4">
      <c r="A197" s="353" t="s">
        <v>3733</v>
      </c>
      <c r="B197" s="353" t="s">
        <v>3734</v>
      </c>
      <c r="C197" s="353" t="s">
        <v>3735</v>
      </c>
      <c r="D197" s="356" t="s">
        <v>3736</v>
      </c>
    </row>
    <row r="198" spans="1:4">
      <c r="A198" s="353" t="s">
        <v>3737</v>
      </c>
      <c r="B198" s="353" t="s">
        <v>3738</v>
      </c>
      <c r="C198" s="353" t="s">
        <v>3682</v>
      </c>
      <c r="D198" s="356" t="s">
        <v>3739</v>
      </c>
    </row>
    <row r="199" spans="1:4">
      <c r="A199" s="353" t="s">
        <v>3740</v>
      </c>
      <c r="B199" s="353" t="s">
        <v>3741</v>
      </c>
      <c r="C199" s="353" t="s">
        <v>3742</v>
      </c>
      <c r="D199" s="356" t="s">
        <v>3736</v>
      </c>
    </row>
    <row r="200" spans="1:4">
      <c r="A200" s="353" t="s">
        <v>3743</v>
      </c>
      <c r="B200" s="353" t="s">
        <v>3744</v>
      </c>
      <c r="C200" s="353" t="s">
        <v>3745</v>
      </c>
      <c r="D200" s="356" t="s">
        <v>3554</v>
      </c>
    </row>
    <row r="201" spans="1:4">
      <c r="A201" s="353" t="s">
        <v>3746</v>
      </c>
      <c r="B201" s="353" t="s">
        <v>3747</v>
      </c>
      <c r="C201" s="353" t="s">
        <v>3748</v>
      </c>
      <c r="D201" s="356" t="s">
        <v>3749</v>
      </c>
    </row>
    <row r="202" spans="1:4">
      <c r="A202" s="353" t="s">
        <v>3750</v>
      </c>
      <c r="B202" s="353" t="s">
        <v>3751</v>
      </c>
      <c r="C202" s="353" t="s">
        <v>3136</v>
      </c>
      <c r="D202" s="356" t="s">
        <v>3752</v>
      </c>
    </row>
    <row r="203" spans="1:4">
      <c r="A203" s="353" t="s">
        <v>3753</v>
      </c>
      <c r="B203" s="353" t="s">
        <v>3754</v>
      </c>
      <c r="C203" s="353" t="s">
        <v>3136</v>
      </c>
      <c r="D203" s="358" t="s">
        <v>3755</v>
      </c>
    </row>
    <row r="204" spans="1:4">
      <c r="A204" s="353" t="s">
        <v>3756</v>
      </c>
      <c r="B204" s="353" t="s">
        <v>3757</v>
      </c>
      <c r="C204" s="353" t="s">
        <v>3136</v>
      </c>
      <c r="D204" s="358" t="s">
        <v>3758</v>
      </c>
    </row>
    <row r="205" spans="1:4">
      <c r="A205" s="353" t="s">
        <v>3759</v>
      </c>
      <c r="B205" s="353" t="s">
        <v>3760</v>
      </c>
      <c r="C205" s="353" t="s">
        <v>3136</v>
      </c>
      <c r="D205" s="358" t="s">
        <v>3761</v>
      </c>
    </row>
    <row r="206" spans="1:4">
      <c r="A206" s="353" t="s">
        <v>110</v>
      </c>
      <c r="B206" s="353" t="s">
        <v>112</v>
      </c>
      <c r="C206" s="353" t="s">
        <v>3120</v>
      </c>
      <c r="D206" s="358" t="s">
        <v>3762</v>
      </c>
    </row>
    <row r="207" spans="1:4">
      <c r="A207" s="353" t="s">
        <v>3763</v>
      </c>
      <c r="B207" s="353" t="s">
        <v>3764</v>
      </c>
      <c r="C207" s="353" t="s">
        <v>3765</v>
      </c>
      <c r="D207" s="358" t="s">
        <v>3766</v>
      </c>
    </row>
    <row r="208" spans="1:4">
      <c r="A208" s="353" t="s">
        <v>48</v>
      </c>
      <c r="B208" s="353" t="s">
        <v>49</v>
      </c>
      <c r="C208" s="353" t="s">
        <v>3767</v>
      </c>
      <c r="D208" s="358" t="s">
        <v>3768</v>
      </c>
    </row>
    <row r="209" spans="1:4">
      <c r="A209" s="353" t="s">
        <v>3769</v>
      </c>
      <c r="B209" s="353" t="s">
        <v>3770</v>
      </c>
      <c r="C209" s="353" t="s">
        <v>3425</v>
      </c>
      <c r="D209" s="358" t="s">
        <v>3771</v>
      </c>
    </row>
    <row r="210" spans="1:4">
      <c r="A210" s="353" t="s">
        <v>3772</v>
      </c>
      <c r="B210" s="353" t="s">
        <v>3773</v>
      </c>
      <c r="C210" s="353" t="s">
        <v>3136</v>
      </c>
      <c r="D210" s="358" t="s">
        <v>196</v>
      </c>
    </row>
    <row r="211" spans="1:4" ht="32.25">
      <c r="A211" s="353" t="s">
        <v>3774</v>
      </c>
      <c r="B211" s="353" t="s">
        <v>3775</v>
      </c>
      <c r="C211" s="359" t="s">
        <v>3776</v>
      </c>
      <c r="D211" s="358" t="s">
        <v>3777</v>
      </c>
    </row>
    <row r="212" spans="1:4">
      <c r="A212" s="353" t="s">
        <v>3778</v>
      </c>
      <c r="B212" s="353" t="s">
        <v>3779</v>
      </c>
      <c r="C212" s="353" t="s">
        <v>3780</v>
      </c>
      <c r="D212" s="358" t="s">
        <v>3781</v>
      </c>
    </row>
    <row r="213" spans="1:4">
      <c r="A213" s="353" t="s">
        <v>69</v>
      </c>
      <c r="B213" s="353" t="s">
        <v>696</v>
      </c>
      <c r="C213" s="353" t="s">
        <v>3782</v>
      </c>
      <c r="D213" s="358" t="s">
        <v>3783</v>
      </c>
    </row>
    <row r="214" spans="1:4" ht="21.75">
      <c r="A214" s="353" t="s">
        <v>3784</v>
      </c>
      <c r="B214" s="353" t="s">
        <v>3785</v>
      </c>
      <c r="C214" s="359" t="s">
        <v>3786</v>
      </c>
      <c r="D214" s="358" t="s">
        <v>3787</v>
      </c>
    </row>
    <row r="215" spans="1:4">
      <c r="A215" s="353" t="s">
        <v>3788</v>
      </c>
      <c r="B215" s="353" t="s">
        <v>3789</v>
      </c>
      <c r="C215" s="353" t="s">
        <v>3790</v>
      </c>
      <c r="D215" s="358" t="s">
        <v>3791</v>
      </c>
    </row>
    <row r="216" spans="1:4" ht="42">
      <c r="A216" s="353" t="s">
        <v>3792</v>
      </c>
      <c r="B216" s="353" t="s">
        <v>3793</v>
      </c>
      <c r="C216" s="359" t="s">
        <v>3794</v>
      </c>
      <c r="D216" s="358" t="s">
        <v>3795</v>
      </c>
    </row>
    <row r="217" spans="1:4">
      <c r="A217" s="353" t="s">
        <v>3796</v>
      </c>
      <c r="B217" s="353" t="s">
        <v>3797</v>
      </c>
      <c r="C217" s="353" t="s">
        <v>3798</v>
      </c>
      <c r="D217" s="358" t="s">
        <v>3799</v>
      </c>
    </row>
    <row r="218" spans="1:4">
      <c r="A218" s="353" t="s">
        <v>3800</v>
      </c>
      <c r="B218" s="353" t="s">
        <v>3801</v>
      </c>
      <c r="C218" s="353" t="s">
        <v>3802</v>
      </c>
      <c r="D218" s="358" t="s">
        <v>3803</v>
      </c>
    </row>
    <row r="219" spans="1:4">
      <c r="A219" s="353" t="s">
        <v>3804</v>
      </c>
      <c r="B219" s="353" t="s">
        <v>16</v>
      </c>
      <c r="C219" s="353" t="s">
        <v>9</v>
      </c>
      <c r="D219" s="358" t="s">
        <v>3224</v>
      </c>
    </row>
    <row r="220" spans="1:4">
      <c r="A220" s="353" t="s">
        <v>3805</v>
      </c>
      <c r="B220" s="353" t="s">
        <v>724</v>
      </c>
      <c r="C220" s="353" t="s">
        <v>3806</v>
      </c>
      <c r="D220" s="358" t="s">
        <v>3807</v>
      </c>
    </row>
    <row r="221" spans="1:4">
      <c r="A221" s="353" t="s">
        <v>3808</v>
      </c>
      <c r="B221" s="353" t="s">
        <v>3809</v>
      </c>
      <c r="C221" s="353" t="s">
        <v>3810</v>
      </c>
      <c r="D221" s="358" t="s">
        <v>3811</v>
      </c>
    </row>
    <row r="222" spans="1:4">
      <c r="A222" s="353" t="s">
        <v>3812</v>
      </c>
      <c r="B222" s="353" t="s">
        <v>1146</v>
      </c>
      <c r="C222" s="353" t="s">
        <v>3813</v>
      </c>
      <c r="D222" s="358" t="s">
        <v>3814</v>
      </c>
    </row>
    <row r="223" spans="1:4">
      <c r="A223" s="353" t="s">
        <v>3815</v>
      </c>
      <c r="B223" s="353" t="s">
        <v>3816</v>
      </c>
      <c r="C223" s="353" t="s">
        <v>3817</v>
      </c>
      <c r="D223" s="358" t="s">
        <v>3818</v>
      </c>
    </row>
    <row r="224" spans="1:4">
      <c r="A224" s="353" t="s">
        <v>3819</v>
      </c>
      <c r="B224" s="353" t="s">
        <v>3820</v>
      </c>
      <c r="C224" s="353" t="s">
        <v>3821</v>
      </c>
      <c r="D224" s="358" t="s">
        <v>3822</v>
      </c>
    </row>
    <row r="225" spans="1:4">
      <c r="A225" s="353" t="s">
        <v>3823</v>
      </c>
      <c r="B225" s="353" t="s">
        <v>3824</v>
      </c>
      <c r="C225" s="353" t="s">
        <v>9</v>
      </c>
      <c r="D225" s="358" t="s">
        <v>3825</v>
      </c>
    </row>
    <row r="226" spans="1:4">
      <c r="A226" s="353" t="s">
        <v>3826</v>
      </c>
      <c r="B226" s="353" t="s">
        <v>3827</v>
      </c>
      <c r="C226" s="353" t="s">
        <v>3828</v>
      </c>
      <c r="D226" s="358" t="s">
        <v>3829</v>
      </c>
    </row>
    <row r="227" spans="1:4">
      <c r="A227" s="353" t="s">
        <v>3830</v>
      </c>
      <c r="B227" s="353" t="s">
        <v>739</v>
      </c>
      <c r="C227" s="353" t="s">
        <v>3831</v>
      </c>
      <c r="D227" s="356" t="s">
        <v>3272</v>
      </c>
    </row>
    <row r="228" spans="1:4">
      <c r="A228" s="353" t="s">
        <v>3832</v>
      </c>
      <c r="B228" s="353" t="s">
        <v>3833</v>
      </c>
      <c r="C228" s="353" t="s">
        <v>3831</v>
      </c>
      <c r="D228" s="356" t="s">
        <v>3834</v>
      </c>
    </row>
    <row r="229" spans="1:4">
      <c r="A229" s="353" t="s">
        <v>3835</v>
      </c>
      <c r="B229" s="353" t="s">
        <v>3836</v>
      </c>
      <c r="C229" s="353" t="s">
        <v>3831</v>
      </c>
      <c r="D229" s="356" t="s">
        <v>3837</v>
      </c>
    </row>
    <row r="230" spans="1:4">
      <c r="A230" s="353" t="s">
        <v>3838</v>
      </c>
      <c r="B230" s="353" t="s">
        <v>3839</v>
      </c>
      <c r="C230" s="353" t="s">
        <v>3831</v>
      </c>
      <c r="D230" s="356" t="s">
        <v>3840</v>
      </c>
    </row>
    <row r="231" spans="1:4">
      <c r="A231" s="353" t="s">
        <v>3841</v>
      </c>
      <c r="B231" s="353" t="s">
        <v>3842</v>
      </c>
      <c r="C231" s="353" t="s">
        <v>3831</v>
      </c>
      <c r="D231" s="356" t="s">
        <v>3843</v>
      </c>
    </row>
    <row r="232" spans="1:4">
      <c r="A232" s="353" t="s">
        <v>3844</v>
      </c>
      <c r="B232" s="353" t="s">
        <v>3845</v>
      </c>
      <c r="C232" s="353" t="s">
        <v>3136</v>
      </c>
      <c r="D232" s="356" t="s">
        <v>196</v>
      </c>
    </row>
    <row r="233" spans="1:4">
      <c r="A233" s="353" t="s">
        <v>3846</v>
      </c>
      <c r="B233" s="353" t="s">
        <v>3847</v>
      </c>
      <c r="C233" s="353" t="s">
        <v>3136</v>
      </c>
      <c r="D233" s="356" t="s">
        <v>196</v>
      </c>
    </row>
    <row r="234" spans="1:4">
      <c r="A234" s="353" t="s">
        <v>3848</v>
      </c>
      <c r="B234" s="353" t="s">
        <v>3849</v>
      </c>
      <c r="C234" s="353" t="s">
        <v>3831</v>
      </c>
      <c r="D234" s="356" t="s">
        <v>3850</v>
      </c>
    </row>
    <row r="235" spans="1:4">
      <c r="A235" s="353" t="s">
        <v>3851</v>
      </c>
      <c r="B235" s="353" t="s">
        <v>3852</v>
      </c>
      <c r="C235" s="353" t="s">
        <v>3853</v>
      </c>
      <c r="D235" s="356" t="s">
        <v>3854</v>
      </c>
    </row>
    <row r="236" spans="1:4">
      <c r="A236" s="353" t="s">
        <v>3855</v>
      </c>
      <c r="B236" s="353" t="s">
        <v>3856</v>
      </c>
      <c r="C236" s="353" t="s">
        <v>3853</v>
      </c>
      <c r="D236" s="356" t="s">
        <v>3857</v>
      </c>
    </row>
    <row r="237" spans="1:4">
      <c r="A237" s="353" t="s">
        <v>114</v>
      </c>
      <c r="B237" s="353" t="s">
        <v>3858</v>
      </c>
      <c r="C237" s="353" t="s">
        <v>3853</v>
      </c>
      <c r="D237" s="356" t="s">
        <v>3283</v>
      </c>
    </row>
    <row r="238" spans="1:4">
      <c r="A238" s="353" t="s">
        <v>3859</v>
      </c>
      <c r="B238" s="353" t="s">
        <v>3860</v>
      </c>
      <c r="C238" s="353" t="s">
        <v>3853</v>
      </c>
      <c r="D238" s="356" t="s">
        <v>3861</v>
      </c>
    </row>
    <row r="239" spans="1:4">
      <c r="A239" s="353" t="s">
        <v>3862</v>
      </c>
      <c r="B239" s="353" t="s">
        <v>3863</v>
      </c>
      <c r="C239" s="353" t="s">
        <v>3831</v>
      </c>
      <c r="D239" s="356" t="s">
        <v>3864</v>
      </c>
    </row>
    <row r="240" spans="1:4">
      <c r="A240" s="353" t="s">
        <v>3865</v>
      </c>
      <c r="B240" s="353" t="s">
        <v>3866</v>
      </c>
      <c r="C240" s="353" t="s">
        <v>3831</v>
      </c>
      <c r="D240" s="356" t="s">
        <v>3867</v>
      </c>
    </row>
    <row r="241" spans="1:4">
      <c r="A241" s="353" t="s">
        <v>3868</v>
      </c>
      <c r="B241" s="353" t="s">
        <v>86</v>
      </c>
      <c r="C241" s="353" t="s">
        <v>3831</v>
      </c>
      <c r="D241" s="356" t="s">
        <v>3869</v>
      </c>
    </row>
    <row r="242" spans="1:4">
      <c r="A242" s="353" t="s">
        <v>3870</v>
      </c>
      <c r="B242" s="353" t="s">
        <v>3871</v>
      </c>
      <c r="C242" s="353" t="s">
        <v>3831</v>
      </c>
      <c r="D242" s="356" t="s">
        <v>3272</v>
      </c>
    </row>
    <row r="243" spans="1:4">
      <c r="A243" s="353" t="s">
        <v>3872</v>
      </c>
      <c r="B243" s="353" t="s">
        <v>3873</v>
      </c>
      <c r="C243" s="353" t="s">
        <v>3853</v>
      </c>
      <c r="D243" s="356" t="s">
        <v>3874</v>
      </c>
    </row>
    <row r="244" spans="1:4">
      <c r="A244" s="353" t="s">
        <v>3875</v>
      </c>
      <c r="B244" s="353" t="s">
        <v>3876</v>
      </c>
      <c r="C244" s="353" t="s">
        <v>3831</v>
      </c>
      <c r="D244" s="356" t="s">
        <v>3877</v>
      </c>
    </row>
    <row r="245" spans="1:4">
      <c r="A245" s="353" t="s">
        <v>3878</v>
      </c>
      <c r="B245" s="353" t="s">
        <v>3879</v>
      </c>
      <c r="C245" s="353" t="s">
        <v>3831</v>
      </c>
      <c r="D245" s="356" t="s">
        <v>3880</v>
      </c>
    </row>
    <row r="246" spans="1:4">
      <c r="A246" s="353" t="s">
        <v>3881</v>
      </c>
      <c r="B246" s="353" t="s">
        <v>92</v>
      </c>
      <c r="C246" s="353" t="s">
        <v>3853</v>
      </c>
      <c r="D246" s="356" t="s">
        <v>3882</v>
      </c>
    </row>
    <row r="247" spans="1:4">
      <c r="A247" s="353" t="s">
        <v>3883</v>
      </c>
      <c r="B247" s="353" t="s">
        <v>3884</v>
      </c>
      <c r="C247" s="353" t="s">
        <v>3831</v>
      </c>
      <c r="D247" s="356" t="s">
        <v>3885</v>
      </c>
    </row>
    <row r="248" spans="1:4">
      <c r="A248" s="353" t="s">
        <v>3886</v>
      </c>
      <c r="B248" s="353" t="s">
        <v>3887</v>
      </c>
      <c r="C248" s="353" t="s">
        <v>3831</v>
      </c>
      <c r="D248" s="356" t="s">
        <v>3425</v>
      </c>
    </row>
    <row r="249" spans="1:4">
      <c r="A249" s="353" t="s">
        <v>3888</v>
      </c>
      <c r="B249" s="353" t="s">
        <v>3889</v>
      </c>
      <c r="C249" s="353" t="s">
        <v>3136</v>
      </c>
      <c r="D249" s="356" t="s">
        <v>196</v>
      </c>
    </row>
    <row r="250" spans="1:4">
      <c r="A250" s="353" t="s">
        <v>3890</v>
      </c>
      <c r="B250" s="353" t="s">
        <v>3891</v>
      </c>
      <c r="C250" s="353" t="s">
        <v>3136</v>
      </c>
      <c r="D250" s="356" t="s">
        <v>196</v>
      </c>
    </row>
    <row r="251" spans="1:4">
      <c r="A251" s="353" t="s">
        <v>31</v>
      </c>
      <c r="B251" s="353" t="s">
        <v>3892</v>
      </c>
      <c r="C251" s="353" t="s">
        <v>3136</v>
      </c>
      <c r="D251" s="356" t="s">
        <v>196</v>
      </c>
    </row>
    <row r="252" spans="1:4">
      <c r="A252" s="353" t="s">
        <v>3893</v>
      </c>
      <c r="B252" s="353" t="s">
        <v>3894</v>
      </c>
      <c r="C252" s="353" t="s">
        <v>3136</v>
      </c>
      <c r="D252" s="356" t="s">
        <v>196</v>
      </c>
    </row>
    <row r="253" spans="1:4">
      <c r="A253" s="353" t="s">
        <v>3895</v>
      </c>
      <c r="B253" s="353" t="s">
        <v>3896</v>
      </c>
      <c r="C253" s="353" t="s">
        <v>3136</v>
      </c>
      <c r="D253" s="356" t="s">
        <v>196</v>
      </c>
    </row>
    <row r="254" spans="1:4">
      <c r="A254" s="353" t="s">
        <v>3897</v>
      </c>
      <c r="B254" s="353" t="s">
        <v>3898</v>
      </c>
      <c r="C254" s="353" t="s">
        <v>3136</v>
      </c>
      <c r="D254" s="356" t="s">
        <v>196</v>
      </c>
    </row>
    <row r="255" spans="1:4">
      <c r="A255" s="353" t="s">
        <v>3899</v>
      </c>
      <c r="B255" s="353" t="s">
        <v>3900</v>
      </c>
      <c r="C255" s="353" t="s">
        <v>3136</v>
      </c>
      <c r="D255" s="356" t="s">
        <v>196</v>
      </c>
    </row>
    <row r="256" spans="1:4">
      <c r="A256" s="353" t="s">
        <v>3901</v>
      </c>
      <c r="B256" s="353" t="s">
        <v>3902</v>
      </c>
      <c r="C256" s="353" t="s">
        <v>3831</v>
      </c>
      <c r="D256" s="356" t="s">
        <v>3837</v>
      </c>
    </row>
    <row r="257" spans="1:4">
      <c r="A257" s="353" t="s">
        <v>3903</v>
      </c>
      <c r="B257" s="353" t="s">
        <v>2821</v>
      </c>
      <c r="C257" s="353" t="s">
        <v>3831</v>
      </c>
      <c r="D257" s="356" t="s">
        <v>3904</v>
      </c>
    </row>
    <row r="258" spans="1:4">
      <c r="A258" s="353" t="s">
        <v>3905</v>
      </c>
      <c r="B258" s="353" t="s">
        <v>3906</v>
      </c>
      <c r="C258" s="353" t="s">
        <v>3831</v>
      </c>
      <c r="D258" s="356" t="s">
        <v>3907</v>
      </c>
    </row>
    <row r="259" spans="1:4">
      <c r="A259" s="353" t="s">
        <v>3908</v>
      </c>
      <c r="B259" s="353" t="s">
        <v>3909</v>
      </c>
      <c r="C259" s="353" t="s">
        <v>3831</v>
      </c>
      <c r="D259" s="356" t="s">
        <v>3910</v>
      </c>
    </row>
    <row r="260" spans="1:4">
      <c r="A260" s="353" t="s">
        <v>3911</v>
      </c>
      <c r="B260" s="353" t="s">
        <v>3912</v>
      </c>
      <c r="C260" s="353" t="s">
        <v>3831</v>
      </c>
      <c r="D260" s="356" t="s">
        <v>3913</v>
      </c>
    </row>
    <row r="261" spans="1:4">
      <c r="A261" s="353" t="s">
        <v>3914</v>
      </c>
      <c r="B261" s="353" t="s">
        <v>135</v>
      </c>
      <c r="C261" s="353" t="s">
        <v>3831</v>
      </c>
      <c r="D261" s="356" t="s">
        <v>3272</v>
      </c>
    </row>
    <row r="262" spans="1:4">
      <c r="A262" s="353" t="s">
        <v>3915</v>
      </c>
      <c r="B262" s="353" t="s">
        <v>3916</v>
      </c>
      <c r="C262" s="353" t="s">
        <v>3853</v>
      </c>
      <c r="D262" s="356" t="s">
        <v>3917</v>
      </c>
    </row>
    <row r="263" spans="1:4">
      <c r="A263" s="353" t="s">
        <v>3918</v>
      </c>
      <c r="B263" s="353" t="s">
        <v>3919</v>
      </c>
      <c r="C263" s="353" t="s">
        <v>3853</v>
      </c>
      <c r="D263" s="356" t="s">
        <v>3920</v>
      </c>
    </row>
    <row r="264" spans="1:4">
      <c r="A264" s="353" t="s">
        <v>3921</v>
      </c>
      <c r="B264" s="353" t="s">
        <v>3922</v>
      </c>
      <c r="C264" s="353" t="s">
        <v>3831</v>
      </c>
      <c r="D264" s="356" t="s">
        <v>3272</v>
      </c>
    </row>
    <row r="265" spans="1:4">
      <c r="A265" s="353" t="s">
        <v>3923</v>
      </c>
      <c r="B265" s="353" t="s">
        <v>3924</v>
      </c>
      <c r="C265" s="353" t="s">
        <v>3831</v>
      </c>
      <c r="D265" s="356" t="s">
        <v>3925</v>
      </c>
    </row>
    <row r="266" spans="1:4">
      <c r="A266" s="353" t="s">
        <v>119</v>
      </c>
      <c r="B266" s="353" t="s">
        <v>121</v>
      </c>
      <c r="C266" s="353" t="s">
        <v>3831</v>
      </c>
      <c r="D266" s="356" t="s">
        <v>3864</v>
      </c>
    </row>
    <row r="267" spans="1:4">
      <c r="A267" s="353" t="s">
        <v>3926</v>
      </c>
      <c r="B267" s="353" t="s">
        <v>3927</v>
      </c>
      <c r="C267" s="353" t="s">
        <v>3831</v>
      </c>
      <c r="D267" s="356" t="s">
        <v>3810</v>
      </c>
    </row>
    <row r="268" spans="1:4">
      <c r="A268" s="353" t="s">
        <v>62</v>
      </c>
      <c r="B268" s="353" t="s">
        <v>3928</v>
      </c>
      <c r="C268" s="353" t="s">
        <v>3831</v>
      </c>
      <c r="D268" s="356" t="s">
        <v>3283</v>
      </c>
    </row>
    <row r="269" spans="1:4">
      <c r="A269" s="353" t="s">
        <v>3929</v>
      </c>
      <c r="B269" s="353" t="s">
        <v>3930</v>
      </c>
      <c r="C269" s="353" t="s">
        <v>3831</v>
      </c>
      <c r="D269" s="356" t="s">
        <v>3425</v>
      </c>
    </row>
    <row r="270" spans="1:4">
      <c r="A270" s="353" t="s">
        <v>3931</v>
      </c>
      <c r="B270" s="353" t="s">
        <v>3932</v>
      </c>
      <c r="C270" s="353" t="s">
        <v>3831</v>
      </c>
      <c r="D270" s="356" t="s">
        <v>3933</v>
      </c>
    </row>
    <row r="271" spans="1:4">
      <c r="A271" s="353" t="s">
        <v>3934</v>
      </c>
      <c r="B271" s="353" t="s">
        <v>3935</v>
      </c>
      <c r="C271" s="353" t="s">
        <v>3853</v>
      </c>
      <c r="D271" s="356" t="s">
        <v>3936</v>
      </c>
    </row>
    <row r="272" spans="1:4">
      <c r="A272" s="353" t="s">
        <v>3937</v>
      </c>
      <c r="B272" s="353" t="s">
        <v>3938</v>
      </c>
      <c r="C272" s="353" t="s">
        <v>3628</v>
      </c>
      <c r="D272" s="356" t="s">
        <v>3939</v>
      </c>
    </row>
    <row r="273" spans="1:4">
      <c r="A273" s="353" t="s">
        <v>3940</v>
      </c>
      <c r="B273" s="353" t="s">
        <v>3941</v>
      </c>
      <c r="C273" s="353" t="s">
        <v>3136</v>
      </c>
      <c r="D273" s="356" t="s">
        <v>3942</v>
      </c>
    </row>
    <row r="274" spans="1:4">
      <c r="A274" s="353" t="s">
        <v>3943</v>
      </c>
      <c r="B274" s="353" t="s">
        <v>3944</v>
      </c>
      <c r="C274" s="353" t="s">
        <v>3717</v>
      </c>
      <c r="D274" s="356" t="s">
        <v>3945</v>
      </c>
    </row>
    <row r="275" spans="1:4">
      <c r="A275" s="353" t="s">
        <v>122</v>
      </c>
      <c r="B275" s="353" t="s">
        <v>124</v>
      </c>
      <c r="C275" s="353" t="s">
        <v>3136</v>
      </c>
      <c r="D275" s="356" t="s">
        <v>3946</v>
      </c>
    </row>
    <row r="276" spans="1:4">
      <c r="A276" s="353" t="s">
        <v>3947</v>
      </c>
      <c r="B276" s="353" t="s">
        <v>3948</v>
      </c>
      <c r="C276" s="353" t="s">
        <v>3717</v>
      </c>
      <c r="D276" s="356" t="s">
        <v>3949</v>
      </c>
    </row>
    <row r="277" spans="1:4">
      <c r="A277" s="353" t="s">
        <v>3950</v>
      </c>
      <c r="B277" s="353" t="s">
        <v>3951</v>
      </c>
      <c r="C277" s="353" t="s">
        <v>3632</v>
      </c>
      <c r="D277" s="356" t="s">
        <v>3952</v>
      </c>
    </row>
    <row r="278" spans="1:4">
      <c r="A278" s="353" t="s">
        <v>3953</v>
      </c>
      <c r="B278" s="353" t="s">
        <v>3954</v>
      </c>
      <c r="C278" s="353" t="s">
        <v>3955</v>
      </c>
      <c r="D278" s="356" t="s">
        <v>3956</v>
      </c>
    </row>
    <row r="279" spans="1:4">
      <c r="A279" s="353" t="s">
        <v>3957</v>
      </c>
      <c r="B279" s="353" t="s">
        <v>3958</v>
      </c>
      <c r="C279" s="353" t="s">
        <v>3136</v>
      </c>
      <c r="D279" s="356" t="s">
        <v>3959</v>
      </c>
    </row>
    <row r="280" spans="1:4">
      <c r="A280" s="353" t="s">
        <v>3960</v>
      </c>
      <c r="B280" s="353" t="s">
        <v>3961</v>
      </c>
      <c r="C280" s="353" t="s">
        <v>3136</v>
      </c>
      <c r="D280" s="356" t="s">
        <v>3157</v>
      </c>
    </row>
    <row r="281" spans="1:4" ht="21.75">
      <c r="A281" s="353" t="s">
        <v>3962</v>
      </c>
      <c r="B281" s="353" t="s">
        <v>3963</v>
      </c>
      <c r="C281" s="359" t="s">
        <v>3964</v>
      </c>
      <c r="D281" s="356" t="s">
        <v>3965</v>
      </c>
    </row>
    <row r="282" spans="1:4" ht="32.25">
      <c r="A282" s="353" t="s">
        <v>3966</v>
      </c>
      <c r="B282" s="353" t="s">
        <v>3967</v>
      </c>
      <c r="C282" s="359" t="s">
        <v>3968</v>
      </c>
      <c r="D282" s="356" t="s">
        <v>3969</v>
      </c>
    </row>
    <row r="283" spans="1:4">
      <c r="A283" s="353" t="s">
        <v>3970</v>
      </c>
      <c r="B283" s="353" t="s">
        <v>3971</v>
      </c>
      <c r="C283" s="353" t="s">
        <v>3136</v>
      </c>
      <c r="D283" s="356" t="s">
        <v>3972</v>
      </c>
    </row>
    <row r="284" spans="1:4">
      <c r="A284" s="353" t="s">
        <v>3973</v>
      </c>
      <c r="B284" s="353" t="s">
        <v>3974</v>
      </c>
      <c r="C284" s="353" t="s">
        <v>3128</v>
      </c>
      <c r="D284" s="356" t="s">
        <v>3975</v>
      </c>
    </row>
    <row r="285" spans="1:4">
      <c r="A285" s="353" t="s">
        <v>3976</v>
      </c>
      <c r="B285" s="353" t="s">
        <v>3977</v>
      </c>
      <c r="C285" s="353" t="s">
        <v>3498</v>
      </c>
      <c r="D285" s="356" t="s">
        <v>3978</v>
      </c>
    </row>
    <row r="286" spans="1:4">
      <c r="A286" s="353" t="s">
        <v>3979</v>
      </c>
      <c r="B286" s="353" t="s">
        <v>3980</v>
      </c>
      <c r="C286" s="353" t="s">
        <v>3686</v>
      </c>
      <c r="D286" s="356" t="s">
        <v>3981</v>
      </c>
    </row>
    <row r="287" spans="1:4">
      <c r="A287" s="353" t="s">
        <v>3982</v>
      </c>
      <c r="B287" s="353" t="s">
        <v>3983</v>
      </c>
      <c r="C287" s="353" t="s">
        <v>3604</v>
      </c>
      <c r="D287" s="356" t="s">
        <v>3984</v>
      </c>
    </row>
    <row r="288" spans="1:4">
      <c r="A288" s="353" t="s">
        <v>3985</v>
      </c>
      <c r="B288" s="353" t="s">
        <v>3986</v>
      </c>
      <c r="C288" s="353" t="s">
        <v>3128</v>
      </c>
      <c r="D288" s="356" t="s">
        <v>3987</v>
      </c>
    </row>
    <row r="289" spans="1:4">
      <c r="A289" s="353" t="s">
        <v>3988</v>
      </c>
      <c r="B289" s="353" t="s">
        <v>3989</v>
      </c>
      <c r="C289" s="353" t="s">
        <v>3128</v>
      </c>
      <c r="D289" s="356" t="s">
        <v>3990</v>
      </c>
    </row>
    <row r="290" spans="1:4">
      <c r="A290" s="353" t="s">
        <v>3991</v>
      </c>
      <c r="B290" s="353" t="s">
        <v>3992</v>
      </c>
      <c r="C290" s="353" t="s">
        <v>3128</v>
      </c>
      <c r="D290" s="356" t="s">
        <v>3993</v>
      </c>
    </row>
    <row r="291" spans="1:4">
      <c r="A291" s="353" t="s">
        <v>3994</v>
      </c>
      <c r="B291" s="353" t="s">
        <v>3995</v>
      </c>
      <c r="C291" s="353" t="s">
        <v>3996</v>
      </c>
      <c r="D291" s="356" t="s">
        <v>3997</v>
      </c>
    </row>
    <row r="292" spans="1:4">
      <c r="A292" s="353" t="s">
        <v>3998</v>
      </c>
      <c r="B292" s="353" t="s">
        <v>3999</v>
      </c>
      <c r="C292" s="353" t="s">
        <v>3702</v>
      </c>
      <c r="D292" s="356" t="s">
        <v>4000</v>
      </c>
    </row>
    <row r="293" spans="1:4">
      <c r="A293" s="353" t="s">
        <v>4001</v>
      </c>
      <c r="B293" s="353" t="s">
        <v>4002</v>
      </c>
      <c r="C293" s="353" t="s">
        <v>3717</v>
      </c>
      <c r="D293" s="356" t="s">
        <v>4003</v>
      </c>
    </row>
    <row r="294" spans="1:4">
      <c r="A294" s="353" t="s">
        <v>4004</v>
      </c>
      <c r="B294" s="353" t="s">
        <v>4005</v>
      </c>
      <c r="C294" s="353" t="s">
        <v>3717</v>
      </c>
      <c r="D294" s="356" t="s">
        <v>4006</v>
      </c>
    </row>
    <row r="295" spans="1:4">
      <c r="A295" s="353" t="s">
        <v>4007</v>
      </c>
      <c r="B295" s="353" t="s">
        <v>4008</v>
      </c>
      <c r="C295" s="353" t="s">
        <v>4009</v>
      </c>
      <c r="D295" s="356" t="s">
        <v>4010</v>
      </c>
    </row>
    <row r="296" spans="1:4">
      <c r="A296" s="353" t="s">
        <v>4011</v>
      </c>
      <c r="B296" s="353" t="s">
        <v>4012</v>
      </c>
      <c r="C296" s="353" t="s">
        <v>4013</v>
      </c>
      <c r="D296" s="356" t="s">
        <v>4014</v>
      </c>
    </row>
    <row r="297" spans="1:4">
      <c r="A297" s="353" t="s">
        <v>4015</v>
      </c>
      <c r="B297" s="353" t="s">
        <v>4016</v>
      </c>
      <c r="C297" s="353" t="s">
        <v>4017</v>
      </c>
      <c r="D297" s="356" t="s">
        <v>4018</v>
      </c>
    </row>
    <row r="298" spans="1:4">
      <c r="A298" s="353" t="s">
        <v>4019</v>
      </c>
      <c r="B298" s="353" t="s">
        <v>4020</v>
      </c>
      <c r="C298" s="353" t="s">
        <v>3196</v>
      </c>
      <c r="D298" s="356" t="s">
        <v>4021</v>
      </c>
    </row>
    <row r="299" spans="1:4">
      <c r="A299" s="353" t="s">
        <v>4022</v>
      </c>
      <c r="B299" s="353" t="s">
        <v>4023</v>
      </c>
      <c r="C299" s="353" t="s">
        <v>4024</v>
      </c>
      <c r="D299" s="356" t="s">
        <v>4025</v>
      </c>
    </row>
    <row r="300" spans="1:4">
      <c r="A300" s="353" t="s">
        <v>53</v>
      </c>
      <c r="B300" s="353" t="s">
        <v>54</v>
      </c>
      <c r="C300" s="353" t="s">
        <v>4026</v>
      </c>
      <c r="D300" s="356" t="s">
        <v>4027</v>
      </c>
    </row>
    <row r="301" spans="1:4">
      <c r="A301" s="353" t="s">
        <v>4028</v>
      </c>
      <c r="B301" s="353" t="s">
        <v>4029</v>
      </c>
      <c r="C301" s="353" t="s">
        <v>3136</v>
      </c>
      <c r="D301" s="356" t="s">
        <v>4030</v>
      </c>
    </row>
    <row r="302" spans="1:4">
      <c r="A302" s="353" t="s">
        <v>4031</v>
      </c>
      <c r="B302" s="353" t="s">
        <v>4032</v>
      </c>
      <c r="C302" s="353" t="s">
        <v>3717</v>
      </c>
      <c r="D302" s="356" t="s">
        <v>3736</v>
      </c>
    </row>
    <row r="303" spans="1:4">
      <c r="A303" s="353" t="s">
        <v>4033</v>
      </c>
      <c r="B303" s="353" t="s">
        <v>4034</v>
      </c>
      <c r="C303" s="353" t="s">
        <v>4035</v>
      </c>
      <c r="D303" s="356" t="s">
        <v>4036</v>
      </c>
    </row>
    <row r="304" spans="1:4">
      <c r="A304" s="353" t="s">
        <v>126</v>
      </c>
      <c r="B304" s="353" t="s">
        <v>123</v>
      </c>
      <c r="C304" s="353" t="s">
        <v>4037</v>
      </c>
      <c r="D304" s="356" t="s">
        <v>4038</v>
      </c>
    </row>
    <row r="305" spans="1:4">
      <c r="A305" s="353" t="s">
        <v>4039</v>
      </c>
      <c r="B305" s="353" t="s">
        <v>4040</v>
      </c>
      <c r="C305" s="353" t="s">
        <v>3136</v>
      </c>
      <c r="D305" s="356" t="s">
        <v>4041</v>
      </c>
    </row>
    <row r="306" spans="1:4">
      <c r="A306" s="353" t="s">
        <v>4042</v>
      </c>
      <c r="B306" s="353" t="s">
        <v>4043</v>
      </c>
      <c r="C306" s="353" t="s">
        <v>3717</v>
      </c>
      <c r="D306" s="356" t="s">
        <v>4044</v>
      </c>
    </row>
    <row r="307" spans="1:4">
      <c r="A307" s="353" t="s">
        <v>4045</v>
      </c>
      <c r="B307" s="353" t="s">
        <v>4046</v>
      </c>
      <c r="C307" s="353" t="s">
        <v>4047</v>
      </c>
      <c r="D307" s="356" t="s">
        <v>4048</v>
      </c>
    </row>
    <row r="308" spans="1:4">
      <c r="A308" s="353" t="s">
        <v>4049</v>
      </c>
      <c r="B308" s="353" t="s">
        <v>4050</v>
      </c>
      <c r="C308" s="353" t="s">
        <v>3128</v>
      </c>
      <c r="D308" s="356" t="s">
        <v>4051</v>
      </c>
    </row>
    <row r="309" spans="1:4">
      <c r="A309" s="353" t="s">
        <v>17</v>
      </c>
      <c r="B309" s="353" t="s">
        <v>4052</v>
      </c>
      <c r="C309" s="353" t="s">
        <v>3717</v>
      </c>
      <c r="D309" s="356" t="s">
        <v>1311</v>
      </c>
    </row>
    <row r="310" spans="1:4">
      <c r="A310" s="353" t="s">
        <v>38</v>
      </c>
      <c r="B310" s="353" t="s">
        <v>4053</v>
      </c>
      <c r="C310" s="353" t="s">
        <v>3717</v>
      </c>
      <c r="D310" s="356" t="s">
        <v>4054</v>
      </c>
    </row>
    <row r="311" spans="1:4">
      <c r="A311" s="353" t="s">
        <v>4055</v>
      </c>
      <c r="B311" s="353" t="s">
        <v>4056</v>
      </c>
      <c r="C311" s="353" t="s">
        <v>3717</v>
      </c>
      <c r="D311" s="356" t="s">
        <v>794</v>
      </c>
    </row>
    <row r="312" spans="1:4">
      <c r="A312" s="353" t="s">
        <v>128</v>
      </c>
      <c r="B312" s="353" t="s">
        <v>130</v>
      </c>
      <c r="C312" s="353" t="s">
        <v>3136</v>
      </c>
      <c r="D312" s="356" t="s">
        <v>4057</v>
      </c>
    </row>
    <row r="313" spans="1:4">
      <c r="A313" s="353" t="s">
        <v>4058</v>
      </c>
      <c r="B313" s="353" t="s">
        <v>4059</v>
      </c>
      <c r="C313" s="353" t="s">
        <v>4060</v>
      </c>
      <c r="D313" s="356" t="s">
        <v>4061</v>
      </c>
    </row>
    <row r="314" spans="1:4">
      <c r="A314" s="353" t="s">
        <v>4062</v>
      </c>
      <c r="B314" s="353" t="s">
        <v>4063</v>
      </c>
      <c r="C314" s="353" t="s">
        <v>3136</v>
      </c>
      <c r="D314" s="356" t="s">
        <v>4064</v>
      </c>
    </row>
    <row r="315" spans="1:4">
      <c r="A315" s="353" t="s">
        <v>4065</v>
      </c>
      <c r="B315" s="353" t="s">
        <v>4066</v>
      </c>
      <c r="C315" s="353" t="s">
        <v>3717</v>
      </c>
      <c r="D315" s="356" t="s">
        <v>4067</v>
      </c>
    </row>
    <row r="316" spans="1:4">
      <c r="A316" s="353" t="s">
        <v>4068</v>
      </c>
      <c r="B316" s="353" t="s">
        <v>4069</v>
      </c>
      <c r="C316" s="353" t="s">
        <v>3717</v>
      </c>
      <c r="D316" s="356" t="s">
        <v>4070</v>
      </c>
    </row>
    <row r="317" spans="1:4">
      <c r="A317" s="353" t="s">
        <v>4071</v>
      </c>
      <c r="B317" s="353" t="s">
        <v>4072</v>
      </c>
      <c r="C317" s="353" t="s">
        <v>3136</v>
      </c>
      <c r="D317" s="356" t="s">
        <v>4073</v>
      </c>
    </row>
    <row r="318" spans="1:4">
      <c r="A318" s="353" t="s">
        <v>4074</v>
      </c>
      <c r="B318" s="353" t="s">
        <v>4075</v>
      </c>
      <c r="C318" s="353" t="s">
        <v>3686</v>
      </c>
      <c r="D318" s="356" t="s">
        <v>4076</v>
      </c>
    </row>
    <row r="319" spans="1:4">
      <c r="A319" s="353" t="s">
        <v>4077</v>
      </c>
      <c r="B319" s="353" t="s">
        <v>4078</v>
      </c>
      <c r="C319" s="353" t="s">
        <v>3136</v>
      </c>
      <c r="D319" s="356" t="s">
        <v>4079</v>
      </c>
    </row>
    <row r="320" spans="1:4">
      <c r="A320" s="353" t="s">
        <v>4080</v>
      </c>
      <c r="B320" s="353" t="s">
        <v>4081</v>
      </c>
      <c r="C320" s="353" t="s">
        <v>4082</v>
      </c>
      <c r="D320" s="356" t="s">
        <v>4083</v>
      </c>
    </row>
    <row r="321" spans="1:4">
      <c r="A321" s="353" t="s">
        <v>4084</v>
      </c>
      <c r="B321" s="353" t="s">
        <v>721</v>
      </c>
      <c r="C321" s="353" t="s">
        <v>4085</v>
      </c>
      <c r="D321" s="356" t="s">
        <v>4086</v>
      </c>
    </row>
    <row r="322" spans="1:4">
      <c r="A322" s="353" t="s">
        <v>4087</v>
      </c>
      <c r="B322" s="353" t="s">
        <v>4088</v>
      </c>
      <c r="C322" s="353" t="s">
        <v>3498</v>
      </c>
      <c r="D322" s="356" t="s">
        <v>4089</v>
      </c>
    </row>
    <row r="323" spans="1:4">
      <c r="A323" s="353" t="s">
        <v>4090</v>
      </c>
      <c r="B323" s="353" t="s">
        <v>4091</v>
      </c>
      <c r="C323" s="353" t="s">
        <v>4092</v>
      </c>
      <c r="D323" s="356" t="s">
        <v>4093</v>
      </c>
    </row>
    <row r="324" spans="1:4">
      <c r="A324" s="353" t="s">
        <v>4094</v>
      </c>
      <c r="B324" s="353" t="s">
        <v>4095</v>
      </c>
      <c r="C324" s="353" t="s">
        <v>4096</v>
      </c>
      <c r="D324" s="356" t="s">
        <v>4097</v>
      </c>
    </row>
    <row r="325" spans="1:4">
      <c r="A325" s="353" t="s">
        <v>4098</v>
      </c>
      <c r="B325" s="353" t="s">
        <v>4099</v>
      </c>
      <c r="C325" s="353" t="s">
        <v>3136</v>
      </c>
      <c r="D325" s="356" t="s">
        <v>4100</v>
      </c>
    </row>
    <row r="326" spans="1:4">
      <c r="A326" s="353" t="s">
        <v>4101</v>
      </c>
      <c r="B326" s="353" t="s">
        <v>4102</v>
      </c>
      <c r="C326" s="353" t="s">
        <v>3425</v>
      </c>
      <c r="D326" s="356" t="s">
        <v>4103</v>
      </c>
    </row>
    <row r="327" spans="1:4">
      <c r="A327" s="353" t="s">
        <v>4104</v>
      </c>
      <c r="B327" s="353" t="s">
        <v>4105</v>
      </c>
      <c r="C327" s="353" t="s">
        <v>3425</v>
      </c>
      <c r="D327" s="356" t="s">
        <v>4106</v>
      </c>
    </row>
    <row r="328" spans="1:4">
      <c r="A328" s="353" t="s">
        <v>4107</v>
      </c>
      <c r="B328" s="353" t="s">
        <v>4108</v>
      </c>
      <c r="C328" s="353" t="s">
        <v>3498</v>
      </c>
      <c r="D328" s="356" t="s">
        <v>4109</v>
      </c>
    </row>
    <row r="329" spans="1:4">
      <c r="A329" s="353" t="s">
        <v>4110</v>
      </c>
      <c r="B329" s="353" t="s">
        <v>4111</v>
      </c>
      <c r="C329" s="353" t="s">
        <v>3686</v>
      </c>
      <c r="D329" s="356" t="s">
        <v>4112</v>
      </c>
    </row>
    <row r="330" spans="1:4">
      <c r="A330" s="353" t="s">
        <v>4113</v>
      </c>
      <c r="B330" s="353" t="s">
        <v>4114</v>
      </c>
      <c r="C330" s="353" t="s">
        <v>3136</v>
      </c>
      <c r="D330" s="356" t="s">
        <v>4115</v>
      </c>
    </row>
    <row r="331" spans="1:4">
      <c r="A331" s="353" t="s">
        <v>4116</v>
      </c>
      <c r="B331" s="353" t="s">
        <v>4117</v>
      </c>
      <c r="C331" s="353" t="s">
        <v>3682</v>
      </c>
      <c r="D331" s="356" t="s">
        <v>4118</v>
      </c>
    </row>
    <row r="332" spans="1:4">
      <c r="A332" s="353" t="s">
        <v>4119</v>
      </c>
      <c r="B332" s="353" t="s">
        <v>4120</v>
      </c>
      <c r="C332" s="353" t="s">
        <v>3136</v>
      </c>
      <c r="D332" s="356" t="s">
        <v>4121</v>
      </c>
    </row>
    <row r="333" spans="1:4">
      <c r="A333" s="353" t="s">
        <v>4122</v>
      </c>
      <c r="B333" s="353" t="s">
        <v>4123</v>
      </c>
      <c r="C333" s="353" t="s">
        <v>3682</v>
      </c>
      <c r="D333" s="356" t="s">
        <v>4124</v>
      </c>
    </row>
    <row r="334" spans="1:4">
      <c r="A334" s="353" t="s">
        <v>4125</v>
      </c>
      <c r="B334" s="353" t="s">
        <v>4126</v>
      </c>
      <c r="C334" s="353" t="s">
        <v>9</v>
      </c>
      <c r="D334" s="356" t="s">
        <v>4127</v>
      </c>
    </row>
    <row r="335" spans="1:4">
      <c r="A335" s="353" t="s">
        <v>4128</v>
      </c>
      <c r="B335" s="353" t="s">
        <v>4129</v>
      </c>
      <c r="C335" s="353" t="s">
        <v>3425</v>
      </c>
      <c r="D335" s="356" t="s">
        <v>4130</v>
      </c>
    </row>
    <row r="336" spans="1:4">
      <c r="A336" s="353" t="s">
        <v>4131</v>
      </c>
      <c r="B336" s="353" t="s">
        <v>4132</v>
      </c>
      <c r="C336" s="353" t="s">
        <v>4133</v>
      </c>
      <c r="D336" s="356" t="s">
        <v>4134</v>
      </c>
    </row>
    <row r="337" spans="1:4">
      <c r="A337" s="353" t="s">
        <v>4135</v>
      </c>
      <c r="B337" s="353" t="s">
        <v>707</v>
      </c>
      <c r="C337" s="353" t="s">
        <v>4136</v>
      </c>
      <c r="D337" s="356" t="s">
        <v>4137</v>
      </c>
    </row>
    <row r="338" spans="1:4">
      <c r="A338" s="353" t="s">
        <v>4138</v>
      </c>
      <c r="B338" s="353" t="s">
        <v>1417</v>
      </c>
      <c r="C338" s="353" t="s">
        <v>4139</v>
      </c>
      <c r="D338" s="356" t="s">
        <v>4140</v>
      </c>
    </row>
    <row r="339" spans="1:4">
      <c r="A339" s="353" t="s">
        <v>4141</v>
      </c>
      <c r="B339" s="353" t="s">
        <v>4142</v>
      </c>
      <c r="C339" s="353" t="s">
        <v>3136</v>
      </c>
      <c r="D339" s="356" t="s">
        <v>4143</v>
      </c>
    </row>
    <row r="340" spans="1:4">
      <c r="A340" s="353" t="s">
        <v>4144</v>
      </c>
      <c r="B340" s="353" t="s">
        <v>4145</v>
      </c>
      <c r="C340" s="353" t="s">
        <v>3498</v>
      </c>
      <c r="D340" s="356" t="s">
        <v>2326</v>
      </c>
    </row>
    <row r="341" spans="1:4">
      <c r="A341" s="353" t="s">
        <v>10</v>
      </c>
      <c r="B341" s="353" t="s">
        <v>4146</v>
      </c>
      <c r="C341" s="353" t="s">
        <v>4147</v>
      </c>
      <c r="D341" s="356" t="s">
        <v>4148</v>
      </c>
    </row>
    <row r="342" spans="1:4">
      <c r="A342" s="353" t="s">
        <v>4149</v>
      </c>
      <c r="B342" s="353" t="s">
        <v>4150</v>
      </c>
      <c r="C342" s="353" t="s">
        <v>4151</v>
      </c>
      <c r="D342" s="356" t="s">
        <v>4152</v>
      </c>
    </row>
    <row r="343" spans="1:4">
      <c r="A343" s="353" t="s">
        <v>4153</v>
      </c>
      <c r="B343" s="353" t="s">
        <v>4154</v>
      </c>
      <c r="C343" s="353" t="s">
        <v>3136</v>
      </c>
      <c r="D343" s="356" t="s">
        <v>4155</v>
      </c>
    </row>
    <row r="344" spans="1:4">
      <c r="A344" s="353" t="s">
        <v>4156</v>
      </c>
      <c r="B344" s="353" t="s">
        <v>4157</v>
      </c>
      <c r="C344" s="353" t="s">
        <v>3136</v>
      </c>
      <c r="D344" s="356" t="s">
        <v>4158</v>
      </c>
    </row>
    <row r="345" spans="1:4">
      <c r="A345" s="353" t="s">
        <v>4159</v>
      </c>
      <c r="B345" s="353" t="s">
        <v>4160</v>
      </c>
      <c r="C345" s="353" t="s">
        <v>3136</v>
      </c>
      <c r="D345" s="356" t="s">
        <v>4161</v>
      </c>
    </row>
    <row r="346" spans="1:4">
      <c r="A346" s="353" t="s">
        <v>4162</v>
      </c>
      <c r="B346" s="353" t="s">
        <v>4163</v>
      </c>
      <c r="C346" s="353" t="s">
        <v>3996</v>
      </c>
      <c r="D346" s="356" t="s">
        <v>4164</v>
      </c>
    </row>
    <row r="347" spans="1:4">
      <c r="A347" s="353" t="s">
        <v>4165</v>
      </c>
      <c r="B347" s="353" t="s">
        <v>4166</v>
      </c>
      <c r="C347" s="353" t="s">
        <v>3136</v>
      </c>
      <c r="D347" s="356" t="s">
        <v>4167</v>
      </c>
    </row>
    <row r="348" spans="1:4">
      <c r="A348" s="353" t="s">
        <v>4168</v>
      </c>
      <c r="B348" s="353" t="s">
        <v>4169</v>
      </c>
      <c r="C348" s="353" t="s">
        <v>3686</v>
      </c>
      <c r="D348" s="356" t="s">
        <v>2326</v>
      </c>
    </row>
    <row r="349" spans="1:4">
      <c r="A349" s="353" t="s">
        <v>4170</v>
      </c>
      <c r="B349" s="353" t="s">
        <v>4171</v>
      </c>
      <c r="C349" s="353" t="s">
        <v>4172</v>
      </c>
      <c r="D349" s="356" t="s">
        <v>2326</v>
      </c>
    </row>
    <row r="350" spans="1:4">
      <c r="A350" s="353" t="s">
        <v>4173</v>
      </c>
      <c r="B350" s="353" t="s">
        <v>4174</v>
      </c>
      <c r="C350" s="353" t="s">
        <v>3798</v>
      </c>
      <c r="D350" s="356" t="s">
        <v>4175</v>
      </c>
    </row>
    <row r="351" spans="1:4">
      <c r="A351" s="353" t="s">
        <v>4176</v>
      </c>
      <c r="B351" s="353" t="s">
        <v>4177</v>
      </c>
      <c r="C351" s="353" t="s">
        <v>4178</v>
      </c>
      <c r="D351" s="356" t="s">
        <v>4179</v>
      </c>
    </row>
    <row r="352" spans="1:4">
      <c r="A352" s="353" t="s">
        <v>4180</v>
      </c>
      <c r="B352" s="353" t="s">
        <v>4181</v>
      </c>
      <c r="C352" s="353" t="s">
        <v>3136</v>
      </c>
      <c r="D352" s="356" t="s">
        <v>4182</v>
      </c>
    </row>
    <row r="353" spans="1:4">
      <c r="A353" s="353" t="s">
        <v>4183</v>
      </c>
      <c r="B353" s="353" t="s">
        <v>4184</v>
      </c>
      <c r="C353" s="353" t="s">
        <v>9</v>
      </c>
      <c r="D353" s="356" t="s">
        <v>4185</v>
      </c>
    </row>
    <row r="354" spans="1:4">
      <c r="A354" s="353" t="s">
        <v>4186</v>
      </c>
      <c r="B354" s="353" t="s">
        <v>16</v>
      </c>
      <c r="C354" s="353" t="s">
        <v>9</v>
      </c>
      <c r="D354" s="356" t="s">
        <v>4187</v>
      </c>
    </row>
    <row r="355" spans="1:4">
      <c r="A355" s="353" t="s">
        <v>4188</v>
      </c>
      <c r="B355" s="353" t="s">
        <v>4189</v>
      </c>
      <c r="C355" s="353" t="s">
        <v>4190</v>
      </c>
      <c r="D355" s="356" t="s">
        <v>4191</v>
      </c>
    </row>
    <row r="356" spans="1:4">
      <c r="A356" s="353" t="s">
        <v>4192</v>
      </c>
      <c r="B356" s="353" t="s">
        <v>4193</v>
      </c>
      <c r="C356" s="353" t="s">
        <v>4194</v>
      </c>
      <c r="D356" s="356" t="s">
        <v>4195</v>
      </c>
    </row>
    <row r="357" spans="1:4">
      <c r="A357" s="353" t="s">
        <v>131</v>
      </c>
      <c r="B357" s="353" t="s">
        <v>133</v>
      </c>
      <c r="C357" s="353" t="s">
        <v>4060</v>
      </c>
      <c r="D357" s="356" t="s">
        <v>4196</v>
      </c>
    </row>
    <row r="358" spans="1:4">
      <c r="A358" s="353" t="s">
        <v>4197</v>
      </c>
      <c r="B358" s="353" t="s">
        <v>853</v>
      </c>
      <c r="C358" s="353" t="s">
        <v>4198</v>
      </c>
      <c r="D358" s="356" t="s">
        <v>4199</v>
      </c>
    </row>
    <row r="359" spans="1:4">
      <c r="A359" s="353" t="s">
        <v>4200</v>
      </c>
      <c r="B359" s="353" t="s">
        <v>4201</v>
      </c>
      <c r="C359" s="353" t="s">
        <v>9</v>
      </c>
      <c r="D359" s="356" t="s">
        <v>4202</v>
      </c>
    </row>
    <row r="360" spans="1:4">
      <c r="A360" s="353" t="s">
        <v>4203</v>
      </c>
      <c r="B360" s="353" t="s">
        <v>4204</v>
      </c>
      <c r="C360" s="353" t="s">
        <v>9</v>
      </c>
      <c r="D360" s="356" t="s">
        <v>4205</v>
      </c>
    </row>
    <row r="361" spans="1:4">
      <c r="A361" s="353" t="s">
        <v>4206</v>
      </c>
      <c r="B361" s="353" t="s">
        <v>4207</v>
      </c>
      <c r="C361" s="353" t="s">
        <v>4194</v>
      </c>
      <c r="D361" s="356" t="s">
        <v>4208</v>
      </c>
    </row>
    <row r="362" spans="1:4">
      <c r="A362" s="353" t="s">
        <v>4209</v>
      </c>
      <c r="B362" s="353" t="s">
        <v>4210</v>
      </c>
      <c r="C362" s="353" t="s">
        <v>3136</v>
      </c>
      <c r="D362" s="356" t="s">
        <v>4211</v>
      </c>
    </row>
    <row r="363" spans="1:4">
      <c r="A363" s="353" t="s">
        <v>4212</v>
      </c>
      <c r="B363" s="353" t="s">
        <v>4213</v>
      </c>
      <c r="C363" s="353" t="s">
        <v>3136</v>
      </c>
      <c r="D363" s="356" t="s">
        <v>4214</v>
      </c>
    </row>
    <row r="364" spans="1:4" ht="42">
      <c r="A364" s="353" t="s">
        <v>4215</v>
      </c>
      <c r="B364" s="353" t="s">
        <v>4216</v>
      </c>
      <c r="C364" s="359" t="s">
        <v>4217</v>
      </c>
      <c r="D364" s="356" t="s">
        <v>4218</v>
      </c>
    </row>
    <row r="365" spans="1:4" ht="21.75">
      <c r="A365" s="353" t="s">
        <v>4219</v>
      </c>
      <c r="B365" s="353" t="s">
        <v>4220</v>
      </c>
      <c r="C365" s="359" t="s">
        <v>4221</v>
      </c>
      <c r="D365" s="356" t="s">
        <v>4222</v>
      </c>
    </row>
    <row r="366" spans="1:4">
      <c r="A366" s="353" t="s">
        <v>4223</v>
      </c>
      <c r="B366" s="353" t="s">
        <v>115</v>
      </c>
      <c r="C366" s="353" t="s">
        <v>3132</v>
      </c>
      <c r="D366" s="356" t="s">
        <v>4224</v>
      </c>
    </row>
    <row r="367" spans="1:4">
      <c r="A367" s="353" t="s">
        <v>4225</v>
      </c>
      <c r="B367" s="353" t="s">
        <v>4226</v>
      </c>
      <c r="C367" s="353" t="s">
        <v>3136</v>
      </c>
      <c r="D367" s="356" t="s">
        <v>4227</v>
      </c>
    </row>
    <row r="368" spans="1:4">
      <c r="A368" s="353" t="s">
        <v>4228</v>
      </c>
      <c r="B368" s="353" t="s">
        <v>4229</v>
      </c>
      <c r="C368" s="353" t="s">
        <v>3136</v>
      </c>
      <c r="D368" s="356" t="s">
        <v>4230</v>
      </c>
    </row>
    <row r="369" spans="1:4">
      <c r="A369" s="353" t="s">
        <v>4231</v>
      </c>
      <c r="B369" s="353" t="s">
        <v>4232</v>
      </c>
      <c r="C369" s="353" t="s">
        <v>3136</v>
      </c>
      <c r="D369" s="356" t="s">
        <v>4233</v>
      </c>
    </row>
    <row r="370" spans="1:4" ht="42">
      <c r="A370" s="353" t="s">
        <v>4234</v>
      </c>
      <c r="B370" s="353" t="s">
        <v>4235</v>
      </c>
      <c r="C370" s="359" t="s">
        <v>4236</v>
      </c>
      <c r="D370" s="356" t="s">
        <v>4237</v>
      </c>
    </row>
    <row r="371" spans="1:4" ht="32.25">
      <c r="A371" s="353" t="s">
        <v>4238</v>
      </c>
      <c r="B371" s="353" t="s">
        <v>4239</v>
      </c>
      <c r="C371" s="359" t="s">
        <v>4240</v>
      </c>
      <c r="D371" s="356" t="s">
        <v>4241</v>
      </c>
    </row>
    <row r="372" spans="1:4" ht="21.75">
      <c r="A372" s="353" t="s">
        <v>4242</v>
      </c>
      <c r="B372" s="353" t="s">
        <v>4243</v>
      </c>
      <c r="C372" s="359" t="s">
        <v>4244</v>
      </c>
      <c r="D372" s="356" t="s">
        <v>4245</v>
      </c>
    </row>
    <row r="373" spans="1:4">
      <c r="A373" s="353" t="s">
        <v>4246</v>
      </c>
      <c r="B373" s="353" t="s">
        <v>4247</v>
      </c>
      <c r="C373" s="353" t="s">
        <v>3120</v>
      </c>
      <c r="D373" s="356" t="s">
        <v>4248</v>
      </c>
    </row>
    <row r="374" spans="1:4">
      <c r="A374" s="353" t="s">
        <v>4249</v>
      </c>
      <c r="B374" s="353" t="s">
        <v>4250</v>
      </c>
      <c r="C374" s="353" t="s">
        <v>3136</v>
      </c>
      <c r="D374" s="356" t="s">
        <v>4251</v>
      </c>
    </row>
    <row r="375" spans="1:4">
      <c r="A375" s="353" t="s">
        <v>4252</v>
      </c>
      <c r="B375" s="353" t="s">
        <v>4253</v>
      </c>
      <c r="C375" s="353" t="s">
        <v>4254</v>
      </c>
      <c r="D375" s="356" t="s">
        <v>4255</v>
      </c>
    </row>
    <row r="376" spans="1:4" ht="32.25">
      <c r="A376" s="353" t="s">
        <v>4256</v>
      </c>
      <c r="B376" s="353" t="s">
        <v>4257</v>
      </c>
      <c r="C376" s="359" t="s">
        <v>4258</v>
      </c>
      <c r="D376" s="356" t="s">
        <v>4259</v>
      </c>
    </row>
    <row r="377" spans="1:4">
      <c r="A377" s="353" t="s">
        <v>4260</v>
      </c>
      <c r="B377" s="353" t="s">
        <v>4261</v>
      </c>
      <c r="C377" s="353" t="s">
        <v>3136</v>
      </c>
      <c r="D377" s="356" t="s">
        <v>4262</v>
      </c>
    </row>
    <row r="378" spans="1:4">
      <c r="A378" s="353" t="s">
        <v>4263</v>
      </c>
      <c r="B378" s="353" t="s">
        <v>4264</v>
      </c>
      <c r="C378" s="353" t="s">
        <v>4265</v>
      </c>
      <c r="D378" s="356" t="s">
        <v>4266</v>
      </c>
    </row>
    <row r="379" spans="1:4">
      <c r="A379" s="353" t="s">
        <v>4267</v>
      </c>
      <c r="B379" s="353" t="s">
        <v>4268</v>
      </c>
      <c r="C379" s="353" t="s">
        <v>4269</v>
      </c>
      <c r="D379" s="360" t="s">
        <v>4270</v>
      </c>
    </row>
    <row r="380" spans="1:4">
      <c r="A380" s="353" t="s">
        <v>4271</v>
      </c>
      <c r="B380" s="353" t="s">
        <v>4272</v>
      </c>
      <c r="C380" s="353" t="s">
        <v>3136</v>
      </c>
      <c r="D380" s="360" t="s">
        <v>4273</v>
      </c>
    </row>
    <row r="381" spans="1:4">
      <c r="A381" s="353" t="s">
        <v>4274</v>
      </c>
      <c r="B381" s="353" t="s">
        <v>4275</v>
      </c>
      <c r="C381" s="353" t="s">
        <v>3583</v>
      </c>
      <c r="D381" s="355" t="s">
        <v>4276</v>
      </c>
    </row>
    <row r="382" spans="1:4">
      <c r="A382" s="353" t="s">
        <v>4277</v>
      </c>
      <c r="B382" s="353" t="s">
        <v>4278</v>
      </c>
      <c r="C382" s="353" t="s">
        <v>3174</v>
      </c>
      <c r="D382" s="356" t="s">
        <v>4279</v>
      </c>
    </row>
    <row r="383" spans="1:4">
      <c r="A383" s="353" t="s">
        <v>4280</v>
      </c>
      <c r="B383" s="353" t="s">
        <v>4281</v>
      </c>
      <c r="C383" s="353" t="s">
        <v>3174</v>
      </c>
      <c r="D383" s="360" t="s">
        <v>4251</v>
      </c>
    </row>
    <row r="384" spans="1:4" ht="21.75">
      <c r="A384" s="353" t="s">
        <v>4282</v>
      </c>
      <c r="B384" s="353" t="s">
        <v>4283</v>
      </c>
      <c r="C384" s="359" t="s">
        <v>4284</v>
      </c>
      <c r="D384" s="355" t="s">
        <v>4285</v>
      </c>
    </row>
    <row r="385" spans="1:4" ht="21.75">
      <c r="A385" s="353" t="s">
        <v>4286</v>
      </c>
      <c r="B385" s="353" t="s">
        <v>4287</v>
      </c>
      <c r="C385" s="359" t="s">
        <v>4288</v>
      </c>
      <c r="D385" s="356" t="s">
        <v>4289</v>
      </c>
    </row>
    <row r="386" spans="1:4" ht="21.75">
      <c r="A386" s="353" t="s">
        <v>4290</v>
      </c>
      <c r="B386" s="353" t="s">
        <v>4291</v>
      </c>
      <c r="C386" s="359" t="s">
        <v>4292</v>
      </c>
      <c r="D386" s="356" t="s">
        <v>4293</v>
      </c>
    </row>
    <row r="387" spans="1:4">
      <c r="A387" s="353" t="s">
        <v>4294</v>
      </c>
      <c r="B387" s="353" t="s">
        <v>4295</v>
      </c>
      <c r="C387" s="353" t="s">
        <v>3174</v>
      </c>
      <c r="D387" s="356" t="s">
        <v>4296</v>
      </c>
    </row>
    <row r="388" spans="1:4">
      <c r="A388" s="353" t="s">
        <v>4297</v>
      </c>
      <c r="B388" s="353" t="s">
        <v>4298</v>
      </c>
      <c r="C388" s="353" t="s">
        <v>3136</v>
      </c>
      <c r="D388" s="356" t="s">
        <v>4299</v>
      </c>
    </row>
    <row r="389" spans="1:4" ht="21.75">
      <c r="A389" s="353" t="s">
        <v>4300</v>
      </c>
      <c r="B389" s="353" t="s">
        <v>4301</v>
      </c>
      <c r="C389" s="359" t="s">
        <v>4302</v>
      </c>
      <c r="D389" s="356" t="s">
        <v>4303</v>
      </c>
    </row>
    <row r="390" spans="1:4">
      <c r="A390" s="353" t="s">
        <v>4304</v>
      </c>
      <c r="B390" s="353" t="s">
        <v>4305</v>
      </c>
      <c r="C390" s="353" t="s">
        <v>9</v>
      </c>
      <c r="D390" s="356" t="s">
        <v>4306</v>
      </c>
    </row>
    <row r="391" spans="1:4">
      <c r="A391" s="353" t="s">
        <v>4307</v>
      </c>
      <c r="B391" s="353" t="s">
        <v>4308</v>
      </c>
      <c r="C391" s="353" t="s">
        <v>3136</v>
      </c>
      <c r="D391" s="356" t="s">
        <v>4309</v>
      </c>
    </row>
    <row r="392" spans="1:4" ht="32.25">
      <c r="A392" s="353" t="s">
        <v>4310</v>
      </c>
      <c r="B392" s="353" t="s">
        <v>4311</v>
      </c>
      <c r="C392" s="359" t="s">
        <v>4312</v>
      </c>
      <c r="D392" s="356" t="s">
        <v>4262</v>
      </c>
    </row>
    <row r="393" spans="1:4">
      <c r="A393" s="353" t="s">
        <v>4313</v>
      </c>
      <c r="B393" s="353" t="s">
        <v>4314</v>
      </c>
      <c r="C393" s="353" t="s">
        <v>3196</v>
      </c>
      <c r="D393" s="356" t="s">
        <v>21</v>
      </c>
    </row>
    <row r="394" spans="1:4">
      <c r="A394" s="353" t="s">
        <v>72</v>
      </c>
      <c r="B394" s="353" t="s">
        <v>4315</v>
      </c>
      <c r="C394" s="353" t="s">
        <v>3136</v>
      </c>
      <c r="D394" s="356" t="s">
        <v>4316</v>
      </c>
    </row>
    <row r="395" spans="1:4">
      <c r="A395" s="353" t="s">
        <v>4317</v>
      </c>
      <c r="B395" s="353" t="s">
        <v>4318</v>
      </c>
      <c r="C395" s="353" t="s">
        <v>3136</v>
      </c>
      <c r="D395" s="356" t="s">
        <v>4319</v>
      </c>
    </row>
    <row r="396" spans="1:4">
      <c r="A396" s="353" t="s">
        <v>4320</v>
      </c>
      <c r="B396" s="353" t="s">
        <v>4321</v>
      </c>
      <c r="C396" s="353" t="s">
        <v>3136</v>
      </c>
      <c r="D396" s="356" t="s">
        <v>4322</v>
      </c>
    </row>
    <row r="397" spans="1:4">
      <c r="A397" s="353" t="s">
        <v>4323</v>
      </c>
      <c r="B397" s="353" t="s">
        <v>4324</v>
      </c>
      <c r="C397" s="353" t="s">
        <v>3136</v>
      </c>
      <c r="D397" s="356" t="s">
        <v>4325</v>
      </c>
    </row>
    <row r="398" spans="1:4">
      <c r="A398" s="353" t="s">
        <v>4326</v>
      </c>
      <c r="B398" s="353" t="s">
        <v>4327</v>
      </c>
      <c r="C398" s="353" t="s">
        <v>3136</v>
      </c>
      <c r="D398" s="356" t="s">
        <v>4328</v>
      </c>
    </row>
    <row r="399" spans="1:4">
      <c r="A399" s="353" t="s">
        <v>4329</v>
      </c>
      <c r="B399" s="353" t="s">
        <v>4330</v>
      </c>
      <c r="C399" s="353" t="s">
        <v>3136</v>
      </c>
      <c r="D399" s="360" t="s">
        <v>4331</v>
      </c>
    </row>
    <row r="400" spans="1:4" ht="21.75">
      <c r="A400" s="353" t="s">
        <v>4332</v>
      </c>
      <c r="B400" s="353" t="s">
        <v>120</v>
      </c>
      <c r="C400" s="359" t="s">
        <v>4333</v>
      </c>
      <c r="D400" s="355" t="s">
        <v>4334</v>
      </c>
    </row>
    <row r="401" spans="1:4">
      <c r="A401" s="353" t="s">
        <v>4335</v>
      </c>
      <c r="B401" s="353" t="s">
        <v>4336</v>
      </c>
      <c r="C401" s="353" t="s">
        <v>3136</v>
      </c>
      <c r="D401" s="356" t="s">
        <v>4337</v>
      </c>
    </row>
    <row r="402" spans="1:4">
      <c r="A402" s="353" t="s">
        <v>4338</v>
      </c>
      <c r="B402" s="353" t="s">
        <v>4339</v>
      </c>
      <c r="C402" s="353" t="s">
        <v>4340</v>
      </c>
      <c r="D402" s="360" t="s">
        <v>4341</v>
      </c>
    </row>
    <row r="403" spans="1:4" ht="21.75">
      <c r="A403" s="353" t="s">
        <v>4342</v>
      </c>
      <c r="B403" s="353" t="s">
        <v>4343</v>
      </c>
      <c r="C403" s="359" t="s">
        <v>4344</v>
      </c>
      <c r="D403" s="360" t="s">
        <v>4345</v>
      </c>
    </row>
    <row r="404" spans="1:4">
      <c r="A404" s="353" t="s">
        <v>4346</v>
      </c>
      <c r="B404" s="353" t="s">
        <v>4347</v>
      </c>
      <c r="C404" s="353" t="s">
        <v>4348</v>
      </c>
      <c r="D404" s="360" t="s">
        <v>4349</v>
      </c>
    </row>
    <row r="405" spans="1:4">
      <c r="A405" s="353" t="s">
        <v>4350</v>
      </c>
      <c r="B405" s="353" t="s">
        <v>4351</v>
      </c>
      <c r="C405" s="353" t="s">
        <v>3136</v>
      </c>
      <c r="D405" s="360" t="s">
        <v>4352</v>
      </c>
    </row>
    <row r="406" spans="1:4">
      <c r="A406" s="353" t="s">
        <v>4353</v>
      </c>
      <c r="B406" s="353" t="s">
        <v>4354</v>
      </c>
      <c r="C406" s="353" t="s">
        <v>3136</v>
      </c>
      <c r="D406" s="360" t="s">
        <v>4355</v>
      </c>
    </row>
    <row r="407" spans="1:4">
      <c r="A407" s="353" t="s">
        <v>4356</v>
      </c>
      <c r="B407" s="353" t="s">
        <v>3038</v>
      </c>
      <c r="C407" s="353" t="s">
        <v>4357</v>
      </c>
      <c r="D407" s="355" t="s">
        <v>4358</v>
      </c>
    </row>
    <row r="408" spans="1:4">
      <c r="A408" s="353" t="s">
        <v>4359</v>
      </c>
      <c r="B408" s="353" t="s">
        <v>4360</v>
      </c>
      <c r="C408" s="353" t="s">
        <v>4361</v>
      </c>
      <c r="D408" s="356" t="s">
        <v>4362</v>
      </c>
    </row>
    <row r="409" spans="1:4">
      <c r="A409" s="353" t="s">
        <v>4363</v>
      </c>
      <c r="B409" s="353" t="s">
        <v>80</v>
      </c>
      <c r="C409" s="353" t="s">
        <v>4364</v>
      </c>
      <c r="D409" s="356" t="s">
        <v>4365</v>
      </c>
    </row>
    <row r="410" spans="1:4">
      <c r="A410" s="353" t="s">
        <v>4366</v>
      </c>
      <c r="B410" s="353" t="s">
        <v>4367</v>
      </c>
      <c r="C410" s="353" t="s">
        <v>3136</v>
      </c>
      <c r="D410" s="356" t="s">
        <v>4368</v>
      </c>
    </row>
    <row r="411" spans="1:4">
      <c r="A411" s="353" t="s">
        <v>4369</v>
      </c>
      <c r="B411" s="353" t="s">
        <v>4370</v>
      </c>
      <c r="C411" s="353" t="s">
        <v>3136</v>
      </c>
      <c r="D411" s="356" t="s">
        <v>4371</v>
      </c>
    </row>
    <row r="412" spans="1:4">
      <c r="A412" s="353" t="s">
        <v>4372</v>
      </c>
      <c r="B412" s="353" t="s">
        <v>4373</v>
      </c>
      <c r="C412" s="353" t="s">
        <v>9</v>
      </c>
      <c r="D412" s="356" t="s">
        <v>4374</v>
      </c>
    </row>
    <row r="413" spans="1:4">
      <c r="A413" s="353" t="s">
        <v>4375</v>
      </c>
      <c r="B413" s="353" t="s">
        <v>4376</v>
      </c>
      <c r="C413" s="353" t="s">
        <v>3128</v>
      </c>
      <c r="D413" s="356" t="s">
        <v>4377</v>
      </c>
    </row>
    <row r="414" spans="1:4">
      <c r="A414" s="353" t="s">
        <v>4378</v>
      </c>
      <c r="B414" s="353" t="s">
        <v>4379</v>
      </c>
      <c r="C414" s="353" t="s">
        <v>4380</v>
      </c>
      <c r="D414" s="356" t="s">
        <v>4381</v>
      </c>
    </row>
    <row r="415" spans="1:4">
      <c r="A415" s="353" t="s">
        <v>4382</v>
      </c>
      <c r="B415" s="353" t="s">
        <v>4383</v>
      </c>
      <c r="C415" s="353" t="s">
        <v>4194</v>
      </c>
      <c r="D415" s="356" t="s">
        <v>21</v>
      </c>
    </row>
    <row r="416" spans="1:4">
      <c r="A416" s="353" t="s">
        <v>4384</v>
      </c>
      <c r="B416" s="353" t="s">
        <v>127</v>
      </c>
      <c r="C416" s="353" t="s">
        <v>3264</v>
      </c>
      <c r="D416" s="356" t="s">
        <v>4385</v>
      </c>
    </row>
    <row r="417" spans="1:4">
      <c r="A417" s="353" t="s">
        <v>4386</v>
      </c>
      <c r="B417" s="353" t="s">
        <v>4387</v>
      </c>
      <c r="C417" s="353" t="s">
        <v>3136</v>
      </c>
      <c r="D417" s="356" t="s">
        <v>4388</v>
      </c>
    </row>
    <row r="418" spans="1:4">
      <c r="A418" s="353" t="s">
        <v>4389</v>
      </c>
      <c r="B418" s="353" t="s">
        <v>4390</v>
      </c>
      <c r="C418" s="353" t="s">
        <v>3136</v>
      </c>
      <c r="D418" s="356" t="s">
        <v>4391</v>
      </c>
    </row>
    <row r="419" spans="1:4">
      <c r="A419" s="353" t="s">
        <v>4392</v>
      </c>
      <c r="B419" s="353" t="s">
        <v>4393</v>
      </c>
      <c r="C419" s="353" t="s">
        <v>3850</v>
      </c>
      <c r="D419" s="356" t="s">
        <v>3154</v>
      </c>
    </row>
    <row r="420" spans="1:4">
      <c r="A420" s="353" t="s">
        <v>4394</v>
      </c>
      <c r="B420" s="353" t="s">
        <v>4395</v>
      </c>
      <c r="C420" s="353" t="s">
        <v>3136</v>
      </c>
      <c r="D420" s="356" t="s">
        <v>4396</v>
      </c>
    </row>
    <row r="421" spans="1:4">
      <c r="A421" s="353" t="s">
        <v>4397</v>
      </c>
      <c r="B421" s="353" t="s">
        <v>4398</v>
      </c>
      <c r="C421" s="353" t="s">
        <v>3136</v>
      </c>
      <c r="D421" s="356" t="s">
        <v>4399</v>
      </c>
    </row>
    <row r="422" spans="1:4">
      <c r="A422" s="353" t="s">
        <v>4400</v>
      </c>
      <c r="B422" s="353" t="s">
        <v>4401</v>
      </c>
      <c r="C422" s="353" t="s">
        <v>3136</v>
      </c>
      <c r="D422" s="356" t="s">
        <v>4402</v>
      </c>
    </row>
    <row r="423" spans="1:4">
      <c r="A423" s="353" t="s">
        <v>4403</v>
      </c>
      <c r="B423" s="353" t="s">
        <v>4404</v>
      </c>
      <c r="C423" s="353" t="s">
        <v>3136</v>
      </c>
      <c r="D423" s="356" t="s">
        <v>4405</v>
      </c>
    </row>
    <row r="424" spans="1:4">
      <c r="A424" s="353" t="s">
        <v>4406</v>
      </c>
      <c r="B424" s="353" t="s">
        <v>4407</v>
      </c>
      <c r="C424" s="353" t="s">
        <v>3136</v>
      </c>
      <c r="D424" s="356" t="s">
        <v>4408</v>
      </c>
    </row>
    <row r="425" spans="1:4">
      <c r="A425" s="353" t="s">
        <v>4409</v>
      </c>
      <c r="B425" s="353" t="s">
        <v>129</v>
      </c>
      <c r="C425" s="353" t="s">
        <v>3136</v>
      </c>
      <c r="D425" s="356" t="s">
        <v>4410</v>
      </c>
    </row>
    <row r="426" spans="1:4">
      <c r="A426" s="353" t="s">
        <v>4411</v>
      </c>
      <c r="B426" s="353" t="s">
        <v>4412</v>
      </c>
      <c r="C426" s="353" t="s">
        <v>3136</v>
      </c>
      <c r="D426" s="356" t="s">
        <v>4413</v>
      </c>
    </row>
    <row r="427" spans="1:4">
      <c r="A427" s="353" t="s">
        <v>4414</v>
      </c>
      <c r="B427" s="353" t="s">
        <v>4415</v>
      </c>
      <c r="C427" s="353" t="s">
        <v>3136</v>
      </c>
      <c r="D427" s="356" t="s">
        <v>4416</v>
      </c>
    </row>
    <row r="428" spans="1:4">
      <c r="A428" s="353" t="s">
        <v>4417</v>
      </c>
      <c r="B428" s="353" t="s">
        <v>4418</v>
      </c>
      <c r="C428" s="353" t="s">
        <v>3136</v>
      </c>
      <c r="D428" s="356" t="s">
        <v>3942</v>
      </c>
    </row>
    <row r="429" spans="1:4">
      <c r="A429" s="353" t="s">
        <v>4419</v>
      </c>
      <c r="B429" s="353" t="s">
        <v>4420</v>
      </c>
      <c r="C429" s="353" t="s">
        <v>3136</v>
      </c>
      <c r="D429" s="356" t="s">
        <v>3157</v>
      </c>
    </row>
    <row r="430" spans="1:4">
      <c r="A430" s="353" t="s">
        <v>4421</v>
      </c>
      <c r="B430" s="353" t="s">
        <v>4422</v>
      </c>
      <c r="C430" s="353" t="s">
        <v>4423</v>
      </c>
      <c r="D430" s="356" t="s">
        <v>3736</v>
      </c>
    </row>
    <row r="431" spans="1:4">
      <c r="A431" s="353" t="s">
        <v>4424</v>
      </c>
      <c r="B431" s="353" t="s">
        <v>4425</v>
      </c>
      <c r="C431" s="353" t="s">
        <v>4426</v>
      </c>
      <c r="D431" s="356" t="s">
        <v>4427</v>
      </c>
    </row>
    <row r="432" spans="1:4">
      <c r="A432" s="353" t="s">
        <v>4428</v>
      </c>
      <c r="B432" s="353" t="s">
        <v>4429</v>
      </c>
      <c r="C432" s="353" t="s">
        <v>3136</v>
      </c>
      <c r="D432" s="356" t="s">
        <v>4430</v>
      </c>
    </row>
    <row r="433" spans="1:4">
      <c r="A433" s="353" t="s">
        <v>4431</v>
      </c>
      <c r="B433" s="353" t="s">
        <v>4432</v>
      </c>
      <c r="C433" s="353" t="s">
        <v>3136</v>
      </c>
      <c r="D433" s="356" t="s">
        <v>4433</v>
      </c>
    </row>
    <row r="434" spans="1:4">
      <c r="A434" s="353" t="s">
        <v>4434</v>
      </c>
      <c r="B434" s="353" t="s">
        <v>4435</v>
      </c>
      <c r="C434" s="353" t="s">
        <v>3136</v>
      </c>
      <c r="D434" s="356" t="s">
        <v>4436</v>
      </c>
    </row>
    <row r="435" spans="1:4">
      <c r="A435" s="353" t="s">
        <v>4437</v>
      </c>
      <c r="B435" s="353" t="s">
        <v>100</v>
      </c>
      <c r="C435" s="353" t="s">
        <v>4438</v>
      </c>
      <c r="D435" s="356" t="s">
        <v>4439</v>
      </c>
    </row>
    <row r="436" spans="1:4">
      <c r="A436" s="353" t="s">
        <v>4440</v>
      </c>
      <c r="B436" s="353" t="s">
        <v>4441</v>
      </c>
      <c r="C436" s="353" t="s">
        <v>3136</v>
      </c>
      <c r="D436" s="356" t="s">
        <v>4442</v>
      </c>
    </row>
    <row r="437" spans="1:4">
      <c r="A437" s="353" t="s">
        <v>4443</v>
      </c>
      <c r="B437" s="353" t="s">
        <v>4444</v>
      </c>
      <c r="C437" s="353" t="s">
        <v>3136</v>
      </c>
      <c r="D437" s="356" t="s">
        <v>4445</v>
      </c>
    </row>
    <row r="438" spans="1:4">
      <c r="A438" s="353" t="s">
        <v>4446</v>
      </c>
      <c r="B438" s="353" t="s">
        <v>4447</v>
      </c>
      <c r="C438" s="353" t="s">
        <v>3136</v>
      </c>
      <c r="D438" s="356" t="s">
        <v>4448</v>
      </c>
    </row>
    <row r="439" spans="1:4">
      <c r="A439" s="353" t="s">
        <v>4449</v>
      </c>
      <c r="B439" s="353" t="s">
        <v>4450</v>
      </c>
      <c r="C439" s="353" t="s">
        <v>3136</v>
      </c>
      <c r="D439" s="356" t="s">
        <v>4451</v>
      </c>
    </row>
    <row r="440" spans="1:4">
      <c r="A440" s="353" t="s">
        <v>4452</v>
      </c>
      <c r="B440" s="353" t="s">
        <v>4453</v>
      </c>
      <c r="C440" s="353" t="s">
        <v>3136</v>
      </c>
      <c r="D440" s="356" t="s">
        <v>4454</v>
      </c>
    </row>
    <row r="441" spans="1:4">
      <c r="A441" s="353" t="s">
        <v>4455</v>
      </c>
      <c r="B441" s="353" t="s">
        <v>4456</v>
      </c>
      <c r="C441" s="353" t="s">
        <v>3686</v>
      </c>
      <c r="D441" s="356" t="s">
        <v>4457</v>
      </c>
    </row>
    <row r="442" spans="1:4">
      <c r="A442" s="353" t="s">
        <v>4458</v>
      </c>
      <c r="B442" s="353" t="s">
        <v>4459</v>
      </c>
      <c r="C442" s="353" t="s">
        <v>3686</v>
      </c>
      <c r="D442" s="356" t="s">
        <v>4460</v>
      </c>
    </row>
    <row r="443" spans="1:4">
      <c r="A443" s="353" t="s">
        <v>76</v>
      </c>
      <c r="B443" s="353" t="s">
        <v>4461</v>
      </c>
      <c r="C443" s="353" t="s">
        <v>3136</v>
      </c>
      <c r="D443" s="356" t="s">
        <v>4462</v>
      </c>
    </row>
    <row r="444" spans="1:4">
      <c r="A444" s="353" t="s">
        <v>4463</v>
      </c>
      <c r="B444" s="353" t="s">
        <v>4464</v>
      </c>
      <c r="C444" s="353" t="s">
        <v>4465</v>
      </c>
      <c r="D444" s="356" t="s">
        <v>4466</v>
      </c>
    </row>
    <row r="445" spans="1:4">
      <c r="A445" s="353" t="s">
        <v>4467</v>
      </c>
      <c r="B445" s="353" t="s">
        <v>4468</v>
      </c>
      <c r="C445" s="353" t="s">
        <v>4469</v>
      </c>
      <c r="D445" s="356" t="s">
        <v>4470</v>
      </c>
    </row>
    <row r="446" spans="1:4">
      <c r="A446" s="353" t="s">
        <v>4471</v>
      </c>
      <c r="B446" s="353" t="s">
        <v>4472</v>
      </c>
      <c r="C446" s="353" t="s">
        <v>4473</v>
      </c>
      <c r="D446" s="356" t="s">
        <v>4474</v>
      </c>
    </row>
    <row r="447" spans="1:4">
      <c r="A447" s="353" t="s">
        <v>4475</v>
      </c>
      <c r="B447" s="353" t="s">
        <v>4476</v>
      </c>
      <c r="C447" s="353" t="s">
        <v>3136</v>
      </c>
      <c r="D447" s="356" t="s">
        <v>4477</v>
      </c>
    </row>
    <row r="448" spans="1:4">
      <c r="A448" s="353" t="s">
        <v>4478</v>
      </c>
      <c r="B448" s="353" t="s">
        <v>4479</v>
      </c>
      <c r="C448" s="353" t="s">
        <v>3910</v>
      </c>
      <c r="D448" s="356" t="s">
        <v>4480</v>
      </c>
    </row>
    <row r="449" spans="1:4">
      <c r="A449" s="353" t="s">
        <v>4481</v>
      </c>
      <c r="B449" s="353" t="s">
        <v>81</v>
      </c>
      <c r="C449" s="353" t="s">
        <v>4482</v>
      </c>
      <c r="D449" s="356" t="s">
        <v>4483</v>
      </c>
    </row>
    <row r="450" spans="1:4">
      <c r="A450" s="353" t="s">
        <v>4484</v>
      </c>
      <c r="B450" s="353" t="s">
        <v>4485</v>
      </c>
      <c r="C450" s="353" t="s">
        <v>3132</v>
      </c>
      <c r="D450" s="356" t="s">
        <v>4486</v>
      </c>
    </row>
    <row r="451" spans="1:4">
      <c r="A451" s="353" t="s">
        <v>4487</v>
      </c>
      <c r="B451" s="353" t="s">
        <v>73</v>
      </c>
      <c r="C451" s="353" t="s">
        <v>3136</v>
      </c>
      <c r="D451" s="356" t="s">
        <v>4488</v>
      </c>
    </row>
    <row r="452" spans="1:4">
      <c r="A452" s="353" t="s">
        <v>4489</v>
      </c>
      <c r="B452" s="353" t="s">
        <v>4490</v>
      </c>
      <c r="C452" s="353" t="s">
        <v>3136</v>
      </c>
      <c r="D452" s="360" t="s">
        <v>4491</v>
      </c>
    </row>
    <row r="453" spans="1:4">
      <c r="A453" s="353" t="s">
        <v>4492</v>
      </c>
      <c r="B453" s="353" t="s">
        <v>2355</v>
      </c>
      <c r="C453" s="353" t="s">
        <v>4493</v>
      </c>
      <c r="D453" s="355" t="s">
        <v>4494</v>
      </c>
    </row>
    <row r="454" spans="1:4">
      <c r="A454" s="353" t="s">
        <v>4495</v>
      </c>
      <c r="B454" s="353" t="s">
        <v>4496</v>
      </c>
      <c r="C454" s="353" t="s">
        <v>3136</v>
      </c>
      <c r="D454" s="360" t="s">
        <v>4497</v>
      </c>
    </row>
    <row r="455" spans="1:4">
      <c r="A455" s="353" t="s">
        <v>4498</v>
      </c>
      <c r="B455" s="353" t="s">
        <v>4499</v>
      </c>
      <c r="C455" s="353" t="s">
        <v>3136</v>
      </c>
      <c r="D455" s="360" t="s">
        <v>4500</v>
      </c>
    </row>
    <row r="456" spans="1:4">
      <c r="A456" s="353" t="s">
        <v>4501</v>
      </c>
      <c r="B456" s="353" t="s">
        <v>4502</v>
      </c>
      <c r="C456" s="353" t="s">
        <v>3136</v>
      </c>
      <c r="D456" s="360" t="s">
        <v>4503</v>
      </c>
    </row>
    <row r="457" spans="1:4">
      <c r="A457" s="353" t="s">
        <v>4504</v>
      </c>
      <c r="B457" s="353" t="s">
        <v>4505</v>
      </c>
      <c r="C457" s="353" t="s">
        <v>3136</v>
      </c>
      <c r="D457" s="360" t="s">
        <v>4506</v>
      </c>
    </row>
    <row r="458" spans="1:4">
      <c r="A458" s="353" t="s">
        <v>4507</v>
      </c>
      <c r="B458" s="353" t="s">
        <v>147</v>
      </c>
      <c r="C458" s="353" t="s">
        <v>3136</v>
      </c>
      <c r="D458" s="360" t="s">
        <v>4508</v>
      </c>
    </row>
    <row r="459" spans="1:4">
      <c r="A459" s="353" t="s">
        <v>4509</v>
      </c>
      <c r="B459" s="353" t="s">
        <v>4510</v>
      </c>
      <c r="C459" s="353" t="s">
        <v>3136</v>
      </c>
      <c r="D459" s="360" t="s">
        <v>4511</v>
      </c>
    </row>
    <row r="460" spans="1:4">
      <c r="A460" s="353" t="s">
        <v>4512</v>
      </c>
      <c r="B460" s="353" t="s">
        <v>4513</v>
      </c>
      <c r="C460" s="353" t="s">
        <v>3136</v>
      </c>
      <c r="D460" s="360" t="s">
        <v>4514</v>
      </c>
    </row>
    <row r="461" spans="1:4" ht="32.25">
      <c r="A461" s="353" t="s">
        <v>4515</v>
      </c>
      <c r="B461" s="353" t="s">
        <v>4516</v>
      </c>
      <c r="C461" s="359" t="s">
        <v>4517</v>
      </c>
      <c r="D461" s="360" t="s">
        <v>4518</v>
      </c>
    </row>
    <row r="462" spans="1:4">
      <c r="A462" s="353" t="s">
        <v>4519</v>
      </c>
      <c r="B462" s="353" t="s">
        <v>4520</v>
      </c>
      <c r="C462" s="353" t="s">
        <v>3498</v>
      </c>
      <c r="D462" s="360" t="s">
        <v>4521</v>
      </c>
    </row>
    <row r="463" spans="1:4" ht="21.75">
      <c r="A463" s="353" t="s">
        <v>4522</v>
      </c>
      <c r="B463" s="353" t="s">
        <v>4523</v>
      </c>
      <c r="C463" s="359" t="s">
        <v>4524</v>
      </c>
      <c r="D463" s="360" t="s">
        <v>4525</v>
      </c>
    </row>
    <row r="464" spans="1:4">
      <c r="A464" s="353" t="s">
        <v>4526</v>
      </c>
      <c r="B464" s="353" t="s">
        <v>4527</v>
      </c>
      <c r="C464" s="353" t="s">
        <v>4060</v>
      </c>
      <c r="D464" s="360" t="s">
        <v>4528</v>
      </c>
    </row>
    <row r="465" spans="1:4">
      <c r="A465" s="353" t="s">
        <v>4529</v>
      </c>
      <c r="B465" s="353" t="s">
        <v>4530</v>
      </c>
      <c r="C465" s="353" t="s">
        <v>4178</v>
      </c>
      <c r="D465" s="360" t="s">
        <v>4531</v>
      </c>
    </row>
    <row r="466" spans="1:4">
      <c r="A466" s="353" t="s">
        <v>4532</v>
      </c>
      <c r="B466" s="353" t="s">
        <v>3546</v>
      </c>
      <c r="C466" s="353" t="s">
        <v>3136</v>
      </c>
      <c r="D466" s="360" t="s">
        <v>4533</v>
      </c>
    </row>
    <row r="467" spans="1:4">
      <c r="A467" s="353" t="s">
        <v>4534</v>
      </c>
      <c r="B467" s="353" t="s">
        <v>4535</v>
      </c>
      <c r="C467" s="353" t="s">
        <v>3136</v>
      </c>
      <c r="D467" s="360" t="s">
        <v>4536</v>
      </c>
    </row>
    <row r="468" spans="1:4">
      <c r="A468" s="353" t="s">
        <v>4537</v>
      </c>
      <c r="B468" s="353" t="s">
        <v>4538</v>
      </c>
      <c r="C468" s="353" t="s">
        <v>3136</v>
      </c>
      <c r="D468" s="360" t="s">
        <v>4539</v>
      </c>
    </row>
    <row r="469" spans="1:4">
      <c r="A469" s="353" t="s">
        <v>4540</v>
      </c>
      <c r="B469" s="353" t="s">
        <v>4541</v>
      </c>
      <c r="C469" s="353" t="s">
        <v>3136</v>
      </c>
      <c r="D469" s="360" t="s">
        <v>4542</v>
      </c>
    </row>
    <row r="470" spans="1:4">
      <c r="A470" s="353" t="s">
        <v>4543</v>
      </c>
      <c r="B470" s="353" t="s">
        <v>3199</v>
      </c>
      <c r="C470" s="353" t="s">
        <v>3132</v>
      </c>
      <c r="D470" s="360" t="s">
        <v>4544</v>
      </c>
    </row>
    <row r="471" spans="1:4">
      <c r="A471" s="353" t="s">
        <v>4545</v>
      </c>
      <c r="B471" s="353" t="s">
        <v>4546</v>
      </c>
      <c r="C471" s="353" t="s">
        <v>4547</v>
      </c>
      <c r="D471" s="360" t="s">
        <v>4548</v>
      </c>
    </row>
    <row r="472" spans="1:4">
      <c r="A472" s="353" t="s">
        <v>4549</v>
      </c>
      <c r="B472" s="353" t="s">
        <v>4550</v>
      </c>
      <c r="C472" s="353" t="s">
        <v>4551</v>
      </c>
      <c r="D472" s="360" t="s">
        <v>4552</v>
      </c>
    </row>
    <row r="473" spans="1:4">
      <c r="A473" s="353" t="s">
        <v>4553</v>
      </c>
      <c r="B473" s="353" t="s">
        <v>3559</v>
      </c>
      <c r="C473" s="353" t="s">
        <v>3128</v>
      </c>
      <c r="D473" s="360" t="s">
        <v>4554</v>
      </c>
    </row>
    <row r="474" spans="1:4">
      <c r="A474" s="353" t="s">
        <v>4555</v>
      </c>
      <c r="B474" s="353" t="s">
        <v>4556</v>
      </c>
      <c r="C474" s="353" t="s">
        <v>3136</v>
      </c>
      <c r="D474" s="360" t="s">
        <v>4557</v>
      </c>
    </row>
    <row r="475" spans="1:4">
      <c r="A475" s="353" t="s">
        <v>4558</v>
      </c>
      <c r="B475" s="353" t="s">
        <v>4559</v>
      </c>
      <c r="C475" s="353" t="s">
        <v>4560</v>
      </c>
      <c r="D475" s="360" t="s">
        <v>4561</v>
      </c>
    </row>
    <row r="476" spans="1:4">
      <c r="A476" s="353" t="s">
        <v>4562</v>
      </c>
      <c r="B476" s="353" t="s">
        <v>4563</v>
      </c>
      <c r="C476" s="353" t="s">
        <v>4564</v>
      </c>
      <c r="D476" s="360" t="s">
        <v>4565</v>
      </c>
    </row>
    <row r="477" spans="1:4">
      <c r="A477" s="353" t="s">
        <v>4566</v>
      </c>
      <c r="B477" s="353" t="s">
        <v>4567</v>
      </c>
      <c r="C477" s="353" t="s">
        <v>3136</v>
      </c>
      <c r="D477" s="360" t="s">
        <v>4568</v>
      </c>
    </row>
    <row r="478" spans="1:4">
      <c r="A478" s="353" t="s">
        <v>4569</v>
      </c>
      <c r="B478" s="353" t="s">
        <v>4570</v>
      </c>
      <c r="C478" s="353" t="s">
        <v>3136</v>
      </c>
      <c r="D478" s="360" t="s">
        <v>4571</v>
      </c>
    </row>
    <row r="479" spans="1:4">
      <c r="A479" s="353" t="s">
        <v>4572</v>
      </c>
      <c r="B479" s="353" t="s">
        <v>4573</v>
      </c>
      <c r="C479" s="353" t="s">
        <v>4574</v>
      </c>
      <c r="D479" s="360" t="s">
        <v>4575</v>
      </c>
    </row>
    <row r="480" spans="1:4" ht="21.75">
      <c r="A480" s="353" t="s">
        <v>4576</v>
      </c>
      <c r="B480" s="353" t="s">
        <v>4002</v>
      </c>
      <c r="C480" s="359" t="s">
        <v>4577</v>
      </c>
      <c r="D480" s="360" t="s">
        <v>4578</v>
      </c>
    </row>
    <row r="481" spans="1:4">
      <c r="A481" s="353" t="s">
        <v>4579</v>
      </c>
      <c r="B481" s="353" t="s">
        <v>4580</v>
      </c>
      <c r="C481" s="353" t="s">
        <v>4581</v>
      </c>
      <c r="D481" s="360" t="s">
        <v>4582</v>
      </c>
    </row>
    <row r="482" spans="1:4" ht="21.75">
      <c r="A482" s="353" t="s">
        <v>4583</v>
      </c>
      <c r="B482" s="353" t="s">
        <v>3637</v>
      </c>
      <c r="C482" s="359" t="s">
        <v>4584</v>
      </c>
      <c r="D482" s="355" t="s">
        <v>2326</v>
      </c>
    </row>
    <row r="483" spans="1:4">
      <c r="A483" s="353" t="s">
        <v>4585</v>
      </c>
      <c r="B483" s="353" t="s">
        <v>4586</v>
      </c>
      <c r="C483" s="353" t="s">
        <v>4587</v>
      </c>
      <c r="D483" s="356" t="s">
        <v>2326</v>
      </c>
    </row>
    <row r="484" spans="1:4">
      <c r="A484" s="353" t="s">
        <v>4588</v>
      </c>
      <c r="B484" s="353" t="s">
        <v>4589</v>
      </c>
      <c r="C484" s="353" t="s">
        <v>9</v>
      </c>
      <c r="D484" s="360" t="s">
        <v>4590</v>
      </c>
    </row>
    <row r="485" spans="1:4" ht="42">
      <c r="A485" s="353" t="s">
        <v>4591</v>
      </c>
      <c r="B485" s="353" t="s">
        <v>3906</v>
      </c>
      <c r="C485" s="359" t="s">
        <v>4592</v>
      </c>
      <c r="D485" s="360" t="s">
        <v>4593</v>
      </c>
    </row>
    <row r="486" spans="1:4">
      <c r="A486" s="353" t="s">
        <v>4594</v>
      </c>
      <c r="B486" s="353" t="s">
        <v>4150</v>
      </c>
      <c r="C486" s="353" t="s">
        <v>4595</v>
      </c>
      <c r="D486" s="360" t="s">
        <v>4596</v>
      </c>
    </row>
    <row r="487" spans="1:4">
      <c r="A487" s="353" t="s">
        <v>4597</v>
      </c>
      <c r="B487" s="353" t="s">
        <v>4598</v>
      </c>
      <c r="C487" s="353" t="s">
        <v>3457</v>
      </c>
      <c r="D487" s="360" t="s">
        <v>4599</v>
      </c>
    </row>
    <row r="488" spans="1:4">
      <c r="A488" s="353" t="s">
        <v>4600</v>
      </c>
      <c r="B488" s="353" t="s">
        <v>4601</v>
      </c>
      <c r="C488" s="353" t="s">
        <v>4602</v>
      </c>
      <c r="D488" s="360" t="s">
        <v>4603</v>
      </c>
    </row>
    <row r="489" spans="1:4">
      <c r="A489" s="353" t="s">
        <v>4604</v>
      </c>
      <c r="B489" s="353" t="s">
        <v>4605</v>
      </c>
      <c r="C489" s="353" t="s">
        <v>3478</v>
      </c>
      <c r="D489" s="360" t="s">
        <v>4606</v>
      </c>
    </row>
    <row r="490" spans="1:4">
      <c r="A490" s="353" t="s">
        <v>4607</v>
      </c>
      <c r="B490" s="353" t="s">
        <v>4608</v>
      </c>
      <c r="C490" s="353" t="s">
        <v>3810</v>
      </c>
      <c r="D490" s="360" t="s">
        <v>4609</v>
      </c>
    </row>
    <row r="491" spans="1:4">
      <c r="A491" s="353" t="s">
        <v>4610</v>
      </c>
      <c r="B491" s="353" t="s">
        <v>4611</v>
      </c>
      <c r="C491" s="353" t="s">
        <v>4612</v>
      </c>
      <c r="D491" s="360" t="s">
        <v>4613</v>
      </c>
    </row>
    <row r="492" spans="1:4">
      <c r="A492" s="353" t="s">
        <v>4614</v>
      </c>
      <c r="B492" s="353" t="s">
        <v>4615</v>
      </c>
      <c r="C492" s="353" t="s">
        <v>3128</v>
      </c>
      <c r="D492" s="360" t="s">
        <v>4616</v>
      </c>
    </row>
    <row r="493" spans="1:4" ht="32.25">
      <c r="A493" s="353" t="s">
        <v>4617</v>
      </c>
      <c r="B493" s="353" t="s">
        <v>816</v>
      </c>
      <c r="C493" s="359" t="s">
        <v>4618</v>
      </c>
      <c r="D493" s="360" t="s">
        <v>4619</v>
      </c>
    </row>
    <row r="494" spans="1:4">
      <c r="A494" s="353" t="s">
        <v>4620</v>
      </c>
      <c r="B494" s="353" t="s">
        <v>4621</v>
      </c>
      <c r="C494" s="353" t="s">
        <v>4622</v>
      </c>
      <c r="D494" s="355" t="s">
        <v>4623</v>
      </c>
    </row>
    <row r="495" spans="1:4" ht="52.5">
      <c r="A495" s="353" t="s">
        <v>4624</v>
      </c>
      <c r="B495" s="353" t="s">
        <v>4625</v>
      </c>
      <c r="C495" s="359" t="s">
        <v>4626</v>
      </c>
      <c r="D495" s="360" t="s">
        <v>4627</v>
      </c>
    </row>
    <row r="496" spans="1:4" ht="32.25">
      <c r="A496" s="353" t="s">
        <v>4628</v>
      </c>
      <c r="B496" s="353" t="s">
        <v>4629</v>
      </c>
      <c r="C496" s="359" t="s">
        <v>4630</v>
      </c>
      <c r="D496" s="360" t="s">
        <v>4631</v>
      </c>
    </row>
    <row r="497" spans="1:4">
      <c r="A497" s="353" t="s">
        <v>4632</v>
      </c>
      <c r="B497" s="353" t="s">
        <v>4633</v>
      </c>
      <c r="C497" s="353" t="s">
        <v>4634</v>
      </c>
      <c r="D497" s="355" t="s">
        <v>4635</v>
      </c>
    </row>
    <row r="498" spans="1:4">
      <c r="A498" s="353" t="s">
        <v>4636</v>
      </c>
      <c r="B498" s="353" t="s">
        <v>4637</v>
      </c>
      <c r="C498" s="353" t="s">
        <v>4638</v>
      </c>
      <c r="D498" s="356" t="s">
        <v>4639</v>
      </c>
    </row>
    <row r="499" spans="1:4">
      <c r="A499" s="353" t="s">
        <v>4640</v>
      </c>
      <c r="B499" s="353" t="s">
        <v>4641</v>
      </c>
      <c r="C499" s="353" t="s">
        <v>4642</v>
      </c>
      <c r="D499" s="356" t="s">
        <v>1311</v>
      </c>
    </row>
    <row r="500" spans="1:4">
      <c r="A500" s="353" t="s">
        <v>4643</v>
      </c>
      <c r="B500" s="353" t="s">
        <v>4644</v>
      </c>
      <c r="C500" s="353" t="s">
        <v>4645</v>
      </c>
      <c r="D500" s="356" t="s">
        <v>4646</v>
      </c>
    </row>
    <row r="501" spans="1:4">
      <c r="A501" s="353" t="s">
        <v>4647</v>
      </c>
      <c r="B501" s="353" t="s">
        <v>4648</v>
      </c>
      <c r="C501" s="353" t="s">
        <v>4649</v>
      </c>
      <c r="D501" s="356" t="s">
        <v>4650</v>
      </c>
    </row>
    <row r="502" spans="1:4">
      <c r="A502" s="353" t="s">
        <v>4651</v>
      </c>
      <c r="B502" s="353" t="s">
        <v>4652</v>
      </c>
      <c r="C502" s="353" t="s">
        <v>4653</v>
      </c>
      <c r="D502" s="356" t="s">
        <v>4654</v>
      </c>
    </row>
    <row r="503" spans="1:4">
      <c r="A503" s="353" t="s">
        <v>4655</v>
      </c>
      <c r="B503" s="353" t="s">
        <v>3119</v>
      </c>
      <c r="C503" s="353" t="s">
        <v>3120</v>
      </c>
      <c r="D503" s="356" t="s">
        <v>4656</v>
      </c>
    </row>
    <row r="504" spans="1:4">
      <c r="A504" s="353" t="s">
        <v>4657</v>
      </c>
      <c r="B504" s="353" t="s">
        <v>3123</v>
      </c>
      <c r="C504" s="353" t="s">
        <v>3869</v>
      </c>
      <c r="D504" s="356" t="s">
        <v>4658</v>
      </c>
    </row>
    <row r="505" spans="1:4">
      <c r="A505" s="353" t="s">
        <v>4659</v>
      </c>
      <c r="B505" s="353" t="s">
        <v>3088</v>
      </c>
      <c r="C505" s="353" t="s">
        <v>4660</v>
      </c>
      <c r="D505" s="356" t="s">
        <v>4661</v>
      </c>
    </row>
    <row r="506" spans="1:4">
      <c r="A506" s="353" t="s">
        <v>4662</v>
      </c>
      <c r="B506" s="353" t="s">
        <v>4663</v>
      </c>
      <c r="C506" s="353" t="s">
        <v>4664</v>
      </c>
      <c r="D506" s="356" t="s">
        <v>4665</v>
      </c>
    </row>
    <row r="507" spans="1:4">
      <c r="A507" s="353" t="s">
        <v>4666</v>
      </c>
      <c r="B507" s="353" t="s">
        <v>3115</v>
      </c>
      <c r="C507" s="353" t="s">
        <v>3913</v>
      </c>
      <c r="D507" s="356" t="s">
        <v>4667</v>
      </c>
    </row>
    <row r="508" spans="1:4">
      <c r="A508" s="353" t="s">
        <v>4668</v>
      </c>
      <c r="B508" s="353" t="s">
        <v>3127</v>
      </c>
      <c r="C508" s="353" t="s">
        <v>3128</v>
      </c>
      <c r="D508" s="356" t="s">
        <v>4669</v>
      </c>
    </row>
    <row r="509" spans="1:4">
      <c r="A509" s="353" t="s">
        <v>4670</v>
      </c>
      <c r="B509" s="353" t="s">
        <v>4671</v>
      </c>
      <c r="C509" s="353" t="s">
        <v>4672</v>
      </c>
      <c r="D509" s="356" t="s">
        <v>4673</v>
      </c>
    </row>
    <row r="510" spans="1:4">
      <c r="A510" s="353" t="s">
        <v>4674</v>
      </c>
      <c r="B510" s="353" t="s">
        <v>1002</v>
      </c>
      <c r="C510" s="353" t="s">
        <v>4675</v>
      </c>
      <c r="D510" s="356" t="s">
        <v>4676</v>
      </c>
    </row>
    <row r="511" spans="1:4">
      <c r="A511" s="353" t="s">
        <v>4677</v>
      </c>
      <c r="B511" s="353" t="s">
        <v>3184</v>
      </c>
      <c r="C511" s="353" t="s">
        <v>4675</v>
      </c>
      <c r="D511" s="356" t="s">
        <v>4678</v>
      </c>
    </row>
    <row r="512" spans="1:4">
      <c r="A512" s="353" t="s">
        <v>4679</v>
      </c>
      <c r="B512" s="353" t="s">
        <v>3162</v>
      </c>
      <c r="C512" s="353" t="s">
        <v>4680</v>
      </c>
      <c r="D512" s="356" t="s">
        <v>4681</v>
      </c>
    </row>
    <row r="513" spans="1:4">
      <c r="A513" s="353" t="s">
        <v>4682</v>
      </c>
      <c r="B513" s="353" t="s">
        <v>3170</v>
      </c>
      <c r="C513" s="353" t="s">
        <v>3136</v>
      </c>
      <c r="D513" s="356" t="s">
        <v>4683</v>
      </c>
    </row>
    <row r="514" spans="1:4">
      <c r="A514" s="353" t="s">
        <v>4684</v>
      </c>
      <c r="B514" s="353" t="s">
        <v>4685</v>
      </c>
      <c r="C514" s="353" t="s">
        <v>3136</v>
      </c>
      <c r="D514" s="356" t="s">
        <v>4686</v>
      </c>
    </row>
    <row r="515" spans="1:4">
      <c r="A515" s="353" t="s">
        <v>4687</v>
      </c>
      <c r="B515" s="353" t="s">
        <v>4688</v>
      </c>
      <c r="C515" s="353" t="s">
        <v>4689</v>
      </c>
      <c r="D515" s="356" t="s">
        <v>4690</v>
      </c>
    </row>
    <row r="516" spans="1:4">
      <c r="A516" s="353" t="s">
        <v>4691</v>
      </c>
      <c r="B516" s="353" t="s">
        <v>4692</v>
      </c>
      <c r="C516" s="353" t="s">
        <v>4693</v>
      </c>
      <c r="D516" s="356" t="s">
        <v>4694</v>
      </c>
    </row>
    <row r="517" spans="1:4">
      <c r="A517" s="353" t="s">
        <v>4695</v>
      </c>
      <c r="B517" s="353" t="s">
        <v>3253</v>
      </c>
      <c r="C517" s="353" t="s">
        <v>3264</v>
      </c>
      <c r="D517" s="356" t="s">
        <v>4696</v>
      </c>
    </row>
    <row r="518" spans="1:4">
      <c r="A518" s="353" t="s">
        <v>4697</v>
      </c>
      <c r="B518" s="353" t="s">
        <v>3271</v>
      </c>
      <c r="C518" s="353" t="s">
        <v>3132</v>
      </c>
      <c r="D518" s="356" t="s">
        <v>3273</v>
      </c>
    </row>
    <row r="519" spans="1:4">
      <c r="A519" s="353" t="s">
        <v>4698</v>
      </c>
      <c r="B519" s="353" t="s">
        <v>73</v>
      </c>
      <c r="C519" s="353" t="s">
        <v>3342</v>
      </c>
      <c r="D519" s="356" t="s">
        <v>4699</v>
      </c>
    </row>
    <row r="520" spans="1:4">
      <c r="A520" s="353" t="s">
        <v>4700</v>
      </c>
      <c r="B520" s="353" t="s">
        <v>87</v>
      </c>
      <c r="C520" s="353" t="s">
        <v>3128</v>
      </c>
      <c r="D520" s="356" t="s">
        <v>4701</v>
      </c>
    </row>
    <row r="521" spans="1:4">
      <c r="A521" s="353" t="s">
        <v>4702</v>
      </c>
      <c r="B521" s="353" t="s">
        <v>3148</v>
      </c>
      <c r="C521" s="353" t="s">
        <v>3136</v>
      </c>
      <c r="D521" s="356" t="s">
        <v>4703</v>
      </c>
    </row>
    <row r="522" spans="1:4">
      <c r="A522" s="353" t="s">
        <v>4704</v>
      </c>
      <c r="B522" s="353" t="s">
        <v>3139</v>
      </c>
      <c r="C522" s="353" t="s">
        <v>3136</v>
      </c>
      <c r="D522" s="356" t="s">
        <v>4705</v>
      </c>
    </row>
    <row r="523" spans="1:4">
      <c r="A523" s="353" t="s">
        <v>4706</v>
      </c>
      <c r="B523" s="353" t="s">
        <v>3101</v>
      </c>
      <c r="C523" s="353" t="s">
        <v>3913</v>
      </c>
      <c r="D523" s="356" t="s">
        <v>4707</v>
      </c>
    </row>
    <row r="524" spans="1:4">
      <c r="A524" s="353" t="s">
        <v>4708</v>
      </c>
      <c r="B524" s="353" t="s">
        <v>614</v>
      </c>
      <c r="C524" s="353" t="s">
        <v>4709</v>
      </c>
      <c r="D524" s="356" t="s">
        <v>4710</v>
      </c>
    </row>
    <row r="525" spans="1:4">
      <c r="A525" s="353" t="s">
        <v>4711</v>
      </c>
      <c r="B525" s="353" t="s">
        <v>4712</v>
      </c>
      <c r="C525" s="353" t="s">
        <v>3136</v>
      </c>
      <c r="D525" s="356" t="s">
        <v>4713</v>
      </c>
    </row>
    <row r="526" spans="1:4">
      <c r="A526" s="353" t="s">
        <v>4714</v>
      </c>
      <c r="B526" s="353" t="s">
        <v>4715</v>
      </c>
      <c r="C526" s="353" t="s">
        <v>3869</v>
      </c>
      <c r="D526" s="356" t="s">
        <v>4716</v>
      </c>
    </row>
    <row r="527" spans="1:4">
      <c r="A527" s="353" t="s">
        <v>4717</v>
      </c>
      <c r="B527" s="353" t="s">
        <v>3313</v>
      </c>
      <c r="C527" s="353" t="s">
        <v>3132</v>
      </c>
      <c r="D527" s="356" t="s">
        <v>4718</v>
      </c>
    </row>
    <row r="528" spans="1:4">
      <c r="A528" s="353" t="s">
        <v>4719</v>
      </c>
      <c r="B528" s="353" t="s">
        <v>4720</v>
      </c>
      <c r="C528" s="353" t="s">
        <v>4721</v>
      </c>
      <c r="D528" s="356" t="s">
        <v>4722</v>
      </c>
    </row>
    <row r="529" spans="1:4">
      <c r="A529" s="353" t="s">
        <v>4723</v>
      </c>
      <c r="B529" s="353" t="s">
        <v>4724</v>
      </c>
      <c r="C529" s="353" t="s">
        <v>4725</v>
      </c>
      <c r="D529" s="356" t="s">
        <v>4726</v>
      </c>
    </row>
    <row r="530" spans="1:4">
      <c r="A530" s="353" t="s">
        <v>4727</v>
      </c>
      <c r="B530" s="353" t="s">
        <v>4728</v>
      </c>
      <c r="C530" s="353" t="s">
        <v>3136</v>
      </c>
      <c r="D530" s="356" t="s">
        <v>4729</v>
      </c>
    </row>
    <row r="531" spans="1:4">
      <c r="A531" s="353" t="s">
        <v>4730</v>
      </c>
      <c r="B531" s="353" t="s">
        <v>3337</v>
      </c>
      <c r="C531" s="353" t="s">
        <v>4731</v>
      </c>
      <c r="D531" s="356" t="s">
        <v>4732</v>
      </c>
    </row>
    <row r="532" spans="1:4">
      <c r="A532" s="353" t="s">
        <v>4733</v>
      </c>
      <c r="B532" s="353" t="s">
        <v>4734</v>
      </c>
      <c r="C532" s="353" t="s">
        <v>3136</v>
      </c>
      <c r="D532" s="356" t="s">
        <v>4735</v>
      </c>
    </row>
    <row r="533" spans="1:4">
      <c r="A533" s="353" t="s">
        <v>4736</v>
      </c>
      <c r="B533" s="353" t="s">
        <v>744</v>
      </c>
      <c r="C533" s="353" t="s">
        <v>4737</v>
      </c>
      <c r="D533" s="356" t="s">
        <v>4690</v>
      </c>
    </row>
    <row r="534" spans="1:4" ht="83.25">
      <c r="A534" s="353" t="s">
        <v>4738</v>
      </c>
      <c r="B534" s="353" t="s">
        <v>4739</v>
      </c>
      <c r="C534" s="359" t="s">
        <v>4740</v>
      </c>
      <c r="D534" s="356" t="s">
        <v>4741</v>
      </c>
    </row>
    <row r="535" spans="1:4">
      <c r="A535" s="353" t="s">
        <v>4742</v>
      </c>
      <c r="B535" s="353" t="s">
        <v>4743</v>
      </c>
      <c r="C535" s="353" t="s">
        <v>4744</v>
      </c>
      <c r="D535" s="356" t="s">
        <v>4745</v>
      </c>
    </row>
    <row r="536" spans="1:4">
      <c r="A536" s="353" t="s">
        <v>4746</v>
      </c>
      <c r="B536" s="353" t="s">
        <v>4747</v>
      </c>
      <c r="C536" s="353" t="s">
        <v>4748</v>
      </c>
      <c r="D536" s="356" t="s">
        <v>4749</v>
      </c>
    </row>
    <row r="537" spans="1:4">
      <c r="A537" s="353" t="s">
        <v>4750</v>
      </c>
      <c r="B537" s="353" t="s">
        <v>4193</v>
      </c>
      <c r="C537" s="353" t="s">
        <v>4751</v>
      </c>
      <c r="D537" s="356" t="s">
        <v>4752</v>
      </c>
    </row>
    <row r="538" spans="1:4">
      <c r="A538" s="353" t="s">
        <v>4753</v>
      </c>
      <c r="B538" s="353" t="s">
        <v>4754</v>
      </c>
      <c r="C538" s="353" t="s">
        <v>4755</v>
      </c>
      <c r="D538" s="356" t="s">
        <v>4756</v>
      </c>
    </row>
    <row r="539" spans="1:4">
      <c r="A539" s="353" t="s">
        <v>4757</v>
      </c>
      <c r="B539" s="353" t="s">
        <v>3334</v>
      </c>
      <c r="C539" s="353" t="s">
        <v>3136</v>
      </c>
      <c r="D539" s="356" t="s">
        <v>4758</v>
      </c>
    </row>
    <row r="540" spans="1:4">
      <c r="A540" s="353" t="s">
        <v>4759</v>
      </c>
      <c r="B540" s="353" t="s">
        <v>4760</v>
      </c>
      <c r="C540" s="353" t="s">
        <v>4761</v>
      </c>
      <c r="D540" s="356" t="s">
        <v>4762</v>
      </c>
    </row>
    <row r="541" spans="1:4">
      <c r="A541" s="353" t="s">
        <v>4763</v>
      </c>
      <c r="B541" s="353" t="s">
        <v>4764</v>
      </c>
      <c r="C541" s="353" t="s">
        <v>4765</v>
      </c>
      <c r="D541" s="356" t="s">
        <v>4766</v>
      </c>
    </row>
    <row r="542" spans="1:4">
      <c r="A542" s="353" t="s">
        <v>4767</v>
      </c>
      <c r="B542" s="353" t="s">
        <v>3238</v>
      </c>
      <c r="C542" s="353" t="s">
        <v>4768</v>
      </c>
      <c r="D542" s="356" t="s">
        <v>3240</v>
      </c>
    </row>
    <row r="543" spans="1:4">
      <c r="A543" s="353" t="s">
        <v>4769</v>
      </c>
      <c r="B543" s="353" t="s">
        <v>120</v>
      </c>
      <c r="C543" s="353" t="s">
        <v>4770</v>
      </c>
      <c r="D543" s="356" t="s">
        <v>4771</v>
      </c>
    </row>
    <row r="544" spans="1:4">
      <c r="A544" s="353" t="s">
        <v>4772</v>
      </c>
      <c r="B544" s="353" t="s">
        <v>4773</v>
      </c>
      <c r="C544" s="353" t="s">
        <v>3376</v>
      </c>
      <c r="D544" s="356" t="s">
        <v>4774</v>
      </c>
    </row>
    <row r="545" spans="1:4">
      <c r="A545" s="353" t="s">
        <v>4775</v>
      </c>
      <c r="B545" s="353" t="s">
        <v>3205</v>
      </c>
      <c r="C545" s="353" t="s">
        <v>3196</v>
      </c>
      <c r="D545" s="356" t="s">
        <v>4776</v>
      </c>
    </row>
    <row r="546" spans="1:4">
      <c r="A546" s="353" t="s">
        <v>4777</v>
      </c>
      <c r="B546" s="353" t="s">
        <v>3214</v>
      </c>
      <c r="C546" s="353" t="s">
        <v>4178</v>
      </c>
      <c r="D546" s="356" t="s">
        <v>4778</v>
      </c>
    </row>
    <row r="547" spans="1:4">
      <c r="A547" s="353" t="s">
        <v>4779</v>
      </c>
      <c r="B547" s="353" t="s">
        <v>4780</v>
      </c>
      <c r="C547" s="353" t="s">
        <v>3128</v>
      </c>
      <c r="D547" s="356" t="s">
        <v>4781</v>
      </c>
    </row>
    <row r="548" spans="1:4">
      <c r="A548" s="353" t="s">
        <v>4782</v>
      </c>
      <c r="B548" s="353" t="s">
        <v>4783</v>
      </c>
      <c r="C548" s="353" t="s">
        <v>4784</v>
      </c>
      <c r="D548" s="356" t="s">
        <v>21</v>
      </c>
    </row>
    <row r="549" spans="1:4">
      <c r="A549" s="353" t="s">
        <v>4785</v>
      </c>
      <c r="B549" s="353" t="s">
        <v>4786</v>
      </c>
      <c r="C549" s="353" t="s">
        <v>3717</v>
      </c>
      <c r="D549" s="356" t="s">
        <v>4787</v>
      </c>
    </row>
    <row r="550" spans="1:4">
      <c r="A550" s="353" t="s">
        <v>4788</v>
      </c>
      <c r="B550" s="353" t="s">
        <v>4789</v>
      </c>
      <c r="C550" s="353" t="s">
        <v>9</v>
      </c>
      <c r="D550" s="356" t="s">
        <v>3736</v>
      </c>
    </row>
    <row r="551" spans="1:4">
      <c r="A551" s="353" t="s">
        <v>4790</v>
      </c>
      <c r="B551" s="353" t="s">
        <v>4791</v>
      </c>
      <c r="C551" s="353" t="s">
        <v>3498</v>
      </c>
      <c r="D551" s="356" t="s">
        <v>4792</v>
      </c>
    </row>
    <row r="552" spans="1:4">
      <c r="A552" s="353" t="s">
        <v>4793</v>
      </c>
      <c r="B552" s="353" t="s">
        <v>4794</v>
      </c>
      <c r="C552" s="353" t="s">
        <v>3128</v>
      </c>
      <c r="D552" s="356" t="s">
        <v>4795</v>
      </c>
    </row>
    <row r="553" spans="1:4">
      <c r="A553" s="353" t="s">
        <v>4796</v>
      </c>
      <c r="B553" s="353" t="s">
        <v>4797</v>
      </c>
      <c r="C553" s="353" t="s">
        <v>3136</v>
      </c>
      <c r="D553" s="356" t="s">
        <v>4798</v>
      </c>
    </row>
    <row r="554" spans="1:4">
      <c r="A554" s="353" t="s">
        <v>4799</v>
      </c>
      <c r="B554" s="353" t="s">
        <v>4800</v>
      </c>
      <c r="C554" s="353" t="s">
        <v>4801</v>
      </c>
      <c r="D554" s="356" t="s">
        <v>4802</v>
      </c>
    </row>
    <row r="555" spans="1:4">
      <c r="A555" s="353" t="s">
        <v>4803</v>
      </c>
      <c r="B555" s="353" t="s">
        <v>4804</v>
      </c>
      <c r="C555" s="353" t="s">
        <v>3120</v>
      </c>
      <c r="D555" s="356" t="s">
        <v>3157</v>
      </c>
    </row>
    <row r="556" spans="1:4">
      <c r="A556" s="353" t="s">
        <v>4805</v>
      </c>
      <c r="B556" s="353" t="s">
        <v>4806</v>
      </c>
      <c r="C556" s="353" t="s">
        <v>4807</v>
      </c>
      <c r="D556" s="356" t="s">
        <v>4808</v>
      </c>
    </row>
    <row r="557" spans="1:4">
      <c r="A557" s="353" t="s">
        <v>4809</v>
      </c>
      <c r="B557" s="353" t="s">
        <v>4810</v>
      </c>
      <c r="C557" s="353" t="s">
        <v>4811</v>
      </c>
      <c r="D557" s="356" t="s">
        <v>4812</v>
      </c>
    </row>
    <row r="558" spans="1:4">
      <c r="A558" s="353" t="s">
        <v>4813</v>
      </c>
      <c r="B558" s="353" t="s">
        <v>4814</v>
      </c>
      <c r="C558" s="353" t="s">
        <v>3517</v>
      </c>
      <c r="D558" s="356" t="s">
        <v>4815</v>
      </c>
    </row>
    <row r="559" spans="1:4">
      <c r="A559" s="353" t="s">
        <v>4816</v>
      </c>
      <c r="B559" s="353" t="s">
        <v>4817</v>
      </c>
      <c r="C559" s="353" t="s">
        <v>3132</v>
      </c>
      <c r="D559" s="356" t="s">
        <v>4818</v>
      </c>
    </row>
    <row r="560" spans="1:4">
      <c r="A560" s="353" t="s">
        <v>4819</v>
      </c>
      <c r="B560" s="353" t="s">
        <v>4820</v>
      </c>
      <c r="C560" s="353" t="s">
        <v>9</v>
      </c>
      <c r="D560" s="356" t="s">
        <v>4821</v>
      </c>
    </row>
    <row r="561" spans="1:4">
      <c r="A561" s="353" t="s">
        <v>4822</v>
      </c>
      <c r="B561" s="353" t="s">
        <v>3362</v>
      </c>
      <c r="C561" s="353" t="s">
        <v>3136</v>
      </c>
      <c r="D561" s="356" t="s">
        <v>4823</v>
      </c>
    </row>
    <row r="562" spans="1:4">
      <c r="A562" s="353" t="s">
        <v>4824</v>
      </c>
      <c r="B562" s="353" t="s">
        <v>4825</v>
      </c>
      <c r="C562" s="353" t="s">
        <v>3136</v>
      </c>
      <c r="D562" s="356" t="s">
        <v>3502</v>
      </c>
    </row>
    <row r="563" spans="1:4">
      <c r="A563" s="353" t="s">
        <v>4826</v>
      </c>
      <c r="B563" s="353" t="s">
        <v>724</v>
      </c>
      <c r="C563" s="353" t="s">
        <v>4827</v>
      </c>
      <c r="D563" s="356" t="s">
        <v>4828</v>
      </c>
    </row>
    <row r="564" spans="1:4">
      <c r="A564" s="353" t="s">
        <v>4829</v>
      </c>
      <c r="B564" s="353" t="s">
        <v>3359</v>
      </c>
      <c r="C564" s="353" t="s">
        <v>3136</v>
      </c>
      <c r="D564" s="356" t="s">
        <v>3959</v>
      </c>
    </row>
    <row r="565" spans="1:4">
      <c r="A565" s="353" t="s">
        <v>4830</v>
      </c>
      <c r="B565" s="353" t="s">
        <v>4831</v>
      </c>
      <c r="C565" s="353" t="s">
        <v>9</v>
      </c>
      <c r="D565" s="356" t="s">
        <v>4352</v>
      </c>
    </row>
    <row r="566" spans="1:4">
      <c r="A566" s="353" t="s">
        <v>4832</v>
      </c>
      <c r="B566" s="353" t="s">
        <v>4833</v>
      </c>
      <c r="C566" s="353" t="s">
        <v>4834</v>
      </c>
      <c r="D566" s="356" t="s">
        <v>4835</v>
      </c>
    </row>
    <row r="567" spans="1:4">
      <c r="A567" s="353" t="s">
        <v>4836</v>
      </c>
      <c r="B567" s="353" t="s">
        <v>93</v>
      </c>
      <c r="C567" s="353" t="s">
        <v>3136</v>
      </c>
      <c r="D567" s="356" t="s">
        <v>4837</v>
      </c>
    </row>
    <row r="568" spans="1:4">
      <c r="A568" s="353" t="s">
        <v>4838</v>
      </c>
      <c r="B568" s="353" t="s">
        <v>4839</v>
      </c>
      <c r="C568" s="353" t="s">
        <v>3132</v>
      </c>
      <c r="D568" s="356" t="s">
        <v>4840</v>
      </c>
    </row>
    <row r="569" spans="1:4">
      <c r="A569" s="353" t="s">
        <v>4841</v>
      </c>
      <c r="B569" s="353" t="s">
        <v>4842</v>
      </c>
      <c r="C569" s="353" t="s">
        <v>4843</v>
      </c>
      <c r="D569" s="356" t="s">
        <v>4844</v>
      </c>
    </row>
    <row r="570" spans="1:4">
      <c r="A570" s="353" t="s">
        <v>4845</v>
      </c>
      <c r="B570" s="353" t="s">
        <v>4846</v>
      </c>
      <c r="C570" s="353" t="s">
        <v>3136</v>
      </c>
      <c r="D570" s="356" t="s">
        <v>4847</v>
      </c>
    </row>
    <row r="571" spans="1:4">
      <c r="A571" s="353" t="s">
        <v>4848</v>
      </c>
      <c r="B571" s="353" t="s">
        <v>4849</v>
      </c>
      <c r="C571" s="353" t="s">
        <v>3498</v>
      </c>
      <c r="D571" s="356" t="s">
        <v>4850</v>
      </c>
    </row>
    <row r="572" spans="1:4">
      <c r="A572" s="353" t="s">
        <v>4851</v>
      </c>
      <c r="B572" s="353" t="s">
        <v>4852</v>
      </c>
      <c r="C572" s="353" t="s">
        <v>4853</v>
      </c>
      <c r="D572" s="356" t="s">
        <v>4854</v>
      </c>
    </row>
    <row r="573" spans="1:4">
      <c r="A573" s="353" t="s">
        <v>4855</v>
      </c>
      <c r="B573" s="353" t="s">
        <v>4856</v>
      </c>
      <c r="C573" s="353" t="s">
        <v>3136</v>
      </c>
      <c r="D573" s="356" t="s">
        <v>4857</v>
      </c>
    </row>
    <row r="574" spans="1:4">
      <c r="A574" s="353" t="s">
        <v>4858</v>
      </c>
      <c r="B574" s="353" t="s">
        <v>4859</v>
      </c>
      <c r="C574" s="353" t="s">
        <v>4860</v>
      </c>
      <c r="D574" s="356" t="s">
        <v>4861</v>
      </c>
    </row>
    <row r="575" spans="1:4">
      <c r="A575" s="353" t="s">
        <v>4862</v>
      </c>
      <c r="B575" s="353" t="s">
        <v>3295</v>
      </c>
      <c r="C575" s="353" t="s">
        <v>3136</v>
      </c>
      <c r="D575" s="356" t="s">
        <v>4863</v>
      </c>
    </row>
    <row r="576" spans="1:4">
      <c r="A576" s="353" t="s">
        <v>4864</v>
      </c>
      <c r="B576" s="353" t="s">
        <v>677</v>
      </c>
      <c r="C576" s="353" t="s">
        <v>4865</v>
      </c>
      <c r="D576" s="356" t="s">
        <v>4866</v>
      </c>
    </row>
    <row r="577" spans="1:4">
      <c r="A577" s="353" t="s">
        <v>4867</v>
      </c>
      <c r="B577" s="353" t="s">
        <v>4298</v>
      </c>
      <c r="C577" s="353" t="s">
        <v>3136</v>
      </c>
      <c r="D577" s="356" t="s">
        <v>4868</v>
      </c>
    </row>
    <row r="578" spans="1:4">
      <c r="A578" s="353" t="s">
        <v>4869</v>
      </c>
      <c r="B578" s="353" t="s">
        <v>4870</v>
      </c>
      <c r="C578" s="353" t="s">
        <v>3136</v>
      </c>
      <c r="D578" s="356" t="s">
        <v>4871</v>
      </c>
    </row>
    <row r="579" spans="1:4">
      <c r="A579" s="353" t="s">
        <v>4872</v>
      </c>
      <c r="B579" s="353" t="s">
        <v>4873</v>
      </c>
      <c r="C579" s="353" t="s">
        <v>3136</v>
      </c>
      <c r="D579" s="356" t="s">
        <v>4874</v>
      </c>
    </row>
    <row r="580" spans="1:4">
      <c r="A580" s="353" t="s">
        <v>4875</v>
      </c>
      <c r="B580" s="353" t="s">
        <v>4876</v>
      </c>
      <c r="C580" s="353" t="s">
        <v>3136</v>
      </c>
      <c r="D580" s="356" t="s">
        <v>4877</v>
      </c>
    </row>
    <row r="581" spans="1:4">
      <c r="A581" s="353" t="s">
        <v>4878</v>
      </c>
      <c r="B581" s="353" t="s">
        <v>4879</v>
      </c>
      <c r="C581" s="353" t="s">
        <v>3136</v>
      </c>
      <c r="D581" s="356" t="s">
        <v>4880</v>
      </c>
    </row>
    <row r="582" spans="1:4">
      <c r="A582" s="353" t="s">
        <v>4881</v>
      </c>
      <c r="B582" s="353" t="s">
        <v>3189</v>
      </c>
      <c r="C582" s="353" t="s">
        <v>3132</v>
      </c>
      <c r="D582" s="356" t="s">
        <v>4882</v>
      </c>
    </row>
    <row r="583" spans="1:4">
      <c r="A583" s="353" t="s">
        <v>4883</v>
      </c>
      <c r="B583" s="353" t="s">
        <v>4884</v>
      </c>
      <c r="C583" s="353" t="s">
        <v>3136</v>
      </c>
      <c r="D583" s="356" t="s">
        <v>4885</v>
      </c>
    </row>
    <row r="584" spans="1:4">
      <c r="A584" s="353" t="s">
        <v>4886</v>
      </c>
      <c r="B584" s="353" t="s">
        <v>4887</v>
      </c>
      <c r="C584" s="353" t="s">
        <v>4888</v>
      </c>
      <c r="D584" s="356" t="s">
        <v>4889</v>
      </c>
    </row>
    <row r="585" spans="1:4">
      <c r="A585" s="353" t="s">
        <v>4890</v>
      </c>
      <c r="B585" s="353" t="s">
        <v>4891</v>
      </c>
      <c r="C585" s="353" t="s">
        <v>4892</v>
      </c>
      <c r="D585" s="356" t="s">
        <v>4893</v>
      </c>
    </row>
    <row r="586" spans="1:4">
      <c r="A586" s="353" t="s">
        <v>4894</v>
      </c>
      <c r="B586" s="353" t="s">
        <v>3421</v>
      </c>
      <c r="C586" s="353" t="s">
        <v>4895</v>
      </c>
      <c r="D586" s="356" t="s">
        <v>817</v>
      </c>
    </row>
    <row r="587" spans="1:4">
      <c r="A587" s="353" t="s">
        <v>4896</v>
      </c>
      <c r="B587" s="353" t="s">
        <v>4897</v>
      </c>
      <c r="C587" s="353" t="s">
        <v>4898</v>
      </c>
      <c r="D587" s="356" t="s">
        <v>4899</v>
      </c>
    </row>
    <row r="588" spans="1:4">
      <c r="A588" s="353" t="s">
        <v>4900</v>
      </c>
      <c r="B588" s="353" t="s">
        <v>4901</v>
      </c>
      <c r="C588" s="353" t="s">
        <v>4902</v>
      </c>
      <c r="D588" s="357" t="s">
        <v>4903</v>
      </c>
    </row>
    <row r="589" spans="1:4">
      <c r="A589" s="353" t="s">
        <v>4904</v>
      </c>
      <c r="B589" s="353" t="s">
        <v>4905</v>
      </c>
      <c r="C589" s="353" t="s">
        <v>4178</v>
      </c>
      <c r="D589" s="356" t="s">
        <v>4906</v>
      </c>
    </row>
    <row r="590" spans="1:4">
      <c r="A590" s="353" t="s">
        <v>4907</v>
      </c>
      <c r="B590" s="353" t="s">
        <v>4908</v>
      </c>
      <c r="C590" s="353" t="s">
        <v>4909</v>
      </c>
      <c r="D590" s="356" t="s">
        <v>4910</v>
      </c>
    </row>
    <row r="591" spans="1:4">
      <c r="A591" s="353" t="s">
        <v>4911</v>
      </c>
      <c r="B591" s="353" t="s">
        <v>3417</v>
      </c>
      <c r="C591" s="353" t="s">
        <v>4912</v>
      </c>
      <c r="D591" s="356" t="s">
        <v>4913</v>
      </c>
    </row>
    <row r="592" spans="1:4">
      <c r="A592" s="353" t="s">
        <v>4914</v>
      </c>
      <c r="B592" s="353" t="s">
        <v>4915</v>
      </c>
      <c r="C592" s="353" t="s">
        <v>4895</v>
      </c>
      <c r="D592" s="356" t="s">
        <v>4916</v>
      </c>
    </row>
    <row r="593" spans="1:4">
      <c r="A593" s="353" t="s">
        <v>4917</v>
      </c>
      <c r="B593" s="353" t="s">
        <v>4918</v>
      </c>
      <c r="C593" s="353" t="s">
        <v>3686</v>
      </c>
      <c r="D593" s="356" t="s">
        <v>4919</v>
      </c>
    </row>
    <row r="594" spans="1:4">
      <c r="A594" s="353" t="s">
        <v>4920</v>
      </c>
      <c r="B594" s="353" t="s">
        <v>4239</v>
      </c>
      <c r="C594" s="353" t="s">
        <v>4921</v>
      </c>
      <c r="D594" s="356" t="s">
        <v>4922</v>
      </c>
    </row>
    <row r="595" spans="1:4">
      <c r="A595" s="353" t="s">
        <v>4923</v>
      </c>
      <c r="B595" s="353" t="s">
        <v>4924</v>
      </c>
      <c r="C595" s="353" t="s">
        <v>3128</v>
      </c>
      <c r="D595" s="356" t="s">
        <v>4925</v>
      </c>
    </row>
    <row r="596" spans="1:4">
      <c r="A596" s="353" t="s">
        <v>4926</v>
      </c>
      <c r="B596" s="353" t="s">
        <v>4530</v>
      </c>
      <c r="C596" s="353" t="s">
        <v>4178</v>
      </c>
      <c r="D596" s="356" t="s">
        <v>4927</v>
      </c>
    </row>
    <row r="597" spans="1:4">
      <c r="A597" s="353" t="s">
        <v>4928</v>
      </c>
      <c r="B597" s="353" t="s">
        <v>3576</v>
      </c>
      <c r="C597" s="353" t="s">
        <v>3577</v>
      </c>
      <c r="D597" s="356" t="s">
        <v>4929</v>
      </c>
    </row>
    <row r="598" spans="1:4">
      <c r="A598" s="353" t="s">
        <v>4930</v>
      </c>
      <c r="B598" s="353" t="s">
        <v>4931</v>
      </c>
      <c r="C598" s="353" t="s">
        <v>4932</v>
      </c>
      <c r="D598" s="356" t="s">
        <v>4933</v>
      </c>
    </row>
    <row r="599" spans="1:4">
      <c r="A599" s="353" t="s">
        <v>4934</v>
      </c>
      <c r="B599" s="353" t="s">
        <v>4935</v>
      </c>
      <c r="C599" s="353" t="s">
        <v>3810</v>
      </c>
      <c r="D599" s="356" t="s">
        <v>4936</v>
      </c>
    </row>
    <row r="600" spans="1:4">
      <c r="A600" s="353" t="s">
        <v>4937</v>
      </c>
      <c r="B600" s="353" t="s">
        <v>4938</v>
      </c>
      <c r="C600" s="353" t="s">
        <v>3132</v>
      </c>
      <c r="D600" s="356" t="s">
        <v>4939</v>
      </c>
    </row>
    <row r="601" spans="1:4">
      <c r="A601" s="353" t="s">
        <v>4940</v>
      </c>
      <c r="B601" s="353" t="s">
        <v>3593</v>
      </c>
      <c r="C601" s="353" t="s">
        <v>4941</v>
      </c>
      <c r="D601" s="356" t="s">
        <v>4942</v>
      </c>
    </row>
    <row r="602" spans="1:4">
      <c r="A602" s="353" t="s">
        <v>4943</v>
      </c>
      <c r="B602" s="353" t="s">
        <v>4944</v>
      </c>
      <c r="C602" s="353" t="s">
        <v>4945</v>
      </c>
      <c r="D602" s="356" t="s">
        <v>4946</v>
      </c>
    </row>
    <row r="603" spans="1:4">
      <c r="A603" s="353" t="s">
        <v>4947</v>
      </c>
      <c r="B603" s="353" t="s">
        <v>4948</v>
      </c>
      <c r="C603" s="353" t="s">
        <v>4949</v>
      </c>
      <c r="D603" s="356" t="s">
        <v>4950</v>
      </c>
    </row>
    <row r="604" spans="1:4">
      <c r="A604" s="353" t="s">
        <v>4951</v>
      </c>
      <c r="B604" s="353" t="s">
        <v>4952</v>
      </c>
      <c r="C604" s="353" t="s">
        <v>4953</v>
      </c>
      <c r="D604" s="356" t="s">
        <v>4954</v>
      </c>
    </row>
    <row r="605" spans="1:4">
      <c r="A605" s="353" t="s">
        <v>4955</v>
      </c>
      <c r="B605" s="353" t="s">
        <v>4956</v>
      </c>
      <c r="C605" s="353" t="s">
        <v>3457</v>
      </c>
      <c r="D605" s="356" t="s">
        <v>4957</v>
      </c>
    </row>
    <row r="606" spans="1:4">
      <c r="A606" s="353" t="s">
        <v>4958</v>
      </c>
      <c r="B606" s="353" t="s">
        <v>4005</v>
      </c>
      <c r="C606" s="353" t="s">
        <v>3132</v>
      </c>
      <c r="D606" s="356" t="s">
        <v>4959</v>
      </c>
    </row>
    <row r="607" spans="1:4">
      <c r="A607" s="353" t="s">
        <v>4960</v>
      </c>
      <c r="B607" s="353" t="s">
        <v>3368</v>
      </c>
      <c r="C607" s="353" t="s">
        <v>3686</v>
      </c>
      <c r="D607" s="356" t="s">
        <v>4961</v>
      </c>
    </row>
    <row r="608" spans="1:4">
      <c r="A608" s="353" t="s">
        <v>4962</v>
      </c>
      <c r="B608" s="353" t="s">
        <v>3413</v>
      </c>
      <c r="C608" s="353" t="s">
        <v>4963</v>
      </c>
      <c r="D608" s="356" t="s">
        <v>4964</v>
      </c>
    </row>
    <row r="609" spans="1:4">
      <c r="A609" s="353" t="s">
        <v>4965</v>
      </c>
      <c r="B609" s="353" t="s">
        <v>4966</v>
      </c>
      <c r="C609" s="353" t="s">
        <v>3174</v>
      </c>
      <c r="D609" s="356" t="s">
        <v>2326</v>
      </c>
    </row>
    <row r="610" spans="1:4">
      <c r="A610" s="353" t="s">
        <v>4967</v>
      </c>
      <c r="B610" s="353" t="s">
        <v>3935</v>
      </c>
      <c r="C610" s="353" t="s">
        <v>4968</v>
      </c>
      <c r="D610" s="356" t="s">
        <v>4969</v>
      </c>
    </row>
    <row r="611" spans="1:4">
      <c r="A611" s="353" t="s">
        <v>4970</v>
      </c>
      <c r="B611" s="353" t="s">
        <v>4971</v>
      </c>
      <c r="C611" s="353" t="s">
        <v>3136</v>
      </c>
      <c r="D611" s="356" t="s">
        <v>2326</v>
      </c>
    </row>
    <row r="612" spans="1:4">
      <c r="A612" s="353" t="s">
        <v>4972</v>
      </c>
      <c r="B612" s="353" t="s">
        <v>4973</v>
      </c>
      <c r="C612" s="353" t="s">
        <v>3136</v>
      </c>
      <c r="D612" s="356" t="s">
        <v>4158</v>
      </c>
    </row>
    <row r="613" spans="1:4">
      <c r="A613" s="353" t="s">
        <v>4974</v>
      </c>
      <c r="B613" s="353" t="s">
        <v>4975</v>
      </c>
      <c r="C613" s="353" t="s">
        <v>3136</v>
      </c>
      <c r="D613" s="356" t="s">
        <v>4976</v>
      </c>
    </row>
    <row r="614" spans="1:4">
      <c r="A614" s="353" t="s">
        <v>4977</v>
      </c>
      <c r="B614" s="353" t="s">
        <v>4978</v>
      </c>
      <c r="C614" s="353" t="s">
        <v>4979</v>
      </c>
      <c r="D614" s="356" t="s">
        <v>4980</v>
      </c>
    </row>
    <row r="615" spans="1:4">
      <c r="A615" s="353" t="s">
        <v>4981</v>
      </c>
      <c r="B615" s="353" t="s">
        <v>3643</v>
      </c>
      <c r="C615" s="353" t="s">
        <v>4982</v>
      </c>
      <c r="D615" s="356" t="s">
        <v>4983</v>
      </c>
    </row>
    <row r="616" spans="1:4">
      <c r="A616" s="353" t="s">
        <v>4984</v>
      </c>
      <c r="B616" s="353" t="s">
        <v>3075</v>
      </c>
      <c r="C616" s="353" t="s">
        <v>4985</v>
      </c>
      <c r="D616" s="356" t="s">
        <v>4986</v>
      </c>
    </row>
    <row r="617" spans="1:4">
      <c r="A617" s="353" t="s">
        <v>4987</v>
      </c>
      <c r="B617" s="353" t="s">
        <v>4988</v>
      </c>
      <c r="C617" s="353" t="s">
        <v>3174</v>
      </c>
      <c r="D617" s="356" t="s">
        <v>4989</v>
      </c>
    </row>
    <row r="618" spans="1:4">
      <c r="A618" s="353" t="s">
        <v>4990</v>
      </c>
      <c r="B618" s="353" t="s">
        <v>4485</v>
      </c>
      <c r="C618" s="353" t="s">
        <v>3132</v>
      </c>
      <c r="D618" s="356" t="s">
        <v>4991</v>
      </c>
    </row>
    <row r="619" spans="1:4">
      <c r="A619" s="353" t="s">
        <v>4992</v>
      </c>
      <c r="B619" s="353" t="s">
        <v>3824</v>
      </c>
      <c r="C619" s="353" t="s">
        <v>9</v>
      </c>
      <c r="D619" s="356" t="s">
        <v>3578</v>
      </c>
    </row>
    <row r="620" spans="1:4">
      <c r="A620" s="353" t="s">
        <v>4993</v>
      </c>
      <c r="B620" s="353" t="s">
        <v>4994</v>
      </c>
      <c r="C620" s="353" t="s">
        <v>4995</v>
      </c>
      <c r="D620" s="356" t="s">
        <v>4996</v>
      </c>
    </row>
    <row r="621" spans="1:4">
      <c r="A621" s="353" t="s">
        <v>4997</v>
      </c>
      <c r="B621" s="353" t="s">
        <v>1356</v>
      </c>
      <c r="C621" s="353" t="s">
        <v>4998</v>
      </c>
      <c r="D621" s="356" t="s">
        <v>4999</v>
      </c>
    </row>
    <row r="622" spans="1:4">
      <c r="A622" s="353" t="s">
        <v>5000</v>
      </c>
      <c r="B622" s="353" t="s">
        <v>5001</v>
      </c>
      <c r="C622" s="353" t="s">
        <v>3128</v>
      </c>
      <c r="D622" s="356" t="s">
        <v>5002</v>
      </c>
    </row>
    <row r="623" spans="1:4">
      <c r="A623" s="353" t="s">
        <v>5003</v>
      </c>
      <c r="B623" s="353" t="s">
        <v>5004</v>
      </c>
      <c r="C623" s="353" t="s">
        <v>5005</v>
      </c>
      <c r="D623" s="356" t="s">
        <v>2326</v>
      </c>
    </row>
    <row r="624" spans="1:4">
      <c r="A624" s="353" t="s">
        <v>5006</v>
      </c>
      <c r="B624" s="353" t="s">
        <v>5007</v>
      </c>
      <c r="C624" s="353" t="s">
        <v>4009</v>
      </c>
      <c r="D624" s="356" t="s">
        <v>2326</v>
      </c>
    </row>
    <row r="625" spans="1:4">
      <c r="A625" s="353" t="s">
        <v>5008</v>
      </c>
      <c r="B625" s="353" t="s">
        <v>3217</v>
      </c>
      <c r="C625" s="353" t="s">
        <v>3196</v>
      </c>
      <c r="D625" s="356" t="s">
        <v>5009</v>
      </c>
    </row>
    <row r="626" spans="1:4">
      <c r="A626" s="353" t="s">
        <v>5010</v>
      </c>
      <c r="B626" s="353" t="s">
        <v>195</v>
      </c>
      <c r="C626" s="353" t="s">
        <v>9</v>
      </c>
      <c r="D626" s="356" t="s">
        <v>5011</v>
      </c>
    </row>
    <row r="627" spans="1:4">
      <c r="A627" s="353" t="s">
        <v>5012</v>
      </c>
      <c r="B627" s="353" t="s">
        <v>3866</v>
      </c>
      <c r="C627" s="353" t="s">
        <v>3686</v>
      </c>
      <c r="D627" s="356" t="s">
        <v>5013</v>
      </c>
    </row>
    <row r="628" spans="1:4">
      <c r="A628" s="353" t="s">
        <v>5014</v>
      </c>
      <c r="B628" s="353" t="s">
        <v>2705</v>
      </c>
      <c r="C628" s="353" t="s">
        <v>3132</v>
      </c>
      <c r="D628" s="356" t="s">
        <v>5015</v>
      </c>
    </row>
    <row r="629" spans="1:4">
      <c r="A629" s="353" t="s">
        <v>5016</v>
      </c>
      <c r="B629" s="353" t="s">
        <v>3220</v>
      </c>
      <c r="C629" s="353" t="s">
        <v>3177</v>
      </c>
      <c r="D629" s="356" t="s">
        <v>5017</v>
      </c>
    </row>
    <row r="630" spans="1:4">
      <c r="A630" s="353" t="s">
        <v>5018</v>
      </c>
      <c r="B630" s="353" t="s">
        <v>5019</v>
      </c>
      <c r="C630" s="353" t="s">
        <v>5020</v>
      </c>
      <c r="D630" s="356" t="s">
        <v>5021</v>
      </c>
    </row>
    <row r="631" spans="1:4">
      <c r="A631" s="353" t="s">
        <v>5022</v>
      </c>
      <c r="B631" s="353" t="s">
        <v>5023</v>
      </c>
      <c r="C631" s="353" t="s">
        <v>5024</v>
      </c>
      <c r="D631" s="356" t="s">
        <v>5025</v>
      </c>
    </row>
    <row r="632" spans="1:4">
      <c r="A632" s="353" t="s">
        <v>5026</v>
      </c>
      <c r="B632" s="353" t="s">
        <v>5027</v>
      </c>
      <c r="C632" s="353" t="s">
        <v>3132</v>
      </c>
      <c r="D632" s="356" t="s">
        <v>5028</v>
      </c>
    </row>
    <row r="633" spans="1:4">
      <c r="A633" s="353" t="s">
        <v>5029</v>
      </c>
      <c r="B633" s="353" t="s">
        <v>3789</v>
      </c>
      <c r="C633" s="353" t="s">
        <v>5030</v>
      </c>
      <c r="D633" s="356" t="s">
        <v>5031</v>
      </c>
    </row>
    <row r="634" spans="1:4">
      <c r="A634" s="353" t="s">
        <v>5032</v>
      </c>
      <c r="B634" s="353" t="s">
        <v>5033</v>
      </c>
      <c r="C634" s="353" t="s">
        <v>5034</v>
      </c>
      <c r="D634" s="356" t="s">
        <v>5035</v>
      </c>
    </row>
    <row r="635" spans="1:4">
      <c r="A635" s="353" t="s">
        <v>5036</v>
      </c>
      <c r="B635" s="353" t="s">
        <v>4589</v>
      </c>
      <c r="C635" s="353" t="s">
        <v>9</v>
      </c>
      <c r="D635" s="356" t="s">
        <v>5037</v>
      </c>
    </row>
    <row r="636" spans="1:4">
      <c r="A636" s="353" t="s">
        <v>5038</v>
      </c>
      <c r="B636" s="353" t="s">
        <v>5039</v>
      </c>
      <c r="C636" s="353" t="s">
        <v>5040</v>
      </c>
      <c r="D636" s="356" t="s">
        <v>5041</v>
      </c>
    </row>
    <row r="637" spans="1:4">
      <c r="A637" s="353" t="s">
        <v>5042</v>
      </c>
      <c r="B637" s="353" t="s">
        <v>5043</v>
      </c>
      <c r="C637" s="353" t="s">
        <v>4426</v>
      </c>
      <c r="D637" s="356" t="s">
        <v>5044</v>
      </c>
    </row>
    <row r="638" spans="1:4">
      <c r="A638" s="353" t="s">
        <v>5045</v>
      </c>
      <c r="B638" s="353" t="s">
        <v>5046</v>
      </c>
      <c r="C638" s="353" t="s">
        <v>5047</v>
      </c>
      <c r="D638" s="356" t="s">
        <v>5048</v>
      </c>
    </row>
    <row r="639" spans="1:4">
      <c r="A639" s="353" t="s">
        <v>5049</v>
      </c>
      <c r="B639" s="353" t="s">
        <v>3685</v>
      </c>
      <c r="C639" s="353" t="s">
        <v>5050</v>
      </c>
      <c r="D639" s="356" t="s">
        <v>3736</v>
      </c>
    </row>
    <row r="640" spans="1:4">
      <c r="A640" s="353" t="s">
        <v>5051</v>
      </c>
      <c r="B640" s="353" t="s">
        <v>5052</v>
      </c>
      <c r="C640" s="353" t="s">
        <v>9</v>
      </c>
      <c r="D640" s="356" t="s">
        <v>5053</v>
      </c>
    </row>
    <row r="641" spans="1:4">
      <c r="A641" s="353" t="s">
        <v>5054</v>
      </c>
      <c r="B641" s="353" t="s">
        <v>3974</v>
      </c>
      <c r="C641" s="353" t="s">
        <v>3128</v>
      </c>
      <c r="D641" s="356" t="s">
        <v>5055</v>
      </c>
    </row>
    <row r="642" spans="1:4">
      <c r="A642" s="353" t="s">
        <v>5056</v>
      </c>
      <c r="B642" s="353" t="s">
        <v>3497</v>
      </c>
      <c r="C642" s="353" t="s">
        <v>3517</v>
      </c>
      <c r="D642" s="356" t="s">
        <v>5057</v>
      </c>
    </row>
    <row r="643" spans="1:4">
      <c r="A643" s="353" t="s">
        <v>5058</v>
      </c>
      <c r="B643" s="353" t="s">
        <v>3431</v>
      </c>
      <c r="C643" s="353" t="s">
        <v>5059</v>
      </c>
      <c r="D643" s="356" t="s">
        <v>5060</v>
      </c>
    </row>
    <row r="644" spans="1:4">
      <c r="A644" s="353" t="s">
        <v>5061</v>
      </c>
      <c r="B644" s="353" t="s">
        <v>5062</v>
      </c>
      <c r="C644" s="353" t="s">
        <v>5063</v>
      </c>
      <c r="D644" s="356" t="s">
        <v>5064</v>
      </c>
    </row>
    <row r="645" spans="1:4">
      <c r="A645" s="353" t="s">
        <v>5065</v>
      </c>
      <c r="B645" s="353" t="s">
        <v>26</v>
      </c>
      <c r="C645" s="353" t="s">
        <v>3132</v>
      </c>
      <c r="D645" s="356" t="s">
        <v>5066</v>
      </c>
    </row>
    <row r="646" spans="1:4">
      <c r="A646" s="353" t="s">
        <v>5067</v>
      </c>
      <c r="B646" s="353" t="s">
        <v>5068</v>
      </c>
      <c r="C646" s="353" t="s">
        <v>3136</v>
      </c>
      <c r="D646" s="356" t="s">
        <v>5069</v>
      </c>
    </row>
    <row r="647" spans="1:4">
      <c r="A647" s="353" t="s">
        <v>5070</v>
      </c>
      <c r="B647" s="353" t="s">
        <v>5071</v>
      </c>
      <c r="C647" s="353" t="s">
        <v>9</v>
      </c>
      <c r="D647" s="356" t="s">
        <v>5072</v>
      </c>
    </row>
    <row r="648" spans="1:4">
      <c r="A648" s="353" t="s">
        <v>5073</v>
      </c>
      <c r="B648" s="353" t="s">
        <v>5074</v>
      </c>
      <c r="C648" s="353" t="s">
        <v>5075</v>
      </c>
      <c r="D648" s="356" t="s">
        <v>5076</v>
      </c>
    </row>
    <row r="649" spans="1:4">
      <c r="A649" s="353" t="s">
        <v>5077</v>
      </c>
      <c r="B649" s="353" t="s">
        <v>887</v>
      </c>
      <c r="C649" s="353" t="s">
        <v>5078</v>
      </c>
      <c r="D649" s="356" t="s">
        <v>5079</v>
      </c>
    </row>
    <row r="650" spans="1:4">
      <c r="A650" s="353" t="s">
        <v>5080</v>
      </c>
      <c r="B650" s="353" t="s">
        <v>4210</v>
      </c>
      <c r="C650" s="353" t="s">
        <v>3136</v>
      </c>
      <c r="D650" s="356" t="s">
        <v>5081</v>
      </c>
    </row>
    <row r="651" spans="1:4">
      <c r="A651" s="353" t="s">
        <v>5082</v>
      </c>
      <c r="B651" s="353" t="s">
        <v>4160</v>
      </c>
      <c r="C651" s="353" t="s">
        <v>3136</v>
      </c>
      <c r="D651" s="356" t="s">
        <v>5083</v>
      </c>
    </row>
    <row r="652" spans="1:4">
      <c r="A652" s="353" t="s">
        <v>5084</v>
      </c>
      <c r="B652" s="353" t="s">
        <v>5085</v>
      </c>
      <c r="C652" s="353" t="s">
        <v>3136</v>
      </c>
      <c r="D652" s="356" t="s">
        <v>5086</v>
      </c>
    </row>
    <row r="653" spans="1:4">
      <c r="A653" s="353" t="s">
        <v>5087</v>
      </c>
      <c r="B653" s="353" t="s">
        <v>5088</v>
      </c>
      <c r="C653" s="353" t="s">
        <v>3136</v>
      </c>
      <c r="D653" s="356" t="s">
        <v>5089</v>
      </c>
    </row>
    <row r="654" spans="1:4">
      <c r="A654" s="353" t="s">
        <v>5090</v>
      </c>
      <c r="B654" s="353" t="s">
        <v>5091</v>
      </c>
      <c r="C654" s="353" t="s">
        <v>3136</v>
      </c>
      <c r="D654" s="356" t="s">
        <v>5092</v>
      </c>
    </row>
    <row r="655" spans="1:4">
      <c r="A655" s="353" t="s">
        <v>5093</v>
      </c>
      <c r="B655" s="353" t="s">
        <v>3863</v>
      </c>
      <c r="C655" s="353" t="s">
        <v>5094</v>
      </c>
      <c r="D655" s="356" t="s">
        <v>1395</v>
      </c>
    </row>
    <row r="656" spans="1:4">
      <c r="A656" s="353" t="s">
        <v>5095</v>
      </c>
      <c r="B656" s="353" t="s">
        <v>5096</v>
      </c>
      <c r="C656" s="353" t="s">
        <v>3632</v>
      </c>
      <c r="D656" s="356" t="s">
        <v>5097</v>
      </c>
    </row>
    <row r="657" spans="1:4">
      <c r="A657" s="353" t="s">
        <v>5098</v>
      </c>
      <c r="B657" s="353" t="s">
        <v>5099</v>
      </c>
      <c r="C657" s="353" t="s">
        <v>5100</v>
      </c>
      <c r="D657" s="356" t="s">
        <v>5101</v>
      </c>
    </row>
    <row r="658" spans="1:4">
      <c r="A658" s="353" t="s">
        <v>5102</v>
      </c>
      <c r="B658" s="353" t="s">
        <v>5103</v>
      </c>
      <c r="C658" s="353" t="s">
        <v>5104</v>
      </c>
      <c r="D658" s="356" t="s">
        <v>5105</v>
      </c>
    </row>
    <row r="659" spans="1:4">
      <c r="A659" s="353" t="s">
        <v>5106</v>
      </c>
      <c r="B659" s="353" t="s">
        <v>5107</v>
      </c>
      <c r="C659" s="353" t="s">
        <v>3632</v>
      </c>
      <c r="D659" s="356" t="s">
        <v>5108</v>
      </c>
    </row>
    <row r="660" spans="1:4">
      <c r="A660" s="353" t="s">
        <v>5109</v>
      </c>
      <c r="B660" s="353" t="s">
        <v>3520</v>
      </c>
      <c r="C660" s="353" t="s">
        <v>9</v>
      </c>
      <c r="D660" s="356" t="s">
        <v>5110</v>
      </c>
    </row>
    <row r="661" spans="1:4">
      <c r="A661" s="353" t="s">
        <v>5111</v>
      </c>
      <c r="B661" s="353" t="s">
        <v>5112</v>
      </c>
      <c r="C661" s="353" t="s">
        <v>5113</v>
      </c>
      <c r="D661" s="356" t="s">
        <v>21</v>
      </c>
    </row>
    <row r="662" spans="1:4">
      <c r="A662" s="353" t="s">
        <v>5114</v>
      </c>
      <c r="B662" s="353" t="s">
        <v>3659</v>
      </c>
      <c r="C662" s="353" t="s">
        <v>3136</v>
      </c>
      <c r="D662" s="356" t="s">
        <v>5115</v>
      </c>
    </row>
    <row r="663" spans="1:4">
      <c r="A663" s="353" t="s">
        <v>5116</v>
      </c>
      <c r="B663" s="353" t="s">
        <v>3656</v>
      </c>
      <c r="C663" s="353" t="s">
        <v>3136</v>
      </c>
      <c r="D663" s="356" t="s">
        <v>5117</v>
      </c>
    </row>
    <row r="664" spans="1:4">
      <c r="A664" s="353" t="s">
        <v>5118</v>
      </c>
      <c r="B664" s="353" t="s">
        <v>4114</v>
      </c>
      <c r="C664" s="353" t="s">
        <v>3136</v>
      </c>
      <c r="D664" s="356" t="s">
        <v>5119</v>
      </c>
    </row>
    <row r="665" spans="1:4">
      <c r="A665" s="353" t="s">
        <v>5120</v>
      </c>
      <c r="B665" s="353" t="s">
        <v>3971</v>
      </c>
      <c r="C665" s="353" t="s">
        <v>3136</v>
      </c>
      <c r="D665" s="356" t="s">
        <v>5121</v>
      </c>
    </row>
    <row r="666" spans="1:4">
      <c r="A666" s="353" t="s">
        <v>5122</v>
      </c>
      <c r="B666" s="353" t="s">
        <v>4146</v>
      </c>
      <c r="C666" s="353" t="s">
        <v>4147</v>
      </c>
      <c r="D666" s="356" t="s">
        <v>5123</v>
      </c>
    </row>
    <row r="667" spans="1:4">
      <c r="A667" s="353" t="s">
        <v>5124</v>
      </c>
      <c r="B667" s="353" t="s">
        <v>3603</v>
      </c>
      <c r="C667" s="353" t="s">
        <v>3604</v>
      </c>
      <c r="D667" s="356" t="s">
        <v>5125</v>
      </c>
    </row>
    <row r="668" spans="1:4">
      <c r="A668" s="353" t="s">
        <v>5126</v>
      </c>
      <c r="B668" s="353" t="s">
        <v>5127</v>
      </c>
      <c r="C668" s="353" t="s">
        <v>3128</v>
      </c>
      <c r="D668" s="356" t="s">
        <v>5128</v>
      </c>
    </row>
    <row r="669" spans="1:4">
      <c r="A669" s="353" t="s">
        <v>5129</v>
      </c>
      <c r="B669" s="353" t="s">
        <v>5130</v>
      </c>
      <c r="C669" s="353" t="s">
        <v>3136</v>
      </c>
      <c r="D669" s="356" t="s">
        <v>5131</v>
      </c>
    </row>
    <row r="670" spans="1:4">
      <c r="A670" s="353" t="s">
        <v>5132</v>
      </c>
      <c r="B670" s="353" t="s">
        <v>5133</v>
      </c>
      <c r="C670" s="353" t="s">
        <v>3136</v>
      </c>
      <c r="D670" s="356" t="s">
        <v>5134</v>
      </c>
    </row>
    <row r="671" spans="1:4">
      <c r="A671" s="353" t="s">
        <v>5135</v>
      </c>
      <c r="B671" s="353" t="s">
        <v>3522</v>
      </c>
      <c r="C671" s="353" t="s">
        <v>5136</v>
      </c>
      <c r="D671" s="356" t="s">
        <v>5137</v>
      </c>
    </row>
    <row r="672" spans="1:4">
      <c r="A672" s="353" t="s">
        <v>5138</v>
      </c>
      <c r="B672" s="353" t="s">
        <v>3912</v>
      </c>
      <c r="C672" s="353" t="s">
        <v>5139</v>
      </c>
      <c r="D672" s="356" t="s">
        <v>5140</v>
      </c>
    </row>
    <row r="673" spans="1:4">
      <c r="A673" s="353" t="s">
        <v>5141</v>
      </c>
      <c r="B673" s="353" t="s">
        <v>5142</v>
      </c>
      <c r="C673" s="353" t="s">
        <v>5143</v>
      </c>
      <c r="D673" s="356" t="s">
        <v>5144</v>
      </c>
    </row>
    <row r="674" spans="1:4">
      <c r="A674" s="353" t="s">
        <v>5145</v>
      </c>
      <c r="B674" s="353" t="s">
        <v>5146</v>
      </c>
      <c r="C674" s="353" t="s">
        <v>3810</v>
      </c>
      <c r="D674" s="356" t="s">
        <v>3736</v>
      </c>
    </row>
    <row r="675" spans="1:4">
      <c r="A675" s="353" t="s">
        <v>5147</v>
      </c>
      <c r="B675" s="353" t="s">
        <v>4541</v>
      </c>
      <c r="C675" s="353" t="s">
        <v>3136</v>
      </c>
      <c r="D675" s="356" t="s">
        <v>5148</v>
      </c>
    </row>
    <row r="676" spans="1:4">
      <c r="A676" s="353" t="s">
        <v>5149</v>
      </c>
      <c r="B676" s="353" t="s">
        <v>3530</v>
      </c>
      <c r="C676" s="353" t="s">
        <v>3136</v>
      </c>
      <c r="D676" s="356" t="s">
        <v>5150</v>
      </c>
    </row>
    <row r="677" spans="1:4">
      <c r="A677" s="353" t="s">
        <v>5151</v>
      </c>
      <c r="B677" s="353" t="s">
        <v>3546</v>
      </c>
      <c r="C677" s="353" t="s">
        <v>3136</v>
      </c>
      <c r="D677" s="356" t="s">
        <v>5152</v>
      </c>
    </row>
    <row r="678" spans="1:4">
      <c r="A678" s="353" t="s">
        <v>5153</v>
      </c>
      <c r="B678" s="353" t="s">
        <v>3532</v>
      </c>
      <c r="C678" s="353" t="s">
        <v>3136</v>
      </c>
      <c r="D678" s="356" t="s">
        <v>5154</v>
      </c>
    </row>
    <row r="679" spans="1:4">
      <c r="A679" s="353" t="s">
        <v>5155</v>
      </c>
      <c r="B679" s="353" t="s">
        <v>4538</v>
      </c>
      <c r="C679" s="353" t="s">
        <v>3136</v>
      </c>
      <c r="D679" s="356" t="s">
        <v>5156</v>
      </c>
    </row>
    <row r="680" spans="1:4">
      <c r="A680" s="353" t="s">
        <v>5157</v>
      </c>
      <c r="B680" s="353" t="s">
        <v>5158</v>
      </c>
      <c r="C680" s="353" t="s">
        <v>3933</v>
      </c>
      <c r="D680" s="356" t="s">
        <v>5159</v>
      </c>
    </row>
    <row r="681" spans="1:4">
      <c r="A681" s="353" t="s">
        <v>5160</v>
      </c>
      <c r="B681" s="353" t="s">
        <v>5161</v>
      </c>
      <c r="C681" s="353" t="s">
        <v>3136</v>
      </c>
      <c r="D681" s="356" t="s">
        <v>5162</v>
      </c>
    </row>
    <row r="682" spans="1:4">
      <c r="A682" s="353" t="s">
        <v>5163</v>
      </c>
      <c r="B682" s="353" t="s">
        <v>3536</v>
      </c>
      <c r="C682" s="353" t="s">
        <v>3136</v>
      </c>
      <c r="D682" s="356" t="s">
        <v>5164</v>
      </c>
    </row>
    <row r="683" spans="1:4">
      <c r="A683" s="353" t="s">
        <v>5165</v>
      </c>
      <c r="B683" s="353" t="s">
        <v>5166</v>
      </c>
      <c r="C683" s="353" t="s">
        <v>3136</v>
      </c>
      <c r="D683" s="356" t="s">
        <v>5167</v>
      </c>
    </row>
    <row r="684" spans="1:4">
      <c r="A684" s="353" t="s">
        <v>5168</v>
      </c>
      <c r="B684" s="353" t="s">
        <v>5169</v>
      </c>
      <c r="C684" s="353" t="s">
        <v>3136</v>
      </c>
      <c r="D684" s="356" t="s">
        <v>5170</v>
      </c>
    </row>
    <row r="685" spans="1:4">
      <c r="A685" s="353" t="s">
        <v>5171</v>
      </c>
      <c r="B685" s="353" t="s">
        <v>4351</v>
      </c>
      <c r="C685" s="353" t="s">
        <v>3136</v>
      </c>
      <c r="D685" s="356" t="s">
        <v>5172</v>
      </c>
    </row>
    <row r="686" spans="1:4">
      <c r="A686" s="353" t="s">
        <v>5173</v>
      </c>
      <c r="B686" s="353" t="s">
        <v>3528</v>
      </c>
      <c r="C686" s="353" t="s">
        <v>5174</v>
      </c>
      <c r="D686" s="357" t="s">
        <v>5175</v>
      </c>
    </row>
    <row r="687" spans="1:4">
      <c r="A687" s="353" t="s">
        <v>5176</v>
      </c>
      <c r="B687" s="353" t="s">
        <v>853</v>
      </c>
      <c r="C687" s="353" t="s">
        <v>4198</v>
      </c>
      <c r="D687" s="356" t="s">
        <v>5177</v>
      </c>
    </row>
    <row r="688" spans="1:4">
      <c r="A688" s="353" t="s">
        <v>5178</v>
      </c>
      <c r="B688" s="353" t="s">
        <v>4063</v>
      </c>
      <c r="C688" s="353" t="s">
        <v>5179</v>
      </c>
      <c r="D688" s="356" t="s">
        <v>5180</v>
      </c>
    </row>
    <row r="689" spans="1:4">
      <c r="A689" s="353" t="s">
        <v>5181</v>
      </c>
      <c r="B689" s="353" t="s">
        <v>4078</v>
      </c>
      <c r="C689" s="353" t="s">
        <v>3136</v>
      </c>
      <c r="D689" s="356" t="s">
        <v>5182</v>
      </c>
    </row>
    <row r="690" spans="1:4">
      <c r="A690" s="353" t="s">
        <v>5183</v>
      </c>
      <c r="B690" s="353" t="s">
        <v>3501</v>
      </c>
      <c r="C690" s="353" t="s">
        <v>3498</v>
      </c>
      <c r="D690" s="356" t="s">
        <v>5184</v>
      </c>
    </row>
    <row r="691" spans="1:4">
      <c r="A691" s="353" t="s">
        <v>5185</v>
      </c>
      <c r="B691" s="353" t="s">
        <v>3597</v>
      </c>
      <c r="C691" s="353" t="s">
        <v>3498</v>
      </c>
      <c r="D691" s="356" t="s">
        <v>5186</v>
      </c>
    </row>
    <row r="692" spans="1:4">
      <c r="A692" s="353" t="s">
        <v>5187</v>
      </c>
      <c r="B692" s="353" t="s">
        <v>4142</v>
      </c>
      <c r="C692" s="353" t="s">
        <v>3136</v>
      </c>
      <c r="D692" s="356" t="s">
        <v>5188</v>
      </c>
    </row>
    <row r="693" spans="1:4">
      <c r="A693" s="353" t="s">
        <v>5189</v>
      </c>
      <c r="B693" s="353" t="s">
        <v>3662</v>
      </c>
      <c r="C693" s="353" t="s">
        <v>3136</v>
      </c>
      <c r="D693" s="356" t="s">
        <v>4158</v>
      </c>
    </row>
    <row r="694" spans="1:4">
      <c r="A694" s="353" t="s">
        <v>5190</v>
      </c>
      <c r="B694" s="353" t="s">
        <v>5191</v>
      </c>
      <c r="C694" s="353" t="s">
        <v>4751</v>
      </c>
      <c r="D694" s="357" t="s">
        <v>5192</v>
      </c>
    </row>
    <row r="695" spans="1:4">
      <c r="A695" s="353" t="s">
        <v>5193</v>
      </c>
      <c r="B695" s="353" t="s">
        <v>5194</v>
      </c>
      <c r="C695" s="353" t="s">
        <v>4895</v>
      </c>
      <c r="D695" s="356" t="s">
        <v>5195</v>
      </c>
    </row>
    <row r="696" spans="1:4">
      <c r="A696" s="353" t="s">
        <v>5196</v>
      </c>
      <c r="B696" s="353" t="s">
        <v>5197</v>
      </c>
      <c r="C696" s="353" t="s">
        <v>3136</v>
      </c>
      <c r="D696" s="356" t="s">
        <v>5198</v>
      </c>
    </row>
    <row r="697" spans="1:4">
      <c r="A697" s="353" t="s">
        <v>5199</v>
      </c>
      <c r="B697" s="353" t="s">
        <v>5200</v>
      </c>
      <c r="C697" s="353" t="s">
        <v>3136</v>
      </c>
      <c r="D697" s="356" t="s">
        <v>5201</v>
      </c>
    </row>
    <row r="698" spans="1:4">
      <c r="A698" s="353" t="s">
        <v>5202</v>
      </c>
      <c r="B698" s="353" t="s">
        <v>5203</v>
      </c>
      <c r="C698" s="353" t="s">
        <v>5204</v>
      </c>
      <c r="D698" s="356" t="s">
        <v>5205</v>
      </c>
    </row>
    <row r="699" spans="1:4">
      <c r="A699" s="353" t="s">
        <v>5206</v>
      </c>
      <c r="B699" s="353" t="s">
        <v>5207</v>
      </c>
      <c r="C699" s="353" t="s">
        <v>3810</v>
      </c>
      <c r="D699" s="357" t="s">
        <v>5208</v>
      </c>
    </row>
    <row r="700" spans="1:4">
      <c r="A700" s="353" t="s">
        <v>5209</v>
      </c>
      <c r="B700" s="353" t="s">
        <v>5210</v>
      </c>
      <c r="C700" s="353" t="s">
        <v>5211</v>
      </c>
      <c r="D700" s="356" t="s">
        <v>5212</v>
      </c>
    </row>
    <row r="701" spans="1:4">
      <c r="A701" s="353" t="s">
        <v>5213</v>
      </c>
      <c r="B701" s="353" t="s">
        <v>5214</v>
      </c>
      <c r="C701" s="353" t="s">
        <v>3686</v>
      </c>
      <c r="D701" s="357" t="s">
        <v>5215</v>
      </c>
    </row>
    <row r="702" spans="1:4">
      <c r="A702" s="353" t="s">
        <v>5216</v>
      </c>
      <c r="B702" s="353" t="s">
        <v>4608</v>
      </c>
      <c r="C702" s="353" t="s">
        <v>3810</v>
      </c>
      <c r="D702" s="356" t="s">
        <v>3736</v>
      </c>
    </row>
    <row r="703" spans="1:4">
      <c r="A703" s="353" t="s">
        <v>5217</v>
      </c>
      <c r="B703" s="353" t="s">
        <v>4407</v>
      </c>
      <c r="C703" s="353" t="s">
        <v>5218</v>
      </c>
      <c r="D703" s="356" t="s">
        <v>5219</v>
      </c>
    </row>
    <row r="704" spans="1:4">
      <c r="A704" s="353" t="s">
        <v>5220</v>
      </c>
      <c r="B704" s="353" t="s">
        <v>4184</v>
      </c>
      <c r="C704" s="353" t="s">
        <v>9</v>
      </c>
      <c r="D704" s="357" t="s">
        <v>5221</v>
      </c>
    </row>
    <row r="705" spans="1:4">
      <c r="A705" s="353" t="s">
        <v>5222</v>
      </c>
      <c r="B705" s="353" t="s">
        <v>3199</v>
      </c>
      <c r="C705" s="353" t="s">
        <v>3132</v>
      </c>
      <c r="D705" s="357" t="s">
        <v>5223</v>
      </c>
    </row>
    <row r="706" spans="1:4">
      <c r="A706" s="353" t="s">
        <v>5224</v>
      </c>
      <c r="B706" s="353" t="s">
        <v>4567</v>
      </c>
      <c r="C706" s="353" t="s">
        <v>3136</v>
      </c>
      <c r="D706" s="356" t="s">
        <v>5225</v>
      </c>
    </row>
    <row r="707" spans="1:4">
      <c r="A707" s="353" t="s">
        <v>5226</v>
      </c>
      <c r="B707" s="353" t="s">
        <v>5227</v>
      </c>
      <c r="C707" s="353" t="s">
        <v>5228</v>
      </c>
      <c r="D707" s="356" t="s">
        <v>5229</v>
      </c>
    </row>
    <row r="708" spans="1:4">
      <c r="A708" s="353" t="s">
        <v>5230</v>
      </c>
      <c r="B708" s="353" t="s">
        <v>4232</v>
      </c>
      <c r="C708" s="353" t="s">
        <v>3136</v>
      </c>
      <c r="D708" s="356" t="s">
        <v>5231</v>
      </c>
    </row>
    <row r="709" spans="1:4">
      <c r="A709" s="353" t="s">
        <v>5232</v>
      </c>
      <c r="B709" s="353" t="s">
        <v>5233</v>
      </c>
      <c r="C709" s="353" t="s">
        <v>3136</v>
      </c>
      <c r="D709" s="356" t="s">
        <v>5234</v>
      </c>
    </row>
    <row r="710" spans="1:4">
      <c r="A710" s="353" t="s">
        <v>5235</v>
      </c>
      <c r="B710" s="353" t="s">
        <v>3909</v>
      </c>
      <c r="C710" s="353" t="s">
        <v>3910</v>
      </c>
      <c r="D710" s="357" t="s">
        <v>5236</v>
      </c>
    </row>
    <row r="711" spans="1:4">
      <c r="A711" s="353" t="s">
        <v>5237</v>
      </c>
      <c r="B711" s="353" t="s">
        <v>4272</v>
      </c>
      <c r="C711" s="353" t="s">
        <v>5238</v>
      </c>
      <c r="D711" s="356" t="s">
        <v>5239</v>
      </c>
    </row>
    <row r="712" spans="1:4">
      <c r="A712" s="353" t="s">
        <v>5240</v>
      </c>
      <c r="B712" s="353" t="s">
        <v>4425</v>
      </c>
      <c r="C712" s="353" t="s">
        <v>5241</v>
      </c>
      <c r="D712" s="357" t="s">
        <v>5242</v>
      </c>
    </row>
    <row r="713" spans="1:4">
      <c r="A713" s="353" t="s">
        <v>5243</v>
      </c>
      <c r="B713" s="353" t="s">
        <v>5244</v>
      </c>
      <c r="C713" s="353" t="s">
        <v>3810</v>
      </c>
      <c r="D713" s="356" t="s">
        <v>5245</v>
      </c>
    </row>
    <row r="714" spans="1:4">
      <c r="A714" s="353" t="s">
        <v>5246</v>
      </c>
      <c r="B714" s="353" t="s">
        <v>3932</v>
      </c>
      <c r="C714" s="353" t="s">
        <v>3933</v>
      </c>
      <c r="D714" s="357" t="s">
        <v>5247</v>
      </c>
    </row>
    <row r="715" spans="1:4">
      <c r="A715" s="353" t="s">
        <v>5248</v>
      </c>
      <c r="B715" s="353" t="s">
        <v>4020</v>
      </c>
      <c r="C715" s="353" t="s">
        <v>3196</v>
      </c>
      <c r="D715" s="357" t="s">
        <v>5249</v>
      </c>
    </row>
    <row r="716" spans="1:4">
      <c r="A716" s="353" t="s">
        <v>5250</v>
      </c>
      <c r="B716" s="353" t="s">
        <v>5251</v>
      </c>
      <c r="C716" s="353" t="s">
        <v>3196</v>
      </c>
      <c r="D716" s="356" t="s">
        <v>5252</v>
      </c>
    </row>
    <row r="717" spans="1:4">
      <c r="A717" s="353" t="s">
        <v>5253</v>
      </c>
      <c r="B717" s="353" t="s">
        <v>4314</v>
      </c>
      <c r="C717" s="353" t="s">
        <v>4473</v>
      </c>
      <c r="D717" s="357" t="s">
        <v>2326</v>
      </c>
    </row>
    <row r="718" spans="1:4">
      <c r="A718" s="353" t="s">
        <v>5254</v>
      </c>
      <c r="B718" s="353" t="s">
        <v>3891</v>
      </c>
      <c r="C718" s="353" t="s">
        <v>3136</v>
      </c>
      <c r="D718" s="357" t="s">
        <v>5229</v>
      </c>
    </row>
    <row r="719" spans="1:4">
      <c r="A719" s="353" t="s">
        <v>5255</v>
      </c>
      <c r="B719" s="353" t="s">
        <v>5256</v>
      </c>
      <c r="C719" s="353" t="s">
        <v>3910</v>
      </c>
      <c r="D719" s="357" t="s">
        <v>5257</v>
      </c>
    </row>
    <row r="720" spans="1:4">
      <c r="A720" s="353" t="s">
        <v>5258</v>
      </c>
      <c r="B720" s="353" t="s">
        <v>5259</v>
      </c>
      <c r="C720" s="353" t="s">
        <v>5260</v>
      </c>
      <c r="D720" s="356" t="s">
        <v>5261</v>
      </c>
    </row>
    <row r="721" spans="1:4">
      <c r="A721" s="353" t="s">
        <v>5262</v>
      </c>
      <c r="B721" s="353" t="s">
        <v>5263</v>
      </c>
      <c r="C721" s="353" t="s">
        <v>5264</v>
      </c>
      <c r="D721" s="356" t="s">
        <v>5265</v>
      </c>
    </row>
    <row r="722" spans="1:4">
      <c r="A722" s="353" t="s">
        <v>5266</v>
      </c>
      <c r="B722" s="353" t="s">
        <v>5267</v>
      </c>
      <c r="C722" s="353" t="s">
        <v>5268</v>
      </c>
      <c r="D722" s="357" t="s">
        <v>5269</v>
      </c>
    </row>
    <row r="723" spans="1:4">
      <c r="A723" s="353" t="s">
        <v>5270</v>
      </c>
      <c r="B723" s="353" t="s">
        <v>3884</v>
      </c>
      <c r="C723" s="353" t="s">
        <v>5271</v>
      </c>
      <c r="D723" s="357" t="s">
        <v>5272</v>
      </c>
    </row>
    <row r="724" spans="1:4">
      <c r="A724" s="353" t="s">
        <v>5273</v>
      </c>
      <c r="B724" s="353" t="s">
        <v>5274</v>
      </c>
      <c r="C724" s="353" t="s">
        <v>5275</v>
      </c>
      <c r="D724" s="356" t="s">
        <v>5269</v>
      </c>
    </row>
    <row r="725" spans="1:4">
      <c r="A725" s="353" t="s">
        <v>5276</v>
      </c>
      <c r="B725" s="353" t="s">
        <v>3963</v>
      </c>
      <c r="C725" s="353" t="s">
        <v>5277</v>
      </c>
      <c r="D725" s="356" t="s">
        <v>5272</v>
      </c>
    </row>
    <row r="726" spans="1:4">
      <c r="A726" s="353" t="s">
        <v>5278</v>
      </c>
      <c r="B726" s="353" t="s">
        <v>3896</v>
      </c>
      <c r="C726" s="353" t="s">
        <v>5268</v>
      </c>
      <c r="D726" s="357" t="s">
        <v>5279</v>
      </c>
    </row>
    <row r="727" spans="1:4">
      <c r="A727" s="353" t="s">
        <v>5280</v>
      </c>
      <c r="B727" s="353" t="s">
        <v>3894</v>
      </c>
      <c r="C727" s="353" t="s">
        <v>5268</v>
      </c>
      <c r="D727" s="357" t="s">
        <v>5281</v>
      </c>
    </row>
    <row r="728" spans="1:4">
      <c r="A728" s="353" t="s">
        <v>5282</v>
      </c>
      <c r="B728" s="353" t="s">
        <v>3442</v>
      </c>
      <c r="C728" s="353" t="s">
        <v>5268</v>
      </c>
      <c r="D728" s="357" t="s">
        <v>5283</v>
      </c>
    </row>
    <row r="729" spans="1:4">
      <c r="A729" s="353" t="s">
        <v>5284</v>
      </c>
      <c r="B729" s="353" t="s">
        <v>5285</v>
      </c>
      <c r="C729" s="353" t="s">
        <v>5268</v>
      </c>
      <c r="D729" s="357" t="s">
        <v>5286</v>
      </c>
    </row>
    <row r="730" spans="1:4">
      <c r="A730" s="353" t="s">
        <v>5287</v>
      </c>
      <c r="B730" s="353" t="s">
        <v>3145</v>
      </c>
      <c r="C730" s="353" t="s">
        <v>5268</v>
      </c>
      <c r="D730" s="357" t="s">
        <v>5288</v>
      </c>
    </row>
    <row r="731" spans="1:4">
      <c r="A731" s="353" t="s">
        <v>5289</v>
      </c>
      <c r="B731" s="353" t="s">
        <v>3900</v>
      </c>
      <c r="C731" s="353" t="s">
        <v>5268</v>
      </c>
      <c r="D731" s="357" t="s">
        <v>5290</v>
      </c>
    </row>
    <row r="732" spans="1:4">
      <c r="A732" s="353" t="s">
        <v>5291</v>
      </c>
      <c r="B732" s="353" t="s">
        <v>5292</v>
      </c>
      <c r="C732" s="353" t="s">
        <v>5268</v>
      </c>
      <c r="D732" s="357" t="s">
        <v>5272</v>
      </c>
    </row>
    <row r="733" spans="1:4">
      <c r="A733" s="353" t="s">
        <v>5293</v>
      </c>
      <c r="B733" s="353" t="s">
        <v>5294</v>
      </c>
      <c r="C733" s="353" t="s">
        <v>5268</v>
      </c>
      <c r="D733" s="357" t="s">
        <v>5295</v>
      </c>
    </row>
    <row r="734" spans="1:4">
      <c r="A734" s="353" t="s">
        <v>5296</v>
      </c>
      <c r="B734" s="353" t="s">
        <v>5297</v>
      </c>
      <c r="C734" s="353" t="s">
        <v>5298</v>
      </c>
      <c r="D734" s="357">
        <v>0</v>
      </c>
    </row>
    <row r="735" spans="1:4">
      <c r="A735" s="353" t="s">
        <v>5299</v>
      </c>
      <c r="B735" s="353" t="s">
        <v>5300</v>
      </c>
      <c r="C735" s="353" t="s">
        <v>5301</v>
      </c>
      <c r="D735" s="357" t="s">
        <v>5302</v>
      </c>
    </row>
    <row r="736" spans="1:4">
      <c r="A736" s="353" t="s">
        <v>5303</v>
      </c>
      <c r="B736" s="353" t="s">
        <v>5304</v>
      </c>
      <c r="C736" s="353" t="s">
        <v>5268</v>
      </c>
      <c r="D736" s="357" t="s">
        <v>5305</v>
      </c>
    </row>
    <row r="737" spans="1:4">
      <c r="A737" s="353" t="s">
        <v>5306</v>
      </c>
      <c r="B737" s="353" t="s">
        <v>5307</v>
      </c>
      <c r="C737" s="353" t="s">
        <v>5268</v>
      </c>
      <c r="D737" s="357" t="s">
        <v>5308</v>
      </c>
    </row>
    <row r="738" spans="1:4">
      <c r="A738" s="353" t="s">
        <v>5309</v>
      </c>
      <c r="B738" s="353" t="s">
        <v>4108</v>
      </c>
      <c r="C738" s="353" t="s">
        <v>5310</v>
      </c>
      <c r="D738" s="357" t="s">
        <v>5311</v>
      </c>
    </row>
    <row r="739" spans="1:4">
      <c r="A739" s="353" t="s">
        <v>5312</v>
      </c>
      <c r="B739" s="353" t="s">
        <v>4111</v>
      </c>
      <c r="C739" s="353" t="s">
        <v>5313</v>
      </c>
      <c r="D739" s="357" t="s">
        <v>5314</v>
      </c>
    </row>
    <row r="740" spans="1:4">
      <c r="A740" s="353" t="s">
        <v>5315</v>
      </c>
      <c r="B740" s="353" t="s">
        <v>5316</v>
      </c>
      <c r="C740" s="353" t="s">
        <v>5313</v>
      </c>
      <c r="D740" s="357" t="s">
        <v>5314</v>
      </c>
    </row>
    <row r="741" spans="1:4">
      <c r="A741" s="353" t="s">
        <v>5317</v>
      </c>
      <c r="B741" s="353" t="s">
        <v>5318</v>
      </c>
      <c r="C741" s="353" t="s">
        <v>5268</v>
      </c>
      <c r="D741" s="356">
        <v>0</v>
      </c>
    </row>
    <row r="742" spans="1:4">
      <c r="A742" s="353" t="s">
        <v>5319</v>
      </c>
      <c r="B742" s="353" t="s">
        <v>5320</v>
      </c>
      <c r="C742" s="353" t="s">
        <v>5268</v>
      </c>
      <c r="D742" s="356">
        <v>0</v>
      </c>
    </row>
    <row r="743" spans="1:4">
      <c r="A743" s="353" t="s">
        <v>5321</v>
      </c>
      <c r="B743" s="353" t="s">
        <v>5322</v>
      </c>
      <c r="C743" s="353" t="s">
        <v>5268</v>
      </c>
      <c r="D743" s="357" t="s">
        <v>5323</v>
      </c>
    </row>
    <row r="744" spans="1:4">
      <c r="A744" s="353" t="s">
        <v>5324</v>
      </c>
      <c r="B744" s="353" t="s">
        <v>4123</v>
      </c>
      <c r="C744" s="353" t="s">
        <v>5325</v>
      </c>
      <c r="D744" s="356">
        <v>0</v>
      </c>
    </row>
    <row r="745" spans="1:4">
      <c r="A745" s="353" t="s">
        <v>5326</v>
      </c>
      <c r="B745" s="353" t="s">
        <v>5327</v>
      </c>
      <c r="C745" s="353" t="s">
        <v>5328</v>
      </c>
      <c r="D745" s="356" t="s">
        <v>5329</v>
      </c>
    </row>
    <row r="746" spans="1:4">
      <c r="A746" s="353" t="s">
        <v>5330</v>
      </c>
      <c r="B746" s="353" t="s">
        <v>5331</v>
      </c>
      <c r="C746" s="353" t="s">
        <v>5268</v>
      </c>
      <c r="D746" s="356">
        <v>0</v>
      </c>
    </row>
    <row r="747" spans="1:4">
      <c r="A747" s="353" t="s">
        <v>5332</v>
      </c>
      <c r="B747" s="353" t="s">
        <v>5333</v>
      </c>
      <c r="C747" s="353" t="s">
        <v>5268</v>
      </c>
      <c r="D747" s="356">
        <v>0</v>
      </c>
    </row>
    <row r="748" spans="1:4">
      <c r="A748" s="353" t="s">
        <v>5334</v>
      </c>
      <c r="B748" s="353" t="s">
        <v>3738</v>
      </c>
      <c r="C748" s="353" t="s">
        <v>5268</v>
      </c>
      <c r="D748" s="356" t="s">
        <v>5335</v>
      </c>
    </row>
    <row r="749" spans="1:4">
      <c r="A749" s="353" t="s">
        <v>5336</v>
      </c>
      <c r="B749" s="353" t="s">
        <v>5337</v>
      </c>
      <c r="C749" s="353" t="s">
        <v>5298</v>
      </c>
      <c r="D749" s="356" t="s">
        <v>5338</v>
      </c>
    </row>
    <row r="750" spans="1:4">
      <c r="A750" s="353" t="s">
        <v>5339</v>
      </c>
      <c r="B750" s="353" t="s">
        <v>4476</v>
      </c>
      <c r="C750" s="353" t="s">
        <v>5268</v>
      </c>
      <c r="D750" s="356" t="s">
        <v>5340</v>
      </c>
    </row>
    <row r="751" spans="1:4">
      <c r="A751" s="353" t="s">
        <v>5341</v>
      </c>
      <c r="B751" s="353" t="s">
        <v>5342</v>
      </c>
      <c r="C751" s="353" t="s">
        <v>5343</v>
      </c>
      <c r="D751" s="356" t="s">
        <v>5344</v>
      </c>
    </row>
    <row r="752" spans="1:4">
      <c r="A752" s="353" t="s">
        <v>5345</v>
      </c>
      <c r="B752" s="353" t="s">
        <v>5346</v>
      </c>
      <c r="C752" s="353" t="s">
        <v>5277</v>
      </c>
      <c r="D752" s="356">
        <v>0</v>
      </c>
    </row>
    <row r="753" spans="1:4">
      <c r="A753" s="353" t="s">
        <v>5347</v>
      </c>
      <c r="B753" s="353" t="s">
        <v>5348</v>
      </c>
      <c r="C753" s="353" t="s">
        <v>5268</v>
      </c>
      <c r="D753" s="357" t="s">
        <v>5349</v>
      </c>
    </row>
    <row r="754" spans="1:4">
      <c r="A754" s="353" t="s">
        <v>5350</v>
      </c>
      <c r="B754" s="353" t="s">
        <v>3534</v>
      </c>
      <c r="C754" s="353" t="s">
        <v>5268</v>
      </c>
      <c r="D754" s="356" t="s">
        <v>5351</v>
      </c>
    </row>
    <row r="755" spans="1:4">
      <c r="A755" s="353" t="s">
        <v>5352</v>
      </c>
      <c r="B755" s="353" t="s">
        <v>4535</v>
      </c>
      <c r="C755" s="353" t="s">
        <v>3136</v>
      </c>
      <c r="D755" s="356">
        <v>0</v>
      </c>
    </row>
    <row r="756" spans="1:4">
      <c r="A756" s="353" t="s">
        <v>5353</v>
      </c>
      <c r="B756" s="353" t="s">
        <v>3565</v>
      </c>
      <c r="C756" s="353" t="s">
        <v>5354</v>
      </c>
      <c r="D756" s="356" t="s">
        <v>5355</v>
      </c>
    </row>
    <row r="757" spans="1:4">
      <c r="A757" s="353" t="s">
        <v>5356</v>
      </c>
      <c r="B757" s="353" t="s">
        <v>3721</v>
      </c>
      <c r="C757" s="353" t="s">
        <v>5357</v>
      </c>
      <c r="D757" s="357" t="s">
        <v>5358</v>
      </c>
    </row>
    <row r="758" spans="1:4">
      <c r="A758" s="353" t="s">
        <v>5359</v>
      </c>
      <c r="B758" s="353" t="s">
        <v>5360</v>
      </c>
      <c r="C758" s="353" t="s">
        <v>5361</v>
      </c>
      <c r="D758" s="357" t="s">
        <v>5362</v>
      </c>
    </row>
    <row r="759" spans="1:4">
      <c r="A759" s="353" t="s">
        <v>5363</v>
      </c>
      <c r="B759" s="353" t="s">
        <v>3669</v>
      </c>
      <c r="C759" s="353" t="s">
        <v>5364</v>
      </c>
      <c r="D759" s="356" t="s">
        <v>5365</v>
      </c>
    </row>
    <row r="760" spans="1:4">
      <c r="A760" s="353" t="s">
        <v>5366</v>
      </c>
      <c r="B760" s="353" t="s">
        <v>3673</v>
      </c>
      <c r="C760" s="353" t="s">
        <v>5364</v>
      </c>
      <c r="D760" s="356" t="s">
        <v>5367</v>
      </c>
    </row>
    <row r="761" spans="1:4">
      <c r="A761" s="353" t="s">
        <v>5368</v>
      </c>
      <c r="B761" s="353" t="s">
        <v>5369</v>
      </c>
      <c r="C761" s="353" t="s">
        <v>5370</v>
      </c>
      <c r="D761" s="356" t="s">
        <v>5302</v>
      </c>
    </row>
    <row r="762" spans="1:4">
      <c r="A762" s="353" t="s">
        <v>5371</v>
      </c>
      <c r="B762" s="353" t="s">
        <v>5372</v>
      </c>
      <c r="C762" s="353" t="s">
        <v>5373</v>
      </c>
      <c r="D762" s="356" t="s">
        <v>5374</v>
      </c>
    </row>
    <row r="763" spans="1:4">
      <c r="A763" s="353" t="s">
        <v>5375</v>
      </c>
      <c r="B763" s="353" t="s">
        <v>5376</v>
      </c>
      <c r="C763" s="353" t="s">
        <v>5268</v>
      </c>
      <c r="D763" s="356" t="s">
        <v>5377</v>
      </c>
    </row>
    <row r="764" spans="1:4">
      <c r="A764" s="353" t="s">
        <v>5378</v>
      </c>
      <c r="B764" s="353" t="s">
        <v>92</v>
      </c>
      <c r="C764" s="353" t="s">
        <v>5379</v>
      </c>
      <c r="D764" s="356" t="s">
        <v>5380</v>
      </c>
    </row>
    <row r="765" spans="1:4">
      <c r="A765" s="353" t="s">
        <v>5381</v>
      </c>
      <c r="B765" s="353" t="s">
        <v>5382</v>
      </c>
      <c r="C765" s="353" t="s">
        <v>5383</v>
      </c>
      <c r="D765" s="356" t="s">
        <v>5384</v>
      </c>
    </row>
    <row r="766" spans="1:4">
      <c r="A766" s="353" t="s">
        <v>5385</v>
      </c>
      <c r="B766" s="353" t="s">
        <v>4117</v>
      </c>
      <c r="C766" s="353" t="s">
        <v>5325</v>
      </c>
      <c r="D766" s="356" t="s">
        <v>5386</v>
      </c>
    </row>
    <row r="767" spans="1:4">
      <c r="A767" s="353" t="s">
        <v>5387</v>
      </c>
      <c r="B767" s="353" t="s">
        <v>5388</v>
      </c>
      <c r="C767" s="353" t="s">
        <v>5389</v>
      </c>
      <c r="D767" s="356" t="s">
        <v>5390</v>
      </c>
    </row>
    <row r="768" spans="1:4">
      <c r="A768" s="353" t="s">
        <v>5391</v>
      </c>
      <c r="B768" s="353" t="s">
        <v>5392</v>
      </c>
      <c r="C768" s="353" t="s">
        <v>5393</v>
      </c>
      <c r="D768" s="356" t="s">
        <v>5394</v>
      </c>
    </row>
    <row r="769" spans="1:4">
      <c r="A769" s="353" t="s">
        <v>5395</v>
      </c>
      <c r="B769" s="353" t="s">
        <v>3849</v>
      </c>
      <c r="C769" s="353" t="s">
        <v>3850</v>
      </c>
      <c r="D769" s="356" t="s">
        <v>5396</v>
      </c>
    </row>
    <row r="770" spans="1:4">
      <c r="A770" s="353" t="s">
        <v>5397</v>
      </c>
      <c r="B770" s="353" t="s">
        <v>3705</v>
      </c>
      <c r="C770" s="353" t="s">
        <v>3136</v>
      </c>
      <c r="D770" s="357" t="s">
        <v>5398</v>
      </c>
    </row>
    <row r="771" spans="1:4">
      <c r="A771" s="353" t="s">
        <v>5399</v>
      </c>
      <c r="B771" s="353" t="s">
        <v>5400</v>
      </c>
      <c r="C771" s="353" t="s">
        <v>5260</v>
      </c>
      <c r="D771" s="356" t="s">
        <v>5401</v>
      </c>
    </row>
    <row r="772" spans="1:4">
      <c r="A772" s="353" t="s">
        <v>5402</v>
      </c>
      <c r="B772" s="353" t="s">
        <v>3424</v>
      </c>
      <c r="C772" s="353" t="s">
        <v>5403</v>
      </c>
      <c r="D772" s="356" t="s">
        <v>5404</v>
      </c>
    </row>
    <row r="773" spans="1:4">
      <c r="A773" s="353" t="s">
        <v>5405</v>
      </c>
      <c r="B773" s="353" t="s">
        <v>16</v>
      </c>
      <c r="C773" s="353" t="s">
        <v>3717</v>
      </c>
      <c r="D773" s="357" t="s">
        <v>5406</v>
      </c>
    </row>
    <row r="774" spans="1:4">
      <c r="A774" s="353" t="s">
        <v>5407</v>
      </c>
      <c r="B774" s="353" t="s">
        <v>4220</v>
      </c>
      <c r="C774" s="353" t="s">
        <v>3346</v>
      </c>
      <c r="D774" s="356" t="s">
        <v>5408</v>
      </c>
    </row>
    <row r="775" spans="1:4">
      <c r="A775" s="353" t="s">
        <v>5409</v>
      </c>
      <c r="B775" s="353" t="s">
        <v>5410</v>
      </c>
      <c r="C775" s="353" t="s">
        <v>5411</v>
      </c>
      <c r="D775" s="356" t="s">
        <v>5412</v>
      </c>
    </row>
    <row r="776" spans="1:4">
      <c r="A776" s="353" t="s">
        <v>5413</v>
      </c>
      <c r="B776" s="353" t="s">
        <v>4379</v>
      </c>
      <c r="C776" s="353" t="s">
        <v>3136</v>
      </c>
      <c r="D776" s="356" t="s">
        <v>5414</v>
      </c>
    </row>
    <row r="777" spans="1:4">
      <c r="A777" s="353" t="s">
        <v>5415</v>
      </c>
      <c r="B777" s="353" t="s">
        <v>3712</v>
      </c>
      <c r="C777" s="353" t="s">
        <v>5416</v>
      </c>
      <c r="D777" s="356" t="s">
        <v>5417</v>
      </c>
    </row>
    <row r="778" spans="1:4">
      <c r="A778" s="353" t="s">
        <v>5418</v>
      </c>
      <c r="B778" s="353" t="s">
        <v>100</v>
      </c>
      <c r="C778" s="353" t="s">
        <v>5419</v>
      </c>
      <c r="D778" s="356" t="s">
        <v>5420</v>
      </c>
    </row>
    <row r="779" spans="1:4">
      <c r="A779" s="353" t="s">
        <v>5421</v>
      </c>
      <c r="B779" s="353" t="s">
        <v>3839</v>
      </c>
      <c r="C779" s="353" t="s">
        <v>5422</v>
      </c>
      <c r="D779" s="356" t="s">
        <v>5401</v>
      </c>
    </row>
    <row r="780" spans="1:4">
      <c r="A780" s="353" t="s">
        <v>5423</v>
      </c>
      <c r="B780" s="353" t="s">
        <v>4095</v>
      </c>
      <c r="C780" s="353" t="s">
        <v>3136</v>
      </c>
      <c r="D780" s="356" t="s">
        <v>5424</v>
      </c>
    </row>
    <row r="781" spans="1:4">
      <c r="A781" s="353" t="s">
        <v>5425</v>
      </c>
      <c r="B781" s="353" t="s">
        <v>3757</v>
      </c>
      <c r="C781" s="353" t="s">
        <v>3136</v>
      </c>
      <c r="D781" s="356" t="s">
        <v>5426</v>
      </c>
    </row>
    <row r="782" spans="1:4">
      <c r="A782" s="353" t="s">
        <v>5427</v>
      </c>
      <c r="B782" s="353" t="s">
        <v>5428</v>
      </c>
      <c r="C782" s="353" t="s">
        <v>3136</v>
      </c>
      <c r="D782" s="356" t="s">
        <v>5429</v>
      </c>
    </row>
    <row r="783" spans="1:4">
      <c r="A783" s="353" t="s">
        <v>5430</v>
      </c>
      <c r="B783" s="353" t="s">
        <v>5431</v>
      </c>
      <c r="C783" s="353" t="s">
        <v>3272</v>
      </c>
      <c r="D783" s="356" t="s">
        <v>5432</v>
      </c>
    </row>
    <row r="784" spans="1:4">
      <c r="A784" s="353" t="s">
        <v>5433</v>
      </c>
      <c r="B784" s="353" t="s">
        <v>5434</v>
      </c>
      <c r="C784" s="353" t="s">
        <v>3136</v>
      </c>
      <c r="D784" s="356" t="s">
        <v>5435</v>
      </c>
    </row>
    <row r="785" spans="1:4">
      <c r="A785" s="353" t="s">
        <v>5436</v>
      </c>
      <c r="B785" s="353" t="s">
        <v>4213</v>
      </c>
      <c r="C785" s="353" t="s">
        <v>3136</v>
      </c>
      <c r="D785" s="356" t="s">
        <v>5437</v>
      </c>
    </row>
    <row r="786" spans="1:4">
      <c r="A786" s="353" t="s">
        <v>5438</v>
      </c>
      <c r="B786" s="353" t="s">
        <v>5439</v>
      </c>
      <c r="C786" s="353" t="s">
        <v>5440</v>
      </c>
      <c r="D786" s="356" t="s">
        <v>5441</v>
      </c>
    </row>
    <row r="787" spans="1:4">
      <c r="A787" s="353" t="s">
        <v>5442</v>
      </c>
      <c r="B787" s="353" t="s">
        <v>4435</v>
      </c>
      <c r="C787" s="353" t="s">
        <v>3136</v>
      </c>
      <c r="D787" s="356" t="s">
        <v>5443</v>
      </c>
    </row>
    <row r="788" spans="1:4">
      <c r="A788" s="353" t="s">
        <v>5444</v>
      </c>
      <c r="B788" s="353" t="s">
        <v>5445</v>
      </c>
      <c r="C788" s="353" t="s">
        <v>3264</v>
      </c>
      <c r="D788" s="356" t="s">
        <v>5446</v>
      </c>
    </row>
    <row r="789" spans="1:4">
      <c r="A789" s="353" t="s">
        <v>5447</v>
      </c>
      <c r="B789" s="353" t="s">
        <v>5448</v>
      </c>
      <c r="C789" s="353" t="s">
        <v>3346</v>
      </c>
      <c r="D789" s="356" t="s">
        <v>5449</v>
      </c>
    </row>
    <row r="790" spans="1:4">
      <c r="A790" s="353" t="s">
        <v>5450</v>
      </c>
      <c r="B790" s="353" t="s">
        <v>3785</v>
      </c>
      <c r="C790" s="353" t="s">
        <v>5451</v>
      </c>
      <c r="D790" s="356" t="s">
        <v>5452</v>
      </c>
    </row>
    <row r="791" spans="1:4">
      <c r="A791" s="353" t="s">
        <v>5453</v>
      </c>
      <c r="B791" s="353" t="s">
        <v>5454</v>
      </c>
      <c r="C791" s="353" t="s">
        <v>3283</v>
      </c>
      <c r="D791" s="356" t="s">
        <v>5455</v>
      </c>
    </row>
    <row r="792" spans="1:4">
      <c r="A792" s="353" t="s">
        <v>5456</v>
      </c>
      <c r="B792" s="353" t="s">
        <v>3456</v>
      </c>
      <c r="C792" s="353" t="s">
        <v>3837</v>
      </c>
      <c r="D792" s="356" t="s">
        <v>5457</v>
      </c>
    </row>
    <row r="793" spans="1:4">
      <c r="A793" s="353" t="s">
        <v>5458</v>
      </c>
      <c r="B793" s="353" t="s">
        <v>5459</v>
      </c>
      <c r="C793" s="353" t="s">
        <v>5460</v>
      </c>
      <c r="D793" s="356" t="s">
        <v>5461</v>
      </c>
    </row>
    <row r="794" spans="1:4">
      <c r="A794" s="353" t="s">
        <v>5462</v>
      </c>
      <c r="B794" s="353" t="s">
        <v>5463</v>
      </c>
      <c r="C794" s="353" t="s">
        <v>5464</v>
      </c>
      <c r="D794" s="356" t="s">
        <v>5465</v>
      </c>
    </row>
    <row r="795" spans="1:4">
      <c r="A795" s="353" t="s">
        <v>5466</v>
      </c>
      <c r="B795" s="353" t="s">
        <v>3760</v>
      </c>
      <c r="C795" s="353" t="s">
        <v>3136</v>
      </c>
      <c r="D795" s="356" t="s">
        <v>5467</v>
      </c>
    </row>
    <row r="796" spans="1:4">
      <c r="A796" s="353" t="s">
        <v>5468</v>
      </c>
      <c r="B796" s="353" t="s">
        <v>3365</v>
      </c>
      <c r="C796" s="353" t="s">
        <v>3136</v>
      </c>
      <c r="D796" s="356" t="s">
        <v>5469</v>
      </c>
    </row>
    <row r="797" spans="1:4">
      <c r="A797" s="353" t="s">
        <v>5470</v>
      </c>
      <c r="B797" s="353" t="s">
        <v>5471</v>
      </c>
      <c r="C797" s="353" t="s">
        <v>3136</v>
      </c>
      <c r="D797" s="356" t="s">
        <v>5472</v>
      </c>
    </row>
    <row r="798" spans="1:4">
      <c r="A798" s="353" t="s">
        <v>5473</v>
      </c>
      <c r="B798" s="353" t="s">
        <v>5474</v>
      </c>
      <c r="C798" s="353" t="s">
        <v>5403</v>
      </c>
      <c r="D798" s="356" t="s">
        <v>5475</v>
      </c>
    </row>
    <row r="799" spans="1:4">
      <c r="A799" s="353" t="s">
        <v>5476</v>
      </c>
      <c r="B799" s="353" t="s">
        <v>5477</v>
      </c>
      <c r="C799" s="353" t="s">
        <v>3136</v>
      </c>
      <c r="D799" s="356" t="s">
        <v>5478</v>
      </c>
    </row>
    <row r="800" spans="1:4">
      <c r="A800" s="353" t="s">
        <v>5479</v>
      </c>
      <c r="B800" s="353" t="s">
        <v>3586</v>
      </c>
      <c r="C800" s="353" t="s">
        <v>5480</v>
      </c>
      <c r="D800" s="356" t="s">
        <v>5481</v>
      </c>
    </row>
    <row r="801" spans="1:4">
      <c r="A801" s="353" t="s">
        <v>5482</v>
      </c>
      <c r="B801" s="353" t="s">
        <v>5483</v>
      </c>
      <c r="C801" s="353" t="s">
        <v>3136</v>
      </c>
      <c r="D801" s="357" t="s">
        <v>5484</v>
      </c>
    </row>
    <row r="802" spans="1:4">
      <c r="A802" s="353" t="s">
        <v>5485</v>
      </c>
      <c r="B802" s="353" t="s">
        <v>5486</v>
      </c>
      <c r="C802" s="353" t="s">
        <v>3136</v>
      </c>
      <c r="D802" s="356" t="s">
        <v>5487</v>
      </c>
    </row>
    <row r="803" spans="1:4">
      <c r="A803" s="353" t="s">
        <v>5488</v>
      </c>
      <c r="B803" s="353" t="s">
        <v>5489</v>
      </c>
      <c r="C803" s="353" t="s">
        <v>5490</v>
      </c>
      <c r="D803" s="356" t="s">
        <v>5491</v>
      </c>
    </row>
    <row r="804" spans="1:4">
      <c r="A804" s="353" t="s">
        <v>5492</v>
      </c>
      <c r="B804" s="353" t="s">
        <v>1146</v>
      </c>
      <c r="C804" s="353" t="s">
        <v>5493</v>
      </c>
      <c r="D804" s="356" t="s">
        <v>5494</v>
      </c>
    </row>
    <row r="805" spans="1:4">
      <c r="A805" s="353" t="s">
        <v>5495</v>
      </c>
      <c r="B805" s="353" t="s">
        <v>5496</v>
      </c>
      <c r="C805" s="353" t="s">
        <v>3136</v>
      </c>
      <c r="D805" s="356" t="s">
        <v>5497</v>
      </c>
    </row>
    <row r="806" spans="1:4">
      <c r="A806" s="353" t="s">
        <v>5498</v>
      </c>
      <c r="B806" s="353" t="s">
        <v>5499</v>
      </c>
      <c r="C806" s="353" t="s">
        <v>5500</v>
      </c>
      <c r="D806" s="356" t="s">
        <v>5501</v>
      </c>
    </row>
    <row r="807" spans="1:4">
      <c r="A807" s="353" t="s">
        <v>5502</v>
      </c>
      <c r="B807" s="353" t="s">
        <v>90</v>
      </c>
      <c r="C807" s="353" t="s">
        <v>3136</v>
      </c>
      <c r="D807" s="356" t="s">
        <v>5503</v>
      </c>
    </row>
    <row r="808" spans="1:4">
      <c r="A808" s="353" t="s">
        <v>5504</v>
      </c>
      <c r="B808" s="353" t="s">
        <v>5505</v>
      </c>
      <c r="C808" s="353" t="s">
        <v>3136</v>
      </c>
      <c r="D808" s="356" t="s">
        <v>5506</v>
      </c>
    </row>
    <row r="809" spans="1:4">
      <c r="A809" s="353" t="s">
        <v>5507</v>
      </c>
      <c r="B809" s="353" t="s">
        <v>5508</v>
      </c>
      <c r="C809" s="353" t="s">
        <v>3136</v>
      </c>
      <c r="D809" s="356" t="s">
        <v>5509</v>
      </c>
    </row>
    <row r="810" spans="1:4">
      <c r="A810" s="353" t="s">
        <v>5510</v>
      </c>
      <c r="B810" s="353" t="s">
        <v>3860</v>
      </c>
      <c r="C810" s="353" t="s">
        <v>3136</v>
      </c>
      <c r="D810" s="356" t="s">
        <v>5511</v>
      </c>
    </row>
    <row r="811" spans="1:4">
      <c r="A811" s="353" t="s">
        <v>5512</v>
      </c>
      <c r="B811" s="353" t="s">
        <v>5513</v>
      </c>
      <c r="C811" s="353" t="s">
        <v>3136</v>
      </c>
      <c r="D811" s="356" t="s">
        <v>5514</v>
      </c>
    </row>
    <row r="812" spans="1:4">
      <c r="A812" s="353" t="s">
        <v>5515</v>
      </c>
      <c r="B812" s="353" t="s">
        <v>4318</v>
      </c>
      <c r="C812" s="353" t="s">
        <v>3136</v>
      </c>
      <c r="D812" s="356" t="s">
        <v>5516</v>
      </c>
    </row>
    <row r="813" spans="1:4">
      <c r="A813" s="353" t="s">
        <v>5517</v>
      </c>
      <c r="B813" s="353" t="s">
        <v>4367</v>
      </c>
      <c r="C813" s="353" t="s">
        <v>3136</v>
      </c>
      <c r="D813" s="356" t="s">
        <v>5518</v>
      </c>
    </row>
    <row r="814" spans="1:4">
      <c r="A814" s="353" t="s">
        <v>5519</v>
      </c>
      <c r="B814" s="353" t="s">
        <v>5520</v>
      </c>
      <c r="C814" s="353" t="s">
        <v>5521</v>
      </c>
      <c r="D814" s="356" t="s">
        <v>5522</v>
      </c>
    </row>
    <row r="815" spans="1:4">
      <c r="A815" s="353" t="s">
        <v>5523</v>
      </c>
      <c r="B815" s="353" t="s">
        <v>4204</v>
      </c>
      <c r="C815" s="353" t="s">
        <v>5524</v>
      </c>
      <c r="D815" s="356" t="s">
        <v>5525</v>
      </c>
    </row>
    <row r="816" spans="1:4">
      <c r="A816" s="353" t="s">
        <v>5526</v>
      </c>
      <c r="B816" s="353" t="s">
        <v>4283</v>
      </c>
      <c r="C816" s="353" t="s">
        <v>5527</v>
      </c>
      <c r="D816" s="356" t="s">
        <v>5528</v>
      </c>
    </row>
    <row r="817" spans="1:4">
      <c r="A817" s="353" t="s">
        <v>5529</v>
      </c>
      <c r="B817" s="353" t="s">
        <v>3986</v>
      </c>
      <c r="C817" s="353" t="s">
        <v>5527</v>
      </c>
      <c r="D817" s="356" t="s">
        <v>5528</v>
      </c>
    </row>
    <row r="818" spans="1:4">
      <c r="A818" s="353" t="s">
        <v>5530</v>
      </c>
      <c r="B818" s="353" t="s">
        <v>5531</v>
      </c>
      <c r="C818" s="353" t="s">
        <v>5527</v>
      </c>
      <c r="D818" s="356" t="s">
        <v>5532</v>
      </c>
    </row>
    <row r="819" spans="1:4">
      <c r="A819" s="353" t="s">
        <v>5533</v>
      </c>
      <c r="B819" s="353" t="s">
        <v>5534</v>
      </c>
      <c r="C819" s="353" t="s">
        <v>5535</v>
      </c>
      <c r="D819" s="356" t="s">
        <v>5536</v>
      </c>
    </row>
    <row r="820" spans="1:4">
      <c r="A820" s="353" t="s">
        <v>5537</v>
      </c>
      <c r="B820" s="353" t="s">
        <v>5538</v>
      </c>
      <c r="C820" s="353" t="s">
        <v>5539</v>
      </c>
      <c r="D820" s="356" t="s">
        <v>5540</v>
      </c>
    </row>
    <row r="821" spans="1:4">
      <c r="A821" s="353" t="s">
        <v>5541</v>
      </c>
      <c r="B821" s="353" t="s">
        <v>3623</v>
      </c>
      <c r="C821" s="353" t="s">
        <v>3136</v>
      </c>
      <c r="D821" s="356" t="s">
        <v>5542</v>
      </c>
    </row>
    <row r="822" spans="1:4">
      <c r="A822" s="353" t="s">
        <v>5543</v>
      </c>
      <c r="B822" s="353" t="s">
        <v>5544</v>
      </c>
      <c r="C822" s="353" t="s">
        <v>5527</v>
      </c>
      <c r="D822" s="356" t="s">
        <v>5545</v>
      </c>
    </row>
    <row r="823" spans="1:4">
      <c r="A823" s="353" t="s">
        <v>5546</v>
      </c>
      <c r="B823" s="353" t="s">
        <v>4278</v>
      </c>
      <c r="C823" s="353" t="s">
        <v>5547</v>
      </c>
      <c r="D823" s="356" t="s">
        <v>5548</v>
      </c>
    </row>
    <row r="824" spans="1:4">
      <c r="A824" s="353" t="s">
        <v>5549</v>
      </c>
      <c r="B824" s="353" t="s">
        <v>5550</v>
      </c>
      <c r="C824" s="353" t="s">
        <v>5527</v>
      </c>
      <c r="D824" s="356" t="s">
        <v>5551</v>
      </c>
    </row>
    <row r="825" spans="1:4">
      <c r="A825" s="353" t="s">
        <v>5552</v>
      </c>
      <c r="B825" s="353" t="s">
        <v>5553</v>
      </c>
      <c r="C825" s="353" t="s">
        <v>5527</v>
      </c>
      <c r="D825" s="356" t="s">
        <v>5554</v>
      </c>
    </row>
    <row r="826" spans="1:4">
      <c r="A826" s="353" t="s">
        <v>5555</v>
      </c>
      <c r="B826" s="353" t="s">
        <v>5556</v>
      </c>
      <c r="C826" s="353" t="s">
        <v>5557</v>
      </c>
      <c r="D826" s="356" t="s">
        <v>5558</v>
      </c>
    </row>
    <row r="827" spans="1:4">
      <c r="A827" s="353" t="s">
        <v>5559</v>
      </c>
      <c r="B827" s="353" t="s">
        <v>3600</v>
      </c>
      <c r="C827" s="353" t="s">
        <v>5524</v>
      </c>
      <c r="D827" s="356" t="s">
        <v>5560</v>
      </c>
    </row>
    <row r="828" spans="1:4">
      <c r="A828" s="353" t="s">
        <v>5561</v>
      </c>
      <c r="B828" s="353" t="s">
        <v>5562</v>
      </c>
      <c r="C828" s="353" t="s">
        <v>5524</v>
      </c>
      <c r="D828" s="356" t="s">
        <v>5563</v>
      </c>
    </row>
    <row r="829" spans="1:4">
      <c r="A829" s="353" t="s">
        <v>5564</v>
      </c>
      <c r="B829" s="353" t="s">
        <v>5565</v>
      </c>
      <c r="C829" s="353" t="s">
        <v>5524</v>
      </c>
      <c r="D829" s="356" t="s">
        <v>5566</v>
      </c>
    </row>
    <row r="830" spans="1:4">
      <c r="A830" s="353" t="s">
        <v>5567</v>
      </c>
      <c r="B830" s="353" t="s">
        <v>84</v>
      </c>
      <c r="C830" s="353" t="s">
        <v>5524</v>
      </c>
      <c r="D830" s="356" t="s">
        <v>5568</v>
      </c>
    </row>
    <row r="831" spans="1:4">
      <c r="A831" s="353" t="s">
        <v>5569</v>
      </c>
      <c r="B831" s="353" t="s">
        <v>4420</v>
      </c>
      <c r="C831" s="353" t="s">
        <v>3136</v>
      </c>
      <c r="D831" s="356" t="s">
        <v>5570</v>
      </c>
    </row>
    <row r="832" spans="1:4">
      <c r="A832" s="353" t="s">
        <v>5571</v>
      </c>
      <c r="B832" s="353" t="s">
        <v>3516</v>
      </c>
      <c r="C832" s="353" t="s">
        <v>5572</v>
      </c>
      <c r="D832" s="356" t="s">
        <v>5573</v>
      </c>
    </row>
    <row r="833" spans="1:4">
      <c r="A833" s="353" t="s">
        <v>5574</v>
      </c>
      <c r="B833" s="353" t="s">
        <v>5575</v>
      </c>
      <c r="C833" s="353" t="s">
        <v>5576</v>
      </c>
      <c r="D833" s="356" t="s">
        <v>5577</v>
      </c>
    </row>
    <row r="834" spans="1:4">
      <c r="A834" s="353" t="s">
        <v>5578</v>
      </c>
      <c r="B834" s="353" t="s">
        <v>5579</v>
      </c>
      <c r="C834" s="353" t="s">
        <v>5580</v>
      </c>
      <c r="D834" s="356" t="s">
        <v>5581</v>
      </c>
    </row>
    <row r="835" spans="1:4">
      <c r="A835" s="353" t="s">
        <v>5582</v>
      </c>
      <c r="B835" s="353" t="s">
        <v>5583</v>
      </c>
      <c r="C835" s="353" t="s">
        <v>5576</v>
      </c>
      <c r="D835" s="356" t="s">
        <v>5584</v>
      </c>
    </row>
    <row r="836" spans="1:4">
      <c r="A836" s="353" t="s">
        <v>5585</v>
      </c>
      <c r="B836" s="353" t="s">
        <v>3977</v>
      </c>
      <c r="C836" s="353" t="s">
        <v>5586</v>
      </c>
      <c r="D836" s="356" t="s">
        <v>5587</v>
      </c>
    </row>
    <row r="837" spans="1:4">
      <c r="A837" s="353" t="s">
        <v>5588</v>
      </c>
      <c r="B837" s="353" t="s">
        <v>5589</v>
      </c>
      <c r="C837" s="353" t="s">
        <v>5590</v>
      </c>
      <c r="D837" s="356" t="s">
        <v>5591</v>
      </c>
    </row>
    <row r="838" spans="1:4">
      <c r="A838" s="353" t="s">
        <v>5592</v>
      </c>
      <c r="B838" s="353" t="s">
        <v>739</v>
      </c>
      <c r="C838" s="353" t="s">
        <v>3272</v>
      </c>
      <c r="D838" s="356" t="s">
        <v>5593</v>
      </c>
    </row>
    <row r="839" spans="1:4">
      <c r="A839" s="353" t="s">
        <v>5594</v>
      </c>
      <c r="B839" s="353" t="s">
        <v>5595</v>
      </c>
      <c r="C839" s="353" t="s">
        <v>3867</v>
      </c>
      <c r="D839" s="356" t="s">
        <v>5596</v>
      </c>
    </row>
    <row r="840" spans="1:4">
      <c r="A840" s="353" t="s">
        <v>5597</v>
      </c>
      <c r="B840" s="353" t="s">
        <v>4360</v>
      </c>
      <c r="C840" s="353" t="s">
        <v>3342</v>
      </c>
      <c r="D840" s="356" t="s">
        <v>5598</v>
      </c>
    </row>
    <row r="841" spans="1:4">
      <c r="A841" s="353" t="s">
        <v>5599</v>
      </c>
      <c r="B841" s="353" t="s">
        <v>5600</v>
      </c>
      <c r="C841" s="353" t="s">
        <v>5601</v>
      </c>
      <c r="D841" s="356" t="s">
        <v>5602</v>
      </c>
    </row>
    <row r="842" spans="1:4">
      <c r="A842" s="353" t="s">
        <v>5603</v>
      </c>
      <c r="B842" s="353" t="s">
        <v>5604</v>
      </c>
      <c r="C842" s="353" t="s">
        <v>3850</v>
      </c>
      <c r="D842" s="356" t="s">
        <v>5605</v>
      </c>
    </row>
    <row r="843" spans="1:4">
      <c r="A843" s="353" t="s">
        <v>5606</v>
      </c>
      <c r="B843" s="353" t="s">
        <v>4056</v>
      </c>
      <c r="C843" s="353" t="s">
        <v>5524</v>
      </c>
      <c r="D843" s="356" t="s">
        <v>5607</v>
      </c>
    </row>
    <row r="844" spans="1:4">
      <c r="A844" s="353" t="s">
        <v>5608</v>
      </c>
      <c r="B844" s="353" t="s">
        <v>3697</v>
      </c>
      <c r="C844" s="353" t="s">
        <v>3698</v>
      </c>
      <c r="D844" s="356" t="s">
        <v>5609</v>
      </c>
    </row>
    <row r="845" spans="1:4">
      <c r="A845" s="353" t="s">
        <v>5610</v>
      </c>
      <c r="B845" s="353" t="s">
        <v>3701</v>
      </c>
      <c r="C845" s="353" t="s">
        <v>5611</v>
      </c>
      <c r="D845" s="356" t="s">
        <v>5612</v>
      </c>
    </row>
    <row r="846" spans="1:4">
      <c r="A846" s="353" t="s">
        <v>5613</v>
      </c>
      <c r="B846" s="353" t="s">
        <v>5614</v>
      </c>
      <c r="C846" s="353" t="s">
        <v>3136</v>
      </c>
      <c r="D846" s="356" t="s">
        <v>5615</v>
      </c>
    </row>
    <row r="847" spans="1:4">
      <c r="A847" s="353" t="s">
        <v>5616</v>
      </c>
      <c r="B847" s="353" t="s">
        <v>4468</v>
      </c>
      <c r="C847" s="353" t="s">
        <v>3346</v>
      </c>
      <c r="D847" s="356" t="s">
        <v>5617</v>
      </c>
    </row>
    <row r="848" spans="1:4">
      <c r="A848" s="353" t="s">
        <v>5618</v>
      </c>
      <c r="B848" s="353" t="s">
        <v>934</v>
      </c>
      <c r="C848" s="353" t="s">
        <v>5619</v>
      </c>
      <c r="D848" s="356" t="s">
        <v>5620</v>
      </c>
    </row>
    <row r="849" spans="1:4">
      <c r="A849" s="353" t="s">
        <v>5621</v>
      </c>
      <c r="B849" s="353" t="s">
        <v>4235</v>
      </c>
      <c r="C849" s="353" t="s">
        <v>5622</v>
      </c>
      <c r="D849" s="356" t="s">
        <v>5623</v>
      </c>
    </row>
    <row r="850" spans="1:4">
      <c r="A850" s="353" t="s">
        <v>5624</v>
      </c>
      <c r="B850" s="353" t="s">
        <v>3451</v>
      </c>
      <c r="C850" s="353" t="s">
        <v>5625</v>
      </c>
      <c r="D850" s="356" t="s">
        <v>5626</v>
      </c>
    </row>
    <row r="851" spans="1:4">
      <c r="A851" s="353" t="s">
        <v>5627</v>
      </c>
      <c r="B851" s="353" t="s">
        <v>3291</v>
      </c>
      <c r="C851" s="353" t="s">
        <v>3292</v>
      </c>
      <c r="D851" s="356" t="s">
        <v>5628</v>
      </c>
    </row>
    <row r="852" spans="1:4">
      <c r="A852" s="353" t="s">
        <v>5629</v>
      </c>
      <c r="B852" s="353" t="s">
        <v>4301</v>
      </c>
      <c r="C852" s="353" t="s">
        <v>3867</v>
      </c>
      <c r="D852" s="356" t="s">
        <v>5630</v>
      </c>
    </row>
    <row r="853" spans="1:4">
      <c r="A853" s="353" t="s">
        <v>5631</v>
      </c>
      <c r="B853" s="353" t="s">
        <v>3298</v>
      </c>
      <c r="C853" s="353" t="s">
        <v>5524</v>
      </c>
      <c r="D853" s="356" t="s">
        <v>5632</v>
      </c>
    </row>
    <row r="854" spans="1:4">
      <c r="A854" s="353" t="s">
        <v>5633</v>
      </c>
      <c r="B854" s="353" t="s">
        <v>3647</v>
      </c>
      <c r="C854" s="353" t="s">
        <v>5524</v>
      </c>
      <c r="D854" s="356" t="s">
        <v>5634</v>
      </c>
    </row>
    <row r="855" spans="1:4">
      <c r="A855" s="353" t="s">
        <v>5635</v>
      </c>
      <c r="B855" s="353" t="s">
        <v>3572</v>
      </c>
      <c r="C855" s="353" t="s">
        <v>5636</v>
      </c>
      <c r="D855" s="356" t="s">
        <v>5637</v>
      </c>
    </row>
    <row r="856" spans="1:4">
      <c r="A856" s="353" t="s">
        <v>5638</v>
      </c>
      <c r="B856" s="353" t="s">
        <v>4075</v>
      </c>
      <c r="C856" s="353" t="s">
        <v>5050</v>
      </c>
      <c r="D856" s="356" t="s">
        <v>5639</v>
      </c>
    </row>
    <row r="857" spans="1:4">
      <c r="A857" s="353" t="s">
        <v>5640</v>
      </c>
      <c r="B857" s="353" t="s">
        <v>5641</v>
      </c>
      <c r="C857" s="353" t="s">
        <v>5642</v>
      </c>
      <c r="D857" s="356" t="s">
        <v>5643</v>
      </c>
    </row>
    <row r="858" spans="1:4">
      <c r="A858" s="353" t="s">
        <v>5644</v>
      </c>
      <c r="B858" s="353" t="s">
        <v>5645</v>
      </c>
      <c r="C858" s="353" t="s">
        <v>3136</v>
      </c>
      <c r="D858" s="356" t="s">
        <v>5646</v>
      </c>
    </row>
    <row r="859" spans="1:4">
      <c r="A859" s="353" t="s">
        <v>5647</v>
      </c>
      <c r="B859" s="353" t="s">
        <v>5648</v>
      </c>
      <c r="C859" s="353" t="s">
        <v>3136</v>
      </c>
      <c r="D859" s="356" t="s">
        <v>5649</v>
      </c>
    </row>
    <row r="860" spans="1:4">
      <c r="A860" s="353" t="s">
        <v>5650</v>
      </c>
      <c r="B860" s="353" t="s">
        <v>3816</v>
      </c>
      <c r="C860" s="353" t="s">
        <v>3136</v>
      </c>
      <c r="D860" s="356" t="s">
        <v>5651</v>
      </c>
    </row>
    <row r="861" spans="1:4">
      <c r="A861" s="353" t="s">
        <v>5652</v>
      </c>
      <c r="B861" s="353" t="s">
        <v>5653</v>
      </c>
      <c r="C861" s="353" t="s">
        <v>5654</v>
      </c>
      <c r="D861" s="356" t="s">
        <v>5655</v>
      </c>
    </row>
    <row r="862" spans="1:4">
      <c r="A862" s="353" t="s">
        <v>5656</v>
      </c>
      <c r="B862" s="353" t="s">
        <v>3142</v>
      </c>
      <c r="C862" s="353" t="s">
        <v>5657</v>
      </c>
      <c r="D862" s="356" t="s">
        <v>5658</v>
      </c>
    </row>
    <row r="863" spans="1:4">
      <c r="A863" s="353" t="s">
        <v>5659</v>
      </c>
      <c r="B863" s="353" t="s">
        <v>4145</v>
      </c>
      <c r="C863" s="353" t="s">
        <v>5451</v>
      </c>
      <c r="D863" s="356" t="s">
        <v>5660</v>
      </c>
    </row>
    <row r="864" spans="1:4">
      <c r="A864" s="353" t="s">
        <v>5661</v>
      </c>
      <c r="B864" s="353" t="s">
        <v>3845</v>
      </c>
      <c r="C864" s="353" t="s">
        <v>3136</v>
      </c>
      <c r="D864" s="356" t="s">
        <v>5662</v>
      </c>
    </row>
    <row r="865" spans="1:4">
      <c r="A865" s="353" t="s">
        <v>5663</v>
      </c>
      <c r="B865" s="353" t="s">
        <v>3820</v>
      </c>
      <c r="C865" s="353" t="s">
        <v>3821</v>
      </c>
      <c r="D865" s="356" t="s">
        <v>5664</v>
      </c>
    </row>
    <row r="866" spans="1:4">
      <c r="A866" s="353" t="s">
        <v>5665</v>
      </c>
      <c r="B866" s="353" t="s">
        <v>5666</v>
      </c>
      <c r="C866" s="353" t="s">
        <v>4178</v>
      </c>
      <c r="D866" s="356" t="s">
        <v>5667</v>
      </c>
    </row>
    <row r="867" spans="1:4">
      <c r="A867" s="353" t="s">
        <v>5668</v>
      </c>
      <c r="B867" s="353" t="s">
        <v>5669</v>
      </c>
      <c r="C867" s="353" t="s">
        <v>5403</v>
      </c>
      <c r="D867" s="356" t="s">
        <v>5670</v>
      </c>
    </row>
    <row r="868" spans="1:4">
      <c r="A868" s="353" t="s">
        <v>5671</v>
      </c>
      <c r="B868" s="353" t="s">
        <v>5672</v>
      </c>
      <c r="C868" s="353" t="s">
        <v>5673</v>
      </c>
      <c r="D868" s="356" t="s">
        <v>5674</v>
      </c>
    </row>
    <row r="869" spans="1:4">
      <c r="A869" s="353" t="s">
        <v>5675</v>
      </c>
      <c r="B869" s="353" t="s">
        <v>5676</v>
      </c>
      <c r="C869" s="353" t="s">
        <v>3136</v>
      </c>
      <c r="D869" s="356" t="s">
        <v>5677</v>
      </c>
    </row>
    <row r="870" spans="1:4">
      <c r="A870" s="353" t="s">
        <v>5678</v>
      </c>
      <c r="B870" s="353" t="s">
        <v>5679</v>
      </c>
      <c r="C870" s="353" t="s">
        <v>3136</v>
      </c>
      <c r="D870" s="356" t="s">
        <v>5680</v>
      </c>
    </row>
    <row r="871" spans="1:4">
      <c r="A871" s="353" t="s">
        <v>5681</v>
      </c>
      <c r="B871" s="353" t="s">
        <v>5682</v>
      </c>
      <c r="C871" s="353" t="s">
        <v>3136</v>
      </c>
      <c r="D871" s="356" t="s">
        <v>5683</v>
      </c>
    </row>
    <row r="872" spans="1:4">
      <c r="A872" s="353" t="s">
        <v>5684</v>
      </c>
      <c r="B872" s="353" t="s">
        <v>5685</v>
      </c>
      <c r="C872" s="353" t="s">
        <v>5686</v>
      </c>
      <c r="D872" s="356" t="s">
        <v>5687</v>
      </c>
    </row>
    <row r="873" spans="1:4">
      <c r="A873" s="353" t="s">
        <v>5688</v>
      </c>
      <c r="B873" s="353" t="s">
        <v>5689</v>
      </c>
      <c r="C873" s="353" t="s">
        <v>3136</v>
      </c>
      <c r="D873" s="356" t="s">
        <v>5690</v>
      </c>
    </row>
    <row r="874" spans="1:4">
      <c r="A874" s="353" t="s">
        <v>5691</v>
      </c>
      <c r="B874" s="353" t="s">
        <v>5692</v>
      </c>
      <c r="C874" s="353" t="s">
        <v>5693</v>
      </c>
      <c r="D874" s="356" t="s">
        <v>5694</v>
      </c>
    </row>
    <row r="875" spans="1:4">
      <c r="A875" s="353" t="s">
        <v>5695</v>
      </c>
      <c r="B875" s="353" t="s">
        <v>5696</v>
      </c>
      <c r="C875" s="353" t="s">
        <v>5697</v>
      </c>
      <c r="D875" s="356" t="s">
        <v>5698</v>
      </c>
    </row>
    <row r="876" spans="1:4">
      <c r="A876" s="353" t="s">
        <v>5699</v>
      </c>
      <c r="B876" s="353" t="s">
        <v>5700</v>
      </c>
      <c r="C876" s="353" t="s">
        <v>9</v>
      </c>
      <c r="D876" s="356" t="s">
        <v>5701</v>
      </c>
    </row>
    <row r="877" spans="1:4">
      <c r="A877" s="353" t="s">
        <v>5702</v>
      </c>
      <c r="B877" s="353" t="s">
        <v>4171</v>
      </c>
      <c r="C877" s="353" t="s">
        <v>4172</v>
      </c>
      <c r="D877" s="356" t="s">
        <v>5703</v>
      </c>
    </row>
    <row r="878" spans="1:4">
      <c r="A878" s="353" t="s">
        <v>5704</v>
      </c>
      <c r="B878" s="353" t="s">
        <v>5705</v>
      </c>
      <c r="C878" s="353" t="s">
        <v>3136</v>
      </c>
      <c r="D878" s="356" t="s">
        <v>5706</v>
      </c>
    </row>
    <row r="879" spans="1:4">
      <c r="A879" s="353" t="s">
        <v>5707</v>
      </c>
      <c r="B879" s="353" t="s">
        <v>5708</v>
      </c>
      <c r="C879" s="353" t="s">
        <v>5709</v>
      </c>
      <c r="D879" s="356" t="s">
        <v>5710</v>
      </c>
    </row>
    <row r="880" spans="1:4">
      <c r="A880" s="353" t="s">
        <v>5711</v>
      </c>
      <c r="B880" s="353" t="s">
        <v>5712</v>
      </c>
      <c r="C880" s="353" t="s">
        <v>5713</v>
      </c>
      <c r="D880" s="356" t="s">
        <v>5714</v>
      </c>
    </row>
    <row r="881" spans="1:4">
      <c r="A881" s="353" t="s">
        <v>5715</v>
      </c>
      <c r="B881" s="353" t="s">
        <v>5716</v>
      </c>
      <c r="C881" s="353" t="s">
        <v>3136</v>
      </c>
      <c r="D881" s="356" t="s">
        <v>5717</v>
      </c>
    </row>
    <row r="882" spans="1:4">
      <c r="A882" s="353" t="s">
        <v>5718</v>
      </c>
      <c r="B882" s="353" t="s">
        <v>5719</v>
      </c>
      <c r="C882" s="353" t="s">
        <v>3810</v>
      </c>
      <c r="D882" s="356" t="s">
        <v>5720</v>
      </c>
    </row>
    <row r="883" spans="1:4">
      <c r="A883" s="353" t="s">
        <v>5721</v>
      </c>
      <c r="B883" s="353" t="s">
        <v>5722</v>
      </c>
      <c r="C883" s="353" t="s">
        <v>3128</v>
      </c>
      <c r="D883" s="356" t="s">
        <v>5723</v>
      </c>
    </row>
    <row r="884" spans="1:4">
      <c r="A884" s="353" t="s">
        <v>5724</v>
      </c>
      <c r="B884" s="353" t="s">
        <v>5725</v>
      </c>
      <c r="C884" s="353" t="s">
        <v>5726</v>
      </c>
      <c r="D884" s="356" t="s">
        <v>5727</v>
      </c>
    </row>
    <row r="885" spans="1:4">
      <c r="A885" s="353" t="s">
        <v>5728</v>
      </c>
      <c r="B885" s="353" t="s">
        <v>5729</v>
      </c>
      <c r="C885" s="353" t="s">
        <v>5730</v>
      </c>
      <c r="D885" s="356" t="s">
        <v>5731</v>
      </c>
    </row>
    <row r="886" spans="1:4">
      <c r="A886" s="353" t="s">
        <v>5732</v>
      </c>
      <c r="B886" s="353" t="s">
        <v>3627</v>
      </c>
      <c r="C886" s="353" t="s">
        <v>3628</v>
      </c>
      <c r="D886" s="356" t="s">
        <v>5733</v>
      </c>
    </row>
    <row r="887" spans="1:4">
      <c r="A887" s="353" t="s">
        <v>5734</v>
      </c>
      <c r="B887" s="353" t="s">
        <v>5735</v>
      </c>
      <c r="C887" s="353" t="s">
        <v>5736</v>
      </c>
      <c r="D887" s="356" t="s">
        <v>5737</v>
      </c>
    </row>
    <row r="888" spans="1:4">
      <c r="A888" s="353" t="s">
        <v>5738</v>
      </c>
      <c r="B888" s="353" t="s">
        <v>3797</v>
      </c>
      <c r="C888" s="353" t="s">
        <v>3798</v>
      </c>
      <c r="D888" s="356" t="s">
        <v>5739</v>
      </c>
    </row>
    <row r="889" spans="1:4">
      <c r="A889" s="353" t="s">
        <v>5740</v>
      </c>
      <c r="B889" s="353" t="s">
        <v>5741</v>
      </c>
      <c r="C889" s="353" t="s">
        <v>3810</v>
      </c>
      <c r="D889" s="356" t="s">
        <v>5742</v>
      </c>
    </row>
    <row r="890" spans="1:4">
      <c r="A890" s="353" t="s">
        <v>5743</v>
      </c>
      <c r="B890" s="353" t="s">
        <v>3773</v>
      </c>
      <c r="C890" s="353" t="s">
        <v>3136</v>
      </c>
      <c r="D890" s="356" t="s">
        <v>5744</v>
      </c>
    </row>
    <row r="891" spans="1:4">
      <c r="A891" s="353" t="s">
        <v>5745</v>
      </c>
      <c r="B891" s="353" t="s">
        <v>4499</v>
      </c>
      <c r="C891" s="353" t="s">
        <v>3136</v>
      </c>
      <c r="D891" s="356" t="s">
        <v>5746</v>
      </c>
    </row>
    <row r="892" spans="1:4">
      <c r="A892" s="353" t="s">
        <v>5747</v>
      </c>
      <c r="B892" s="353" t="s">
        <v>127</v>
      </c>
      <c r="C892" s="353" t="s">
        <v>5748</v>
      </c>
      <c r="D892" s="356" t="s">
        <v>5749</v>
      </c>
    </row>
    <row r="893" spans="1:4">
      <c r="A893" s="353" t="s">
        <v>5750</v>
      </c>
      <c r="B893" s="353" t="s">
        <v>4034</v>
      </c>
      <c r="C893" s="353" t="s">
        <v>5751</v>
      </c>
      <c r="D893" s="356" t="s">
        <v>5752</v>
      </c>
    </row>
    <row r="894" spans="1:4">
      <c r="A894" s="353" t="s">
        <v>5753</v>
      </c>
      <c r="B894" s="353" t="s">
        <v>4308</v>
      </c>
      <c r="C894" s="353" t="s">
        <v>3136</v>
      </c>
      <c r="D894" s="356" t="s">
        <v>5754</v>
      </c>
    </row>
    <row r="895" spans="1:4">
      <c r="A895" s="353" t="s">
        <v>5755</v>
      </c>
      <c r="B895" s="353" t="s">
        <v>5756</v>
      </c>
      <c r="C895" s="353" t="s">
        <v>3136</v>
      </c>
      <c r="D895" s="356" t="s">
        <v>5757</v>
      </c>
    </row>
    <row r="896" spans="1:4">
      <c r="A896" s="353" t="s">
        <v>5758</v>
      </c>
      <c r="B896" s="353" t="s">
        <v>5759</v>
      </c>
      <c r="C896" s="353" t="s">
        <v>3136</v>
      </c>
      <c r="D896" s="356" t="s">
        <v>5760</v>
      </c>
    </row>
    <row r="897" spans="1:4">
      <c r="A897" s="353" t="s">
        <v>5761</v>
      </c>
      <c r="B897" s="353" t="s">
        <v>5762</v>
      </c>
      <c r="C897" s="353" t="s">
        <v>3128</v>
      </c>
      <c r="D897" s="356" t="s">
        <v>5763</v>
      </c>
    </row>
    <row r="898" spans="1:4">
      <c r="A898" s="353" t="s">
        <v>5764</v>
      </c>
      <c r="B898" s="353" t="s">
        <v>5765</v>
      </c>
      <c r="C898" s="353" t="s">
        <v>5766</v>
      </c>
      <c r="D898" s="356" t="s">
        <v>5767</v>
      </c>
    </row>
    <row r="899" spans="1:4">
      <c r="A899" s="353" t="s">
        <v>5768</v>
      </c>
      <c r="B899" s="353" t="s">
        <v>4287</v>
      </c>
      <c r="C899" s="353" t="s">
        <v>5769</v>
      </c>
      <c r="D899" s="356" t="s">
        <v>5770</v>
      </c>
    </row>
    <row r="900" spans="1:4">
      <c r="A900" s="353" t="s">
        <v>5771</v>
      </c>
      <c r="B900" s="353" t="s">
        <v>3924</v>
      </c>
      <c r="C900" s="353" t="s">
        <v>5772</v>
      </c>
      <c r="D900" s="356" t="s">
        <v>5773</v>
      </c>
    </row>
    <row r="901" spans="1:4">
      <c r="A901" s="353" t="s">
        <v>5774</v>
      </c>
      <c r="B901" s="353" t="s">
        <v>3727</v>
      </c>
      <c r="C901" s="353" t="s">
        <v>5775</v>
      </c>
      <c r="D901" s="356" t="s">
        <v>5776</v>
      </c>
    </row>
    <row r="902" spans="1:4">
      <c r="A902" s="353" t="s">
        <v>5777</v>
      </c>
      <c r="B902" s="353" t="s">
        <v>3858</v>
      </c>
      <c r="C902" s="353" t="s">
        <v>5778</v>
      </c>
      <c r="D902" s="356" t="s">
        <v>5779</v>
      </c>
    </row>
    <row r="903" spans="1:4">
      <c r="A903" s="353" t="s">
        <v>5780</v>
      </c>
      <c r="B903" s="353" t="s">
        <v>5781</v>
      </c>
      <c r="C903" s="353" t="s">
        <v>3136</v>
      </c>
      <c r="D903" s="356" t="s">
        <v>5782</v>
      </c>
    </row>
    <row r="904" spans="1:4">
      <c r="A904" s="353" t="s">
        <v>5783</v>
      </c>
      <c r="B904" s="353" t="s">
        <v>5784</v>
      </c>
      <c r="C904" s="353" t="s">
        <v>3425</v>
      </c>
      <c r="D904" s="356" t="s">
        <v>5785</v>
      </c>
    </row>
    <row r="905" spans="1:4">
      <c r="A905" s="353" t="s">
        <v>5786</v>
      </c>
      <c r="B905" s="353" t="s">
        <v>5787</v>
      </c>
      <c r="C905" s="353" t="s">
        <v>3128</v>
      </c>
      <c r="D905" s="356" t="s">
        <v>5788</v>
      </c>
    </row>
    <row r="906" spans="1:4">
      <c r="A906" s="353" t="s">
        <v>5789</v>
      </c>
      <c r="B906" s="353" t="s">
        <v>3453</v>
      </c>
      <c r="C906" s="353" t="s">
        <v>3128</v>
      </c>
      <c r="D906" s="356" t="s">
        <v>5703</v>
      </c>
    </row>
    <row r="907" spans="1:4">
      <c r="A907" s="353" t="s">
        <v>5790</v>
      </c>
      <c r="B907" s="353" t="s">
        <v>5791</v>
      </c>
      <c r="C907" s="353" t="s">
        <v>4060</v>
      </c>
      <c r="D907" s="356" t="s">
        <v>5792</v>
      </c>
    </row>
    <row r="908" spans="1:4">
      <c r="A908" s="353" t="s">
        <v>5793</v>
      </c>
      <c r="B908" s="353" t="s">
        <v>3751</v>
      </c>
      <c r="C908" s="353" t="s">
        <v>3136</v>
      </c>
      <c r="D908" s="356" t="s">
        <v>5794</v>
      </c>
    </row>
    <row r="909" spans="1:4">
      <c r="A909" s="353" t="s">
        <v>5795</v>
      </c>
      <c r="B909" s="353" t="s">
        <v>3562</v>
      </c>
      <c r="C909" s="353" t="s">
        <v>3136</v>
      </c>
      <c r="D909" s="356" t="s">
        <v>5796</v>
      </c>
    </row>
    <row r="910" spans="1:4">
      <c r="A910" s="353" t="s">
        <v>5797</v>
      </c>
      <c r="B910" s="353" t="s">
        <v>5798</v>
      </c>
      <c r="C910" s="353" t="s">
        <v>3136</v>
      </c>
      <c r="D910" s="356" t="s">
        <v>5799</v>
      </c>
    </row>
    <row r="911" spans="1:4">
      <c r="A911" s="353" t="s">
        <v>5800</v>
      </c>
      <c r="B911" s="353" t="s">
        <v>3610</v>
      </c>
      <c r="C911" s="353" t="s">
        <v>3867</v>
      </c>
      <c r="D911" s="356" t="s">
        <v>5801</v>
      </c>
    </row>
    <row r="912" spans="1:4">
      <c r="A912" s="353" t="s">
        <v>5802</v>
      </c>
      <c r="B912" s="353" t="s">
        <v>5803</v>
      </c>
      <c r="C912" s="353" t="s">
        <v>3128</v>
      </c>
      <c r="D912" s="356" t="s">
        <v>5804</v>
      </c>
    </row>
    <row r="913" spans="1:4">
      <c r="A913" s="353" t="s">
        <v>5805</v>
      </c>
      <c r="B913" s="353" t="s">
        <v>3211</v>
      </c>
      <c r="C913" s="353" t="s">
        <v>3196</v>
      </c>
      <c r="D913" s="356" t="s">
        <v>5806</v>
      </c>
    </row>
    <row r="914" spans="1:4">
      <c r="A914" s="353" t="s">
        <v>5807</v>
      </c>
      <c r="B914" s="353" t="s">
        <v>147</v>
      </c>
      <c r="C914" s="353" t="s">
        <v>3136</v>
      </c>
      <c r="D914" s="356" t="s">
        <v>5808</v>
      </c>
    </row>
    <row r="915" spans="1:4">
      <c r="A915" s="353" t="s">
        <v>5809</v>
      </c>
      <c r="B915" s="353" t="s">
        <v>4502</v>
      </c>
      <c r="C915" s="353" t="s">
        <v>3136</v>
      </c>
      <c r="D915" s="356" t="s">
        <v>5810</v>
      </c>
    </row>
    <row r="916" spans="1:4">
      <c r="A916" s="353" t="s">
        <v>5811</v>
      </c>
      <c r="B916" s="353" t="s">
        <v>4226</v>
      </c>
      <c r="C916" s="353" t="s">
        <v>3136</v>
      </c>
      <c r="D916" s="356" t="s">
        <v>5812</v>
      </c>
    </row>
    <row r="917" spans="1:4">
      <c r="A917" s="353" t="s">
        <v>5813</v>
      </c>
      <c r="B917" s="353" t="s">
        <v>5814</v>
      </c>
      <c r="C917" s="353" t="s">
        <v>5815</v>
      </c>
      <c r="D917" s="356" t="s">
        <v>5816</v>
      </c>
    </row>
    <row r="918" spans="1:4">
      <c r="A918" s="353" t="s">
        <v>5817</v>
      </c>
      <c r="B918" s="353" t="s">
        <v>5818</v>
      </c>
      <c r="C918" s="353" t="s">
        <v>5819</v>
      </c>
      <c r="D918" s="356" t="s">
        <v>5820</v>
      </c>
    </row>
    <row r="919" spans="1:4">
      <c r="A919" s="353" t="s">
        <v>5821</v>
      </c>
      <c r="B919" s="353" t="s">
        <v>5822</v>
      </c>
      <c r="C919" s="353" t="s">
        <v>5819</v>
      </c>
      <c r="D919" s="356" t="s">
        <v>5823</v>
      </c>
    </row>
    <row r="920" spans="1:4">
      <c r="A920" s="353" t="s">
        <v>5824</v>
      </c>
      <c r="B920" s="353" t="s">
        <v>4327</v>
      </c>
      <c r="C920" s="353" t="s">
        <v>3136</v>
      </c>
      <c r="D920" s="356" t="s">
        <v>5825</v>
      </c>
    </row>
    <row r="921" spans="1:4">
      <c r="A921" s="353" t="s">
        <v>5826</v>
      </c>
      <c r="B921" s="353" t="s">
        <v>3889</v>
      </c>
      <c r="C921" s="353" t="s">
        <v>3136</v>
      </c>
      <c r="D921" s="356" t="s">
        <v>5827</v>
      </c>
    </row>
    <row r="922" spans="1:4">
      <c r="A922" s="353" t="s">
        <v>5828</v>
      </c>
      <c r="B922" s="353" t="s">
        <v>3260</v>
      </c>
      <c r="C922" s="353" t="s">
        <v>3136</v>
      </c>
      <c r="D922" s="356" t="s">
        <v>5829</v>
      </c>
    </row>
    <row r="923" spans="1:4">
      <c r="A923" s="353" t="s">
        <v>5830</v>
      </c>
      <c r="B923" s="353" t="s">
        <v>5831</v>
      </c>
      <c r="C923" s="353" t="s">
        <v>3136</v>
      </c>
      <c r="D923" s="356" t="s">
        <v>5832</v>
      </c>
    </row>
    <row r="924" spans="1:4">
      <c r="A924" s="353" t="s">
        <v>5833</v>
      </c>
      <c r="B924" s="353" t="s">
        <v>3281</v>
      </c>
      <c r="C924" s="353" t="s">
        <v>5834</v>
      </c>
      <c r="D924" s="356" t="s">
        <v>5835</v>
      </c>
    </row>
    <row r="925" spans="1:4">
      <c r="A925" s="353" t="s">
        <v>5836</v>
      </c>
      <c r="B925" s="353" t="s">
        <v>5837</v>
      </c>
      <c r="C925" s="353" t="s">
        <v>3136</v>
      </c>
      <c r="D925" s="356" t="s">
        <v>5838</v>
      </c>
    </row>
    <row r="926" spans="1:4">
      <c r="A926" s="353" t="s">
        <v>5839</v>
      </c>
      <c r="B926" s="353" t="s">
        <v>5840</v>
      </c>
      <c r="C926" s="353" t="s">
        <v>3136</v>
      </c>
      <c r="D926" s="356" t="s">
        <v>5841</v>
      </c>
    </row>
    <row r="927" spans="1:4">
      <c r="A927" s="353" t="s">
        <v>5842</v>
      </c>
      <c r="B927" s="353" t="s">
        <v>4059</v>
      </c>
      <c r="C927" s="353" t="s">
        <v>4060</v>
      </c>
      <c r="D927" s="356" t="s">
        <v>5843</v>
      </c>
    </row>
    <row r="928" spans="1:4">
      <c r="A928" s="353" t="s">
        <v>5844</v>
      </c>
      <c r="B928" s="353" t="s">
        <v>4523</v>
      </c>
      <c r="C928" s="353" t="s">
        <v>3498</v>
      </c>
      <c r="D928" s="356" t="s">
        <v>5845</v>
      </c>
    </row>
    <row r="929" spans="1:4">
      <c r="A929" s="353" t="s">
        <v>5846</v>
      </c>
      <c r="B929" s="353" t="s">
        <v>5847</v>
      </c>
      <c r="C929" s="353" t="s">
        <v>3498</v>
      </c>
      <c r="D929" s="356" t="s">
        <v>5848</v>
      </c>
    </row>
    <row r="930" spans="1:4">
      <c r="A930" s="353" t="s">
        <v>5849</v>
      </c>
      <c r="B930" s="353" t="s">
        <v>5850</v>
      </c>
      <c r="C930" s="353" t="s">
        <v>3810</v>
      </c>
      <c r="D930" s="356" t="s">
        <v>5851</v>
      </c>
    </row>
    <row r="931" spans="1:4">
      <c r="A931" s="353" t="s">
        <v>5852</v>
      </c>
      <c r="B931" s="353" t="s">
        <v>4559</v>
      </c>
      <c r="C931" s="353" t="s">
        <v>5853</v>
      </c>
      <c r="D931" s="356" t="s">
        <v>5854</v>
      </c>
    </row>
    <row r="932" spans="1:4">
      <c r="A932" s="353" t="s">
        <v>5855</v>
      </c>
      <c r="B932" s="353" t="s">
        <v>3992</v>
      </c>
      <c r="C932" s="353" t="s">
        <v>3128</v>
      </c>
      <c r="D932" s="356" t="s">
        <v>5856</v>
      </c>
    </row>
    <row r="933" spans="1:4">
      <c r="A933" s="353" t="s">
        <v>5857</v>
      </c>
      <c r="B933" s="353" t="s">
        <v>3230</v>
      </c>
      <c r="C933" s="353" t="s">
        <v>5858</v>
      </c>
      <c r="D933" s="356" t="s">
        <v>5859</v>
      </c>
    </row>
    <row r="934" spans="1:4">
      <c r="A934" s="353" t="s">
        <v>5860</v>
      </c>
      <c r="B934" s="353" t="s">
        <v>5861</v>
      </c>
      <c r="C934" s="353" t="s">
        <v>3604</v>
      </c>
      <c r="D934" s="356" t="s">
        <v>5856</v>
      </c>
    </row>
    <row r="935" spans="1:4">
      <c r="A935" s="353" t="s">
        <v>5862</v>
      </c>
      <c r="B935" s="353" t="s">
        <v>5863</v>
      </c>
      <c r="C935" s="353" t="s">
        <v>4194</v>
      </c>
      <c r="D935" s="356" t="s">
        <v>5864</v>
      </c>
    </row>
    <row r="936" spans="1:4">
      <c r="A936" s="353" t="s">
        <v>5865</v>
      </c>
      <c r="B936" s="353" t="s">
        <v>5866</v>
      </c>
      <c r="C936" s="353" t="s">
        <v>3136</v>
      </c>
      <c r="D936" s="356" t="s">
        <v>5867</v>
      </c>
    </row>
    <row r="937" spans="1:4">
      <c r="A937" s="353" t="s">
        <v>5868</v>
      </c>
      <c r="B937" s="353" t="s">
        <v>5869</v>
      </c>
      <c r="C937" s="353" t="s">
        <v>3136</v>
      </c>
      <c r="D937" s="356" t="s">
        <v>5870</v>
      </c>
    </row>
    <row r="938" spans="1:4">
      <c r="A938" s="353" t="s">
        <v>5871</v>
      </c>
      <c r="B938" s="353" t="s">
        <v>5872</v>
      </c>
      <c r="C938" s="353" t="s">
        <v>5873</v>
      </c>
      <c r="D938" s="356" t="s">
        <v>5874</v>
      </c>
    </row>
    <row r="939" spans="1:4">
      <c r="A939" s="353" t="s">
        <v>5875</v>
      </c>
      <c r="B939" s="353" t="s">
        <v>5876</v>
      </c>
      <c r="C939" s="353" t="s">
        <v>5877</v>
      </c>
      <c r="D939" s="356" t="s">
        <v>5878</v>
      </c>
    </row>
    <row r="940" spans="1:4">
      <c r="A940" s="353" t="s">
        <v>5879</v>
      </c>
      <c r="B940" s="353" t="s">
        <v>5880</v>
      </c>
      <c r="C940" s="353" t="s">
        <v>5881</v>
      </c>
      <c r="D940" s="356" t="s">
        <v>5882</v>
      </c>
    </row>
    <row r="941" spans="1:4">
      <c r="A941" s="353" t="s">
        <v>5883</v>
      </c>
      <c r="B941" s="353" t="s">
        <v>5884</v>
      </c>
      <c r="C941" s="353" t="s">
        <v>3418</v>
      </c>
      <c r="D941" s="356" t="s">
        <v>5885</v>
      </c>
    </row>
    <row r="942" spans="1:4">
      <c r="A942" s="353" t="s">
        <v>5886</v>
      </c>
      <c r="B942" s="353" t="s">
        <v>3383</v>
      </c>
      <c r="C942" s="353" t="s">
        <v>5887</v>
      </c>
      <c r="D942" s="356" t="s">
        <v>5888</v>
      </c>
    </row>
    <row r="943" spans="1:4">
      <c r="A943" s="353" t="s">
        <v>5889</v>
      </c>
      <c r="B943" s="353" t="s">
        <v>5890</v>
      </c>
      <c r="C943" s="353" t="s">
        <v>5891</v>
      </c>
      <c r="D943" s="356" t="s">
        <v>5892</v>
      </c>
    </row>
    <row r="944" spans="1:4">
      <c r="A944" s="353" t="s">
        <v>5893</v>
      </c>
      <c r="B944" s="353" t="s">
        <v>5894</v>
      </c>
      <c r="C944" s="353" t="s">
        <v>5895</v>
      </c>
      <c r="D944" s="356" t="s">
        <v>5896</v>
      </c>
    </row>
    <row r="945" spans="1:4">
      <c r="A945" s="353" t="s">
        <v>5897</v>
      </c>
      <c r="B945" s="353" t="s">
        <v>5898</v>
      </c>
      <c r="C945" s="353" t="s">
        <v>3425</v>
      </c>
      <c r="D945" s="356" t="s">
        <v>5899</v>
      </c>
    </row>
    <row r="946" spans="1:4">
      <c r="A946" s="353" t="s">
        <v>5900</v>
      </c>
      <c r="B946" s="353" t="s">
        <v>5901</v>
      </c>
      <c r="C946" s="353" t="s">
        <v>5902</v>
      </c>
      <c r="D946" s="356" t="s">
        <v>5903</v>
      </c>
    </row>
    <row r="947" spans="1:4">
      <c r="A947" s="353" t="s">
        <v>5904</v>
      </c>
      <c r="B947" s="353" t="s">
        <v>5905</v>
      </c>
      <c r="C947" s="353" t="s">
        <v>3174</v>
      </c>
      <c r="D947" s="356" t="s">
        <v>5906</v>
      </c>
    </row>
    <row r="948" spans="1:4">
      <c r="A948" s="353" t="s">
        <v>5907</v>
      </c>
      <c r="B948" s="353" t="s">
        <v>5908</v>
      </c>
      <c r="C948" s="353" t="s">
        <v>3174</v>
      </c>
      <c r="D948" s="356" t="s">
        <v>5909</v>
      </c>
    </row>
    <row r="949" spans="1:4">
      <c r="A949" s="353" t="s">
        <v>5910</v>
      </c>
      <c r="B949" s="353" t="s">
        <v>5911</v>
      </c>
      <c r="C949" s="353" t="s">
        <v>3583</v>
      </c>
      <c r="D949" s="356" t="s">
        <v>5912</v>
      </c>
    </row>
    <row r="950" spans="1:4">
      <c r="A950" s="353" t="s">
        <v>5913</v>
      </c>
      <c r="B950" s="353" t="s">
        <v>5914</v>
      </c>
      <c r="C950" s="353" t="s">
        <v>3136</v>
      </c>
      <c r="D950" s="356" t="s">
        <v>5915</v>
      </c>
    </row>
    <row r="951" spans="1:4">
      <c r="A951" s="353" t="s">
        <v>5916</v>
      </c>
      <c r="B951" s="353" t="s">
        <v>4412</v>
      </c>
      <c r="C951" s="353" t="s">
        <v>3136</v>
      </c>
      <c r="D951" s="356" t="s">
        <v>5917</v>
      </c>
    </row>
    <row r="952" spans="1:4">
      <c r="A952" s="353" t="s">
        <v>5918</v>
      </c>
      <c r="B952" s="353" t="s">
        <v>5919</v>
      </c>
      <c r="C952" s="353" t="s">
        <v>4340</v>
      </c>
      <c r="D952" s="356" t="s">
        <v>5920</v>
      </c>
    </row>
    <row r="953" spans="1:4">
      <c r="A953" s="353" t="s">
        <v>5921</v>
      </c>
      <c r="B953" s="353" t="s">
        <v>3135</v>
      </c>
      <c r="C953" s="353" t="s">
        <v>5922</v>
      </c>
      <c r="D953" s="356" t="s">
        <v>5923</v>
      </c>
    </row>
    <row r="954" spans="1:4">
      <c r="A954" s="353" t="s">
        <v>5924</v>
      </c>
      <c r="B954" s="353" t="s">
        <v>4505</v>
      </c>
      <c r="C954" s="353" t="s">
        <v>3136</v>
      </c>
      <c r="D954" s="356" t="s">
        <v>5925</v>
      </c>
    </row>
    <row r="955" spans="1:4">
      <c r="A955" s="353" t="s">
        <v>5926</v>
      </c>
      <c r="B955" s="353" t="s">
        <v>5927</v>
      </c>
      <c r="C955" s="353" t="s">
        <v>3136</v>
      </c>
      <c r="D955" s="356" t="s">
        <v>5928</v>
      </c>
    </row>
    <row r="956" spans="1:4">
      <c r="A956" s="353" t="s">
        <v>5929</v>
      </c>
      <c r="B956" s="353" t="s">
        <v>5930</v>
      </c>
      <c r="C956" s="353" t="s">
        <v>9</v>
      </c>
      <c r="D956" s="356" t="s">
        <v>5931</v>
      </c>
    </row>
    <row r="957" spans="1:4">
      <c r="A957" s="353" t="s">
        <v>5932</v>
      </c>
      <c r="B957" s="353" t="s">
        <v>5933</v>
      </c>
      <c r="C957" s="353" t="s">
        <v>9</v>
      </c>
      <c r="D957" s="356" t="s">
        <v>5934</v>
      </c>
    </row>
    <row r="958" spans="1:4">
      <c r="A958" s="353" t="s">
        <v>5935</v>
      </c>
      <c r="B958" s="353" t="s">
        <v>129</v>
      </c>
      <c r="C958" s="353" t="s">
        <v>3136</v>
      </c>
      <c r="D958" s="356" t="s">
        <v>5936</v>
      </c>
    </row>
    <row r="959" spans="1:4">
      <c r="A959" s="353" t="s">
        <v>5937</v>
      </c>
      <c r="B959" s="353" t="s">
        <v>3249</v>
      </c>
      <c r="C959" s="353" t="s">
        <v>5938</v>
      </c>
      <c r="D959" s="356" t="s">
        <v>5939</v>
      </c>
    </row>
    <row r="960" spans="1:4">
      <c r="A960" s="353" t="s">
        <v>5940</v>
      </c>
      <c r="B960" s="353" t="s">
        <v>5941</v>
      </c>
      <c r="C960" s="353" t="s">
        <v>5942</v>
      </c>
      <c r="D960" s="356" t="s">
        <v>5943</v>
      </c>
    </row>
    <row r="961" spans="1:4">
      <c r="A961" s="353" t="s">
        <v>5944</v>
      </c>
      <c r="B961" s="353" t="s">
        <v>5945</v>
      </c>
      <c r="C961" s="353" t="s">
        <v>9</v>
      </c>
      <c r="D961" s="356" t="s">
        <v>3654</v>
      </c>
    </row>
    <row r="962" spans="1:4">
      <c r="A962" s="353" t="s">
        <v>5946</v>
      </c>
      <c r="B962" s="353" t="s">
        <v>5947</v>
      </c>
      <c r="C962" s="353" t="s">
        <v>3132</v>
      </c>
      <c r="D962" s="356" t="s">
        <v>5948</v>
      </c>
    </row>
    <row r="963" spans="1:4">
      <c r="A963" s="353" t="s">
        <v>5949</v>
      </c>
      <c r="B963" s="353" t="s">
        <v>4383</v>
      </c>
      <c r="C963" s="353" t="s">
        <v>5950</v>
      </c>
      <c r="D963" s="356" t="s">
        <v>3125</v>
      </c>
    </row>
    <row r="964" spans="1:4">
      <c r="A964" s="353" t="s">
        <v>5951</v>
      </c>
      <c r="B964" s="353" t="s">
        <v>5952</v>
      </c>
      <c r="C964" s="353" t="s">
        <v>3128</v>
      </c>
      <c r="D964" s="356" t="s">
        <v>5953</v>
      </c>
    </row>
    <row r="965" spans="1:4">
      <c r="A965" s="353" t="s">
        <v>5954</v>
      </c>
      <c r="B965" s="353" t="s">
        <v>5955</v>
      </c>
      <c r="C965" s="353" t="s">
        <v>3136</v>
      </c>
      <c r="D965" s="356" t="s">
        <v>5956</v>
      </c>
    </row>
    <row r="966" spans="1:4">
      <c r="A966" s="353" t="s">
        <v>5957</v>
      </c>
      <c r="B966" s="353" t="s">
        <v>5958</v>
      </c>
      <c r="C966" s="353" t="s">
        <v>5959</v>
      </c>
      <c r="D966" s="356" t="s">
        <v>5960</v>
      </c>
    </row>
    <row r="967" spans="1:4">
      <c r="A967" s="353" t="s">
        <v>5961</v>
      </c>
      <c r="B967" s="353" t="s">
        <v>5962</v>
      </c>
      <c r="C967" s="353" t="s">
        <v>5963</v>
      </c>
      <c r="D967" s="356" t="s">
        <v>5964</v>
      </c>
    </row>
    <row r="968" spans="1:4">
      <c r="A968" s="353" t="s">
        <v>5965</v>
      </c>
      <c r="B968" s="353" t="s">
        <v>5966</v>
      </c>
      <c r="C968" s="353" t="s">
        <v>3136</v>
      </c>
      <c r="D968" s="356" t="s">
        <v>5967</v>
      </c>
    </row>
    <row r="969" spans="1:4">
      <c r="A969" s="353" t="s">
        <v>5968</v>
      </c>
      <c r="B969" s="353" t="s">
        <v>5969</v>
      </c>
      <c r="C969" s="353" t="s">
        <v>5963</v>
      </c>
      <c r="D969" s="357" t="s">
        <v>5970</v>
      </c>
    </row>
    <row r="970" spans="1:4">
      <c r="A970" s="353" t="s">
        <v>5971</v>
      </c>
      <c r="B970" s="353" t="s">
        <v>5972</v>
      </c>
      <c r="C970" s="353" t="s">
        <v>3128</v>
      </c>
      <c r="D970" s="356" t="s">
        <v>5973</v>
      </c>
    </row>
    <row r="971" spans="1:4">
      <c r="A971" s="353" t="s">
        <v>5974</v>
      </c>
      <c r="B971" s="353" t="s">
        <v>5975</v>
      </c>
      <c r="C971" s="353" t="s">
        <v>3132</v>
      </c>
      <c r="D971" s="356" t="s">
        <v>5009</v>
      </c>
    </row>
    <row r="972" spans="1:4">
      <c r="A972" s="353" t="s">
        <v>5976</v>
      </c>
      <c r="B972" s="353" t="s">
        <v>5977</v>
      </c>
      <c r="C972" s="353" t="s">
        <v>3132</v>
      </c>
      <c r="D972" s="356" t="s">
        <v>5978</v>
      </c>
    </row>
    <row r="973" spans="1:4">
      <c r="A973" s="353" t="s">
        <v>5979</v>
      </c>
      <c r="B973" s="353" t="s">
        <v>4243</v>
      </c>
      <c r="C973" s="353" t="s">
        <v>5980</v>
      </c>
      <c r="D973" s="356" t="s">
        <v>5981</v>
      </c>
    </row>
    <row r="974" spans="1:4">
      <c r="A974" s="353" t="s">
        <v>5982</v>
      </c>
      <c r="B974" s="353" t="s">
        <v>5983</v>
      </c>
      <c r="C974" s="353" t="s">
        <v>5984</v>
      </c>
      <c r="D974" s="356" t="s">
        <v>5985</v>
      </c>
    </row>
    <row r="975" spans="1:4">
      <c r="A975" s="353" t="s">
        <v>5986</v>
      </c>
      <c r="B975" s="353" t="s">
        <v>4347</v>
      </c>
      <c r="C975" s="353" t="s">
        <v>4348</v>
      </c>
      <c r="D975" s="356" t="s">
        <v>5987</v>
      </c>
    </row>
    <row r="976" spans="1:4">
      <c r="A976" s="353" t="s">
        <v>5988</v>
      </c>
      <c r="B976" s="353" t="s">
        <v>5989</v>
      </c>
      <c r="C976" s="353" t="s">
        <v>5990</v>
      </c>
      <c r="D976" s="356" t="s">
        <v>5991</v>
      </c>
    </row>
    <row r="977" spans="1:4">
      <c r="A977" s="353" t="s">
        <v>5992</v>
      </c>
      <c r="B977" s="353" t="s">
        <v>5993</v>
      </c>
      <c r="C977" s="353" t="s">
        <v>3498</v>
      </c>
      <c r="D977" s="356" t="s">
        <v>5994</v>
      </c>
    </row>
    <row r="978" spans="1:4">
      <c r="A978" s="353" t="s">
        <v>5995</v>
      </c>
      <c r="B978" s="353" t="s">
        <v>5996</v>
      </c>
      <c r="C978" s="353" t="s">
        <v>3136</v>
      </c>
      <c r="D978" s="356" t="s">
        <v>5997</v>
      </c>
    </row>
    <row r="979" spans="1:4">
      <c r="A979" s="353" t="s">
        <v>5998</v>
      </c>
      <c r="B979" s="353" t="s">
        <v>5999</v>
      </c>
      <c r="C979" s="353" t="s">
        <v>6000</v>
      </c>
      <c r="D979" s="356" t="s">
        <v>6001</v>
      </c>
    </row>
    <row r="980" spans="1:4">
      <c r="A980" s="353" t="s">
        <v>6002</v>
      </c>
      <c r="B980" s="353" t="s">
        <v>4422</v>
      </c>
      <c r="C980" s="353" t="s">
        <v>6003</v>
      </c>
      <c r="D980" s="356" t="s">
        <v>6004</v>
      </c>
    </row>
    <row r="981" spans="1:4">
      <c r="A981" s="353" t="s">
        <v>6005</v>
      </c>
      <c r="B981" s="353" t="s">
        <v>6006</v>
      </c>
      <c r="C981" s="353" t="s">
        <v>4133</v>
      </c>
      <c r="D981" s="356" t="s">
        <v>21</v>
      </c>
    </row>
    <row r="982" spans="1:4">
      <c r="A982" s="353" t="s">
        <v>6007</v>
      </c>
      <c r="B982" s="353" t="s">
        <v>6008</v>
      </c>
      <c r="C982" s="353" t="s">
        <v>3136</v>
      </c>
      <c r="D982" s="356" t="s">
        <v>6009</v>
      </c>
    </row>
    <row r="983" spans="1:4">
      <c r="A983" s="353" t="s">
        <v>6010</v>
      </c>
      <c r="B983" s="353" t="s">
        <v>3449</v>
      </c>
      <c r="C983" s="353" t="s">
        <v>6011</v>
      </c>
      <c r="D983" s="356" t="s">
        <v>6012</v>
      </c>
    </row>
    <row r="984" spans="1:4">
      <c r="A984" s="353" t="s">
        <v>6013</v>
      </c>
      <c r="B984" s="353" t="s">
        <v>6014</v>
      </c>
      <c r="C984" s="353" t="s">
        <v>6015</v>
      </c>
      <c r="D984" s="357" t="s">
        <v>6016</v>
      </c>
    </row>
    <row r="985" spans="1:4">
      <c r="A985" s="353" t="s">
        <v>6017</v>
      </c>
      <c r="B985" s="353" t="s">
        <v>6018</v>
      </c>
      <c r="C985" s="353" t="s">
        <v>3136</v>
      </c>
      <c r="D985" s="356" t="s">
        <v>6019</v>
      </c>
    </row>
    <row r="986" spans="1:4">
      <c r="A986" s="353" t="s">
        <v>6020</v>
      </c>
      <c r="B986" s="353" t="s">
        <v>4464</v>
      </c>
      <c r="C986" s="353" t="s">
        <v>6021</v>
      </c>
      <c r="D986" s="356" t="s">
        <v>6022</v>
      </c>
    </row>
    <row r="987" spans="1:4">
      <c r="A987" s="353" t="s">
        <v>6023</v>
      </c>
      <c r="B987" s="353" t="s">
        <v>6024</v>
      </c>
      <c r="C987" s="353" t="s">
        <v>6025</v>
      </c>
      <c r="D987" s="356" t="s">
        <v>5917</v>
      </c>
    </row>
    <row r="988" spans="1:4">
      <c r="A988" s="353" t="s">
        <v>6026</v>
      </c>
      <c r="B988" s="353" t="s">
        <v>6027</v>
      </c>
      <c r="C988" s="353" t="s">
        <v>6028</v>
      </c>
      <c r="D988" s="356" t="s">
        <v>6029</v>
      </c>
    </row>
    <row r="989" spans="1:4">
      <c r="A989" s="353" t="s">
        <v>6030</v>
      </c>
      <c r="B989" s="353" t="s">
        <v>6031</v>
      </c>
      <c r="C989" s="353" t="s">
        <v>3136</v>
      </c>
      <c r="D989" s="356" t="s">
        <v>6032</v>
      </c>
    </row>
    <row r="990" spans="1:4">
      <c r="A990" s="353" t="s">
        <v>6033</v>
      </c>
      <c r="B990" s="353" t="s">
        <v>6034</v>
      </c>
      <c r="C990" s="353" t="s">
        <v>3425</v>
      </c>
      <c r="D990" s="356" t="s">
        <v>6035</v>
      </c>
    </row>
    <row r="991" spans="1:4">
      <c r="A991" s="353" t="s">
        <v>6036</v>
      </c>
      <c r="B991" s="353" t="s">
        <v>6037</v>
      </c>
      <c r="C991" s="353" t="s">
        <v>6038</v>
      </c>
      <c r="D991" s="356" t="s">
        <v>6039</v>
      </c>
    </row>
    <row r="992" spans="1:4">
      <c r="A992" s="353" t="s">
        <v>6040</v>
      </c>
      <c r="B992" s="353" t="s">
        <v>4305</v>
      </c>
      <c r="C992" s="353" t="s">
        <v>3272</v>
      </c>
      <c r="D992" s="357" t="s">
        <v>6041</v>
      </c>
    </row>
    <row r="993" spans="1:4">
      <c r="A993" s="353" t="s">
        <v>6042</v>
      </c>
      <c r="B993" s="353" t="s">
        <v>6043</v>
      </c>
      <c r="C993" s="353" t="s">
        <v>6044</v>
      </c>
      <c r="D993" s="356" t="s">
        <v>6045</v>
      </c>
    </row>
    <row r="994" spans="1:4">
      <c r="A994" s="353" t="s">
        <v>6046</v>
      </c>
      <c r="B994" s="353" t="s">
        <v>6047</v>
      </c>
      <c r="C994" s="353" t="s">
        <v>6048</v>
      </c>
      <c r="D994" s="357" t="s">
        <v>6049</v>
      </c>
    </row>
    <row r="995" spans="1:4">
      <c r="A995" s="353" t="s">
        <v>6050</v>
      </c>
      <c r="B995" s="353" t="s">
        <v>3038</v>
      </c>
      <c r="C995" s="353" t="s">
        <v>6051</v>
      </c>
      <c r="D995" s="357" t="s">
        <v>6052</v>
      </c>
    </row>
    <row r="996" spans="1:4">
      <c r="A996" s="353" t="s">
        <v>6053</v>
      </c>
      <c r="B996" s="353" t="s">
        <v>6054</v>
      </c>
      <c r="C996" s="353" t="s">
        <v>3670</v>
      </c>
      <c r="D996" s="356" t="s">
        <v>4388</v>
      </c>
    </row>
    <row r="997" spans="1:4">
      <c r="A997" s="353" t="s">
        <v>6055</v>
      </c>
      <c r="B997" s="353" t="s">
        <v>80</v>
      </c>
      <c r="C997" s="353" t="s">
        <v>6056</v>
      </c>
      <c r="D997" s="356" t="s">
        <v>6057</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sheetPr>
  <dimension ref="A1:CK421"/>
  <sheetViews>
    <sheetView tabSelected="1" workbookViewId="0">
      <pane ySplit="1" topLeftCell="AI206" activePane="bottomLeft" state="frozen"/>
      <selection pane="bottomLeft" activeCell="AJ208" sqref="AJ208"/>
    </sheetView>
  </sheetViews>
  <sheetFormatPr defaultColWidth="9.140625" defaultRowHeight="15"/>
  <cols>
    <col min="1" max="1" width="26.7109375" style="8" customWidth="1"/>
    <col min="2" max="2" width="42" style="249" customWidth="1"/>
    <col min="3" max="3" width="7.140625" style="399" customWidth="1"/>
    <col min="4" max="4" width="30" style="7" customWidth="1"/>
    <col min="5" max="5" width="33.28515625" style="629" customWidth="1"/>
    <col min="6" max="6" width="45.42578125" style="689" customWidth="1"/>
    <col min="7" max="7" width="21.85546875" style="7" customWidth="1"/>
    <col min="8" max="8" width="18.140625" style="399" customWidth="1"/>
    <col min="9" max="9" width="13.28515625" style="7" customWidth="1"/>
    <col min="10" max="10" width="17.140625" style="7" customWidth="1"/>
    <col min="11" max="11" width="29" style="308" customWidth="1"/>
    <col min="12" max="12" width="27.85546875" style="632" customWidth="1"/>
    <col min="13" max="13" width="64.140625" style="632" customWidth="1"/>
    <col min="14" max="14" width="10" style="7" customWidth="1"/>
    <col min="15" max="15" width="20.7109375" style="7" customWidth="1"/>
    <col min="16" max="16" width="71.7109375" style="632" customWidth="1"/>
    <col min="17" max="17" width="20.7109375" style="309" customWidth="1"/>
    <col min="18" max="18" width="10.28515625" style="307" customWidth="1"/>
    <col min="19" max="19" width="15.28515625" style="410" customWidth="1"/>
    <col min="20" max="21" width="14.7109375" style="309" customWidth="1"/>
    <col min="22" max="22" width="20.7109375" style="309" customWidth="1"/>
    <col min="23" max="23" width="31.5703125" style="7" customWidth="1"/>
    <col min="24" max="24" width="20.7109375" style="399" customWidth="1"/>
    <col min="25" max="25" width="29.7109375" style="307" customWidth="1"/>
    <col min="26" max="26" width="20.7109375" style="7" customWidth="1"/>
    <col min="27" max="31" width="20.7109375" style="309" customWidth="1"/>
    <col min="32" max="32" width="18" style="309" customWidth="1"/>
    <col min="33" max="33" width="20.7109375" style="7" customWidth="1"/>
    <col min="34" max="34" width="24.42578125" style="285" customWidth="1"/>
    <col min="35" max="35" width="32.140625" style="285" customWidth="1"/>
    <col min="36" max="36" width="82.28515625" style="347" customWidth="1"/>
    <col min="37" max="37" width="27.140625" style="7" customWidth="1"/>
    <col min="38" max="38" width="27.42578125" style="7" customWidth="1"/>
    <col min="39" max="39" width="47" style="310" customWidth="1"/>
    <col min="40" max="40" width="20.7109375" style="308" customWidth="1"/>
    <col min="41" max="42" width="20.7109375" style="236" customWidth="1"/>
    <col min="43" max="44" width="20.7109375" style="306" customWidth="1"/>
    <col min="45" max="45" width="21.7109375" style="7" customWidth="1"/>
    <col min="46" max="48" width="20.7109375" style="7" customWidth="1"/>
    <col min="49" max="49" width="20.7109375" style="237" customWidth="1"/>
    <col min="50" max="50" width="20.7109375" style="393" customWidth="1"/>
    <col min="51" max="51" width="20.7109375" style="7" customWidth="1"/>
    <col min="52" max="52" width="20.7109375" style="393" customWidth="1"/>
    <col min="53" max="53" width="20.7109375" style="309" customWidth="1"/>
    <col min="54" max="54" width="20.7109375" style="307" customWidth="1"/>
    <col min="55" max="55" width="20.7109375" style="387" customWidth="1"/>
    <col min="56" max="56" width="20.42578125" style="309" customWidth="1"/>
    <col min="57" max="58" width="20.7109375" style="7" customWidth="1"/>
    <col min="59" max="59" width="24.7109375" style="237" customWidth="1"/>
    <col min="60" max="60" width="14.42578125" style="236" customWidth="1"/>
    <col min="61" max="61" width="15.85546875" style="7" customWidth="1"/>
    <col min="62" max="62" width="20.7109375" style="245" customWidth="1"/>
    <col min="63" max="63" width="20.7109375" style="236" customWidth="1"/>
    <col min="64" max="68" width="20.7109375" style="237" customWidth="1"/>
    <col min="69" max="69" width="20.7109375" style="7" customWidth="1"/>
    <col min="70" max="70" width="23" style="399" customWidth="1"/>
    <col min="71" max="71" width="20.7109375" style="7" customWidth="1"/>
    <col min="72" max="72" width="13.28515625" style="7" customWidth="1"/>
    <col min="73" max="73" width="10.28515625" style="7" customWidth="1"/>
    <col min="74" max="74" width="20.7109375" style="7" customWidth="1"/>
    <col min="75" max="75" width="20.7109375" style="307" customWidth="1"/>
    <col min="76" max="76" width="31.85546875" style="591" customWidth="1"/>
    <col min="77" max="77" width="20.7109375" style="406" customWidth="1"/>
    <col min="78" max="78" width="32.7109375" style="7" customWidth="1"/>
    <col min="79" max="79" width="18.85546875" style="7" customWidth="1"/>
    <col min="80" max="80" width="13.85546875" style="7" customWidth="1"/>
    <col min="81" max="81" width="23.5703125" style="7" customWidth="1"/>
    <col min="82" max="82" width="16.7109375" style="7" customWidth="1"/>
    <col min="83" max="83" width="20.7109375" style="7" customWidth="1"/>
    <col min="84" max="84" width="9.140625" style="307" customWidth="1"/>
    <col min="85" max="86" width="20.7109375" style="307" customWidth="1"/>
    <col min="87" max="87" width="48.140625" style="7" customWidth="1"/>
    <col min="88" max="88" width="42.140625" style="7" customWidth="1"/>
    <col min="89" max="16384" width="9.140625" style="7"/>
  </cols>
  <sheetData>
    <row r="1" spans="1:89" s="230" customFormat="1" ht="50.25" customHeight="1">
      <c r="A1" s="664" t="s">
        <v>6058</v>
      </c>
      <c r="B1" s="220" t="s">
        <v>162</v>
      </c>
      <c r="C1" s="397" t="s">
        <v>150</v>
      </c>
      <c r="D1" s="216" t="s">
        <v>6059</v>
      </c>
      <c r="E1" s="671" t="s">
        <v>6060</v>
      </c>
      <c r="F1" s="688" t="s">
        <v>160</v>
      </c>
      <c r="G1" s="672" t="s">
        <v>6061</v>
      </c>
      <c r="H1" s="400" t="s">
        <v>6062</v>
      </c>
      <c r="I1" s="220" t="s">
        <v>6063</v>
      </c>
      <c r="J1" s="220" t="s">
        <v>6064</v>
      </c>
      <c r="K1" s="217" t="s">
        <v>153</v>
      </c>
      <c r="L1" s="218" t="s">
        <v>6065</v>
      </c>
      <c r="M1" s="218" t="s">
        <v>6066</v>
      </c>
      <c r="N1" s="216" t="s">
        <v>156</v>
      </c>
      <c r="O1" s="218" t="s">
        <v>6067</v>
      </c>
      <c r="P1" s="216" t="s">
        <v>158</v>
      </c>
      <c r="Q1" s="381" t="s">
        <v>163</v>
      </c>
      <c r="R1" s="219" t="s">
        <v>6068</v>
      </c>
      <c r="S1" s="400" t="s">
        <v>6069</v>
      </c>
      <c r="T1" s="382" t="s">
        <v>6070</v>
      </c>
      <c r="U1" s="382" t="s">
        <v>166</v>
      </c>
      <c r="V1" s="384" t="s">
        <v>167</v>
      </c>
      <c r="W1" s="221" t="s">
        <v>6071</v>
      </c>
      <c r="X1" s="548" t="s">
        <v>169</v>
      </c>
      <c r="Y1" s="578" t="s">
        <v>6072</v>
      </c>
      <c r="Z1" s="222" t="s">
        <v>6073</v>
      </c>
      <c r="AA1" s="224" t="s">
        <v>6074</v>
      </c>
      <c r="AB1" s="677" t="s">
        <v>172</v>
      </c>
      <c r="AC1" s="223" t="s">
        <v>173</v>
      </c>
      <c r="AD1" s="223" t="s">
        <v>6075</v>
      </c>
      <c r="AE1" s="223" t="s">
        <v>6076</v>
      </c>
      <c r="AF1" s="223" t="s">
        <v>174</v>
      </c>
      <c r="AG1" s="339" t="s">
        <v>773</v>
      </c>
      <c r="AH1" s="350" t="s">
        <v>178</v>
      </c>
      <c r="AI1" s="350" t="s">
        <v>6077</v>
      </c>
      <c r="AJ1" s="225" t="s">
        <v>180</v>
      </c>
      <c r="AK1" s="225" t="s">
        <v>6078</v>
      </c>
      <c r="AL1" s="345" t="s">
        <v>4</v>
      </c>
      <c r="AM1" s="226" t="s">
        <v>181</v>
      </c>
      <c r="AN1" s="348" t="s">
        <v>182</v>
      </c>
      <c r="AO1" s="226" t="s">
        <v>6079</v>
      </c>
      <c r="AP1" s="226" t="s">
        <v>6080</v>
      </c>
      <c r="AQ1" s="226" t="s">
        <v>6081</v>
      </c>
      <c r="AR1" s="226" t="s">
        <v>6082</v>
      </c>
      <c r="AS1" s="227" t="s">
        <v>6083</v>
      </c>
      <c r="AT1" s="227" t="s">
        <v>6084</v>
      </c>
      <c r="AU1" s="227" t="s">
        <v>6085</v>
      </c>
      <c r="AV1" s="227" t="s">
        <v>6086</v>
      </c>
      <c r="AW1" s="389" t="s">
        <v>6087</v>
      </c>
      <c r="AX1" s="390" t="s">
        <v>6088</v>
      </c>
      <c r="AY1" s="227" t="s">
        <v>6089</v>
      </c>
      <c r="AZ1" s="390" t="s">
        <v>6090</v>
      </c>
      <c r="BA1" s="389" t="s">
        <v>6091</v>
      </c>
      <c r="BB1" s="218" t="s">
        <v>6092</v>
      </c>
      <c r="BC1" s="394" t="s">
        <v>6093</v>
      </c>
      <c r="BD1" s="395" t="s">
        <v>6094</v>
      </c>
      <c r="BE1" s="222" t="s">
        <v>6095</v>
      </c>
      <c r="BF1" s="227" t="s">
        <v>6096</v>
      </c>
      <c r="BG1" s="439" t="s">
        <v>6097</v>
      </c>
      <c r="BH1" s="227" t="s">
        <v>6098</v>
      </c>
      <c r="BI1" s="227" t="s">
        <v>6099</v>
      </c>
      <c r="BJ1" s="228" t="s">
        <v>6100</v>
      </c>
      <c r="BK1" s="440" t="s">
        <v>6101</v>
      </c>
      <c r="BL1" s="389" t="s">
        <v>6102</v>
      </c>
      <c r="BM1" s="389" t="s">
        <v>6103</v>
      </c>
      <c r="BN1" s="483" t="s">
        <v>6104</v>
      </c>
      <c r="BO1" s="227" t="s">
        <v>6105</v>
      </c>
      <c r="BP1" s="227" t="s">
        <v>6106</v>
      </c>
      <c r="BQ1" s="227" t="s">
        <v>6107</v>
      </c>
      <c r="BR1" s="402" t="s">
        <v>6108</v>
      </c>
      <c r="BS1" s="227" t="s">
        <v>6109</v>
      </c>
      <c r="BT1" s="302" t="s">
        <v>6110</v>
      </c>
      <c r="BU1" s="302" t="s">
        <v>6111</v>
      </c>
      <c r="BV1" s="302" t="s">
        <v>6112</v>
      </c>
      <c r="BW1" s="361" t="s">
        <v>6113</v>
      </c>
      <c r="BX1" s="584" t="s">
        <v>6114</v>
      </c>
      <c r="BY1" s="604" t="s">
        <v>6115</v>
      </c>
      <c r="BZ1" s="304" t="s">
        <v>6116</v>
      </c>
      <c r="CA1" s="302" t="s">
        <v>6117</v>
      </c>
      <c r="CB1" s="305" t="s">
        <v>6118</v>
      </c>
      <c r="CC1" s="302" t="s">
        <v>6119</v>
      </c>
      <c r="CD1" s="302" t="s">
        <v>3113</v>
      </c>
      <c r="CE1" s="302" t="s">
        <v>6120</v>
      </c>
      <c r="CF1" s="303" t="s">
        <v>6121</v>
      </c>
      <c r="CG1" s="361" t="s">
        <v>6122</v>
      </c>
      <c r="CH1" s="361" t="s">
        <v>6123</v>
      </c>
      <c r="CI1" s="304" t="s">
        <v>6124</v>
      </c>
      <c r="CJ1" s="229" t="s">
        <v>6125</v>
      </c>
      <c r="CK1" s="229" t="s">
        <v>6126</v>
      </c>
    </row>
    <row r="2" spans="1:89" ht="36">
      <c r="A2" s="415">
        <v>1</v>
      </c>
      <c r="B2" s="673"/>
      <c r="C2" s="640">
        <v>2025</v>
      </c>
      <c r="D2" s="684" t="s">
        <v>6127</v>
      </c>
      <c r="E2" s="630" t="s">
        <v>6128</v>
      </c>
      <c r="F2" s="690" t="s">
        <v>6129</v>
      </c>
      <c r="G2" s="411" t="s">
        <v>6130</v>
      </c>
      <c r="H2" s="641">
        <v>76640090</v>
      </c>
      <c r="I2" s="411">
        <v>5</v>
      </c>
      <c r="J2" s="411" t="s">
        <v>6131</v>
      </c>
      <c r="K2" s="411" t="s">
        <v>6132</v>
      </c>
      <c r="L2" s="665" t="s">
        <v>6133</v>
      </c>
      <c r="M2" s="411" t="s">
        <v>6134</v>
      </c>
      <c r="N2" s="411">
        <v>10</v>
      </c>
      <c r="O2" s="642" t="s">
        <v>6135</v>
      </c>
      <c r="P2" s="642" t="s">
        <v>6136</v>
      </c>
      <c r="Q2" s="465">
        <v>45686</v>
      </c>
      <c r="R2" s="411">
        <v>6</v>
      </c>
      <c r="S2" s="641">
        <f>_xlfn.DAYS(U2,T2)</f>
        <v>180</v>
      </c>
      <c r="T2" s="465">
        <v>45691</v>
      </c>
      <c r="U2" s="465">
        <v>45871</v>
      </c>
      <c r="V2" s="643"/>
      <c r="W2" s="642"/>
      <c r="X2" s="640"/>
      <c r="Y2" s="644">
        <v>3</v>
      </c>
      <c r="Z2" s="642">
        <v>9</v>
      </c>
      <c r="AA2" s="643">
        <v>45867</v>
      </c>
      <c r="AB2" s="678"/>
      <c r="AC2" s="610"/>
      <c r="AD2" s="610"/>
      <c r="AE2" s="610" t="s">
        <v>21</v>
      </c>
      <c r="AF2" s="611">
        <v>45963</v>
      </c>
      <c r="AG2" s="340">
        <f ca="1">AG3</f>
        <v>-190</v>
      </c>
      <c r="AH2" s="283" t="s">
        <v>6137</v>
      </c>
      <c r="AI2" s="283" t="s">
        <v>6138</v>
      </c>
      <c r="AJ2" s="346" t="s">
        <v>6139</v>
      </c>
      <c r="AK2" s="4" t="s">
        <v>6140</v>
      </c>
      <c r="AL2" s="4" t="s">
        <v>823</v>
      </c>
      <c r="AM2" s="619" t="s">
        <v>6141</v>
      </c>
      <c r="AN2" s="231"/>
      <c r="AO2" s="4">
        <v>128349</v>
      </c>
      <c r="AP2" s="4"/>
      <c r="AQ2" s="234" t="e">
        <f>#REF!/R2</f>
        <v>#REF!</v>
      </c>
      <c r="AR2" s="234" t="e">
        <f>#REF!/AT2</f>
        <v>#REF!</v>
      </c>
      <c r="AS2" s="8" t="s">
        <v>6142</v>
      </c>
      <c r="AT2" s="4">
        <f>_xlfn.DAYS(U2,T2)</f>
        <v>180</v>
      </c>
      <c r="AU2" s="8" t="s">
        <v>6143</v>
      </c>
      <c r="AV2" s="4">
        <v>687</v>
      </c>
      <c r="AW2" s="232">
        <v>45684</v>
      </c>
      <c r="AX2" s="391">
        <v>21000000</v>
      </c>
      <c r="AY2" s="4">
        <v>685</v>
      </c>
      <c r="AZ2" s="391">
        <v>21000000</v>
      </c>
      <c r="BA2" s="232">
        <v>45686</v>
      </c>
      <c r="BB2" s="4">
        <v>1040</v>
      </c>
      <c r="BC2" s="392">
        <v>10500000</v>
      </c>
      <c r="BD2" s="396">
        <v>45868</v>
      </c>
      <c r="BE2" s="4">
        <v>867</v>
      </c>
      <c r="BF2" s="4" t="s">
        <v>6144</v>
      </c>
      <c r="BG2" s="232">
        <v>45691</v>
      </c>
      <c r="BH2" s="4">
        <v>1</v>
      </c>
      <c r="BI2" s="4">
        <v>1</v>
      </c>
      <c r="BJ2" s="411" t="s">
        <v>6145</v>
      </c>
      <c r="BK2" s="4" t="s">
        <v>6146</v>
      </c>
      <c r="BL2" s="232">
        <v>45686</v>
      </c>
      <c r="BM2" s="232">
        <v>45686</v>
      </c>
      <c r="BN2" s="237">
        <v>46058</v>
      </c>
      <c r="BO2" s="232" t="s">
        <v>6144</v>
      </c>
      <c r="BP2" s="232" t="s">
        <v>805</v>
      </c>
      <c r="BQ2" s="4"/>
      <c r="BR2" s="401"/>
      <c r="BS2" s="4" t="s">
        <v>875</v>
      </c>
      <c r="BT2" s="4"/>
      <c r="BU2" s="4" t="s">
        <v>6147</v>
      </c>
      <c r="BV2" s="232" t="s">
        <v>6148</v>
      </c>
      <c r="BW2" s="595">
        <v>3003456578</v>
      </c>
      <c r="BX2" s="587" t="s">
        <v>6149</v>
      </c>
      <c r="BY2" s="416">
        <v>27032</v>
      </c>
      <c r="BZ2" s="232" t="s">
        <v>5736</v>
      </c>
      <c r="CA2" s="232"/>
      <c r="CB2" s="232"/>
      <c r="CC2" s="232"/>
      <c r="CD2" s="232"/>
      <c r="CE2" s="4" t="s">
        <v>797</v>
      </c>
      <c r="CF2" s="411">
        <f ca="1">DATEDIF(BY2,TODAY(),"Y")</f>
        <v>52</v>
      </c>
      <c r="CG2" s="4" t="s">
        <v>6150</v>
      </c>
      <c r="CH2" s="4" t="s">
        <v>6151</v>
      </c>
      <c r="CI2" s="198" t="s">
        <v>6152</v>
      </c>
      <c r="CJ2" s="4"/>
      <c r="CK2" s="4"/>
    </row>
    <row r="3" spans="1:89" ht="36">
      <c r="A3" s="415">
        <v>2</v>
      </c>
      <c r="B3" s="673"/>
      <c r="C3" s="640">
        <v>2025</v>
      </c>
      <c r="D3" s="685" t="s">
        <v>6153</v>
      </c>
      <c r="E3" s="905" t="s">
        <v>6154</v>
      </c>
      <c r="F3" s="690" t="s">
        <v>6155</v>
      </c>
      <c r="G3" s="642" t="s">
        <v>6130</v>
      </c>
      <c r="H3" s="640">
        <v>52957280</v>
      </c>
      <c r="I3" s="642">
        <v>2</v>
      </c>
      <c r="J3" s="642" t="s">
        <v>6131</v>
      </c>
      <c r="K3" s="645" t="s">
        <v>6132</v>
      </c>
      <c r="L3" s="665" t="s">
        <v>6133</v>
      </c>
      <c r="M3" s="411" t="s">
        <v>6156</v>
      </c>
      <c r="N3" s="411">
        <v>10</v>
      </c>
      <c r="O3" s="642" t="s">
        <v>6135</v>
      </c>
      <c r="P3" s="642" t="s">
        <v>6157</v>
      </c>
      <c r="Q3" s="643">
        <v>45685</v>
      </c>
      <c r="R3" s="644">
        <v>6</v>
      </c>
      <c r="S3" s="641">
        <f>_xlfn.DAYS(U3,T3)</f>
        <v>180</v>
      </c>
      <c r="T3" s="643">
        <v>45686</v>
      </c>
      <c r="U3" s="643">
        <v>45866</v>
      </c>
      <c r="V3" s="643"/>
      <c r="W3" s="643"/>
      <c r="X3" s="640"/>
      <c r="Y3" s="644">
        <v>3</v>
      </c>
      <c r="Z3" s="642">
        <v>9</v>
      </c>
      <c r="AA3" s="643">
        <v>45867</v>
      </c>
      <c r="AB3" s="678"/>
      <c r="AC3" s="610"/>
      <c r="AD3" s="610"/>
      <c r="AE3" s="610" t="s">
        <v>21</v>
      </c>
      <c r="AF3" s="233">
        <v>45958</v>
      </c>
      <c r="AG3" s="340">
        <f t="shared" ref="AG3:AG66" ca="1" si="0">_xlfn.DAYS(AF3,TODAY())</f>
        <v>-190</v>
      </c>
      <c r="AH3" s="283" t="s">
        <v>6137</v>
      </c>
      <c r="AI3" s="283" t="s">
        <v>6138</v>
      </c>
      <c r="AJ3" s="346" t="s">
        <v>6158</v>
      </c>
      <c r="AK3" s="4" t="s">
        <v>6140</v>
      </c>
      <c r="AL3" s="1" t="s">
        <v>823</v>
      </c>
      <c r="AM3" s="620" t="s">
        <v>6159</v>
      </c>
      <c r="AN3" s="231"/>
      <c r="AO3" s="4">
        <v>128442</v>
      </c>
      <c r="AP3" s="4"/>
      <c r="AQ3" s="234" t="e">
        <f>#REF!/R3</f>
        <v>#REF!</v>
      </c>
      <c r="AR3" s="234" t="e">
        <f>#REF!/AT3</f>
        <v>#REF!</v>
      </c>
      <c r="AS3" s="415" t="s">
        <v>6160</v>
      </c>
      <c r="AT3" s="4">
        <f>_xlfn.DAYS(U3,T3)</f>
        <v>180</v>
      </c>
      <c r="AU3" s="8" t="s">
        <v>6143</v>
      </c>
      <c r="AV3" s="4">
        <v>689</v>
      </c>
      <c r="AW3" s="232">
        <v>45685</v>
      </c>
      <c r="AX3" s="392">
        <v>66000000</v>
      </c>
      <c r="AY3" s="4">
        <v>686</v>
      </c>
      <c r="AZ3" s="392">
        <v>66000000</v>
      </c>
      <c r="BA3" s="232">
        <v>45686</v>
      </c>
      <c r="BB3" s="4">
        <v>1018</v>
      </c>
      <c r="BC3" s="391">
        <v>33000000</v>
      </c>
      <c r="BD3" s="232">
        <v>45863</v>
      </c>
      <c r="BE3" s="4">
        <v>843</v>
      </c>
      <c r="BF3" s="8" t="s">
        <v>6144</v>
      </c>
      <c r="BG3" s="232">
        <v>45687</v>
      </c>
      <c r="BH3" s="4">
        <v>1</v>
      </c>
      <c r="BI3" s="8">
        <v>1</v>
      </c>
      <c r="BJ3" s="231" t="s">
        <v>6161</v>
      </c>
      <c r="BK3" s="4" t="s">
        <v>202</v>
      </c>
      <c r="BL3" s="232">
        <v>45716</v>
      </c>
      <c r="BM3" s="232">
        <v>45716</v>
      </c>
      <c r="BN3" s="232">
        <v>46065</v>
      </c>
      <c r="BO3" s="232" t="s">
        <v>6144</v>
      </c>
      <c r="BP3" s="232" t="s">
        <v>805</v>
      </c>
      <c r="BQ3" s="8"/>
      <c r="BR3" s="403"/>
      <c r="BS3" s="4" t="s">
        <v>875</v>
      </c>
      <c r="BT3" s="349"/>
      <c r="BU3" s="627" t="s">
        <v>6162</v>
      </c>
      <c r="BV3" s="627" t="s">
        <v>6148</v>
      </c>
      <c r="BW3" s="628"/>
      <c r="BX3" s="587" t="s">
        <v>6163</v>
      </c>
      <c r="BY3" s="416">
        <v>30515</v>
      </c>
      <c r="BZ3" s="235" t="s">
        <v>6164</v>
      </c>
      <c r="CA3" s="4"/>
      <c r="CB3" s="232"/>
      <c r="CC3" s="232"/>
      <c r="CD3" s="232"/>
      <c r="CE3" s="4" t="s">
        <v>797</v>
      </c>
      <c r="CF3" s="4">
        <f ca="1">DATEDIF(BY3,TODAY(),"Y")</f>
        <v>42</v>
      </c>
      <c r="CG3" s="4" t="s">
        <v>6165</v>
      </c>
      <c r="CH3" s="4" t="s">
        <v>6166</v>
      </c>
      <c r="CI3" s="198" t="s">
        <v>6167</v>
      </c>
      <c r="CJ3" s="4" t="s">
        <v>6168</v>
      </c>
      <c r="CK3" s="4"/>
    </row>
    <row r="4" spans="1:89" ht="48">
      <c r="A4" s="415">
        <v>3</v>
      </c>
      <c r="B4" s="674"/>
      <c r="C4" s="640">
        <v>2025</v>
      </c>
      <c r="D4" s="685" t="s">
        <v>6169</v>
      </c>
      <c r="E4" s="660" t="s">
        <v>6170</v>
      </c>
      <c r="F4" s="690" t="s">
        <v>6171</v>
      </c>
      <c r="G4" s="411" t="s">
        <v>6130</v>
      </c>
      <c r="H4" s="666">
        <v>1140819917</v>
      </c>
      <c r="I4" s="411">
        <v>4</v>
      </c>
      <c r="J4" s="411" t="s">
        <v>6131</v>
      </c>
      <c r="K4" s="645" t="s">
        <v>6132</v>
      </c>
      <c r="L4" s="665" t="s">
        <v>6133</v>
      </c>
      <c r="M4" s="642" t="s">
        <v>6172</v>
      </c>
      <c r="N4" s="642">
        <v>10</v>
      </c>
      <c r="O4" s="642" t="s">
        <v>6135</v>
      </c>
      <c r="P4" s="411" t="s">
        <v>6173</v>
      </c>
      <c r="Q4" s="675">
        <v>45685</v>
      </c>
      <c r="R4" s="411">
        <v>6</v>
      </c>
      <c r="S4" s="641">
        <f>_xlfn.DAYS(U4,T4)</f>
        <v>180</v>
      </c>
      <c r="T4" s="675">
        <v>45687</v>
      </c>
      <c r="U4" s="643">
        <v>45867</v>
      </c>
      <c r="V4" s="643"/>
      <c r="W4" s="643"/>
      <c r="X4" s="640"/>
      <c r="Y4" s="644">
        <v>3</v>
      </c>
      <c r="Z4" s="415">
        <v>9</v>
      </c>
      <c r="AA4" s="676">
        <v>45868</v>
      </c>
      <c r="AB4" s="679"/>
      <c r="AC4" s="609"/>
      <c r="AD4" s="609"/>
      <c r="AE4" s="428" t="s">
        <v>21</v>
      </c>
      <c r="AF4" s="609">
        <v>45959</v>
      </c>
      <c r="AG4" s="340">
        <f t="shared" ca="1" si="0"/>
        <v>-189</v>
      </c>
      <c r="AH4" s="612" t="s">
        <v>6137</v>
      </c>
      <c r="AI4" s="613" t="s">
        <v>6138</v>
      </c>
      <c r="AJ4" s="429" t="s">
        <v>6174</v>
      </c>
      <c r="AK4" s="4" t="s">
        <v>6140</v>
      </c>
      <c r="AL4" s="618" t="s">
        <v>6175</v>
      </c>
      <c r="AM4" s="620" t="s">
        <v>6176</v>
      </c>
      <c r="AN4" s="608"/>
      <c r="AO4" s="427">
        <v>126471</v>
      </c>
      <c r="AP4" s="427"/>
      <c r="AQ4" s="234" t="e">
        <f>#REF!/R4</f>
        <v>#REF!</v>
      </c>
      <c r="AR4" s="234" t="e">
        <f>#REF!/AT4</f>
        <v>#REF!</v>
      </c>
      <c r="AS4" s="623" t="s">
        <v>6177</v>
      </c>
      <c r="AT4" s="427">
        <f>_xlfn.DAYS(U4,T4)</f>
        <v>180</v>
      </c>
      <c r="AU4" s="624" t="s">
        <v>6143</v>
      </c>
      <c r="AV4" s="8">
        <v>680</v>
      </c>
      <c r="AW4" s="461">
        <v>45684</v>
      </c>
      <c r="AX4" s="462">
        <v>336000000</v>
      </c>
      <c r="AY4" s="427">
        <v>689</v>
      </c>
      <c r="AZ4" s="431">
        <v>42000000</v>
      </c>
      <c r="BA4" s="430">
        <v>45687</v>
      </c>
      <c r="BB4" s="427">
        <v>1014</v>
      </c>
      <c r="BC4" s="625">
        <v>21000000</v>
      </c>
      <c r="BD4" s="430">
        <v>45863</v>
      </c>
      <c r="BE4" s="427">
        <v>842</v>
      </c>
      <c r="BF4" s="432" t="s">
        <v>6144</v>
      </c>
      <c r="BG4" s="430">
        <v>45687</v>
      </c>
      <c r="BH4" s="427">
        <v>1</v>
      </c>
      <c r="BI4" s="432">
        <v>1</v>
      </c>
      <c r="BJ4" s="433" t="s">
        <v>6178</v>
      </c>
      <c r="BK4" s="427" t="s">
        <v>6179</v>
      </c>
      <c r="BL4" s="430">
        <v>45686</v>
      </c>
      <c r="BM4" s="430">
        <v>45686</v>
      </c>
      <c r="BN4" s="430">
        <v>46053</v>
      </c>
      <c r="BO4" s="430" t="s">
        <v>6144</v>
      </c>
      <c r="BP4" s="430" t="s">
        <v>805</v>
      </c>
      <c r="BQ4" s="432"/>
      <c r="BR4" s="435"/>
      <c r="BS4" s="427" t="s">
        <v>875</v>
      </c>
      <c r="BT4" s="427"/>
      <c r="BU4" s="427" t="s">
        <v>6147</v>
      </c>
      <c r="BV4" s="432" t="s">
        <v>6148</v>
      </c>
      <c r="BW4" s="596"/>
      <c r="BX4" s="586" t="s">
        <v>6180</v>
      </c>
      <c r="BY4" s="605">
        <v>32579</v>
      </c>
      <c r="BZ4" s="430" t="s">
        <v>3831</v>
      </c>
      <c r="CA4" s="427"/>
      <c r="CB4" s="430"/>
      <c r="CC4" s="430"/>
      <c r="CD4" s="430"/>
      <c r="CE4" s="427" t="s">
        <v>797</v>
      </c>
      <c r="CF4" s="434">
        <f ca="1">DATEDIF(BY4,TODAY(),"Y")</f>
        <v>37</v>
      </c>
      <c r="CG4" s="427" t="s">
        <v>6181</v>
      </c>
      <c r="CH4" s="427" t="s">
        <v>6182</v>
      </c>
      <c r="CI4" s="436" t="s">
        <v>6183</v>
      </c>
      <c r="CJ4" s="427" t="s">
        <v>6184</v>
      </c>
      <c r="CK4" s="432"/>
    </row>
    <row r="5" spans="1:89" ht="76.5">
      <c r="A5" s="415">
        <v>4</v>
      </c>
      <c r="B5" s="646" t="s">
        <v>6185</v>
      </c>
      <c r="C5" s="640">
        <v>2025</v>
      </c>
      <c r="D5" s="415" t="s">
        <v>6186</v>
      </c>
      <c r="E5" s="905" t="s">
        <v>6187</v>
      </c>
      <c r="F5" s="690" t="s">
        <v>6188</v>
      </c>
      <c r="G5" s="415" t="s">
        <v>6130</v>
      </c>
      <c r="H5" s="579">
        <v>79648903</v>
      </c>
      <c r="I5" s="646">
        <v>5</v>
      </c>
      <c r="J5" s="646" t="s">
        <v>6131</v>
      </c>
      <c r="K5" s="418" t="s">
        <v>6132</v>
      </c>
      <c r="L5" s="665" t="s">
        <v>6133</v>
      </c>
      <c r="M5" s="415" t="s">
        <v>6189</v>
      </c>
      <c r="N5" s="415">
        <v>10</v>
      </c>
      <c r="O5" s="415" t="s">
        <v>6135</v>
      </c>
      <c r="P5" s="415" t="s">
        <v>6190</v>
      </c>
      <c r="Q5" s="482">
        <v>45684</v>
      </c>
      <c r="R5" s="647">
        <v>6</v>
      </c>
      <c r="S5" s="641">
        <f>_xlfn.DAYS(U5,T5)</f>
        <v>180</v>
      </c>
      <c r="T5" s="482">
        <v>45692</v>
      </c>
      <c r="U5" s="482">
        <v>45872</v>
      </c>
      <c r="V5" s="482"/>
      <c r="W5" s="415"/>
      <c r="X5" s="579"/>
      <c r="Y5" s="644">
        <v>3</v>
      </c>
      <c r="Z5" s="415">
        <v>9</v>
      </c>
      <c r="AA5" s="482">
        <v>45873</v>
      </c>
      <c r="AB5" s="495"/>
      <c r="AC5" s="420"/>
      <c r="AD5" s="420"/>
      <c r="AE5" s="4" t="s">
        <v>21</v>
      </c>
      <c r="AF5" s="420">
        <v>45964</v>
      </c>
      <c r="AG5" s="340">
        <f t="shared" ca="1" si="0"/>
        <v>-184</v>
      </c>
      <c r="AH5" s="612" t="s">
        <v>6137</v>
      </c>
      <c r="AI5" s="423" t="s">
        <v>6138</v>
      </c>
      <c r="AJ5" s="346" t="s">
        <v>6191</v>
      </c>
      <c r="AK5" s="4" t="s">
        <v>6140</v>
      </c>
      <c r="AL5" s="8" t="s">
        <v>6192</v>
      </c>
      <c r="AM5" s="620" t="s">
        <v>6193</v>
      </c>
      <c r="AN5" s="425"/>
      <c r="AO5" s="4">
        <v>128327</v>
      </c>
      <c r="AP5" s="4"/>
      <c r="AQ5" s="234" t="e">
        <f>#REF!/R5</f>
        <v>#REF!</v>
      </c>
      <c r="AR5" s="234" t="e">
        <f>#REF!/AT5</f>
        <v>#REF!</v>
      </c>
      <c r="AS5" s="415" t="s">
        <v>6194</v>
      </c>
      <c r="AT5" s="4">
        <f>_xlfn.DAYS(U5,T5)</f>
        <v>180</v>
      </c>
      <c r="AU5" s="8" t="s">
        <v>6143</v>
      </c>
      <c r="AV5" s="8">
        <v>684</v>
      </c>
      <c r="AW5" s="232">
        <v>45684</v>
      </c>
      <c r="AX5" s="392">
        <v>288000000</v>
      </c>
      <c r="AY5" s="8">
        <v>690</v>
      </c>
      <c r="AZ5" s="392">
        <v>36000000</v>
      </c>
      <c r="BA5" s="420">
        <v>45686</v>
      </c>
      <c r="BB5" s="421">
        <v>1021</v>
      </c>
      <c r="BC5" s="422">
        <v>18000000</v>
      </c>
      <c r="BD5" s="420">
        <v>45868</v>
      </c>
      <c r="BE5" s="4">
        <v>844</v>
      </c>
      <c r="BF5" s="8" t="s">
        <v>6144</v>
      </c>
      <c r="BG5" s="232">
        <v>45692</v>
      </c>
      <c r="BH5" s="4">
        <v>1</v>
      </c>
      <c r="BI5" s="8">
        <v>1</v>
      </c>
      <c r="BJ5" s="414" t="s">
        <v>6195</v>
      </c>
      <c r="BK5" s="4" t="s">
        <v>202</v>
      </c>
      <c r="BL5" s="232">
        <v>45687</v>
      </c>
      <c r="BM5" s="232">
        <v>45687</v>
      </c>
      <c r="BN5" s="232">
        <v>46073</v>
      </c>
      <c r="BO5" s="232" t="s">
        <v>6144</v>
      </c>
      <c r="BP5" s="232" t="s">
        <v>805</v>
      </c>
      <c r="BQ5" s="8"/>
      <c r="BR5" s="403"/>
      <c r="BS5" s="8" t="s">
        <v>875</v>
      </c>
      <c r="BT5" s="8"/>
      <c r="BU5" s="8" t="s">
        <v>6147</v>
      </c>
      <c r="BV5" s="8" t="s">
        <v>6148</v>
      </c>
      <c r="BW5" s="597"/>
      <c r="BX5" s="587" t="s">
        <v>6196</v>
      </c>
      <c r="BY5" s="416">
        <v>27750</v>
      </c>
      <c r="BZ5" s="8" t="s">
        <v>3831</v>
      </c>
      <c r="CA5" s="8"/>
      <c r="CB5" s="8"/>
      <c r="CC5" s="4"/>
      <c r="CD5" s="232"/>
      <c r="CE5" s="8" t="s">
        <v>797</v>
      </c>
      <c r="CF5" s="411">
        <f ca="1">DATEDIF(BY5,TODAY(),"Y")</f>
        <v>50</v>
      </c>
      <c r="CG5" s="421" t="s">
        <v>6165</v>
      </c>
      <c r="CH5" s="421" t="s">
        <v>6166</v>
      </c>
      <c r="CI5" s="198" t="s">
        <v>6197</v>
      </c>
      <c r="CJ5" s="8"/>
      <c r="CK5" s="8"/>
    </row>
    <row r="6" spans="1:89" ht="76.5">
      <c r="A6" s="415">
        <v>5</v>
      </c>
      <c r="B6" s="646" t="s">
        <v>6185</v>
      </c>
      <c r="C6" s="640">
        <v>2025</v>
      </c>
      <c r="D6" s="415" t="s">
        <v>6198</v>
      </c>
      <c r="E6" s="905" t="s">
        <v>6199</v>
      </c>
      <c r="F6" s="690" t="s">
        <v>6200</v>
      </c>
      <c r="G6" s="415" t="s">
        <v>6130</v>
      </c>
      <c r="H6" s="579">
        <v>79575940</v>
      </c>
      <c r="I6" s="646">
        <v>3</v>
      </c>
      <c r="J6" s="646" t="s">
        <v>6131</v>
      </c>
      <c r="K6" s="437" t="s">
        <v>6132</v>
      </c>
      <c r="L6" s="665" t="s">
        <v>6201</v>
      </c>
      <c r="M6" s="415" t="s">
        <v>6202</v>
      </c>
      <c r="N6" s="415">
        <v>10</v>
      </c>
      <c r="O6" s="415" t="s">
        <v>6135</v>
      </c>
      <c r="P6" s="415" t="s">
        <v>6203</v>
      </c>
      <c r="Q6" s="482">
        <v>45685</v>
      </c>
      <c r="R6" s="647">
        <v>6</v>
      </c>
      <c r="S6" s="641">
        <f>_xlfn.DAYS(U6,T6)</f>
        <v>180</v>
      </c>
      <c r="T6" s="482">
        <v>45691</v>
      </c>
      <c r="U6" s="482">
        <v>45871</v>
      </c>
      <c r="V6" s="482"/>
      <c r="W6" s="415"/>
      <c r="X6" s="579"/>
      <c r="Y6" s="644">
        <v>3</v>
      </c>
      <c r="Z6" s="415">
        <v>9</v>
      </c>
      <c r="AA6" s="482">
        <v>45872</v>
      </c>
      <c r="AB6" s="495"/>
      <c r="AC6" s="420"/>
      <c r="AD6" s="420"/>
      <c r="AE6" s="4" t="s">
        <v>21</v>
      </c>
      <c r="AF6" s="420">
        <v>45963</v>
      </c>
      <c r="AG6" s="340">
        <f t="shared" ca="1" si="0"/>
        <v>-185</v>
      </c>
      <c r="AH6" s="612" t="s">
        <v>6137</v>
      </c>
      <c r="AI6" s="423" t="s">
        <v>6138</v>
      </c>
      <c r="AJ6" s="346" t="s">
        <v>6204</v>
      </c>
      <c r="AK6" s="4" t="s">
        <v>6140</v>
      </c>
      <c r="AL6" s="8" t="s">
        <v>6192</v>
      </c>
      <c r="AM6" s="621" t="s">
        <v>6205</v>
      </c>
      <c r="AN6" s="425"/>
      <c r="AO6" s="4">
        <v>128327</v>
      </c>
      <c r="AP6" s="4"/>
      <c r="AQ6" s="234" t="e">
        <f>#REF!/R6</f>
        <v>#REF!</v>
      </c>
      <c r="AR6" s="234" t="e">
        <f>#REF!/AT6</f>
        <v>#REF!</v>
      </c>
      <c r="AS6" s="415" t="s">
        <v>6206</v>
      </c>
      <c r="AT6" s="4">
        <f>_xlfn.DAYS(U6,T6)</f>
        <v>180</v>
      </c>
      <c r="AU6" s="8" t="s">
        <v>6143</v>
      </c>
      <c r="AV6" s="8">
        <v>684</v>
      </c>
      <c r="AW6" s="232">
        <v>45684</v>
      </c>
      <c r="AX6" s="392">
        <v>288000000</v>
      </c>
      <c r="AY6" s="8">
        <v>687</v>
      </c>
      <c r="AZ6" s="392">
        <v>36000000</v>
      </c>
      <c r="BA6" s="420">
        <v>45687</v>
      </c>
      <c r="BB6" s="421">
        <v>1025</v>
      </c>
      <c r="BC6" s="422">
        <v>18000000</v>
      </c>
      <c r="BD6" s="420">
        <v>45868</v>
      </c>
      <c r="BE6" s="4">
        <v>845</v>
      </c>
      <c r="BF6" s="8" t="s">
        <v>6144</v>
      </c>
      <c r="BG6" s="232">
        <v>45691</v>
      </c>
      <c r="BH6" s="4">
        <v>1</v>
      </c>
      <c r="BI6" s="8">
        <v>1</v>
      </c>
      <c r="BJ6" s="414" t="s">
        <v>6207</v>
      </c>
      <c r="BK6" s="4" t="s">
        <v>1541</v>
      </c>
      <c r="BL6" s="232">
        <v>45687</v>
      </c>
      <c r="BM6" s="232">
        <v>45686</v>
      </c>
      <c r="BN6" s="232">
        <v>46068</v>
      </c>
      <c r="BO6" s="232" t="s">
        <v>6144</v>
      </c>
      <c r="BP6" s="232" t="s">
        <v>805</v>
      </c>
      <c r="BQ6" s="8"/>
      <c r="BR6" s="403"/>
      <c r="BS6" s="8" t="s">
        <v>875</v>
      </c>
      <c r="BT6" s="8"/>
      <c r="BU6" s="8" t="s">
        <v>6147</v>
      </c>
      <c r="BV6" s="8" t="s">
        <v>6148</v>
      </c>
      <c r="BW6" s="597"/>
      <c r="BX6" s="586" t="s">
        <v>6208</v>
      </c>
      <c r="BY6" s="416">
        <v>26274</v>
      </c>
      <c r="BZ6" s="8" t="s">
        <v>3831</v>
      </c>
      <c r="CA6" s="8"/>
      <c r="CB6" s="8"/>
      <c r="CC6" s="4"/>
      <c r="CD6" s="232"/>
      <c r="CE6" s="8" t="s">
        <v>797</v>
      </c>
      <c r="CF6" s="411">
        <f ca="1">DATEDIF(BY6,TODAY(),"Y")</f>
        <v>54</v>
      </c>
      <c r="CG6" s="421" t="s">
        <v>6209</v>
      </c>
      <c r="CH6" s="421" t="s">
        <v>6210</v>
      </c>
      <c r="CI6" s="198" t="s">
        <v>6211</v>
      </c>
      <c r="CJ6" s="8"/>
      <c r="CK6" s="8"/>
    </row>
    <row r="7" spans="1:89" ht="76.5">
      <c r="A7" s="415">
        <v>6</v>
      </c>
      <c r="B7" s="646" t="s">
        <v>6185</v>
      </c>
      <c r="C7" s="640">
        <v>2025</v>
      </c>
      <c r="D7" s="415" t="s">
        <v>6212</v>
      </c>
      <c r="E7" s="905" t="s">
        <v>6213</v>
      </c>
      <c r="F7" s="690" t="s">
        <v>6214</v>
      </c>
      <c r="G7" s="415" t="s">
        <v>6130</v>
      </c>
      <c r="H7" s="579">
        <v>1016039972</v>
      </c>
      <c r="I7" s="646">
        <v>2</v>
      </c>
      <c r="J7" s="646" t="s">
        <v>6131</v>
      </c>
      <c r="K7" s="437" t="s">
        <v>6215</v>
      </c>
      <c r="L7" s="415" t="s">
        <v>6216</v>
      </c>
      <c r="M7" s="415" t="s">
        <v>6217</v>
      </c>
      <c r="N7" s="415">
        <v>10</v>
      </c>
      <c r="O7" s="415" t="s">
        <v>6135</v>
      </c>
      <c r="P7" s="415" t="s">
        <v>6218</v>
      </c>
      <c r="Q7" s="482">
        <v>45685</v>
      </c>
      <c r="R7" s="647">
        <v>6</v>
      </c>
      <c r="S7" s="641">
        <f>_xlfn.DAYS(U7,T7)</f>
        <v>180</v>
      </c>
      <c r="T7" s="482">
        <v>45691</v>
      </c>
      <c r="U7" s="482">
        <v>45871</v>
      </c>
      <c r="V7" s="482"/>
      <c r="W7" s="415"/>
      <c r="X7" s="579"/>
      <c r="Y7" s="644"/>
      <c r="Z7" s="415"/>
      <c r="AA7" s="482" t="s">
        <v>196</v>
      </c>
      <c r="AB7" s="495"/>
      <c r="AC7" s="420"/>
      <c r="AD7" s="420"/>
      <c r="AE7" s="4" t="s">
        <v>21</v>
      </c>
      <c r="AF7" s="420">
        <v>45871</v>
      </c>
      <c r="AG7" s="340">
        <f t="shared" ca="1" si="0"/>
        <v>-277</v>
      </c>
      <c r="AH7" s="612" t="s">
        <v>6137</v>
      </c>
      <c r="AI7" s="423" t="s">
        <v>6138</v>
      </c>
      <c r="AJ7" s="346" t="s">
        <v>6219</v>
      </c>
      <c r="AK7" s="4" t="s">
        <v>6140</v>
      </c>
      <c r="AL7" s="8" t="s">
        <v>20</v>
      </c>
      <c r="AM7" s="620" t="s">
        <v>6220</v>
      </c>
      <c r="AN7" s="425"/>
      <c r="AO7" s="4">
        <v>125907</v>
      </c>
      <c r="AP7" s="4"/>
      <c r="AQ7" s="234" t="e">
        <f>#REF!/R7</f>
        <v>#REF!</v>
      </c>
      <c r="AR7" s="234" t="e">
        <f>#REF!/AT7</f>
        <v>#REF!</v>
      </c>
      <c r="AS7" s="8" t="s">
        <v>6221</v>
      </c>
      <c r="AT7" s="4">
        <f>_xlfn.DAYS(U7,T7)</f>
        <v>180</v>
      </c>
      <c r="AU7" s="8" t="s">
        <v>6143</v>
      </c>
      <c r="AV7" s="8">
        <v>677</v>
      </c>
      <c r="AW7" s="232">
        <v>45684</v>
      </c>
      <c r="AX7" s="392">
        <v>235182000</v>
      </c>
      <c r="AY7" s="8">
        <v>688</v>
      </c>
      <c r="AZ7" s="392">
        <v>12378000</v>
      </c>
      <c r="BA7" s="420">
        <v>45687</v>
      </c>
      <c r="BB7" s="421" t="s">
        <v>196</v>
      </c>
      <c r="BC7" s="386">
        <v>0</v>
      </c>
      <c r="BD7" s="420"/>
      <c r="BE7" s="421" t="s">
        <v>196</v>
      </c>
      <c r="BF7" s="8" t="s">
        <v>6144</v>
      </c>
      <c r="BG7" s="232">
        <v>45691</v>
      </c>
      <c r="BH7" s="4">
        <v>5</v>
      </c>
      <c r="BI7" s="8">
        <v>5</v>
      </c>
      <c r="BJ7" s="231" t="s">
        <v>6222</v>
      </c>
      <c r="BK7" s="4" t="s">
        <v>202</v>
      </c>
      <c r="BL7" s="232">
        <v>45687</v>
      </c>
      <c r="BM7" s="232">
        <v>45686</v>
      </c>
      <c r="BN7" s="232">
        <v>46065</v>
      </c>
      <c r="BO7" s="232" t="s">
        <v>6144</v>
      </c>
      <c r="BP7" s="232" t="s">
        <v>805</v>
      </c>
      <c r="BQ7" s="8"/>
      <c r="BR7" s="403"/>
      <c r="BS7" s="8" t="s">
        <v>875</v>
      </c>
      <c r="BT7" s="8"/>
      <c r="BU7" s="8" t="s">
        <v>6147</v>
      </c>
      <c r="BV7" s="8" t="s">
        <v>6148</v>
      </c>
      <c r="BW7" s="597"/>
      <c r="BX7" s="587" t="s">
        <v>6223</v>
      </c>
      <c r="BY7" s="416">
        <v>33556</v>
      </c>
      <c r="BZ7" s="8" t="s">
        <v>3136</v>
      </c>
      <c r="CA7" s="8"/>
      <c r="CB7" s="8"/>
      <c r="CC7" s="4"/>
      <c r="CD7" s="232"/>
      <c r="CE7" s="8" t="s">
        <v>797</v>
      </c>
      <c r="CF7" s="411">
        <f ca="1">DATEDIF(BY7,TODAY(),"Y")</f>
        <v>34</v>
      </c>
      <c r="CG7" s="421" t="s">
        <v>6181</v>
      </c>
      <c r="CH7" s="421" t="s">
        <v>6210</v>
      </c>
      <c r="CI7" s="198" t="s">
        <v>6224</v>
      </c>
      <c r="CJ7" s="8"/>
      <c r="CK7" s="8"/>
    </row>
    <row r="8" spans="1:89" ht="106.5">
      <c r="A8" s="415">
        <v>7</v>
      </c>
      <c r="B8" s="646" t="s">
        <v>6185</v>
      </c>
      <c r="C8" s="640">
        <v>2025</v>
      </c>
      <c r="D8" s="415" t="s">
        <v>6225</v>
      </c>
      <c r="E8" s="905" t="s">
        <v>6226</v>
      </c>
      <c r="F8" s="690" t="s">
        <v>6227</v>
      </c>
      <c r="G8" s="415" t="s">
        <v>6130</v>
      </c>
      <c r="H8" s="579">
        <v>1020819104</v>
      </c>
      <c r="I8" s="415">
        <v>8</v>
      </c>
      <c r="J8" s="415" t="s">
        <v>6131</v>
      </c>
      <c r="K8" s="506" t="s">
        <v>6132</v>
      </c>
      <c r="L8" s="415" t="s">
        <v>6201</v>
      </c>
      <c r="M8" s="415" t="s">
        <v>6228</v>
      </c>
      <c r="N8" s="415">
        <v>10</v>
      </c>
      <c r="O8" s="415" t="s">
        <v>6135</v>
      </c>
      <c r="P8" s="415" t="s">
        <v>6229</v>
      </c>
      <c r="Q8" s="482">
        <v>45688</v>
      </c>
      <c r="R8" s="647">
        <v>6</v>
      </c>
      <c r="S8" s="641">
        <f>_xlfn.DAYS(U8,T8)</f>
        <v>180</v>
      </c>
      <c r="T8" s="482">
        <v>45699</v>
      </c>
      <c r="U8" s="482">
        <v>45879</v>
      </c>
      <c r="V8" s="482"/>
      <c r="W8" s="415"/>
      <c r="X8" s="579"/>
      <c r="Y8" s="644">
        <v>3</v>
      </c>
      <c r="Z8" s="415">
        <v>9</v>
      </c>
      <c r="AA8" s="482">
        <v>45880</v>
      </c>
      <c r="AB8" s="495"/>
      <c r="AC8" s="420"/>
      <c r="AD8" s="420"/>
      <c r="AE8" s="4" t="s">
        <v>21</v>
      </c>
      <c r="AF8" s="420">
        <v>45971</v>
      </c>
      <c r="AG8" s="340">
        <f t="shared" ca="1" si="0"/>
        <v>-177</v>
      </c>
      <c r="AH8" s="612" t="s">
        <v>6137</v>
      </c>
      <c r="AI8" s="423" t="s">
        <v>6138</v>
      </c>
      <c r="AJ8" s="346" t="s">
        <v>6230</v>
      </c>
      <c r="AK8" s="4" t="s">
        <v>6140</v>
      </c>
      <c r="AL8" s="8" t="s">
        <v>1527</v>
      </c>
      <c r="AM8" s="424"/>
      <c r="AN8" s="425"/>
      <c r="AO8" s="4">
        <v>128325</v>
      </c>
      <c r="AP8" s="4"/>
      <c r="AQ8" s="234" t="e">
        <f>#REF!/R8</f>
        <v>#REF!</v>
      </c>
      <c r="AR8" s="234" t="e">
        <f>#REF!/AT8</f>
        <v>#REF!</v>
      </c>
      <c r="AS8" s="415" t="s">
        <v>6231</v>
      </c>
      <c r="AT8" s="4">
        <f>_xlfn.DAYS(U8,T8)</f>
        <v>180</v>
      </c>
      <c r="AU8" s="8" t="s">
        <v>6143</v>
      </c>
      <c r="AV8" s="8">
        <v>688</v>
      </c>
      <c r="AW8" s="232">
        <v>45684</v>
      </c>
      <c r="AX8" s="392">
        <v>216000000</v>
      </c>
      <c r="AY8" s="8">
        <v>734</v>
      </c>
      <c r="AZ8" s="392">
        <v>36000000</v>
      </c>
      <c r="BA8" s="420">
        <v>45698</v>
      </c>
      <c r="BB8" s="421">
        <v>1041</v>
      </c>
      <c r="BC8" s="422">
        <v>18000000</v>
      </c>
      <c r="BD8" s="420">
        <v>45868</v>
      </c>
      <c r="BE8" s="4">
        <v>866</v>
      </c>
      <c r="BF8" s="8" t="s">
        <v>6144</v>
      </c>
      <c r="BG8" s="232">
        <v>45699</v>
      </c>
      <c r="BH8" s="4">
        <v>1</v>
      </c>
      <c r="BI8" s="8">
        <v>1</v>
      </c>
      <c r="BJ8" s="231" t="s">
        <v>6232</v>
      </c>
      <c r="BK8" s="4" t="s">
        <v>1541</v>
      </c>
      <c r="BL8" s="232">
        <v>45698</v>
      </c>
      <c r="BM8" s="232">
        <v>45695</v>
      </c>
      <c r="BN8" s="232">
        <v>46075</v>
      </c>
      <c r="BO8" s="232" t="s">
        <v>6144</v>
      </c>
      <c r="BP8" s="232" t="s">
        <v>805</v>
      </c>
      <c r="BQ8" s="8"/>
      <c r="BR8" s="403"/>
      <c r="BS8" s="8" t="s">
        <v>875</v>
      </c>
      <c r="BT8" s="8"/>
      <c r="BU8" s="8" t="s">
        <v>6147</v>
      </c>
      <c r="BV8" s="8" t="s">
        <v>6148</v>
      </c>
      <c r="BW8" s="597"/>
      <c r="BX8" s="587" t="s">
        <v>6233</v>
      </c>
      <c r="BY8" s="416">
        <v>35275</v>
      </c>
      <c r="BZ8" s="8" t="s">
        <v>3831</v>
      </c>
      <c r="CA8" s="8"/>
      <c r="CB8" s="8"/>
      <c r="CC8" s="4"/>
      <c r="CD8" s="232"/>
      <c r="CE8" s="8" t="s">
        <v>797</v>
      </c>
      <c r="CF8" s="411">
        <f ca="1">DATEDIF(BY8,TODAY(),"Y")</f>
        <v>29</v>
      </c>
      <c r="CG8" s="421" t="s">
        <v>6209</v>
      </c>
      <c r="CH8" s="421" t="s">
        <v>6210</v>
      </c>
      <c r="CI8" s="198" t="s">
        <v>6234</v>
      </c>
      <c r="CJ8" s="8"/>
      <c r="CK8" s="8"/>
    </row>
    <row r="9" spans="1:89" ht="76.5">
      <c r="A9" s="415">
        <v>8</v>
      </c>
      <c r="B9" s="415"/>
      <c r="C9" s="640">
        <v>2025</v>
      </c>
      <c r="D9" s="415" t="s">
        <v>6235</v>
      </c>
      <c r="E9" s="905" t="s">
        <v>6236</v>
      </c>
      <c r="F9" s="690" t="s">
        <v>6237</v>
      </c>
      <c r="G9" s="415" t="s">
        <v>6130</v>
      </c>
      <c r="H9" s="579">
        <v>79688557</v>
      </c>
      <c r="I9" s="415">
        <v>0</v>
      </c>
      <c r="J9" s="415" t="s">
        <v>6131</v>
      </c>
      <c r="K9" s="506" t="s">
        <v>6132</v>
      </c>
      <c r="L9" s="415" t="s">
        <v>6201</v>
      </c>
      <c r="M9" s="415" t="s">
        <v>6238</v>
      </c>
      <c r="N9" s="415">
        <v>10</v>
      </c>
      <c r="O9" s="415" t="s">
        <v>6135</v>
      </c>
      <c r="P9" s="415" t="s">
        <v>6239</v>
      </c>
      <c r="Q9" s="482">
        <v>45688</v>
      </c>
      <c r="R9" s="647">
        <v>6</v>
      </c>
      <c r="S9" s="641">
        <f>_xlfn.DAYS(U9,T9)</f>
        <v>180</v>
      </c>
      <c r="T9" s="482">
        <v>45692</v>
      </c>
      <c r="U9" s="482">
        <v>45872</v>
      </c>
      <c r="V9" s="482"/>
      <c r="W9" s="415"/>
      <c r="X9" s="579"/>
      <c r="Y9" s="644">
        <v>3</v>
      </c>
      <c r="Z9" s="415">
        <v>9</v>
      </c>
      <c r="AA9" s="482">
        <v>45873</v>
      </c>
      <c r="AB9" s="495"/>
      <c r="AC9" s="420"/>
      <c r="AD9" s="420"/>
      <c r="AE9" s="4" t="s">
        <v>21</v>
      </c>
      <c r="AF9" s="420">
        <v>45964</v>
      </c>
      <c r="AG9" s="340">
        <f t="shared" ca="1" si="0"/>
        <v>-184</v>
      </c>
      <c r="AH9" s="612" t="s">
        <v>6137</v>
      </c>
      <c r="AI9" s="423" t="s">
        <v>6138</v>
      </c>
      <c r="AJ9" s="346" t="s">
        <v>6240</v>
      </c>
      <c r="AK9" s="4" t="s">
        <v>6140</v>
      </c>
      <c r="AL9" s="8" t="s">
        <v>6241</v>
      </c>
      <c r="AM9" s="424"/>
      <c r="AN9" s="425"/>
      <c r="AO9" s="4">
        <v>128906</v>
      </c>
      <c r="AP9" s="4"/>
      <c r="AQ9" s="234" t="e">
        <f>#REF!/R9</f>
        <v>#REF!</v>
      </c>
      <c r="AR9" s="234" t="e">
        <f>#REF!/AT9</f>
        <v>#REF!</v>
      </c>
      <c r="AS9" s="415" t="s">
        <v>6242</v>
      </c>
      <c r="AT9" s="4">
        <f>_xlfn.DAYS(U9,T9)</f>
        <v>180</v>
      </c>
      <c r="AU9" s="8" t="s">
        <v>6143</v>
      </c>
      <c r="AV9" s="8">
        <v>690</v>
      </c>
      <c r="AW9" s="232">
        <v>45685</v>
      </c>
      <c r="AX9" s="392">
        <v>144000000</v>
      </c>
      <c r="AY9" s="8">
        <v>692</v>
      </c>
      <c r="AZ9" s="392">
        <v>36000000</v>
      </c>
      <c r="BA9" s="420">
        <v>45691</v>
      </c>
      <c r="BB9" s="421">
        <v>1035</v>
      </c>
      <c r="BC9" s="422">
        <v>18000000</v>
      </c>
      <c r="BD9" s="420">
        <v>45868</v>
      </c>
      <c r="BE9" s="4">
        <v>865</v>
      </c>
      <c r="BF9" s="8" t="s">
        <v>6144</v>
      </c>
      <c r="BG9" s="232">
        <v>45692</v>
      </c>
      <c r="BH9" s="4">
        <v>1</v>
      </c>
      <c r="BI9" s="8">
        <v>1</v>
      </c>
      <c r="BJ9" s="231" t="s">
        <v>6243</v>
      </c>
      <c r="BK9" s="4" t="s">
        <v>202</v>
      </c>
      <c r="BL9" s="232">
        <v>45692</v>
      </c>
      <c r="BM9" s="232">
        <v>45686</v>
      </c>
      <c r="BN9" s="232">
        <v>46061</v>
      </c>
      <c r="BO9" s="232" t="s">
        <v>6144</v>
      </c>
      <c r="BP9" s="232" t="s">
        <v>805</v>
      </c>
      <c r="BQ9" s="8"/>
      <c r="BR9" s="403"/>
      <c r="BS9" s="8" t="s">
        <v>875</v>
      </c>
      <c r="BT9" s="8"/>
      <c r="BU9" s="8" t="s">
        <v>6147</v>
      </c>
      <c r="BV9" s="8" t="s">
        <v>6148</v>
      </c>
      <c r="BW9" s="597"/>
      <c r="BX9" s="587" t="s">
        <v>6244</v>
      </c>
      <c r="BY9" s="416">
        <v>27597</v>
      </c>
      <c r="BZ9" s="8" t="s">
        <v>3831</v>
      </c>
      <c r="CA9" s="8"/>
      <c r="CB9" s="8"/>
      <c r="CC9" s="4"/>
      <c r="CD9" s="232"/>
      <c r="CE9" s="8" t="s">
        <v>797</v>
      </c>
      <c r="CF9" s="411">
        <f ca="1">DATEDIF(BY9,TODAY(),"Y")</f>
        <v>50</v>
      </c>
      <c r="CG9" s="421" t="s">
        <v>6209</v>
      </c>
      <c r="CH9" s="421" t="s">
        <v>6245</v>
      </c>
      <c r="CI9" s="198" t="s">
        <v>6246</v>
      </c>
      <c r="CJ9" s="8"/>
      <c r="CK9" s="8"/>
    </row>
    <row r="10" spans="1:89" ht="91.5">
      <c r="A10" s="415">
        <v>9</v>
      </c>
      <c r="B10" s="415"/>
      <c r="C10" s="640">
        <v>2025</v>
      </c>
      <c r="D10" s="415" t="s">
        <v>6247</v>
      </c>
      <c r="E10" s="905" t="s">
        <v>6248</v>
      </c>
      <c r="F10" s="690" t="s">
        <v>6249</v>
      </c>
      <c r="G10" s="415" t="s">
        <v>6130</v>
      </c>
      <c r="H10" s="579">
        <v>1019045051</v>
      </c>
      <c r="I10" s="415">
        <v>1</v>
      </c>
      <c r="J10" s="415" t="s">
        <v>6131</v>
      </c>
      <c r="K10" s="506" t="s">
        <v>6250</v>
      </c>
      <c r="L10" s="415" t="s">
        <v>6251</v>
      </c>
      <c r="M10" s="415" t="s">
        <v>6252</v>
      </c>
      <c r="N10" s="415">
        <v>10</v>
      </c>
      <c r="O10" s="415" t="s">
        <v>6135</v>
      </c>
      <c r="P10" s="415" t="s">
        <v>6253</v>
      </c>
      <c r="Q10" s="482">
        <v>45688</v>
      </c>
      <c r="R10" s="647">
        <v>6</v>
      </c>
      <c r="S10" s="641">
        <f>_xlfn.DAYS(U10,T10)</f>
        <v>180</v>
      </c>
      <c r="T10" s="482">
        <v>45694</v>
      </c>
      <c r="U10" s="482">
        <v>45874</v>
      </c>
      <c r="V10" s="482"/>
      <c r="W10" s="415"/>
      <c r="X10" s="579"/>
      <c r="Y10" s="644"/>
      <c r="Z10" s="415"/>
      <c r="AA10" s="482" t="s">
        <v>196</v>
      </c>
      <c r="AB10" s="495"/>
      <c r="AC10" s="420"/>
      <c r="AD10" s="420"/>
      <c r="AE10" s="4" t="s">
        <v>21</v>
      </c>
      <c r="AF10" s="420">
        <v>45874</v>
      </c>
      <c r="AG10" s="340">
        <f t="shared" ca="1" si="0"/>
        <v>-274</v>
      </c>
      <c r="AH10" s="612" t="s">
        <v>6137</v>
      </c>
      <c r="AI10" s="423" t="s">
        <v>6138</v>
      </c>
      <c r="AJ10" s="346" t="s">
        <v>6254</v>
      </c>
      <c r="AK10" s="4" t="s">
        <v>6140</v>
      </c>
      <c r="AL10" s="8" t="s">
        <v>6175</v>
      </c>
      <c r="AM10" s="424"/>
      <c r="AN10" s="425"/>
      <c r="AO10" s="4">
        <v>125901</v>
      </c>
      <c r="AP10" s="4"/>
      <c r="AQ10" s="234" t="e">
        <f>#REF!/R10</f>
        <v>#REF!</v>
      </c>
      <c r="AR10" s="234" t="e">
        <f>#REF!/AT10</f>
        <v>#REF!</v>
      </c>
      <c r="AS10" s="415" t="s">
        <v>6255</v>
      </c>
      <c r="AT10" s="4">
        <f>_xlfn.DAYS(U10,T10)</f>
        <v>180</v>
      </c>
      <c r="AU10" s="8" t="s">
        <v>6143</v>
      </c>
      <c r="AV10" s="8">
        <v>682</v>
      </c>
      <c r="AW10" s="232">
        <v>45684</v>
      </c>
      <c r="AX10" s="392">
        <v>175200000</v>
      </c>
      <c r="AY10" s="8">
        <v>10</v>
      </c>
      <c r="AZ10" s="392">
        <v>43800000</v>
      </c>
      <c r="BA10" s="420">
        <v>45693</v>
      </c>
      <c r="BB10" s="420" t="s">
        <v>196</v>
      </c>
      <c r="BC10" s="386">
        <v>0</v>
      </c>
      <c r="BD10" s="420" t="s">
        <v>196</v>
      </c>
      <c r="BE10" s="420" t="s">
        <v>196</v>
      </c>
      <c r="BF10" s="8" t="s">
        <v>6144</v>
      </c>
      <c r="BG10" s="232">
        <v>45695</v>
      </c>
      <c r="BH10" s="4">
        <v>3</v>
      </c>
      <c r="BI10" s="8">
        <v>3</v>
      </c>
      <c r="BJ10" s="231" t="s">
        <v>6256</v>
      </c>
      <c r="BK10" s="4" t="s">
        <v>202</v>
      </c>
      <c r="BL10" s="232">
        <v>45693</v>
      </c>
      <c r="BM10" s="232">
        <v>45691</v>
      </c>
      <c r="BN10" s="232">
        <v>46068</v>
      </c>
      <c r="BO10" s="232" t="s">
        <v>6144</v>
      </c>
      <c r="BP10" s="232" t="s">
        <v>805</v>
      </c>
      <c r="BQ10" s="8"/>
      <c r="BR10" s="403"/>
      <c r="BS10" s="8" t="s">
        <v>875</v>
      </c>
      <c r="BT10" s="8"/>
      <c r="BU10" s="8" t="s">
        <v>6147</v>
      </c>
      <c r="BV10" s="8" t="s">
        <v>6148</v>
      </c>
      <c r="BW10" s="597"/>
      <c r="BX10" s="587" t="s">
        <v>6257</v>
      </c>
      <c r="BY10" s="416">
        <v>32992</v>
      </c>
      <c r="BZ10" s="8" t="s">
        <v>3831</v>
      </c>
      <c r="CA10" s="8"/>
      <c r="CB10" s="8"/>
      <c r="CC10" s="4"/>
      <c r="CD10" s="232"/>
      <c r="CE10" s="8" t="s">
        <v>797</v>
      </c>
      <c r="CF10" s="411">
        <f ca="1">DATEDIF(BY10,TODAY(),"Y")</f>
        <v>36</v>
      </c>
      <c r="CG10" s="421" t="s">
        <v>6209</v>
      </c>
      <c r="CH10" s="421" t="s">
        <v>6182</v>
      </c>
      <c r="CI10" s="198" t="s">
        <v>6258</v>
      </c>
      <c r="CJ10" s="415" t="s">
        <v>6259</v>
      </c>
      <c r="CK10" s="8"/>
    </row>
    <row r="11" spans="1:89" ht="106.5">
      <c r="A11" s="415">
        <v>10</v>
      </c>
      <c r="B11" s="415"/>
      <c r="C11" s="640">
        <v>2025</v>
      </c>
      <c r="D11" s="415" t="s">
        <v>6260</v>
      </c>
      <c r="E11" s="905" t="s">
        <v>6260</v>
      </c>
      <c r="F11" s="690" t="s">
        <v>6261</v>
      </c>
      <c r="G11" s="415" t="s">
        <v>6130</v>
      </c>
      <c r="H11" s="579">
        <v>1110504427</v>
      </c>
      <c r="I11" s="415">
        <v>5</v>
      </c>
      <c r="J11" s="415" t="s">
        <v>6131</v>
      </c>
      <c r="K11" s="506" t="s">
        <v>6250</v>
      </c>
      <c r="L11" s="415" t="s">
        <v>6262</v>
      </c>
      <c r="M11" s="415" t="s">
        <v>6263</v>
      </c>
      <c r="N11" s="415">
        <v>10</v>
      </c>
      <c r="O11" s="415" t="s">
        <v>6135</v>
      </c>
      <c r="P11" s="415" t="s">
        <v>6264</v>
      </c>
      <c r="Q11" s="482">
        <v>45691</v>
      </c>
      <c r="R11" s="647">
        <v>6</v>
      </c>
      <c r="S11" s="641">
        <f>_xlfn.DAYS(U11,T11)</f>
        <v>180</v>
      </c>
      <c r="T11" s="482">
        <v>45699</v>
      </c>
      <c r="U11" s="482">
        <v>45879</v>
      </c>
      <c r="V11" s="482"/>
      <c r="W11" s="415"/>
      <c r="X11" s="579"/>
      <c r="Y11" s="644">
        <v>3</v>
      </c>
      <c r="Z11" s="415">
        <v>9</v>
      </c>
      <c r="AA11" s="482">
        <v>45880</v>
      </c>
      <c r="AB11" s="495"/>
      <c r="AC11" s="420"/>
      <c r="AD11" s="420"/>
      <c r="AE11" s="4" t="s">
        <v>21</v>
      </c>
      <c r="AF11" s="420">
        <v>45971</v>
      </c>
      <c r="AG11" s="340">
        <f t="shared" ca="1" si="0"/>
        <v>-177</v>
      </c>
      <c r="AH11" s="612" t="s">
        <v>6137</v>
      </c>
      <c r="AI11" s="423" t="s">
        <v>6138</v>
      </c>
      <c r="AJ11" s="346" t="s">
        <v>6265</v>
      </c>
      <c r="AK11" s="4" t="s">
        <v>6140</v>
      </c>
      <c r="AL11" s="8" t="s">
        <v>6175</v>
      </c>
      <c r="AM11" s="424"/>
      <c r="AN11" s="425"/>
      <c r="AO11" s="4">
        <v>125901</v>
      </c>
      <c r="AP11" s="4"/>
      <c r="AQ11" s="234" t="e">
        <f>#REF!/R11</f>
        <v>#REF!</v>
      </c>
      <c r="AR11" s="234" t="e">
        <f>#REF!/AT11</f>
        <v>#REF!</v>
      </c>
      <c r="AS11" s="415" t="s">
        <v>6266</v>
      </c>
      <c r="AT11" s="4">
        <f>_xlfn.DAYS(U11,T11)</f>
        <v>180</v>
      </c>
      <c r="AU11" s="8" t="s">
        <v>6143</v>
      </c>
      <c r="AV11" s="8">
        <v>682</v>
      </c>
      <c r="AW11" s="232">
        <v>45684</v>
      </c>
      <c r="AX11" s="392">
        <v>175200000</v>
      </c>
      <c r="AY11" s="8">
        <v>708</v>
      </c>
      <c r="AZ11" s="392">
        <v>43800000</v>
      </c>
      <c r="BA11" s="420">
        <v>45692</v>
      </c>
      <c r="BB11" s="421">
        <v>1082</v>
      </c>
      <c r="BC11" s="422">
        <v>21900000</v>
      </c>
      <c r="BD11" s="420">
        <v>45874</v>
      </c>
      <c r="BE11" s="4">
        <v>882</v>
      </c>
      <c r="BF11" s="8" t="s">
        <v>6144</v>
      </c>
      <c r="BG11" s="232">
        <v>45695</v>
      </c>
      <c r="BH11" s="4">
        <v>1</v>
      </c>
      <c r="BI11" s="8">
        <v>1</v>
      </c>
      <c r="BJ11" s="231" t="s">
        <v>6267</v>
      </c>
      <c r="BK11" s="4" t="s">
        <v>1541</v>
      </c>
      <c r="BL11" s="232">
        <v>45693</v>
      </c>
      <c r="BM11" s="232">
        <v>45691</v>
      </c>
      <c r="BN11" s="232">
        <v>46071</v>
      </c>
      <c r="BO11" s="232" t="s">
        <v>6144</v>
      </c>
      <c r="BP11" s="232" t="s">
        <v>805</v>
      </c>
      <c r="BQ11" s="8"/>
      <c r="BR11" s="403"/>
      <c r="BS11" s="8" t="s">
        <v>875</v>
      </c>
      <c r="BT11" s="8"/>
      <c r="BU11" s="8" t="s">
        <v>6147</v>
      </c>
      <c r="BV11" s="8" t="s">
        <v>6148</v>
      </c>
      <c r="BW11" s="597"/>
      <c r="BX11" s="587" t="s">
        <v>6268</v>
      </c>
      <c r="BY11" s="416">
        <v>33189</v>
      </c>
      <c r="BZ11" s="8" t="s">
        <v>3831</v>
      </c>
      <c r="CA11" s="8"/>
      <c r="CB11" s="8"/>
      <c r="CC11" s="4"/>
      <c r="CD11" s="232"/>
      <c r="CE11" s="8" t="s">
        <v>797</v>
      </c>
      <c r="CF11" s="411">
        <f ca="1">DATEDIF(BY11,TODAY(),"Y")</f>
        <v>35</v>
      </c>
      <c r="CG11" s="421" t="s">
        <v>6181</v>
      </c>
      <c r="CH11" s="421" t="s">
        <v>6269</v>
      </c>
      <c r="CI11" s="198" t="s">
        <v>6270</v>
      </c>
      <c r="CJ11" s="8"/>
      <c r="CK11" s="8"/>
    </row>
    <row r="12" spans="1:89" ht="60.75">
      <c r="A12" s="415">
        <v>11</v>
      </c>
      <c r="B12" s="415"/>
      <c r="C12" s="640">
        <v>2025</v>
      </c>
      <c r="D12" s="415" t="s">
        <v>6271</v>
      </c>
      <c r="E12" s="905" t="s">
        <v>6272</v>
      </c>
      <c r="F12" s="690" t="s">
        <v>6273</v>
      </c>
      <c r="G12" s="415" t="s">
        <v>6130</v>
      </c>
      <c r="H12" s="579">
        <v>1010207453</v>
      </c>
      <c r="I12" s="415">
        <v>0</v>
      </c>
      <c r="J12" s="415" t="s">
        <v>6131</v>
      </c>
      <c r="K12" s="506" t="s">
        <v>6132</v>
      </c>
      <c r="L12" s="415" t="s">
        <v>6201</v>
      </c>
      <c r="M12" s="415" t="s">
        <v>6274</v>
      </c>
      <c r="N12" s="415">
        <v>10</v>
      </c>
      <c r="O12" s="415" t="s">
        <v>6135</v>
      </c>
      <c r="P12" s="415" t="s">
        <v>6275</v>
      </c>
      <c r="Q12" s="482">
        <v>45688</v>
      </c>
      <c r="R12" s="647">
        <v>6</v>
      </c>
      <c r="S12" s="641">
        <f>_xlfn.DAYS(U12,T12)</f>
        <v>180</v>
      </c>
      <c r="T12" s="482">
        <v>45691</v>
      </c>
      <c r="U12" s="482">
        <v>45871</v>
      </c>
      <c r="V12" s="482"/>
      <c r="W12" s="415"/>
      <c r="X12" s="579"/>
      <c r="Y12" s="644">
        <v>3</v>
      </c>
      <c r="Z12" s="415">
        <v>9</v>
      </c>
      <c r="AA12" s="482">
        <v>45872</v>
      </c>
      <c r="AB12" s="495"/>
      <c r="AC12" s="420"/>
      <c r="AD12" s="420"/>
      <c r="AE12" s="4" t="s">
        <v>21</v>
      </c>
      <c r="AF12" s="420">
        <v>45963</v>
      </c>
      <c r="AG12" s="340">
        <f t="shared" ca="1" si="0"/>
        <v>-185</v>
      </c>
      <c r="AH12" s="612" t="s">
        <v>6137</v>
      </c>
      <c r="AI12" s="423" t="s">
        <v>6138</v>
      </c>
      <c r="AJ12" s="346" t="s">
        <v>6276</v>
      </c>
      <c r="AK12" s="4" t="s">
        <v>6140</v>
      </c>
      <c r="AL12" s="8" t="s">
        <v>823</v>
      </c>
      <c r="AM12" s="424"/>
      <c r="AN12" s="425"/>
      <c r="AO12" s="4">
        <v>129539</v>
      </c>
      <c r="AP12" s="4"/>
      <c r="AQ12" s="234" t="e">
        <f>#REF!/R12</f>
        <v>#REF!</v>
      </c>
      <c r="AR12" s="234" t="e">
        <f>#REF!/AT12</f>
        <v>#REF!</v>
      </c>
      <c r="AS12" s="8" t="s">
        <v>6277</v>
      </c>
      <c r="AT12" s="4">
        <f>_xlfn.DAYS(U12,T12)</f>
        <v>180</v>
      </c>
      <c r="AU12" s="8" t="s">
        <v>6143</v>
      </c>
      <c r="AV12" s="8">
        <v>698</v>
      </c>
      <c r="AW12" s="232">
        <v>45688</v>
      </c>
      <c r="AX12" s="392">
        <v>36000000</v>
      </c>
      <c r="AY12" s="8">
        <v>694</v>
      </c>
      <c r="AZ12" s="392">
        <v>36000000</v>
      </c>
      <c r="BA12" s="420">
        <v>45691</v>
      </c>
      <c r="BB12" s="421">
        <v>1032</v>
      </c>
      <c r="BC12" s="422">
        <v>18000000</v>
      </c>
      <c r="BD12" s="420">
        <v>45868</v>
      </c>
      <c r="BE12" s="4">
        <v>849</v>
      </c>
      <c r="BF12" s="8" t="s">
        <v>6144</v>
      </c>
      <c r="BG12" s="232">
        <v>45691</v>
      </c>
      <c r="BH12" s="4">
        <v>1</v>
      </c>
      <c r="BI12" s="8">
        <v>1</v>
      </c>
      <c r="BJ12" s="231" t="s">
        <v>6278</v>
      </c>
      <c r="BK12" s="4" t="s">
        <v>202</v>
      </c>
      <c r="BL12" s="232">
        <v>45690</v>
      </c>
      <c r="BM12" s="232">
        <v>45688</v>
      </c>
      <c r="BN12" s="232">
        <v>45718</v>
      </c>
      <c r="BO12" s="232" t="s">
        <v>6144</v>
      </c>
      <c r="BP12" s="232" t="s">
        <v>805</v>
      </c>
      <c r="BQ12" s="8"/>
      <c r="BR12" s="403"/>
      <c r="BS12" s="8" t="s">
        <v>875</v>
      </c>
      <c r="BT12" s="8"/>
      <c r="BU12" s="8" t="s">
        <v>6162</v>
      </c>
      <c r="BV12" s="8" t="s">
        <v>6148</v>
      </c>
      <c r="BW12" s="597"/>
      <c r="BX12" s="587" t="s">
        <v>6279</v>
      </c>
      <c r="BY12" s="416">
        <v>34054</v>
      </c>
      <c r="BZ12" s="8" t="s">
        <v>3831</v>
      </c>
      <c r="CA12" s="8"/>
      <c r="CB12" s="8"/>
      <c r="CC12" s="4"/>
      <c r="CD12" s="232"/>
      <c r="CE12" s="8" t="s">
        <v>797</v>
      </c>
      <c r="CF12" s="411">
        <f ca="1">DATEDIF(BY12,TODAY(),"Y")</f>
        <v>33</v>
      </c>
      <c r="CG12" s="421" t="s">
        <v>6181</v>
      </c>
      <c r="CH12" s="421" t="s">
        <v>6210</v>
      </c>
      <c r="CI12" s="198" t="s">
        <v>6280</v>
      </c>
      <c r="CJ12" s="8"/>
      <c r="CK12" s="8"/>
    </row>
    <row r="13" spans="1:89" ht="60.75">
      <c r="A13" s="415">
        <v>12</v>
      </c>
      <c r="B13" s="415"/>
      <c r="C13" s="640">
        <v>2025</v>
      </c>
      <c r="D13" s="415" t="s">
        <v>6281</v>
      </c>
      <c r="E13" s="905" t="s">
        <v>6282</v>
      </c>
      <c r="F13" s="690" t="s">
        <v>6283</v>
      </c>
      <c r="G13" s="415" t="s">
        <v>6130</v>
      </c>
      <c r="H13" s="579">
        <v>1010190370</v>
      </c>
      <c r="I13" s="415">
        <v>1</v>
      </c>
      <c r="J13" s="415" t="s">
        <v>6131</v>
      </c>
      <c r="K13" s="506" t="s">
        <v>6132</v>
      </c>
      <c r="L13" s="415" t="s">
        <v>6201</v>
      </c>
      <c r="M13" s="415" t="s">
        <v>6284</v>
      </c>
      <c r="N13" s="415">
        <v>10</v>
      </c>
      <c r="O13" s="415" t="s">
        <v>6135</v>
      </c>
      <c r="P13" s="415" t="s">
        <v>6285</v>
      </c>
      <c r="Q13" s="482">
        <v>45688</v>
      </c>
      <c r="R13" s="647">
        <v>6</v>
      </c>
      <c r="S13" s="641">
        <f>_xlfn.DAYS(U13,T13)</f>
        <v>180</v>
      </c>
      <c r="T13" s="482">
        <v>45691</v>
      </c>
      <c r="U13" s="482">
        <v>45871</v>
      </c>
      <c r="V13" s="482"/>
      <c r="W13" s="415"/>
      <c r="X13" s="579"/>
      <c r="Y13" s="644">
        <v>3</v>
      </c>
      <c r="Z13" s="415">
        <v>9</v>
      </c>
      <c r="AA13" s="482">
        <v>45872</v>
      </c>
      <c r="AB13" s="495"/>
      <c r="AC13" s="420"/>
      <c r="AD13" s="420"/>
      <c r="AE13" s="4" t="s">
        <v>21</v>
      </c>
      <c r="AF13" s="420">
        <v>45963</v>
      </c>
      <c r="AG13" s="340">
        <f t="shared" ca="1" si="0"/>
        <v>-185</v>
      </c>
      <c r="AH13" s="612" t="s">
        <v>6137</v>
      </c>
      <c r="AI13" s="423" t="s">
        <v>6138</v>
      </c>
      <c r="AJ13" s="346" t="s">
        <v>6286</v>
      </c>
      <c r="AK13" s="4" t="s">
        <v>6140</v>
      </c>
      <c r="AL13" s="8" t="s">
        <v>823</v>
      </c>
      <c r="AM13" s="424"/>
      <c r="AN13" s="425"/>
      <c r="AO13" s="4">
        <v>128981</v>
      </c>
      <c r="AP13" s="4"/>
      <c r="AQ13" s="234" t="e">
        <f>#REF!/R13</f>
        <v>#REF!</v>
      </c>
      <c r="AR13" s="234" t="e">
        <f>#REF!/AT13</f>
        <v>#REF!</v>
      </c>
      <c r="AS13" s="415" t="s">
        <v>6287</v>
      </c>
      <c r="AT13" s="4">
        <f>_xlfn.DAYS(U13,T13)</f>
        <v>180</v>
      </c>
      <c r="AU13" s="8" t="s">
        <v>6143</v>
      </c>
      <c r="AV13" s="8">
        <v>697</v>
      </c>
      <c r="AW13" s="232">
        <v>45688</v>
      </c>
      <c r="AX13" s="392">
        <v>126000000</v>
      </c>
      <c r="AY13" s="8">
        <v>693</v>
      </c>
      <c r="AZ13" s="392">
        <v>42000000</v>
      </c>
      <c r="BA13" s="420">
        <v>45690</v>
      </c>
      <c r="BB13" s="421">
        <v>1026</v>
      </c>
      <c r="BC13" s="422">
        <v>21000000</v>
      </c>
      <c r="BD13" s="420">
        <v>45868</v>
      </c>
      <c r="BE13" s="4">
        <v>864</v>
      </c>
      <c r="BF13" s="8" t="s">
        <v>6144</v>
      </c>
      <c r="BG13" s="232">
        <v>45683</v>
      </c>
      <c r="BH13" s="4">
        <v>1</v>
      </c>
      <c r="BI13" s="8">
        <v>1</v>
      </c>
      <c r="BJ13" s="231" t="s">
        <v>6288</v>
      </c>
      <c r="BK13" s="4" t="s">
        <v>1541</v>
      </c>
      <c r="BL13" s="232">
        <v>45691</v>
      </c>
      <c r="BM13" s="232">
        <v>45688</v>
      </c>
      <c r="BN13" s="232">
        <v>46063</v>
      </c>
      <c r="BO13" s="232" t="s">
        <v>6144</v>
      </c>
      <c r="BP13" s="232" t="s">
        <v>805</v>
      </c>
      <c r="BQ13" s="8"/>
      <c r="BR13" s="403"/>
      <c r="BS13" s="8" t="s">
        <v>875</v>
      </c>
      <c r="BT13" s="8"/>
      <c r="BU13" s="8" t="s">
        <v>6162</v>
      </c>
      <c r="BV13" s="8" t="s">
        <v>6148</v>
      </c>
      <c r="BW13" s="597"/>
      <c r="BX13" s="587" t="s">
        <v>6289</v>
      </c>
      <c r="BY13" s="416">
        <v>33000</v>
      </c>
      <c r="BZ13" s="8" t="s">
        <v>3831</v>
      </c>
      <c r="CA13" s="8"/>
      <c r="CB13" s="8"/>
      <c r="CC13" s="4"/>
      <c r="CD13" s="232"/>
      <c r="CE13" s="8" t="s">
        <v>797</v>
      </c>
      <c r="CF13" s="411">
        <f ca="1">DATEDIF(BY13,TODAY(),"Y")</f>
        <v>35</v>
      </c>
      <c r="CG13" s="421" t="s">
        <v>6181</v>
      </c>
      <c r="CH13" s="421" t="s">
        <v>6269</v>
      </c>
      <c r="CI13" s="198" t="s">
        <v>6290</v>
      </c>
      <c r="CJ13" s="415" t="s">
        <v>6291</v>
      </c>
      <c r="CK13" s="8"/>
    </row>
    <row r="14" spans="1:89" ht="60.75">
      <c r="A14" s="415">
        <v>13</v>
      </c>
      <c r="B14" s="415"/>
      <c r="C14" s="640">
        <v>2025</v>
      </c>
      <c r="D14" s="415" t="s">
        <v>6292</v>
      </c>
      <c r="E14" s="905" t="s">
        <v>6293</v>
      </c>
      <c r="F14" s="690" t="s">
        <v>6294</v>
      </c>
      <c r="G14" s="415" t="s">
        <v>6130</v>
      </c>
      <c r="H14" s="579">
        <v>1047420793</v>
      </c>
      <c r="I14" s="415">
        <v>6</v>
      </c>
      <c r="J14" s="415" t="s">
        <v>6131</v>
      </c>
      <c r="K14" s="506" t="s">
        <v>6132</v>
      </c>
      <c r="L14" s="415" t="s">
        <v>6201</v>
      </c>
      <c r="M14" s="415" t="s">
        <v>6295</v>
      </c>
      <c r="N14" s="415">
        <v>10</v>
      </c>
      <c r="O14" s="415" t="s">
        <v>6135</v>
      </c>
      <c r="P14" s="415" t="s">
        <v>6296</v>
      </c>
      <c r="Q14" s="482">
        <v>45691</v>
      </c>
      <c r="R14" s="647">
        <v>6</v>
      </c>
      <c r="S14" s="641">
        <f>_xlfn.DAYS(U14,T14)</f>
        <v>180</v>
      </c>
      <c r="T14" s="482">
        <v>45694</v>
      </c>
      <c r="U14" s="482">
        <v>45874</v>
      </c>
      <c r="V14" s="482"/>
      <c r="W14" s="415"/>
      <c r="X14" s="579"/>
      <c r="Y14" s="644">
        <v>3</v>
      </c>
      <c r="Z14" s="415">
        <v>9</v>
      </c>
      <c r="AA14" s="482">
        <v>45875</v>
      </c>
      <c r="AB14" s="495"/>
      <c r="AC14" s="420"/>
      <c r="AD14" s="420"/>
      <c r="AE14" s="4" t="s">
        <v>21</v>
      </c>
      <c r="AF14" s="420">
        <v>45966</v>
      </c>
      <c r="AG14" s="340">
        <f t="shared" ca="1" si="0"/>
        <v>-182</v>
      </c>
      <c r="AH14" s="612" t="s">
        <v>6137</v>
      </c>
      <c r="AI14" s="423" t="s">
        <v>6138</v>
      </c>
      <c r="AJ14" s="346" t="s">
        <v>6297</v>
      </c>
      <c r="AK14" s="4" t="s">
        <v>6140</v>
      </c>
      <c r="AL14" s="8" t="s">
        <v>6298</v>
      </c>
      <c r="AM14" s="424"/>
      <c r="AN14" s="425"/>
      <c r="AO14" s="4">
        <v>126471</v>
      </c>
      <c r="AP14" s="4"/>
      <c r="AQ14" s="234" t="e">
        <f>#REF!/R14</f>
        <v>#REF!</v>
      </c>
      <c r="AR14" s="234" t="e">
        <f>#REF!/AT14</f>
        <v>#REF!</v>
      </c>
      <c r="AS14" s="415" t="s">
        <v>6299</v>
      </c>
      <c r="AT14" s="4">
        <f>_xlfn.DAYS(U14,T14)</f>
        <v>180</v>
      </c>
      <c r="AU14" s="8" t="s">
        <v>6143</v>
      </c>
      <c r="AV14" s="8">
        <v>680</v>
      </c>
      <c r="AW14" s="232">
        <v>45684</v>
      </c>
      <c r="AX14" s="392">
        <v>336000000</v>
      </c>
      <c r="AY14" s="8">
        <v>701</v>
      </c>
      <c r="AZ14" s="392">
        <v>42000000</v>
      </c>
      <c r="BA14" s="420">
        <v>45692</v>
      </c>
      <c r="BB14" s="421">
        <v>1015</v>
      </c>
      <c r="BC14" s="422">
        <v>21000000</v>
      </c>
      <c r="BD14" s="420">
        <v>45863</v>
      </c>
      <c r="BE14" s="4">
        <v>846</v>
      </c>
      <c r="BF14" s="8" t="s">
        <v>6144</v>
      </c>
      <c r="BG14" s="232">
        <v>45695</v>
      </c>
      <c r="BH14" s="4">
        <v>1</v>
      </c>
      <c r="BI14" s="8">
        <v>1</v>
      </c>
      <c r="BJ14" s="231" t="s">
        <v>6300</v>
      </c>
      <c r="BK14" s="4" t="s">
        <v>202</v>
      </c>
      <c r="BL14" s="232">
        <v>45694</v>
      </c>
      <c r="BM14" s="232">
        <v>45691</v>
      </c>
      <c r="BN14" s="232">
        <v>46184</v>
      </c>
      <c r="BO14" s="232" t="s">
        <v>6144</v>
      </c>
      <c r="BP14" s="232" t="s">
        <v>805</v>
      </c>
      <c r="BQ14" s="8"/>
      <c r="BR14" s="403"/>
      <c r="BS14" s="8" t="s">
        <v>875</v>
      </c>
      <c r="BT14" s="8"/>
      <c r="BU14" s="8" t="s">
        <v>6147</v>
      </c>
      <c r="BV14" s="8" t="s">
        <v>6148</v>
      </c>
      <c r="BW14" s="597"/>
      <c r="BX14" s="587" t="s">
        <v>6301</v>
      </c>
      <c r="BY14" s="416">
        <v>33006</v>
      </c>
      <c r="BZ14" s="8" t="s">
        <v>3831</v>
      </c>
      <c r="CA14" s="8"/>
      <c r="CB14" s="8"/>
      <c r="CC14" s="4"/>
      <c r="CD14" s="232"/>
      <c r="CE14" s="8" t="s">
        <v>797</v>
      </c>
      <c r="CF14" s="411">
        <f ca="1">DATEDIF(BY14,TODAY(),"Y")</f>
        <v>35</v>
      </c>
      <c r="CG14" s="421" t="s">
        <v>6181</v>
      </c>
      <c r="CH14" s="421" t="s">
        <v>6210</v>
      </c>
      <c r="CI14" s="198" t="s">
        <v>6302</v>
      </c>
      <c r="CJ14" s="8"/>
      <c r="CK14" s="8"/>
    </row>
    <row r="15" spans="1:89" ht="91.5">
      <c r="A15" s="415">
        <v>14</v>
      </c>
      <c r="B15" s="415"/>
      <c r="C15" s="640">
        <v>2025</v>
      </c>
      <c r="D15" s="415" t="s">
        <v>6303</v>
      </c>
      <c r="E15" s="905" t="s">
        <v>6304</v>
      </c>
      <c r="F15" s="690" t="s">
        <v>6305</v>
      </c>
      <c r="G15" s="415" t="s">
        <v>6130</v>
      </c>
      <c r="H15" s="579">
        <v>1032372202</v>
      </c>
      <c r="I15" s="415">
        <v>4</v>
      </c>
      <c r="J15" s="415" t="s">
        <v>6131</v>
      </c>
      <c r="K15" s="506" t="s">
        <v>6132</v>
      </c>
      <c r="L15" s="415" t="s">
        <v>6201</v>
      </c>
      <c r="M15" s="415" t="s">
        <v>6306</v>
      </c>
      <c r="N15" s="415">
        <v>10</v>
      </c>
      <c r="O15" s="415" t="s">
        <v>6135</v>
      </c>
      <c r="P15" s="415" t="s">
        <v>6307</v>
      </c>
      <c r="Q15" s="482">
        <v>45325</v>
      </c>
      <c r="R15" s="647">
        <v>6</v>
      </c>
      <c r="S15" s="641">
        <f>_xlfn.DAYS(U15,T15)</f>
        <v>180</v>
      </c>
      <c r="T15" s="482">
        <v>45693</v>
      </c>
      <c r="U15" s="482">
        <v>45873</v>
      </c>
      <c r="V15" s="482"/>
      <c r="W15" s="415"/>
      <c r="X15" s="579"/>
      <c r="Y15" s="644">
        <v>3</v>
      </c>
      <c r="Z15" s="415">
        <v>9</v>
      </c>
      <c r="AA15" s="482">
        <v>45874</v>
      </c>
      <c r="AB15" s="495"/>
      <c r="AC15" s="420"/>
      <c r="AD15" s="420"/>
      <c r="AE15" s="4" t="s">
        <v>21</v>
      </c>
      <c r="AF15" s="420">
        <v>45965</v>
      </c>
      <c r="AG15" s="340">
        <f t="shared" ca="1" si="0"/>
        <v>-183</v>
      </c>
      <c r="AH15" s="612" t="s">
        <v>6137</v>
      </c>
      <c r="AI15" s="423" t="s">
        <v>6138</v>
      </c>
      <c r="AJ15" s="346" t="s">
        <v>6308</v>
      </c>
      <c r="AK15" s="4" t="s">
        <v>6140</v>
      </c>
      <c r="AL15" s="8" t="s">
        <v>6241</v>
      </c>
      <c r="AM15" s="424"/>
      <c r="AN15" s="425"/>
      <c r="AO15" s="4">
        <v>128906</v>
      </c>
      <c r="AP15" s="4"/>
      <c r="AQ15" s="234" t="e">
        <f>#REF!/R15</f>
        <v>#REF!</v>
      </c>
      <c r="AR15" s="234" t="e">
        <f>#REF!/AT15</f>
        <v>#REF!</v>
      </c>
      <c r="AS15" s="415" t="s">
        <v>6309</v>
      </c>
      <c r="AT15" s="4">
        <f>_xlfn.DAYS(U15,T15)</f>
        <v>180</v>
      </c>
      <c r="AU15" s="8" t="s">
        <v>6143</v>
      </c>
      <c r="AV15" s="8">
        <v>690</v>
      </c>
      <c r="AW15" s="232">
        <v>45685</v>
      </c>
      <c r="AX15" s="392">
        <v>144000000</v>
      </c>
      <c r="AY15" s="8">
        <v>709</v>
      </c>
      <c r="AZ15" s="392">
        <v>36000000</v>
      </c>
      <c r="BA15" s="420">
        <v>45692</v>
      </c>
      <c r="BB15" s="421">
        <v>1081</v>
      </c>
      <c r="BC15" s="422">
        <v>18000000</v>
      </c>
      <c r="BD15" s="420">
        <v>45874</v>
      </c>
      <c r="BE15" s="4">
        <v>873</v>
      </c>
      <c r="BF15" s="8" t="s">
        <v>6144</v>
      </c>
      <c r="BG15" s="232">
        <v>45694</v>
      </c>
      <c r="BH15" s="4">
        <v>1</v>
      </c>
      <c r="BI15" s="8">
        <v>1</v>
      </c>
      <c r="BJ15" s="414" t="s">
        <v>6310</v>
      </c>
      <c r="BK15" s="4" t="s">
        <v>1056</v>
      </c>
      <c r="BL15" s="232">
        <v>45692</v>
      </c>
      <c r="BM15" s="232">
        <v>45690</v>
      </c>
      <c r="BN15" s="232">
        <v>46068</v>
      </c>
      <c r="BO15" s="232" t="s">
        <v>6144</v>
      </c>
      <c r="BP15" s="232" t="s">
        <v>805</v>
      </c>
      <c r="BQ15" s="8"/>
      <c r="BR15" s="403"/>
      <c r="BS15" s="8" t="s">
        <v>875</v>
      </c>
      <c r="BT15" s="8"/>
      <c r="BU15" s="8" t="s">
        <v>6162</v>
      </c>
      <c r="BV15" s="8" t="s">
        <v>6148</v>
      </c>
      <c r="BW15" s="597"/>
      <c r="BX15" s="586" t="s">
        <v>6311</v>
      </c>
      <c r="BY15" s="416">
        <v>30572</v>
      </c>
      <c r="BZ15" s="8" t="s">
        <v>3831</v>
      </c>
      <c r="CA15" s="8"/>
      <c r="CB15" s="8"/>
      <c r="CC15" s="4"/>
      <c r="CD15" s="232"/>
      <c r="CE15" s="8" t="s">
        <v>797</v>
      </c>
      <c r="CF15" s="411">
        <f ca="1">DATEDIF(BY15,TODAY(),"Y")</f>
        <v>42</v>
      </c>
      <c r="CG15" s="421" t="s">
        <v>6165</v>
      </c>
      <c r="CH15" s="421" t="s">
        <v>6166</v>
      </c>
      <c r="CI15" s="198" t="s">
        <v>6312</v>
      </c>
      <c r="CJ15" s="8"/>
      <c r="CK15" s="8"/>
    </row>
    <row r="16" spans="1:89" ht="76.5">
      <c r="A16" s="415">
        <v>15</v>
      </c>
      <c r="B16" s="415"/>
      <c r="C16" s="640">
        <v>2025</v>
      </c>
      <c r="D16" s="415" t="s">
        <v>6313</v>
      </c>
      <c r="E16" s="905" t="s">
        <v>6314</v>
      </c>
      <c r="F16" s="690" t="s">
        <v>6315</v>
      </c>
      <c r="G16" s="415" t="s">
        <v>6130</v>
      </c>
      <c r="H16" s="579">
        <v>79576403</v>
      </c>
      <c r="I16" s="415">
        <v>4</v>
      </c>
      <c r="J16" s="415" t="s">
        <v>6131</v>
      </c>
      <c r="K16" s="506" t="s">
        <v>6215</v>
      </c>
      <c r="L16" s="415" t="s">
        <v>6216</v>
      </c>
      <c r="M16" s="415" t="s">
        <v>6316</v>
      </c>
      <c r="N16" s="415">
        <v>10</v>
      </c>
      <c r="O16" s="415" t="s">
        <v>6135</v>
      </c>
      <c r="P16" s="415" t="s">
        <v>6317</v>
      </c>
      <c r="Q16" s="482">
        <v>45691</v>
      </c>
      <c r="R16" s="647">
        <v>6</v>
      </c>
      <c r="S16" s="641">
        <f>_xlfn.DAYS(U16,T16)</f>
        <v>180</v>
      </c>
      <c r="T16" s="482">
        <v>45693</v>
      </c>
      <c r="U16" s="482">
        <v>45873</v>
      </c>
      <c r="V16" s="482"/>
      <c r="W16" s="415"/>
      <c r="X16" s="579"/>
      <c r="Y16" s="644">
        <v>3</v>
      </c>
      <c r="Z16" s="415">
        <v>9</v>
      </c>
      <c r="AA16" s="482">
        <v>45874</v>
      </c>
      <c r="AB16" s="495"/>
      <c r="AC16" s="420"/>
      <c r="AD16" s="420"/>
      <c r="AE16" s="4" t="s">
        <v>21</v>
      </c>
      <c r="AF16" s="420">
        <v>45965</v>
      </c>
      <c r="AG16" s="340">
        <f t="shared" ca="1" si="0"/>
        <v>-183</v>
      </c>
      <c r="AH16" s="612" t="s">
        <v>6137</v>
      </c>
      <c r="AI16" s="423" t="s">
        <v>6138</v>
      </c>
      <c r="AJ16" s="346" t="s">
        <v>6318</v>
      </c>
      <c r="AK16" s="4" t="s">
        <v>6140</v>
      </c>
      <c r="AL16" s="8" t="s">
        <v>20</v>
      </c>
      <c r="AM16" s="424"/>
      <c r="AN16" s="425"/>
      <c r="AO16" s="4">
        <v>125907</v>
      </c>
      <c r="AP16" s="4"/>
      <c r="AQ16" s="234" t="e">
        <f>#REF!/R16</f>
        <v>#REF!</v>
      </c>
      <c r="AR16" s="234" t="e">
        <f>#REF!/AT16</f>
        <v>#REF!</v>
      </c>
      <c r="AS16" s="415" t="s">
        <v>6319</v>
      </c>
      <c r="AT16" s="4">
        <f>_xlfn.DAYS(U16,T16)</f>
        <v>180</v>
      </c>
      <c r="AU16" s="8" t="s">
        <v>6143</v>
      </c>
      <c r="AV16" s="8">
        <v>677</v>
      </c>
      <c r="AW16" s="232">
        <v>45684</v>
      </c>
      <c r="AX16" s="392">
        <v>235182000</v>
      </c>
      <c r="AY16" s="8">
        <v>707</v>
      </c>
      <c r="AZ16" s="392">
        <v>12378000</v>
      </c>
      <c r="BA16" s="420">
        <v>45692</v>
      </c>
      <c r="BB16" s="421">
        <v>1030</v>
      </c>
      <c r="BC16" s="422">
        <v>6189000</v>
      </c>
      <c r="BD16" s="420">
        <v>45868</v>
      </c>
      <c r="BE16" s="4">
        <v>863</v>
      </c>
      <c r="BF16" s="8" t="s">
        <v>6144</v>
      </c>
      <c r="BG16" s="232">
        <v>45693</v>
      </c>
      <c r="BH16" s="4">
        <v>5</v>
      </c>
      <c r="BI16" s="8">
        <v>5</v>
      </c>
      <c r="BJ16" s="231" t="s">
        <v>6320</v>
      </c>
      <c r="BK16" s="411" t="s">
        <v>202</v>
      </c>
      <c r="BL16" s="232">
        <v>45692</v>
      </c>
      <c r="BM16" s="232">
        <v>45691</v>
      </c>
      <c r="BN16" s="232">
        <v>46063</v>
      </c>
      <c r="BO16" s="232" t="s">
        <v>6144</v>
      </c>
      <c r="BP16" s="232" t="s">
        <v>805</v>
      </c>
      <c r="BQ16" s="8"/>
      <c r="BR16" s="403"/>
      <c r="BS16" s="8" t="s">
        <v>875</v>
      </c>
      <c r="BT16" s="8"/>
      <c r="BU16" s="8" t="s">
        <v>6147</v>
      </c>
      <c r="BV16" s="8" t="s">
        <v>6148</v>
      </c>
      <c r="BW16" s="597"/>
      <c r="BX16" s="587" t="s">
        <v>6321</v>
      </c>
      <c r="BY16" s="416">
        <v>26280</v>
      </c>
      <c r="BZ16" s="8" t="s">
        <v>3136</v>
      </c>
      <c r="CA16" s="8"/>
      <c r="CB16" s="8"/>
      <c r="CC16" s="4"/>
      <c r="CD16" s="232"/>
      <c r="CE16" s="8" t="s">
        <v>797</v>
      </c>
      <c r="CF16" s="411">
        <f ca="1">DATEDIF(BY16,TODAY(),"Y")</f>
        <v>54</v>
      </c>
      <c r="CG16" s="421" t="s">
        <v>6181</v>
      </c>
      <c r="CH16" s="421" t="s">
        <v>6269</v>
      </c>
      <c r="CI16" s="198" t="s">
        <v>6322</v>
      </c>
      <c r="CJ16" s="8"/>
      <c r="CK16" s="8"/>
    </row>
    <row r="17" spans="1:89" ht="106.5">
      <c r="A17" s="415">
        <v>16</v>
      </c>
      <c r="B17" s="415"/>
      <c r="C17" s="640">
        <v>2025</v>
      </c>
      <c r="D17" s="415" t="s">
        <v>6323</v>
      </c>
      <c r="E17" s="905" t="s">
        <v>6324</v>
      </c>
      <c r="F17" s="690" t="s">
        <v>6325</v>
      </c>
      <c r="G17" s="415" t="s">
        <v>6130</v>
      </c>
      <c r="H17" s="579">
        <v>80761043</v>
      </c>
      <c r="I17" s="415">
        <v>2</v>
      </c>
      <c r="J17" s="415" t="s">
        <v>6131</v>
      </c>
      <c r="K17" s="506" t="s">
        <v>6250</v>
      </c>
      <c r="L17" s="415" t="s">
        <v>6262</v>
      </c>
      <c r="M17" s="415" t="s">
        <v>6326</v>
      </c>
      <c r="N17" s="415">
        <v>10</v>
      </c>
      <c r="O17" s="415" t="s">
        <v>6135</v>
      </c>
      <c r="P17" s="415" t="s">
        <v>6327</v>
      </c>
      <c r="Q17" s="482">
        <v>45692</v>
      </c>
      <c r="R17" s="647">
        <v>6</v>
      </c>
      <c r="S17" s="641">
        <f>_xlfn.DAYS(U17,T17)</f>
        <v>180</v>
      </c>
      <c r="T17" s="482">
        <v>45694</v>
      </c>
      <c r="U17" s="482">
        <v>45874</v>
      </c>
      <c r="V17" s="482"/>
      <c r="W17" s="415"/>
      <c r="X17" s="579"/>
      <c r="Y17" s="644">
        <v>3</v>
      </c>
      <c r="Z17" s="415">
        <v>9</v>
      </c>
      <c r="AA17" s="482">
        <v>45875</v>
      </c>
      <c r="AB17" s="495"/>
      <c r="AC17" s="420"/>
      <c r="AD17" s="420"/>
      <c r="AE17" s="4" t="s">
        <v>21</v>
      </c>
      <c r="AF17" s="420">
        <v>45966</v>
      </c>
      <c r="AG17" s="340">
        <f t="shared" ca="1" si="0"/>
        <v>-182</v>
      </c>
      <c r="AH17" s="612" t="s">
        <v>6137</v>
      </c>
      <c r="AI17" s="423" t="s">
        <v>6138</v>
      </c>
      <c r="AJ17" s="346" t="s">
        <v>6328</v>
      </c>
      <c r="AK17" s="4" t="s">
        <v>6140</v>
      </c>
      <c r="AL17" s="8" t="s">
        <v>6298</v>
      </c>
      <c r="AM17" s="424"/>
      <c r="AN17" s="425"/>
      <c r="AO17" s="4">
        <v>128688</v>
      </c>
      <c r="AP17" s="4"/>
      <c r="AQ17" s="234" t="e">
        <f>#REF!/R17</f>
        <v>#REF!</v>
      </c>
      <c r="AR17" s="234" t="e">
        <f>#REF!/AT17</f>
        <v>#REF!</v>
      </c>
      <c r="AS17" s="8" t="s">
        <v>6329</v>
      </c>
      <c r="AT17" s="4">
        <f>_xlfn.DAYS(U17,T17)</f>
        <v>180</v>
      </c>
      <c r="AU17" s="8" t="s">
        <v>6143</v>
      </c>
      <c r="AV17" s="8">
        <v>691</v>
      </c>
      <c r="AW17" s="232">
        <v>45685</v>
      </c>
      <c r="AX17" s="392">
        <v>92400000</v>
      </c>
      <c r="AY17" s="8">
        <v>714</v>
      </c>
      <c r="AZ17" s="392">
        <v>46200000</v>
      </c>
      <c r="BA17" s="420">
        <v>45693</v>
      </c>
      <c r="BB17" s="421">
        <v>1027</v>
      </c>
      <c r="BC17" s="422">
        <v>23100000</v>
      </c>
      <c r="BD17" s="420">
        <v>45868</v>
      </c>
      <c r="BE17" s="4">
        <v>862</v>
      </c>
      <c r="BF17" s="8" t="s">
        <v>6144</v>
      </c>
      <c r="BG17" s="232">
        <v>45694</v>
      </c>
      <c r="BH17" s="4">
        <v>1</v>
      </c>
      <c r="BI17" s="8">
        <v>1</v>
      </c>
      <c r="BJ17" s="231" t="s">
        <v>6330</v>
      </c>
      <c r="BK17" s="411" t="s">
        <v>202</v>
      </c>
      <c r="BL17" s="232">
        <v>45693</v>
      </c>
      <c r="BM17" s="232">
        <v>45692</v>
      </c>
      <c r="BN17" s="232">
        <v>46063</v>
      </c>
      <c r="BO17" s="232" t="s">
        <v>6144</v>
      </c>
      <c r="BP17" s="232" t="s">
        <v>805</v>
      </c>
      <c r="BQ17" s="8"/>
      <c r="BR17" s="403"/>
      <c r="BS17" s="8" t="s">
        <v>875</v>
      </c>
      <c r="BT17" s="8"/>
      <c r="BU17" s="8" t="s">
        <v>6147</v>
      </c>
      <c r="BV17" s="8" t="s">
        <v>6148</v>
      </c>
      <c r="BW17" s="597"/>
      <c r="BX17" s="587" t="s">
        <v>6331</v>
      </c>
      <c r="BY17" s="416">
        <v>30445</v>
      </c>
      <c r="BZ17" s="8" t="s">
        <v>6164</v>
      </c>
      <c r="CA17" s="8"/>
      <c r="CB17" s="8"/>
      <c r="CC17" s="4"/>
      <c r="CD17" s="232"/>
      <c r="CE17" s="8" t="s">
        <v>797</v>
      </c>
      <c r="CF17" s="411">
        <f ca="1">DATEDIF(BY17,TODAY(),"Y")</f>
        <v>42</v>
      </c>
      <c r="CG17" s="421" t="s">
        <v>6165</v>
      </c>
      <c r="CH17" s="421" t="s">
        <v>6210</v>
      </c>
      <c r="CI17" s="198" t="s">
        <v>6332</v>
      </c>
      <c r="CJ17" s="415" t="s">
        <v>6333</v>
      </c>
      <c r="CK17" s="8"/>
    </row>
    <row r="18" spans="1:89" ht="121.5">
      <c r="A18" s="415">
        <v>17</v>
      </c>
      <c r="B18" s="415"/>
      <c r="C18" s="640">
        <v>2025</v>
      </c>
      <c r="D18" s="415" t="s">
        <v>6334</v>
      </c>
      <c r="E18" s="905" t="s">
        <v>6335</v>
      </c>
      <c r="F18" s="690" t="s">
        <v>6336</v>
      </c>
      <c r="G18" s="415" t="s">
        <v>6130</v>
      </c>
      <c r="H18" s="579">
        <v>1024553214</v>
      </c>
      <c r="I18" s="415">
        <v>0</v>
      </c>
      <c r="J18" s="415" t="s">
        <v>6131</v>
      </c>
      <c r="K18" s="506" t="s">
        <v>6132</v>
      </c>
      <c r="L18" s="415" t="s">
        <v>6201</v>
      </c>
      <c r="M18" s="415" t="s">
        <v>6337</v>
      </c>
      <c r="N18" s="415">
        <v>10</v>
      </c>
      <c r="O18" s="415" t="s">
        <v>6135</v>
      </c>
      <c r="P18" s="415" t="s">
        <v>6338</v>
      </c>
      <c r="Q18" s="482">
        <v>45691</v>
      </c>
      <c r="R18" s="647">
        <v>6</v>
      </c>
      <c r="S18" s="641">
        <f>_xlfn.DAYS(U18,T18)</f>
        <v>180</v>
      </c>
      <c r="T18" s="482">
        <v>45692</v>
      </c>
      <c r="U18" s="482">
        <v>45872</v>
      </c>
      <c r="V18" s="482"/>
      <c r="W18" s="415"/>
      <c r="X18" s="579"/>
      <c r="Y18" s="644">
        <v>3</v>
      </c>
      <c r="Z18" s="415">
        <v>9</v>
      </c>
      <c r="AA18" s="482">
        <v>45873</v>
      </c>
      <c r="AB18" s="495"/>
      <c r="AC18" s="420"/>
      <c r="AD18" s="420"/>
      <c r="AE18" s="4" t="s">
        <v>21</v>
      </c>
      <c r="AF18" s="420">
        <v>45964</v>
      </c>
      <c r="AG18" s="340">
        <f t="shared" ca="1" si="0"/>
        <v>-184</v>
      </c>
      <c r="AH18" s="612" t="s">
        <v>6137</v>
      </c>
      <c r="AI18" s="423" t="s">
        <v>6138</v>
      </c>
      <c r="AJ18" s="346" t="s">
        <v>6339</v>
      </c>
      <c r="AK18" s="4" t="s">
        <v>6140</v>
      </c>
      <c r="AL18" s="8" t="s">
        <v>6298</v>
      </c>
      <c r="AM18" s="424"/>
      <c r="AN18" s="425"/>
      <c r="AO18" s="4">
        <v>128325</v>
      </c>
      <c r="AP18" s="4"/>
      <c r="AQ18" s="234" t="e">
        <f>#REF!/R18</f>
        <v>#REF!</v>
      </c>
      <c r="AR18" s="234" t="e">
        <f>#REF!/AT18</f>
        <v>#REF!</v>
      </c>
      <c r="AS18" s="8" t="s">
        <v>6340</v>
      </c>
      <c r="AT18" s="4">
        <f>_xlfn.DAYS(U18,T18)</f>
        <v>180</v>
      </c>
      <c r="AU18" s="8" t="s">
        <v>6143</v>
      </c>
      <c r="AV18" s="8">
        <v>688</v>
      </c>
      <c r="AW18" s="232">
        <v>45684</v>
      </c>
      <c r="AX18" s="392">
        <v>216000000</v>
      </c>
      <c r="AY18" s="8">
        <v>705</v>
      </c>
      <c r="AZ18" s="392">
        <v>36000000</v>
      </c>
      <c r="BA18" s="420">
        <v>45692</v>
      </c>
      <c r="BB18" s="421">
        <v>1112</v>
      </c>
      <c r="BC18" s="422">
        <v>18000000</v>
      </c>
      <c r="BD18" s="420">
        <v>45882</v>
      </c>
      <c r="BE18" s="4">
        <v>847</v>
      </c>
      <c r="BF18" s="8" t="s">
        <v>6144</v>
      </c>
      <c r="BG18" s="232">
        <v>45692</v>
      </c>
      <c r="BH18" s="4">
        <v>1</v>
      </c>
      <c r="BI18" s="8">
        <v>1</v>
      </c>
      <c r="BJ18" s="414" t="s">
        <v>6341</v>
      </c>
      <c r="BK18" s="4" t="s">
        <v>1056</v>
      </c>
      <c r="BL18" s="232">
        <v>45692</v>
      </c>
      <c r="BM18" s="232">
        <v>45691</v>
      </c>
      <c r="BN18" s="232"/>
      <c r="BO18" s="232" t="s">
        <v>6144</v>
      </c>
      <c r="BP18" s="232" t="s">
        <v>805</v>
      </c>
      <c r="BQ18" s="8"/>
      <c r="BR18" s="403"/>
      <c r="BS18" s="8" t="s">
        <v>875</v>
      </c>
      <c r="BT18" s="8"/>
      <c r="BU18" s="8" t="s">
        <v>6162</v>
      </c>
      <c r="BV18" s="8" t="s">
        <v>6148</v>
      </c>
      <c r="BW18" s="597"/>
      <c r="BX18" s="587" t="s">
        <v>6342</v>
      </c>
      <c r="BY18" s="416">
        <v>34511</v>
      </c>
      <c r="BZ18" s="8" t="s">
        <v>3831</v>
      </c>
      <c r="CA18" s="8"/>
      <c r="CB18" s="8"/>
      <c r="CC18" s="4"/>
      <c r="CD18" s="232"/>
      <c r="CE18" s="8" t="s">
        <v>797</v>
      </c>
      <c r="CF18" s="411">
        <f ca="1">DATEDIF(BY18,TODAY(),"Y")</f>
        <v>31</v>
      </c>
      <c r="CG18" s="421" t="s">
        <v>6181</v>
      </c>
      <c r="CH18" s="421" t="s">
        <v>6343</v>
      </c>
      <c r="CI18" s="198" t="s">
        <v>6344</v>
      </c>
      <c r="CJ18" s="8"/>
      <c r="CK18" s="8"/>
    </row>
    <row r="19" spans="1:89" ht="30.75">
      <c r="A19" s="415">
        <v>18</v>
      </c>
      <c r="B19" s="415"/>
      <c r="C19" s="640">
        <v>2025</v>
      </c>
      <c r="D19" s="415" t="s">
        <v>6345</v>
      </c>
      <c r="E19" s="905" t="s">
        <v>6346</v>
      </c>
      <c r="F19" s="690" t="s">
        <v>6347</v>
      </c>
      <c r="G19" s="415" t="s">
        <v>6130</v>
      </c>
      <c r="H19" s="579">
        <v>1010960097</v>
      </c>
      <c r="I19" s="415">
        <v>1</v>
      </c>
      <c r="J19" s="415" t="s">
        <v>6131</v>
      </c>
      <c r="K19" s="506" t="s">
        <v>6132</v>
      </c>
      <c r="L19" s="415" t="s">
        <v>6201</v>
      </c>
      <c r="M19" s="415" t="s">
        <v>6348</v>
      </c>
      <c r="N19" s="415">
        <v>10</v>
      </c>
      <c r="O19" s="415" t="s">
        <v>6135</v>
      </c>
      <c r="P19" s="415" t="s">
        <v>6349</v>
      </c>
      <c r="Q19" s="482">
        <v>45692</v>
      </c>
      <c r="R19" s="647">
        <v>6</v>
      </c>
      <c r="S19" s="641">
        <f>_xlfn.DAYS(U19,T19)</f>
        <v>180</v>
      </c>
      <c r="T19" s="482">
        <v>45694</v>
      </c>
      <c r="U19" s="482">
        <v>45874</v>
      </c>
      <c r="V19" s="482"/>
      <c r="W19" s="415"/>
      <c r="X19" s="579"/>
      <c r="Y19" s="644">
        <v>3</v>
      </c>
      <c r="Z19" s="415">
        <v>9</v>
      </c>
      <c r="AA19" s="482">
        <v>45875</v>
      </c>
      <c r="AB19" s="495"/>
      <c r="AC19" s="420"/>
      <c r="AD19" s="420"/>
      <c r="AE19" s="4" t="s">
        <v>21</v>
      </c>
      <c r="AF19" s="420">
        <v>45966</v>
      </c>
      <c r="AG19" s="340">
        <f t="shared" ca="1" si="0"/>
        <v>-182</v>
      </c>
      <c r="AH19" s="612" t="s">
        <v>6137</v>
      </c>
      <c r="AI19" s="423" t="s">
        <v>6138</v>
      </c>
      <c r="AJ19" s="346" t="s">
        <v>6350</v>
      </c>
      <c r="AK19" s="4" t="s">
        <v>6140</v>
      </c>
      <c r="AL19" s="8" t="s">
        <v>823</v>
      </c>
      <c r="AM19" s="424"/>
      <c r="AN19" s="425"/>
      <c r="AO19" s="4">
        <v>128355</v>
      </c>
      <c r="AP19" s="4"/>
      <c r="AQ19" s="234" t="e">
        <f>#REF!/R19</f>
        <v>#REF!</v>
      </c>
      <c r="AR19" s="234" t="e">
        <f>#REF!/AT19</f>
        <v>#REF!</v>
      </c>
      <c r="AS19" s="415" t="s">
        <v>6351</v>
      </c>
      <c r="AT19" s="4">
        <f>_xlfn.DAYS(U19,T19)</f>
        <v>180</v>
      </c>
      <c r="AU19" s="8" t="s">
        <v>6143</v>
      </c>
      <c r="AV19" s="8">
        <v>686</v>
      </c>
      <c r="AW19" s="232">
        <v>45684</v>
      </c>
      <c r="AX19" s="392">
        <v>21000000</v>
      </c>
      <c r="AY19" s="8">
        <v>706</v>
      </c>
      <c r="AZ19" s="392">
        <v>21000000</v>
      </c>
      <c r="BA19" s="420">
        <v>45692</v>
      </c>
      <c r="BB19" s="421">
        <v>1043</v>
      </c>
      <c r="BC19" s="422">
        <v>10500000</v>
      </c>
      <c r="BD19" s="420">
        <v>45869</v>
      </c>
      <c r="BE19" s="4">
        <v>861</v>
      </c>
      <c r="BF19" s="8" t="s">
        <v>6144</v>
      </c>
      <c r="BG19" s="232">
        <v>45691</v>
      </c>
      <c r="BH19" s="4">
        <v>1</v>
      </c>
      <c r="BI19" s="8">
        <v>1</v>
      </c>
      <c r="BJ19" s="231" t="s">
        <v>6352</v>
      </c>
      <c r="BK19" s="411" t="s">
        <v>202</v>
      </c>
      <c r="BL19" s="232">
        <v>45693</v>
      </c>
      <c r="BM19" s="232">
        <v>45692</v>
      </c>
      <c r="BN19" s="232">
        <v>46063</v>
      </c>
      <c r="BO19" s="232" t="s">
        <v>6144</v>
      </c>
      <c r="BP19" s="232" t="s">
        <v>805</v>
      </c>
      <c r="BQ19" s="8"/>
      <c r="BR19" s="403"/>
      <c r="BS19" s="8" t="s">
        <v>875</v>
      </c>
      <c r="BT19" s="8"/>
      <c r="BU19" s="8" t="s">
        <v>6162</v>
      </c>
      <c r="BV19" s="8" t="s">
        <v>6148</v>
      </c>
      <c r="BW19" s="597"/>
      <c r="BX19" s="587" t="s">
        <v>6353</v>
      </c>
      <c r="BY19" s="416">
        <v>36085</v>
      </c>
      <c r="BZ19" s="8" t="s">
        <v>3136</v>
      </c>
      <c r="CA19" s="8"/>
      <c r="CB19" s="8"/>
      <c r="CC19" s="4"/>
      <c r="CD19" s="232"/>
      <c r="CE19" s="8" t="s">
        <v>797</v>
      </c>
      <c r="CF19" s="411">
        <f ca="1">DATEDIF(BY19,TODAY(),"Y")</f>
        <v>27</v>
      </c>
      <c r="CG19" s="421" t="s">
        <v>6181</v>
      </c>
      <c r="CH19" s="421" t="s">
        <v>6245</v>
      </c>
      <c r="CI19" s="198" t="s">
        <v>6354</v>
      </c>
      <c r="CJ19" s="8"/>
      <c r="CK19" s="8"/>
    </row>
    <row r="20" spans="1:89" ht="91.5">
      <c r="A20" s="415">
        <v>19</v>
      </c>
      <c r="B20" s="415"/>
      <c r="C20" s="640">
        <v>2025</v>
      </c>
      <c r="D20" s="415" t="s">
        <v>6355</v>
      </c>
      <c r="E20" s="905" t="s">
        <v>6356</v>
      </c>
      <c r="F20" s="690" t="s">
        <v>6357</v>
      </c>
      <c r="G20" s="415" t="s">
        <v>6130</v>
      </c>
      <c r="H20" s="579">
        <v>1031164634</v>
      </c>
      <c r="I20" s="415">
        <v>7</v>
      </c>
      <c r="J20" s="415" t="s">
        <v>6131</v>
      </c>
      <c r="K20" s="506" t="s">
        <v>6132</v>
      </c>
      <c r="L20" s="415" t="s">
        <v>6201</v>
      </c>
      <c r="M20" s="415" t="s">
        <v>6358</v>
      </c>
      <c r="N20" s="415">
        <v>10</v>
      </c>
      <c r="O20" s="415" t="s">
        <v>6135</v>
      </c>
      <c r="P20" s="415" t="s">
        <v>6359</v>
      </c>
      <c r="Q20" s="482">
        <v>45691</v>
      </c>
      <c r="R20" s="647">
        <v>6</v>
      </c>
      <c r="S20" s="641">
        <f>_xlfn.DAYS(U20,T20)</f>
        <v>180</v>
      </c>
      <c r="T20" s="482">
        <v>45695</v>
      </c>
      <c r="U20" s="482">
        <v>45875</v>
      </c>
      <c r="V20" s="482"/>
      <c r="W20" s="415"/>
      <c r="X20" s="579"/>
      <c r="Y20" s="644">
        <v>3</v>
      </c>
      <c r="Z20" s="415">
        <v>9</v>
      </c>
      <c r="AA20" s="482">
        <v>45876</v>
      </c>
      <c r="AB20" s="495"/>
      <c r="AC20" s="420"/>
      <c r="AD20" s="420"/>
      <c r="AE20" s="4" t="s">
        <v>21</v>
      </c>
      <c r="AF20" s="420">
        <v>45967</v>
      </c>
      <c r="AG20" s="340">
        <f t="shared" ca="1" si="0"/>
        <v>-181</v>
      </c>
      <c r="AH20" s="612" t="s">
        <v>6137</v>
      </c>
      <c r="AI20" s="423" t="s">
        <v>6138</v>
      </c>
      <c r="AJ20" s="346" t="s">
        <v>6360</v>
      </c>
      <c r="AK20" s="4" t="s">
        <v>6140</v>
      </c>
      <c r="AL20" s="8" t="s">
        <v>6192</v>
      </c>
      <c r="AM20" s="424"/>
      <c r="AN20" s="425"/>
      <c r="AO20" s="4">
        <v>128327</v>
      </c>
      <c r="AP20" s="4"/>
      <c r="AQ20" s="234" t="e">
        <f>#REF!/R20</f>
        <v>#REF!</v>
      </c>
      <c r="AR20" s="234" t="e">
        <f>#REF!/AT20</f>
        <v>#REF!</v>
      </c>
      <c r="AS20" s="8" t="s">
        <v>6361</v>
      </c>
      <c r="AT20" s="4">
        <f>_xlfn.DAYS(U20,T20)</f>
        <v>180</v>
      </c>
      <c r="AU20" s="8" t="s">
        <v>6143</v>
      </c>
      <c r="AV20" s="8">
        <v>684</v>
      </c>
      <c r="AW20" s="232">
        <v>45684</v>
      </c>
      <c r="AX20" s="392">
        <v>288000000</v>
      </c>
      <c r="AY20" s="8">
        <v>702</v>
      </c>
      <c r="AZ20" s="392">
        <v>36000000</v>
      </c>
      <c r="BA20" s="420">
        <v>45692</v>
      </c>
      <c r="BB20" s="421">
        <v>1101</v>
      </c>
      <c r="BC20" s="422">
        <v>18000000</v>
      </c>
      <c r="BD20" s="420">
        <v>45880</v>
      </c>
      <c r="BE20" s="4">
        <v>926</v>
      </c>
      <c r="BF20" s="8" t="s">
        <v>6144</v>
      </c>
      <c r="BG20" s="232">
        <v>45695</v>
      </c>
      <c r="BH20" s="4">
        <v>1</v>
      </c>
      <c r="BI20" s="8">
        <v>1</v>
      </c>
      <c r="BJ20" s="231" t="s">
        <v>6362</v>
      </c>
      <c r="BK20" s="411" t="s">
        <v>202</v>
      </c>
      <c r="BL20" s="232">
        <v>45693</v>
      </c>
      <c r="BM20" s="232">
        <v>45691</v>
      </c>
      <c r="BN20" s="232">
        <v>46065</v>
      </c>
      <c r="BO20" s="232" t="s">
        <v>6144</v>
      </c>
      <c r="BP20" s="232" t="s">
        <v>805</v>
      </c>
      <c r="BQ20" s="8"/>
      <c r="BR20" s="403"/>
      <c r="BS20" s="8" t="s">
        <v>875</v>
      </c>
      <c r="BT20" s="8"/>
      <c r="BU20" s="8" t="s">
        <v>6147</v>
      </c>
      <c r="BV20" s="8" t="s">
        <v>6148</v>
      </c>
      <c r="BW20" s="597"/>
      <c r="BX20" s="587" t="s">
        <v>6363</v>
      </c>
      <c r="BY20" s="416">
        <v>35093</v>
      </c>
      <c r="BZ20" s="8" t="s">
        <v>3831</v>
      </c>
      <c r="CA20" s="8"/>
      <c r="CB20" s="8"/>
      <c r="CC20" s="4"/>
      <c r="CD20" s="232"/>
      <c r="CE20" s="8" t="s">
        <v>797</v>
      </c>
      <c r="CF20" s="411">
        <f ca="1">DATEDIF(BY20,TODAY(),"Y")</f>
        <v>30</v>
      </c>
      <c r="CG20" s="421" t="s">
        <v>6181</v>
      </c>
      <c r="CH20" s="421" t="s">
        <v>6166</v>
      </c>
      <c r="CI20" s="198" t="s">
        <v>6364</v>
      </c>
      <c r="CJ20" s="8"/>
      <c r="CK20" s="8"/>
    </row>
    <row r="21" spans="1:89" ht="121.5">
      <c r="A21" s="415">
        <v>20</v>
      </c>
      <c r="B21" s="415"/>
      <c r="C21" s="640">
        <v>2025</v>
      </c>
      <c r="D21" s="415" t="s">
        <v>6365</v>
      </c>
      <c r="E21" s="905" t="s">
        <v>6366</v>
      </c>
      <c r="F21" s="690" t="s">
        <v>6367</v>
      </c>
      <c r="G21" s="415" t="s">
        <v>6130</v>
      </c>
      <c r="H21" s="579">
        <v>74243052</v>
      </c>
      <c r="I21" s="415">
        <v>5</v>
      </c>
      <c r="J21" s="415" t="s">
        <v>6131</v>
      </c>
      <c r="K21" s="506" t="s">
        <v>6132</v>
      </c>
      <c r="L21" s="415" t="s">
        <v>6201</v>
      </c>
      <c r="M21" s="415" t="s">
        <v>6368</v>
      </c>
      <c r="N21" s="415">
        <v>10</v>
      </c>
      <c r="O21" s="415" t="s">
        <v>6135</v>
      </c>
      <c r="P21" s="415" t="s">
        <v>6369</v>
      </c>
      <c r="Q21" s="482">
        <v>45694</v>
      </c>
      <c r="R21" s="647">
        <v>6</v>
      </c>
      <c r="S21" s="641">
        <f>_xlfn.DAYS(U21,T21)</f>
        <v>180</v>
      </c>
      <c r="T21" s="482">
        <v>45695</v>
      </c>
      <c r="U21" s="482">
        <v>45875</v>
      </c>
      <c r="V21" s="482"/>
      <c r="W21" s="415"/>
      <c r="X21" s="579"/>
      <c r="Y21" s="644"/>
      <c r="Z21" s="415"/>
      <c r="AA21" s="482" t="s">
        <v>196</v>
      </c>
      <c r="AB21" s="495"/>
      <c r="AC21" s="420"/>
      <c r="AD21" s="420"/>
      <c r="AE21" s="4" t="s">
        <v>21</v>
      </c>
      <c r="AF21" s="420">
        <v>45875</v>
      </c>
      <c r="AG21" s="340">
        <f t="shared" ca="1" si="0"/>
        <v>-273</v>
      </c>
      <c r="AH21" s="612" t="s">
        <v>6137</v>
      </c>
      <c r="AI21" s="423" t="s">
        <v>6138</v>
      </c>
      <c r="AJ21" s="346" t="s">
        <v>6370</v>
      </c>
      <c r="AK21" s="4" t="s">
        <v>6140</v>
      </c>
      <c r="AL21" s="8" t="s">
        <v>1527</v>
      </c>
      <c r="AM21" s="424"/>
      <c r="AN21" s="425"/>
      <c r="AO21" s="4">
        <v>128325</v>
      </c>
      <c r="AP21" s="4"/>
      <c r="AQ21" s="234" t="e">
        <f>#REF!/R21</f>
        <v>#REF!</v>
      </c>
      <c r="AR21" s="234" t="e">
        <f>#REF!/AT21</f>
        <v>#REF!</v>
      </c>
      <c r="AS21" s="8" t="s">
        <v>6371</v>
      </c>
      <c r="AT21" s="4">
        <f>_xlfn.DAYS(U21,T21)</f>
        <v>180</v>
      </c>
      <c r="AU21" s="8" t="s">
        <v>6143</v>
      </c>
      <c r="AV21" s="8">
        <v>688</v>
      </c>
      <c r="AW21" s="232">
        <v>45684</v>
      </c>
      <c r="AX21" s="392">
        <v>216000000</v>
      </c>
      <c r="AY21" s="8">
        <v>732</v>
      </c>
      <c r="AZ21" s="392">
        <v>36000000</v>
      </c>
      <c r="BA21" s="420">
        <v>45695</v>
      </c>
      <c r="BB21" s="420" t="s">
        <v>196</v>
      </c>
      <c r="BC21" s="386">
        <v>0</v>
      </c>
      <c r="BD21" s="420" t="s">
        <v>196</v>
      </c>
      <c r="BE21" s="420" t="s">
        <v>196</v>
      </c>
      <c r="BF21" s="8" t="s">
        <v>6144</v>
      </c>
      <c r="BG21" s="232">
        <v>45696</v>
      </c>
      <c r="BH21" s="4">
        <v>1</v>
      </c>
      <c r="BI21" s="8">
        <v>1</v>
      </c>
      <c r="BJ21" s="231" t="s">
        <v>6372</v>
      </c>
      <c r="BK21" s="411" t="s">
        <v>202</v>
      </c>
      <c r="BL21" s="232">
        <v>45694</v>
      </c>
      <c r="BM21" s="232">
        <v>45694</v>
      </c>
      <c r="BN21" s="232">
        <v>46063</v>
      </c>
      <c r="BO21" s="232" t="s">
        <v>6144</v>
      </c>
      <c r="BP21" s="232" t="s">
        <v>805</v>
      </c>
      <c r="BQ21" s="8"/>
      <c r="BR21" s="403"/>
      <c r="BS21" s="8" t="s">
        <v>875</v>
      </c>
      <c r="BT21" s="8"/>
      <c r="BU21" s="8" t="s">
        <v>6147</v>
      </c>
      <c r="BV21" s="8" t="s">
        <v>6148</v>
      </c>
      <c r="BW21" s="597"/>
      <c r="BX21" s="585" t="s">
        <v>6373</v>
      </c>
      <c r="BY21" s="416">
        <v>26909</v>
      </c>
      <c r="BZ21" s="8" t="s">
        <v>3831</v>
      </c>
      <c r="CA21" s="8"/>
      <c r="CB21" s="8"/>
      <c r="CC21" s="4"/>
      <c r="CD21" s="232"/>
      <c r="CE21" s="8" t="s">
        <v>797</v>
      </c>
      <c r="CF21" s="411">
        <f ca="1">DATEDIF(BY21,TODAY(),"Y")</f>
        <v>52</v>
      </c>
      <c r="CG21" s="421" t="s">
        <v>6165</v>
      </c>
      <c r="CH21" s="421" t="s">
        <v>6343</v>
      </c>
      <c r="CI21" s="198" t="s">
        <v>6374</v>
      </c>
      <c r="CJ21" s="8"/>
      <c r="CK21" s="8"/>
    </row>
    <row r="22" spans="1:89" ht="45.75">
      <c r="A22" s="415">
        <v>21</v>
      </c>
      <c r="B22" s="415"/>
      <c r="C22" s="640">
        <v>2025</v>
      </c>
      <c r="D22" s="415" t="s">
        <v>6375</v>
      </c>
      <c r="E22" s="905" t="s">
        <v>6376</v>
      </c>
      <c r="F22" s="690" t="s">
        <v>6377</v>
      </c>
      <c r="G22" s="415" t="s">
        <v>6130</v>
      </c>
      <c r="H22" s="579">
        <v>1000729267</v>
      </c>
      <c r="I22" s="415">
        <v>0</v>
      </c>
      <c r="J22" s="415" t="s">
        <v>6131</v>
      </c>
      <c r="K22" s="506" t="s">
        <v>6378</v>
      </c>
      <c r="L22" s="415" t="s">
        <v>6379</v>
      </c>
      <c r="M22" s="415" t="s">
        <v>6380</v>
      </c>
      <c r="N22" s="415">
        <v>10</v>
      </c>
      <c r="O22" s="415" t="s">
        <v>6135</v>
      </c>
      <c r="P22" s="415" t="s">
        <v>6381</v>
      </c>
      <c r="Q22" s="482">
        <v>45694</v>
      </c>
      <c r="R22" s="647">
        <v>6</v>
      </c>
      <c r="S22" s="641">
        <f>_xlfn.DAYS(U22,T22)</f>
        <v>180</v>
      </c>
      <c r="T22" s="482">
        <v>45695</v>
      </c>
      <c r="U22" s="482">
        <v>45875</v>
      </c>
      <c r="V22" s="482"/>
      <c r="W22" s="415"/>
      <c r="X22" s="579"/>
      <c r="Y22" s="644">
        <v>3</v>
      </c>
      <c r="Z22" s="415">
        <v>9</v>
      </c>
      <c r="AA22" s="482">
        <v>45876</v>
      </c>
      <c r="AB22" s="495"/>
      <c r="AC22" s="420"/>
      <c r="AD22" s="420"/>
      <c r="AE22" s="4" t="s">
        <v>21</v>
      </c>
      <c r="AF22" s="420">
        <v>45967</v>
      </c>
      <c r="AG22" s="340">
        <f t="shared" ca="1" si="0"/>
        <v>-181</v>
      </c>
      <c r="AH22" s="612" t="s">
        <v>6137</v>
      </c>
      <c r="AI22" s="423" t="s">
        <v>6138</v>
      </c>
      <c r="AJ22" s="346" t="s">
        <v>6382</v>
      </c>
      <c r="AK22" s="4" t="s">
        <v>6140</v>
      </c>
      <c r="AL22" s="8" t="s">
        <v>1527</v>
      </c>
      <c r="AM22" s="424"/>
      <c r="AN22" s="425"/>
      <c r="AO22" s="4">
        <v>129463</v>
      </c>
      <c r="AP22" s="4"/>
      <c r="AQ22" s="234" t="e">
        <f>#REF!/R22</f>
        <v>#REF!</v>
      </c>
      <c r="AR22" s="234" t="e">
        <f>#REF!/AT22</f>
        <v>#REF!</v>
      </c>
      <c r="AS22" s="415" t="s">
        <v>6383</v>
      </c>
      <c r="AT22" s="4">
        <f>_xlfn.DAYS(U22,T22)</f>
        <v>180</v>
      </c>
      <c r="AU22" s="8" t="s">
        <v>6143</v>
      </c>
      <c r="AV22" s="8">
        <v>709</v>
      </c>
      <c r="AW22" s="232">
        <v>45691</v>
      </c>
      <c r="AX22" s="392">
        <v>33000000</v>
      </c>
      <c r="AY22" s="8">
        <v>725</v>
      </c>
      <c r="AZ22" s="392">
        <v>33000000</v>
      </c>
      <c r="BA22" s="420">
        <v>45694</v>
      </c>
      <c r="BB22" s="421">
        <v>1044</v>
      </c>
      <c r="BC22" s="422">
        <v>15950000</v>
      </c>
      <c r="BD22" s="420">
        <v>45869</v>
      </c>
      <c r="BE22" s="4">
        <v>874</v>
      </c>
      <c r="BF22" s="8" t="s">
        <v>6144</v>
      </c>
      <c r="BG22" s="232">
        <v>45695</v>
      </c>
      <c r="BH22" s="4">
        <v>1</v>
      </c>
      <c r="BI22" s="8">
        <v>1</v>
      </c>
      <c r="BJ22" s="231" t="s">
        <v>6384</v>
      </c>
      <c r="BK22" s="411" t="s">
        <v>1541</v>
      </c>
      <c r="BL22" s="232">
        <v>45694</v>
      </c>
      <c r="BM22" s="232">
        <v>45694</v>
      </c>
      <c r="BN22" s="232">
        <v>46073</v>
      </c>
      <c r="BO22" s="232" t="s">
        <v>6144</v>
      </c>
      <c r="BP22" s="232" t="s">
        <v>805</v>
      </c>
      <c r="BQ22" s="8"/>
      <c r="BR22" s="403"/>
      <c r="BS22" s="8" t="s">
        <v>875</v>
      </c>
      <c r="BT22" s="8"/>
      <c r="BU22" s="8" t="s">
        <v>6162</v>
      </c>
      <c r="BV22" s="8" t="s">
        <v>6148</v>
      </c>
      <c r="BW22" s="597"/>
      <c r="BX22" s="586" t="s">
        <v>6385</v>
      </c>
      <c r="BY22" s="416">
        <v>37348</v>
      </c>
      <c r="BZ22" s="8" t="s">
        <v>3831</v>
      </c>
      <c r="CA22" s="8"/>
      <c r="CB22" s="8"/>
      <c r="CC22" s="4"/>
      <c r="CD22" s="232"/>
      <c r="CE22" s="8" t="s">
        <v>797</v>
      </c>
      <c r="CF22" s="411">
        <f ca="1">DATEDIF(BY22,TODAY(),"Y")</f>
        <v>24</v>
      </c>
      <c r="CG22" s="421" t="s">
        <v>6209</v>
      </c>
      <c r="CH22" s="421" t="s">
        <v>6210</v>
      </c>
      <c r="CI22" s="198" t="s">
        <v>6386</v>
      </c>
      <c r="CJ22" s="8"/>
      <c r="CK22" s="8"/>
    </row>
    <row r="23" spans="1:89" ht="76.5">
      <c r="A23" s="415">
        <v>22</v>
      </c>
      <c r="B23" s="415"/>
      <c r="C23" s="640">
        <v>2025</v>
      </c>
      <c r="D23" s="415" t="s">
        <v>6387</v>
      </c>
      <c r="E23" s="905" t="s">
        <v>6388</v>
      </c>
      <c r="F23" s="690" t="s">
        <v>6389</v>
      </c>
      <c r="G23" s="415" t="s">
        <v>6130</v>
      </c>
      <c r="H23" s="579">
        <v>1018463450</v>
      </c>
      <c r="I23" s="415">
        <v>4</v>
      </c>
      <c r="J23" s="415" t="s">
        <v>6131</v>
      </c>
      <c r="K23" s="506" t="s">
        <v>6132</v>
      </c>
      <c r="L23" s="415" t="s">
        <v>6201</v>
      </c>
      <c r="M23" s="415" t="s">
        <v>6390</v>
      </c>
      <c r="N23" s="415">
        <v>10</v>
      </c>
      <c r="O23" s="415" t="s">
        <v>6135</v>
      </c>
      <c r="P23" s="415" t="s">
        <v>6391</v>
      </c>
      <c r="Q23" s="482">
        <v>45692</v>
      </c>
      <c r="R23" s="647">
        <v>6</v>
      </c>
      <c r="S23" s="641">
        <f>_xlfn.DAYS(U23,T23)</f>
        <v>180</v>
      </c>
      <c r="T23" s="482">
        <v>45693</v>
      </c>
      <c r="U23" s="482">
        <v>45873</v>
      </c>
      <c r="V23" s="482"/>
      <c r="W23" s="415"/>
      <c r="X23" s="579"/>
      <c r="Y23" s="644">
        <v>3</v>
      </c>
      <c r="Z23" s="415">
        <v>9</v>
      </c>
      <c r="AA23" s="482">
        <v>45874</v>
      </c>
      <c r="AB23" s="495"/>
      <c r="AC23" s="420"/>
      <c r="AD23" s="420"/>
      <c r="AE23" s="4" t="s">
        <v>21</v>
      </c>
      <c r="AF23" s="420">
        <v>45965</v>
      </c>
      <c r="AG23" s="340">
        <f t="shared" ca="1" si="0"/>
        <v>-183</v>
      </c>
      <c r="AH23" s="612" t="s">
        <v>6137</v>
      </c>
      <c r="AI23" s="423" t="s">
        <v>6138</v>
      </c>
      <c r="AJ23" s="346" t="s">
        <v>6392</v>
      </c>
      <c r="AK23" s="4" t="s">
        <v>6140</v>
      </c>
      <c r="AL23" s="8" t="s">
        <v>1527</v>
      </c>
      <c r="AM23" s="424"/>
      <c r="AN23" s="425"/>
      <c r="AO23" s="4">
        <v>126499</v>
      </c>
      <c r="AP23" s="4"/>
      <c r="AQ23" s="234" t="e">
        <f>#REF!/R23</f>
        <v>#REF!</v>
      </c>
      <c r="AR23" s="234" t="e">
        <f>#REF!/AT23</f>
        <v>#REF!</v>
      </c>
      <c r="AS23" s="8" t="s">
        <v>6393</v>
      </c>
      <c r="AT23" s="4">
        <f>_xlfn.DAYS(U23,T23)</f>
        <v>180</v>
      </c>
      <c r="AU23" s="8" t="s">
        <v>6143</v>
      </c>
      <c r="AV23" s="8">
        <v>679</v>
      </c>
      <c r="AW23" s="232">
        <v>45684</v>
      </c>
      <c r="AX23" s="392">
        <v>66000000</v>
      </c>
      <c r="AY23" s="8">
        <v>716</v>
      </c>
      <c r="AZ23" s="392">
        <v>66000000</v>
      </c>
      <c r="BA23" s="420">
        <v>45693</v>
      </c>
      <c r="BB23" s="421">
        <v>1038</v>
      </c>
      <c r="BC23" s="422">
        <v>33000000</v>
      </c>
      <c r="BD23" s="420">
        <v>45868</v>
      </c>
      <c r="BE23" s="4">
        <v>848</v>
      </c>
      <c r="BF23" s="8" t="s">
        <v>6144</v>
      </c>
      <c r="BG23" s="232">
        <v>45657</v>
      </c>
      <c r="BH23" s="4">
        <v>4</v>
      </c>
      <c r="BI23" s="8">
        <v>4</v>
      </c>
      <c r="BJ23" s="231" t="s">
        <v>6394</v>
      </c>
      <c r="BK23" s="411" t="s">
        <v>202</v>
      </c>
      <c r="BL23" s="232">
        <v>45693</v>
      </c>
      <c r="BM23" s="232">
        <v>45692</v>
      </c>
      <c r="BN23" s="232">
        <v>46072</v>
      </c>
      <c r="BO23" s="232" t="s">
        <v>6144</v>
      </c>
      <c r="BP23" s="232" t="s">
        <v>805</v>
      </c>
      <c r="BQ23" s="8"/>
      <c r="BR23" s="403"/>
      <c r="BS23" s="8" t="s">
        <v>875</v>
      </c>
      <c r="BT23" s="8"/>
      <c r="BU23" s="8" t="s">
        <v>6147</v>
      </c>
      <c r="BV23" s="8" t="s">
        <v>6148</v>
      </c>
      <c r="BW23" s="597"/>
      <c r="BX23" s="586" t="s">
        <v>6395</v>
      </c>
      <c r="BY23" s="416">
        <v>34280</v>
      </c>
      <c r="BZ23" s="8" t="s">
        <v>6164</v>
      </c>
      <c r="CA23" s="8"/>
      <c r="CB23" s="8"/>
      <c r="CC23" s="4"/>
      <c r="CD23" s="232"/>
      <c r="CE23" s="8" t="s">
        <v>797</v>
      </c>
      <c r="CF23" s="411">
        <f ca="1">DATEDIF(BY23,TODAY(),"Y")</f>
        <v>32</v>
      </c>
      <c r="CG23" s="421" t="s">
        <v>6209</v>
      </c>
      <c r="CH23" s="421" t="s">
        <v>6182</v>
      </c>
      <c r="CI23" s="198" t="s">
        <v>6396</v>
      </c>
      <c r="CJ23" s="8"/>
      <c r="CK23" s="8"/>
    </row>
    <row r="24" spans="1:89" ht="45.75">
      <c r="A24" s="415">
        <v>23</v>
      </c>
      <c r="B24" s="415"/>
      <c r="C24" s="640">
        <v>2025</v>
      </c>
      <c r="D24" s="415" t="s">
        <v>6397</v>
      </c>
      <c r="E24" s="905" t="s">
        <v>6398</v>
      </c>
      <c r="F24" s="690" t="s">
        <v>6399</v>
      </c>
      <c r="G24" s="415" t="s">
        <v>6130</v>
      </c>
      <c r="H24" s="579">
        <v>52809435</v>
      </c>
      <c r="I24" s="415">
        <v>3</v>
      </c>
      <c r="J24" s="415" t="s">
        <v>6131</v>
      </c>
      <c r="K24" s="506" t="s">
        <v>6400</v>
      </c>
      <c r="L24" s="415" t="s">
        <v>6401</v>
      </c>
      <c r="M24" s="415" t="s">
        <v>6402</v>
      </c>
      <c r="N24" s="415">
        <v>10</v>
      </c>
      <c r="O24" s="415" t="s">
        <v>6135</v>
      </c>
      <c r="P24" s="415" t="s">
        <v>6403</v>
      </c>
      <c r="Q24" s="482">
        <v>45691</v>
      </c>
      <c r="R24" s="647">
        <v>6</v>
      </c>
      <c r="S24" s="641">
        <f>_xlfn.DAYS(U24,T24)</f>
        <v>180</v>
      </c>
      <c r="T24" s="482">
        <v>45693</v>
      </c>
      <c r="U24" s="482">
        <v>45873</v>
      </c>
      <c r="V24" s="482"/>
      <c r="W24" s="415"/>
      <c r="X24" s="579"/>
      <c r="Y24" s="644">
        <v>3</v>
      </c>
      <c r="Z24" s="415">
        <v>9</v>
      </c>
      <c r="AA24" s="482">
        <v>45874</v>
      </c>
      <c r="AB24" s="495"/>
      <c r="AC24" s="420"/>
      <c r="AD24" s="420"/>
      <c r="AE24" s="4" t="s">
        <v>21</v>
      </c>
      <c r="AF24" s="420">
        <v>45965</v>
      </c>
      <c r="AG24" s="340">
        <f t="shared" ca="1" si="0"/>
        <v>-183</v>
      </c>
      <c r="AH24" s="612" t="s">
        <v>6137</v>
      </c>
      <c r="AI24" s="423" t="s">
        <v>6138</v>
      </c>
      <c r="AJ24" s="346" t="s">
        <v>6404</v>
      </c>
      <c r="AK24" s="4" t="s">
        <v>6140</v>
      </c>
      <c r="AL24" s="8" t="s">
        <v>6192</v>
      </c>
      <c r="AM24" s="424"/>
      <c r="AN24" s="425"/>
      <c r="AO24" s="4">
        <v>129464</v>
      </c>
      <c r="AP24" s="4"/>
      <c r="AQ24" s="234" t="e">
        <f>#REF!/R24</f>
        <v>#REF!</v>
      </c>
      <c r="AR24" s="234" t="e">
        <f>#REF!/AT24</f>
        <v>#REF!</v>
      </c>
      <c r="AS24" s="415" t="s">
        <v>6405</v>
      </c>
      <c r="AT24" s="4">
        <f>_xlfn.DAYS(U24,T24)</f>
        <v>180</v>
      </c>
      <c r="AU24" s="8" t="s">
        <v>6143</v>
      </c>
      <c r="AV24" s="8">
        <v>700</v>
      </c>
      <c r="AW24" s="232">
        <v>45691</v>
      </c>
      <c r="AX24" s="392">
        <v>30000000</v>
      </c>
      <c r="AY24" s="8">
        <v>700</v>
      </c>
      <c r="AZ24" s="392">
        <v>30000000</v>
      </c>
      <c r="BA24" s="420">
        <v>45692</v>
      </c>
      <c r="BB24" s="421">
        <v>1090</v>
      </c>
      <c r="BC24" s="422">
        <v>15000000</v>
      </c>
      <c r="BD24" s="420">
        <v>45874</v>
      </c>
      <c r="BE24" s="4">
        <v>901</v>
      </c>
      <c r="BF24" s="8" t="s">
        <v>6144</v>
      </c>
      <c r="BG24" s="232">
        <v>45693</v>
      </c>
      <c r="BH24" s="4">
        <v>1</v>
      </c>
      <c r="BI24" s="8">
        <v>1</v>
      </c>
      <c r="BJ24" s="231" t="s">
        <v>6406</v>
      </c>
      <c r="BK24" s="411" t="s">
        <v>1056</v>
      </c>
      <c r="BL24" s="232">
        <v>45692</v>
      </c>
      <c r="BM24" s="232">
        <v>45691</v>
      </c>
      <c r="BN24" s="232">
        <v>46066</v>
      </c>
      <c r="BO24" s="232" t="s">
        <v>6144</v>
      </c>
      <c r="BP24" s="232" t="s">
        <v>805</v>
      </c>
      <c r="BQ24" s="8"/>
      <c r="BR24" s="403"/>
      <c r="BS24" s="8" t="s">
        <v>875</v>
      </c>
      <c r="BT24" s="8"/>
      <c r="BU24" s="8" t="s">
        <v>6162</v>
      </c>
      <c r="BV24" s="8" t="s">
        <v>6148</v>
      </c>
      <c r="BW24" s="597"/>
      <c r="BX24" s="587" t="s">
        <v>6407</v>
      </c>
      <c r="BY24" s="416">
        <v>29484</v>
      </c>
      <c r="BZ24" s="8" t="s">
        <v>3831</v>
      </c>
      <c r="CA24" s="8"/>
      <c r="CB24" s="8"/>
      <c r="CC24" s="4"/>
      <c r="CD24" s="232"/>
      <c r="CE24" s="8" t="s">
        <v>797</v>
      </c>
      <c r="CF24" s="411">
        <f ca="1">DATEDIF(BY24,TODAY(),"Y")</f>
        <v>45</v>
      </c>
      <c r="CG24" s="421" t="s">
        <v>6165</v>
      </c>
      <c r="CH24" s="421" t="s">
        <v>6245</v>
      </c>
      <c r="CI24" s="198" t="s">
        <v>6408</v>
      </c>
      <c r="CJ24" s="8"/>
      <c r="CK24" s="8"/>
    </row>
    <row r="25" spans="1:89" ht="60.75">
      <c r="A25" s="415">
        <v>24</v>
      </c>
      <c r="B25" s="415"/>
      <c r="C25" s="640">
        <v>2025</v>
      </c>
      <c r="D25" s="415" t="s">
        <v>6409</v>
      </c>
      <c r="E25" s="905" t="s">
        <v>6410</v>
      </c>
      <c r="F25" s="690" t="s">
        <v>6411</v>
      </c>
      <c r="G25" s="415" t="s">
        <v>6130</v>
      </c>
      <c r="H25" s="579">
        <v>1030682654</v>
      </c>
      <c r="I25" s="415">
        <v>2</v>
      </c>
      <c r="J25" s="415" t="s">
        <v>6131</v>
      </c>
      <c r="K25" s="506" t="s">
        <v>6412</v>
      </c>
      <c r="L25" s="415" t="s">
        <v>6413</v>
      </c>
      <c r="M25" s="415" t="s">
        <v>6414</v>
      </c>
      <c r="N25" s="415">
        <v>10</v>
      </c>
      <c r="O25" s="415" t="s">
        <v>6135</v>
      </c>
      <c r="P25" s="415" t="s">
        <v>6415</v>
      </c>
      <c r="Q25" s="482">
        <v>45692</v>
      </c>
      <c r="R25" s="647">
        <v>6</v>
      </c>
      <c r="S25" s="641">
        <f>_xlfn.DAYS(U25,T25)</f>
        <v>180</v>
      </c>
      <c r="T25" s="482">
        <v>45694</v>
      </c>
      <c r="U25" s="482">
        <v>45874</v>
      </c>
      <c r="V25" s="482"/>
      <c r="W25" s="415"/>
      <c r="X25" s="579"/>
      <c r="Y25" s="644">
        <v>3</v>
      </c>
      <c r="Z25" s="415">
        <v>9</v>
      </c>
      <c r="AA25" s="482">
        <v>45875</v>
      </c>
      <c r="AB25" s="495"/>
      <c r="AC25" s="420"/>
      <c r="AD25" s="420"/>
      <c r="AE25" s="4" t="s">
        <v>21</v>
      </c>
      <c r="AF25" s="420">
        <v>45966</v>
      </c>
      <c r="AG25" s="340">
        <f t="shared" ca="1" si="0"/>
        <v>-182</v>
      </c>
      <c r="AH25" s="612" t="s">
        <v>6137</v>
      </c>
      <c r="AI25" s="423" t="s">
        <v>6138</v>
      </c>
      <c r="AJ25" s="346" t="s">
        <v>6416</v>
      </c>
      <c r="AK25" s="4" t="s">
        <v>6140</v>
      </c>
      <c r="AL25" s="8" t="s">
        <v>6192</v>
      </c>
      <c r="AM25" s="424"/>
      <c r="AN25" s="425"/>
      <c r="AO25" s="4">
        <v>129743</v>
      </c>
      <c r="AP25" s="4"/>
      <c r="AQ25" s="234" t="e">
        <f>#REF!/R25</f>
        <v>#REF!</v>
      </c>
      <c r="AR25" s="234" t="e">
        <f>#REF!/AT25</f>
        <v>#REF!</v>
      </c>
      <c r="AS25" s="8" t="s">
        <v>6417</v>
      </c>
      <c r="AT25" s="4">
        <f>_xlfn.DAYS(U25,T25)</f>
        <v>180</v>
      </c>
      <c r="AU25" s="8" t="s">
        <v>6143</v>
      </c>
      <c r="AV25" s="8">
        <v>713</v>
      </c>
      <c r="AW25" s="232">
        <v>45692</v>
      </c>
      <c r="AX25" s="392">
        <v>24000000</v>
      </c>
      <c r="AY25" s="8">
        <v>717</v>
      </c>
      <c r="AZ25" s="392">
        <v>24000000</v>
      </c>
      <c r="BA25" s="420">
        <v>45693</v>
      </c>
      <c r="BB25" s="421">
        <v>1083</v>
      </c>
      <c r="BC25" s="422">
        <v>12000000</v>
      </c>
      <c r="BD25" s="420">
        <v>45874</v>
      </c>
      <c r="BE25" s="4">
        <v>883</v>
      </c>
      <c r="BF25" s="8" t="s">
        <v>6144</v>
      </c>
      <c r="BG25" s="232">
        <v>45694</v>
      </c>
      <c r="BH25" s="4">
        <v>1</v>
      </c>
      <c r="BI25" s="8">
        <v>1</v>
      </c>
      <c r="BJ25" s="231" t="s">
        <v>6418</v>
      </c>
      <c r="BK25" s="411" t="s">
        <v>1541</v>
      </c>
      <c r="BL25" s="232">
        <v>45693</v>
      </c>
      <c r="BM25" s="232">
        <v>45692</v>
      </c>
      <c r="BN25" s="232">
        <v>46063</v>
      </c>
      <c r="BO25" s="232" t="s">
        <v>6144</v>
      </c>
      <c r="BP25" s="232" t="s">
        <v>805</v>
      </c>
      <c r="BQ25" s="8"/>
      <c r="BR25" s="403"/>
      <c r="BS25" s="8" t="s">
        <v>875</v>
      </c>
      <c r="BT25" s="8"/>
      <c r="BU25" s="8" t="s">
        <v>6162</v>
      </c>
      <c r="BV25" s="8" t="s">
        <v>6148</v>
      </c>
      <c r="BW25" s="597"/>
      <c r="BX25" s="586" t="s">
        <v>6419</v>
      </c>
      <c r="BY25" s="416">
        <v>35678</v>
      </c>
      <c r="BZ25" s="8" t="s">
        <v>3831</v>
      </c>
      <c r="CA25" s="8"/>
      <c r="CB25" s="8"/>
      <c r="CC25" s="4"/>
      <c r="CD25" s="232"/>
      <c r="CE25" s="8" t="s">
        <v>797</v>
      </c>
      <c r="CF25" s="411">
        <f ca="1">DATEDIF(BY25,TODAY(),"Y")</f>
        <v>28</v>
      </c>
      <c r="CG25" s="421" t="s">
        <v>6209</v>
      </c>
      <c r="CH25" s="421" t="s">
        <v>6182</v>
      </c>
      <c r="CI25" s="198" t="s">
        <v>6420</v>
      </c>
      <c r="CJ25" s="8"/>
      <c r="CK25" s="8"/>
    </row>
    <row r="26" spans="1:89" ht="60.75">
      <c r="A26" s="415">
        <v>25</v>
      </c>
      <c r="B26" s="415"/>
      <c r="C26" s="640">
        <v>2025</v>
      </c>
      <c r="D26" s="415" t="s">
        <v>6421</v>
      </c>
      <c r="E26" s="905" t="s">
        <v>6422</v>
      </c>
      <c r="F26" s="690" t="s">
        <v>6423</v>
      </c>
      <c r="G26" s="415" t="s">
        <v>6130</v>
      </c>
      <c r="H26" s="579">
        <v>53048231</v>
      </c>
      <c r="I26" s="415">
        <v>5</v>
      </c>
      <c r="J26" s="415" t="s">
        <v>6131</v>
      </c>
      <c r="K26" s="506" t="s">
        <v>6424</v>
      </c>
      <c r="L26" s="415" t="s">
        <v>6425</v>
      </c>
      <c r="M26" s="415" t="s">
        <v>6426</v>
      </c>
      <c r="N26" s="415">
        <v>10</v>
      </c>
      <c r="O26" s="415" t="s">
        <v>6135</v>
      </c>
      <c r="P26" s="415" t="s">
        <v>6427</v>
      </c>
      <c r="Q26" s="482">
        <v>45702</v>
      </c>
      <c r="R26" s="647">
        <v>6</v>
      </c>
      <c r="S26" s="641">
        <f>_xlfn.DAYS(U26,T26)</f>
        <v>180</v>
      </c>
      <c r="T26" s="482">
        <v>45707</v>
      </c>
      <c r="U26" s="482">
        <v>45887</v>
      </c>
      <c r="V26" s="482"/>
      <c r="W26" s="415"/>
      <c r="X26" s="579"/>
      <c r="Y26" s="644">
        <v>3</v>
      </c>
      <c r="Z26" s="415">
        <v>9</v>
      </c>
      <c r="AA26" s="482">
        <v>45888</v>
      </c>
      <c r="AB26" s="495"/>
      <c r="AC26" s="420"/>
      <c r="AD26" s="420"/>
      <c r="AE26" s="4" t="s">
        <v>21</v>
      </c>
      <c r="AF26" s="420">
        <v>45979</v>
      </c>
      <c r="AG26" s="340">
        <f t="shared" ca="1" si="0"/>
        <v>-169</v>
      </c>
      <c r="AH26" s="612" t="s">
        <v>6137</v>
      </c>
      <c r="AI26" s="423" t="s">
        <v>6138</v>
      </c>
      <c r="AJ26" s="346" t="s">
        <v>6428</v>
      </c>
      <c r="AK26" s="4" t="s">
        <v>6140</v>
      </c>
      <c r="AL26" s="8" t="s">
        <v>20</v>
      </c>
      <c r="AM26" s="424"/>
      <c r="AN26" s="425"/>
      <c r="AO26" s="4">
        <v>125905</v>
      </c>
      <c r="AP26" s="4"/>
      <c r="AQ26" s="234" t="e">
        <f>#REF!/R26</f>
        <v>#REF!</v>
      </c>
      <c r="AR26" s="234" t="e">
        <f>#REF!/AT26</f>
        <v>#REF!</v>
      </c>
      <c r="AS26" s="8" t="s">
        <v>6429</v>
      </c>
      <c r="AT26" s="4">
        <f>_xlfn.DAYS(U26,T26)</f>
        <v>180</v>
      </c>
      <c r="AU26" s="8" t="s">
        <v>6143</v>
      </c>
      <c r="AV26" s="8">
        <v>678</v>
      </c>
      <c r="AW26" s="232">
        <v>45684</v>
      </c>
      <c r="AX26" s="392">
        <v>75000000</v>
      </c>
      <c r="AY26" s="7">
        <v>754</v>
      </c>
      <c r="AZ26" s="392">
        <v>15000000</v>
      </c>
      <c r="BA26" s="420">
        <v>45705</v>
      </c>
      <c r="BB26" s="421">
        <v>1121</v>
      </c>
      <c r="BC26" s="422">
        <v>7500000</v>
      </c>
      <c r="BD26" s="420">
        <v>45888</v>
      </c>
      <c r="BE26" s="4">
        <v>936</v>
      </c>
      <c r="BF26" s="8" t="s">
        <v>6144</v>
      </c>
      <c r="BG26" s="232">
        <v>45707</v>
      </c>
      <c r="BH26" s="4">
        <v>4</v>
      </c>
      <c r="BI26" s="8">
        <v>4</v>
      </c>
      <c r="BJ26" s="231" t="s">
        <v>6430</v>
      </c>
      <c r="BK26" s="411" t="s">
        <v>1541</v>
      </c>
      <c r="BL26" s="232">
        <v>45705</v>
      </c>
      <c r="BM26" s="232">
        <v>45702</v>
      </c>
      <c r="BN26" s="232">
        <v>46073</v>
      </c>
      <c r="BO26" s="232" t="s">
        <v>6144</v>
      </c>
      <c r="BP26" s="232" t="s">
        <v>805</v>
      </c>
      <c r="BQ26" s="8"/>
      <c r="BR26" s="403"/>
      <c r="BS26" s="8" t="s">
        <v>875</v>
      </c>
      <c r="BT26" s="8"/>
      <c r="BU26" s="8" t="s">
        <v>6162</v>
      </c>
      <c r="BV26" s="8" t="s">
        <v>6148</v>
      </c>
      <c r="BW26" s="597"/>
      <c r="BX26" s="586" t="s">
        <v>6431</v>
      </c>
      <c r="BY26" s="416">
        <v>34722</v>
      </c>
      <c r="BZ26" s="8" t="s">
        <v>3136</v>
      </c>
      <c r="CA26" s="8"/>
      <c r="CB26" s="8"/>
      <c r="CC26" s="4"/>
      <c r="CD26" s="232"/>
      <c r="CE26" s="8" t="s">
        <v>797</v>
      </c>
      <c r="CF26" s="4">
        <f ca="1">DATEDIF(BY26,TODAY(),"Y")</f>
        <v>31</v>
      </c>
      <c r="CG26" s="421" t="s">
        <v>6181</v>
      </c>
      <c r="CH26" s="421" t="s">
        <v>6343</v>
      </c>
      <c r="CI26" s="198" t="s">
        <v>6432</v>
      </c>
      <c r="CJ26" s="8"/>
      <c r="CK26" s="8"/>
    </row>
    <row r="27" spans="1:89" ht="76.5">
      <c r="A27" s="415">
        <v>26</v>
      </c>
      <c r="B27" s="415"/>
      <c r="C27" s="640">
        <v>2025</v>
      </c>
      <c r="D27" s="415" t="s">
        <v>6433</v>
      </c>
      <c r="E27" s="905" t="s">
        <v>6434</v>
      </c>
      <c r="F27" s="690" t="s">
        <v>6435</v>
      </c>
      <c r="G27" s="415" t="s">
        <v>6130</v>
      </c>
      <c r="H27" s="579">
        <v>1022349821</v>
      </c>
      <c r="I27" s="415">
        <v>0</v>
      </c>
      <c r="J27" s="415" t="s">
        <v>6131</v>
      </c>
      <c r="K27" s="506" t="s">
        <v>6215</v>
      </c>
      <c r="L27" s="415" t="s">
        <v>6436</v>
      </c>
      <c r="M27" s="415" t="s">
        <v>6437</v>
      </c>
      <c r="N27" s="415">
        <v>10</v>
      </c>
      <c r="O27" s="415" t="s">
        <v>6135</v>
      </c>
      <c r="P27" s="415" t="s">
        <v>6317</v>
      </c>
      <c r="Q27" s="482">
        <v>45693</v>
      </c>
      <c r="R27" s="647">
        <v>6</v>
      </c>
      <c r="S27" s="641">
        <f>_xlfn.DAYS(U27,T27)</f>
        <v>180</v>
      </c>
      <c r="T27" s="482">
        <v>45694</v>
      </c>
      <c r="U27" s="482">
        <v>45874</v>
      </c>
      <c r="V27" s="482"/>
      <c r="W27" s="415"/>
      <c r="X27" s="579"/>
      <c r="Y27" s="644">
        <v>3</v>
      </c>
      <c r="Z27" s="415">
        <v>9</v>
      </c>
      <c r="AA27" s="482">
        <v>45875</v>
      </c>
      <c r="AB27" s="495"/>
      <c r="AC27" s="420"/>
      <c r="AD27" s="420"/>
      <c r="AE27" s="4" t="s">
        <v>21</v>
      </c>
      <c r="AF27" s="420">
        <v>45966</v>
      </c>
      <c r="AG27" s="340">
        <f t="shared" ca="1" si="0"/>
        <v>-182</v>
      </c>
      <c r="AH27" s="612" t="s">
        <v>6137</v>
      </c>
      <c r="AI27" s="423" t="s">
        <v>6138</v>
      </c>
      <c r="AJ27" s="346" t="s">
        <v>6438</v>
      </c>
      <c r="AK27" s="4" t="s">
        <v>6140</v>
      </c>
      <c r="AL27" s="8" t="s">
        <v>20</v>
      </c>
      <c r="AM27" s="424"/>
      <c r="AN27" s="425"/>
      <c r="AO27" s="4">
        <v>125907</v>
      </c>
      <c r="AP27" s="4"/>
      <c r="AQ27" s="234" t="e">
        <f>#REF!/R27</f>
        <v>#REF!</v>
      </c>
      <c r="AR27" s="234" t="e">
        <f>#REF!/AT27</f>
        <v>#REF!</v>
      </c>
      <c r="AS27" s="8" t="s">
        <v>6439</v>
      </c>
      <c r="AT27" s="4">
        <f>_xlfn.DAYS(U27,T27)</f>
        <v>180</v>
      </c>
      <c r="AU27" s="8" t="s">
        <v>6143</v>
      </c>
      <c r="AV27" s="8">
        <v>677</v>
      </c>
      <c r="AW27" s="232">
        <v>45684</v>
      </c>
      <c r="AX27" s="392">
        <v>235182000</v>
      </c>
      <c r="AY27" s="8">
        <v>720</v>
      </c>
      <c r="AZ27" s="392">
        <v>12378000</v>
      </c>
      <c r="BA27" s="420">
        <v>45694</v>
      </c>
      <c r="BB27" s="421">
        <v>1050</v>
      </c>
      <c r="BC27" s="422">
        <v>6189000</v>
      </c>
      <c r="BD27" s="420">
        <v>45869</v>
      </c>
      <c r="BE27" s="4">
        <v>860</v>
      </c>
      <c r="BF27" s="8" t="s">
        <v>6144</v>
      </c>
      <c r="BG27" s="232">
        <v>45694</v>
      </c>
      <c r="BH27" s="4">
        <v>5</v>
      </c>
      <c r="BI27" s="8">
        <v>5</v>
      </c>
      <c r="BJ27" s="231" t="s">
        <v>6440</v>
      </c>
      <c r="BK27" s="411" t="s">
        <v>202</v>
      </c>
      <c r="BL27" s="232">
        <v>45693</v>
      </c>
      <c r="BM27" s="232">
        <v>45693</v>
      </c>
      <c r="BN27" s="232">
        <v>46073</v>
      </c>
      <c r="BO27" s="232" t="s">
        <v>6144</v>
      </c>
      <c r="BP27" s="232" t="s">
        <v>805</v>
      </c>
      <c r="BQ27" s="8"/>
      <c r="BR27" s="403"/>
      <c r="BS27" s="8" t="s">
        <v>875</v>
      </c>
      <c r="BT27" s="8"/>
      <c r="BU27" s="8" t="s">
        <v>6162</v>
      </c>
      <c r="BV27" s="8" t="s">
        <v>6148</v>
      </c>
      <c r="BW27" s="597"/>
      <c r="BX27" s="587" t="s">
        <v>6441</v>
      </c>
      <c r="BY27" s="416">
        <v>32151</v>
      </c>
      <c r="BZ27" s="8" t="s">
        <v>3136</v>
      </c>
      <c r="CA27" s="8"/>
      <c r="CB27" s="8"/>
      <c r="CC27" s="4"/>
      <c r="CD27" s="232"/>
      <c r="CE27" s="8" t="s">
        <v>797</v>
      </c>
      <c r="CF27" s="4">
        <f ca="1">DATEDIF(BY27,TODAY(),"Y")</f>
        <v>38</v>
      </c>
      <c r="CG27" s="421" t="s">
        <v>6181</v>
      </c>
      <c r="CH27" s="421" t="s">
        <v>6210</v>
      </c>
      <c r="CI27" s="198" t="s">
        <v>6442</v>
      </c>
      <c r="CJ27" s="8"/>
      <c r="CK27" s="8"/>
    </row>
    <row r="28" spans="1:89" ht="76.5">
      <c r="A28" s="415">
        <v>27</v>
      </c>
      <c r="B28" s="415"/>
      <c r="C28" s="640">
        <v>2025</v>
      </c>
      <c r="D28" s="415" t="s">
        <v>6443</v>
      </c>
      <c r="E28" s="905" t="s">
        <v>6444</v>
      </c>
      <c r="F28" s="690" t="s">
        <v>6445</v>
      </c>
      <c r="G28" s="415" t="s">
        <v>6130</v>
      </c>
      <c r="H28" s="579">
        <v>80274346</v>
      </c>
      <c r="I28" s="415">
        <v>1</v>
      </c>
      <c r="J28" s="415" t="s">
        <v>6131</v>
      </c>
      <c r="K28" s="506" t="s">
        <v>6215</v>
      </c>
      <c r="L28" s="415" t="s">
        <v>6436</v>
      </c>
      <c r="M28" s="415" t="s">
        <v>6446</v>
      </c>
      <c r="N28" s="415">
        <v>10</v>
      </c>
      <c r="O28" s="415" t="s">
        <v>6135</v>
      </c>
      <c r="P28" s="415" t="s">
        <v>6447</v>
      </c>
      <c r="Q28" s="482">
        <v>45693</v>
      </c>
      <c r="R28" s="647">
        <v>6</v>
      </c>
      <c r="S28" s="641">
        <f>_xlfn.DAYS(U28,T28)</f>
        <v>180</v>
      </c>
      <c r="T28" s="482">
        <v>45699</v>
      </c>
      <c r="U28" s="482">
        <v>45879</v>
      </c>
      <c r="V28" s="482"/>
      <c r="W28" s="415"/>
      <c r="X28" s="579"/>
      <c r="Y28" s="644"/>
      <c r="Z28" s="415"/>
      <c r="AA28" s="482" t="s">
        <v>196</v>
      </c>
      <c r="AB28" s="495"/>
      <c r="AC28" s="420"/>
      <c r="AD28" s="420"/>
      <c r="AE28" s="4" t="s">
        <v>21</v>
      </c>
      <c r="AF28" s="420">
        <v>45879</v>
      </c>
      <c r="AG28" s="340">
        <f t="shared" ca="1" si="0"/>
        <v>-269</v>
      </c>
      <c r="AH28" s="612" t="s">
        <v>6137</v>
      </c>
      <c r="AI28" s="423" t="s">
        <v>6138</v>
      </c>
      <c r="AJ28" s="346" t="s">
        <v>6448</v>
      </c>
      <c r="AK28" s="4" t="s">
        <v>6140</v>
      </c>
      <c r="AL28" s="8" t="s">
        <v>20</v>
      </c>
      <c r="AM28" s="424"/>
      <c r="AN28" s="425"/>
      <c r="AO28" s="4">
        <v>125907</v>
      </c>
      <c r="AP28" s="4"/>
      <c r="AQ28" s="234" t="e">
        <f>#REF!/R28</f>
        <v>#REF!</v>
      </c>
      <c r="AR28" s="234" t="e">
        <f>#REF!/AT28</f>
        <v>#REF!</v>
      </c>
      <c r="AS28" s="8" t="s">
        <v>6449</v>
      </c>
      <c r="AT28" s="4">
        <f>_xlfn.DAYS(U28,T28)</f>
        <v>180</v>
      </c>
      <c r="AU28" s="8" t="s">
        <v>6143</v>
      </c>
      <c r="AV28" s="8">
        <v>677</v>
      </c>
      <c r="AW28" s="232">
        <v>45684</v>
      </c>
      <c r="AX28" s="392">
        <v>235182000</v>
      </c>
      <c r="AY28" s="8">
        <v>719</v>
      </c>
      <c r="AZ28" s="392">
        <v>12378000</v>
      </c>
      <c r="BA28" s="420">
        <v>45694</v>
      </c>
      <c r="BB28" s="420" t="s">
        <v>196</v>
      </c>
      <c r="BC28" s="386">
        <v>0</v>
      </c>
      <c r="BD28" s="420" t="s">
        <v>196</v>
      </c>
      <c r="BE28" s="420" t="s">
        <v>196</v>
      </c>
      <c r="BF28" s="8" t="s">
        <v>6144</v>
      </c>
      <c r="BG28" s="232">
        <v>45699</v>
      </c>
      <c r="BH28" s="4">
        <v>5</v>
      </c>
      <c r="BI28" s="8">
        <v>5</v>
      </c>
      <c r="BJ28" s="231" t="s">
        <v>6450</v>
      </c>
      <c r="BK28" s="411" t="s">
        <v>1056</v>
      </c>
      <c r="BL28" s="232">
        <v>45695</v>
      </c>
      <c r="BM28" s="232">
        <v>45694</v>
      </c>
      <c r="BN28" s="232">
        <v>46074</v>
      </c>
      <c r="BO28" s="232" t="s">
        <v>6144</v>
      </c>
      <c r="BP28" s="232" t="s">
        <v>805</v>
      </c>
      <c r="BQ28" s="8"/>
      <c r="BR28" s="403"/>
      <c r="BS28" s="8" t="s">
        <v>875</v>
      </c>
      <c r="BT28" s="8"/>
      <c r="BU28" s="8" t="s">
        <v>6147</v>
      </c>
      <c r="BV28" s="8" t="s">
        <v>6148</v>
      </c>
      <c r="BW28" s="597"/>
      <c r="BX28" s="587" t="s">
        <v>6451</v>
      </c>
      <c r="BY28" s="416">
        <v>25021</v>
      </c>
      <c r="BZ28" s="8" t="s">
        <v>3136</v>
      </c>
      <c r="CA28" s="8"/>
      <c r="CB28" s="8"/>
      <c r="CC28" s="4"/>
      <c r="CD28" s="232"/>
      <c r="CE28" s="8" t="s">
        <v>797</v>
      </c>
      <c r="CF28" s="411">
        <f ca="1">DATEDIF(BY28,TODAY(),"Y")</f>
        <v>57</v>
      </c>
      <c r="CG28" s="421" t="s">
        <v>6181</v>
      </c>
      <c r="CH28" s="421" t="s">
        <v>6343</v>
      </c>
      <c r="CI28" s="198" t="s">
        <v>6452</v>
      </c>
      <c r="CJ28" s="8"/>
      <c r="CK28" s="8"/>
    </row>
    <row r="29" spans="1:89" ht="76.5">
      <c r="A29" s="415">
        <v>28</v>
      </c>
      <c r="B29" s="415"/>
      <c r="C29" s="640">
        <v>2025</v>
      </c>
      <c r="D29" s="415" t="s">
        <v>6453</v>
      </c>
      <c r="E29" s="905" t="s">
        <v>6454</v>
      </c>
      <c r="F29" s="690" t="s">
        <v>6455</v>
      </c>
      <c r="G29" s="415" t="s">
        <v>6130</v>
      </c>
      <c r="H29" s="579">
        <v>72261228</v>
      </c>
      <c r="I29" s="415">
        <v>3</v>
      </c>
      <c r="J29" s="415" t="s">
        <v>6131</v>
      </c>
      <c r="K29" s="506" t="s">
        <v>6215</v>
      </c>
      <c r="L29" s="415" t="s">
        <v>6436</v>
      </c>
      <c r="M29" s="415" t="s">
        <v>6456</v>
      </c>
      <c r="N29" s="415">
        <v>10</v>
      </c>
      <c r="O29" s="415" t="s">
        <v>6135</v>
      </c>
      <c r="P29" s="415" t="s">
        <v>6447</v>
      </c>
      <c r="Q29" s="482">
        <v>45694</v>
      </c>
      <c r="R29" s="647">
        <v>6</v>
      </c>
      <c r="S29" s="641">
        <f>_xlfn.DAYS(U29,T29)</f>
        <v>180</v>
      </c>
      <c r="T29" s="482">
        <v>45694</v>
      </c>
      <c r="U29" s="482">
        <v>45874</v>
      </c>
      <c r="V29" s="482"/>
      <c r="W29" s="415"/>
      <c r="X29" s="579"/>
      <c r="Y29" s="644">
        <v>3</v>
      </c>
      <c r="Z29" s="415">
        <v>9</v>
      </c>
      <c r="AA29" s="482">
        <v>45875</v>
      </c>
      <c r="AB29" s="495"/>
      <c r="AC29" s="420"/>
      <c r="AD29" s="420"/>
      <c r="AE29" s="4" t="s">
        <v>21</v>
      </c>
      <c r="AF29" s="420">
        <v>45966</v>
      </c>
      <c r="AG29" s="340">
        <f t="shared" ca="1" si="0"/>
        <v>-182</v>
      </c>
      <c r="AH29" s="612" t="s">
        <v>6137</v>
      </c>
      <c r="AI29" s="423" t="s">
        <v>6138</v>
      </c>
      <c r="AJ29" s="346" t="s">
        <v>6457</v>
      </c>
      <c r="AK29" s="4" t="s">
        <v>6140</v>
      </c>
      <c r="AL29" s="8" t="s">
        <v>20</v>
      </c>
      <c r="AM29" s="424"/>
      <c r="AN29" s="425"/>
      <c r="AO29" s="4">
        <v>125907</v>
      </c>
      <c r="AP29" s="4"/>
      <c r="AQ29" s="234" t="e">
        <f>#REF!/R29</f>
        <v>#REF!</v>
      </c>
      <c r="AR29" s="234" t="e">
        <f>#REF!/AT29</f>
        <v>#REF!</v>
      </c>
      <c r="AS29" s="8" t="s">
        <v>6458</v>
      </c>
      <c r="AT29" s="4">
        <f>_xlfn.DAYS(U29,T29)</f>
        <v>180</v>
      </c>
      <c r="AU29" s="8" t="s">
        <v>6143</v>
      </c>
      <c r="AV29" s="8">
        <v>677</v>
      </c>
      <c r="AW29" s="232">
        <v>45686</v>
      </c>
      <c r="AX29" s="392">
        <v>235182000</v>
      </c>
      <c r="AY29" s="8">
        <v>715</v>
      </c>
      <c r="AZ29" s="392">
        <v>12378000</v>
      </c>
      <c r="BA29" s="420">
        <v>45693</v>
      </c>
      <c r="BB29" s="421">
        <v>1049</v>
      </c>
      <c r="BC29" s="422">
        <v>6189000</v>
      </c>
      <c r="BD29" s="420">
        <v>45869</v>
      </c>
      <c r="BE29" s="4">
        <v>859</v>
      </c>
      <c r="BF29" s="8" t="s">
        <v>6144</v>
      </c>
      <c r="BG29" s="232">
        <v>45694</v>
      </c>
      <c r="BH29" s="4">
        <v>5</v>
      </c>
      <c r="BI29" s="8">
        <v>5</v>
      </c>
      <c r="BJ29" s="231" t="s">
        <v>6459</v>
      </c>
      <c r="BK29" s="411" t="s">
        <v>202</v>
      </c>
      <c r="BL29" s="232">
        <v>45694</v>
      </c>
      <c r="BM29" s="232">
        <v>45692</v>
      </c>
      <c r="BN29" s="232">
        <v>46068</v>
      </c>
      <c r="BO29" s="232" t="s">
        <v>6144</v>
      </c>
      <c r="BP29" s="232" t="s">
        <v>805</v>
      </c>
      <c r="BQ29" s="8"/>
      <c r="BR29" s="403"/>
      <c r="BS29" s="8" t="s">
        <v>875</v>
      </c>
      <c r="BT29" s="8"/>
      <c r="BU29" s="8" t="s">
        <v>6147</v>
      </c>
      <c r="BV29" s="8" t="s">
        <v>6148</v>
      </c>
      <c r="BW29" s="597"/>
      <c r="BX29" s="587" t="s">
        <v>6460</v>
      </c>
      <c r="BY29" s="416">
        <v>29759</v>
      </c>
      <c r="BZ29" s="8" t="s">
        <v>3136</v>
      </c>
      <c r="CA29" s="8"/>
      <c r="CB29" s="8"/>
      <c r="CC29" s="4"/>
      <c r="CD29" s="232"/>
      <c r="CE29" s="8" t="s">
        <v>797</v>
      </c>
      <c r="CF29" s="411">
        <f ca="1">DATEDIF(BY29,TODAY(),"Y")</f>
        <v>44</v>
      </c>
      <c r="CG29" s="421" t="s">
        <v>6165</v>
      </c>
      <c r="CH29" s="421" t="s">
        <v>6245</v>
      </c>
      <c r="CI29" s="198" t="s">
        <v>6461</v>
      </c>
      <c r="CJ29" s="8"/>
      <c r="CK29" s="8"/>
    </row>
    <row r="30" spans="1:89" ht="45.75">
      <c r="A30" s="415">
        <v>29</v>
      </c>
      <c r="B30" s="415"/>
      <c r="C30" s="640">
        <v>2025</v>
      </c>
      <c r="D30" s="415" t="s">
        <v>6462</v>
      </c>
      <c r="E30" s="905" t="s">
        <v>6463</v>
      </c>
      <c r="F30" s="690" t="s">
        <v>6464</v>
      </c>
      <c r="G30" s="415" t="s">
        <v>6130</v>
      </c>
      <c r="H30" s="579">
        <v>15172904</v>
      </c>
      <c r="I30" s="415">
        <v>5</v>
      </c>
      <c r="J30" s="415" t="s">
        <v>6131</v>
      </c>
      <c r="K30" s="506" t="s">
        <v>6465</v>
      </c>
      <c r="L30" s="415" t="s">
        <v>6466</v>
      </c>
      <c r="M30" s="415" t="s">
        <v>6467</v>
      </c>
      <c r="N30" s="415">
        <v>10</v>
      </c>
      <c r="O30" s="415" t="s">
        <v>6135</v>
      </c>
      <c r="P30" s="415" t="s">
        <v>6468</v>
      </c>
      <c r="Q30" s="482">
        <v>45692</v>
      </c>
      <c r="R30" s="647">
        <v>6</v>
      </c>
      <c r="S30" s="641">
        <f>_xlfn.DAYS(U30,T30)</f>
        <v>180</v>
      </c>
      <c r="T30" s="482">
        <v>45694</v>
      </c>
      <c r="U30" s="482">
        <v>45874</v>
      </c>
      <c r="V30" s="482"/>
      <c r="W30" s="415"/>
      <c r="X30" s="579"/>
      <c r="Y30" s="644"/>
      <c r="Z30" s="415"/>
      <c r="AA30" s="482" t="s">
        <v>196</v>
      </c>
      <c r="AB30" s="495"/>
      <c r="AC30" s="420"/>
      <c r="AD30" s="420"/>
      <c r="AE30" s="4" t="s">
        <v>21</v>
      </c>
      <c r="AF30" s="420">
        <v>45874</v>
      </c>
      <c r="AG30" s="340">
        <f t="shared" ca="1" si="0"/>
        <v>-274</v>
      </c>
      <c r="AH30" s="612" t="s">
        <v>6137</v>
      </c>
      <c r="AI30" s="423" t="s">
        <v>6138</v>
      </c>
      <c r="AJ30" s="346" t="s">
        <v>6469</v>
      </c>
      <c r="AK30" s="4" t="s">
        <v>6140</v>
      </c>
      <c r="AL30" s="8" t="s">
        <v>6298</v>
      </c>
      <c r="AM30" s="424"/>
      <c r="AN30" s="425"/>
      <c r="AO30" s="4">
        <v>129548</v>
      </c>
      <c r="AP30" s="4"/>
      <c r="AQ30" s="234" t="e">
        <f>#REF!/R30</f>
        <v>#REF!</v>
      </c>
      <c r="AR30" s="234" t="e">
        <f>#REF!/AT30</f>
        <v>#REF!</v>
      </c>
      <c r="AS30" s="8" t="s">
        <v>6470</v>
      </c>
      <c r="AT30" s="4">
        <f>_xlfn.DAYS(U30,T30)</f>
        <v>180</v>
      </c>
      <c r="AU30" s="8" t="s">
        <v>6143</v>
      </c>
      <c r="AV30" s="8">
        <v>707</v>
      </c>
      <c r="AW30" s="232">
        <v>45691</v>
      </c>
      <c r="AX30" s="392">
        <v>36000000</v>
      </c>
      <c r="AY30" s="8">
        <v>713</v>
      </c>
      <c r="AZ30" s="392">
        <v>36000000</v>
      </c>
      <c r="BA30" s="420">
        <v>45693</v>
      </c>
      <c r="BB30" s="420" t="s">
        <v>196</v>
      </c>
      <c r="BC30" s="386">
        <v>0</v>
      </c>
      <c r="BD30" s="420" t="s">
        <v>196</v>
      </c>
      <c r="BE30" s="420" t="s">
        <v>196</v>
      </c>
      <c r="BF30" s="8" t="s">
        <v>6144</v>
      </c>
      <c r="BG30" s="232">
        <v>45695</v>
      </c>
      <c r="BH30" s="4">
        <v>1</v>
      </c>
      <c r="BI30" s="8">
        <v>1</v>
      </c>
      <c r="BJ30" s="414" t="s">
        <v>6471</v>
      </c>
      <c r="BK30" s="411" t="s">
        <v>1056</v>
      </c>
      <c r="BL30" s="232">
        <v>45693</v>
      </c>
      <c r="BM30" s="232">
        <v>45692</v>
      </c>
      <c r="BN30" s="232">
        <v>46070</v>
      </c>
      <c r="BO30" s="232" t="s">
        <v>6144</v>
      </c>
      <c r="BP30" s="232" t="s">
        <v>805</v>
      </c>
      <c r="BQ30" s="8"/>
      <c r="BR30" s="403"/>
      <c r="BS30" s="8" t="s">
        <v>875</v>
      </c>
      <c r="BT30" s="8"/>
      <c r="BU30" s="8" t="s">
        <v>6147</v>
      </c>
      <c r="BV30" s="8" t="s">
        <v>6148</v>
      </c>
      <c r="BW30" s="597"/>
      <c r="BX30" s="587" t="s">
        <v>6472</v>
      </c>
      <c r="BY30" s="416">
        <v>29738</v>
      </c>
      <c r="BZ30" s="8" t="s">
        <v>3831</v>
      </c>
      <c r="CA30" s="8"/>
      <c r="CB30" s="8"/>
      <c r="CC30" s="4"/>
      <c r="CD30" s="232"/>
      <c r="CE30" s="8" t="s">
        <v>797</v>
      </c>
      <c r="CF30" s="4">
        <f ca="1">DATEDIF(BY30,TODAY(),"Y")</f>
        <v>44</v>
      </c>
      <c r="CG30" s="421" t="s">
        <v>6165</v>
      </c>
      <c r="CH30" s="421" t="s">
        <v>6343</v>
      </c>
      <c r="CI30" s="198" t="s">
        <v>6473</v>
      </c>
      <c r="CJ30" s="8"/>
      <c r="CK30" s="8"/>
    </row>
    <row r="31" spans="1:89" ht="91.5">
      <c r="A31" s="415">
        <v>30</v>
      </c>
      <c r="B31" s="415"/>
      <c r="C31" s="640">
        <v>2025</v>
      </c>
      <c r="D31" s="415" t="s">
        <v>6474</v>
      </c>
      <c r="E31" s="905" t="s">
        <v>6475</v>
      </c>
      <c r="F31" s="690" t="s">
        <v>6476</v>
      </c>
      <c r="G31" s="415" t="s">
        <v>6130</v>
      </c>
      <c r="H31" s="579">
        <v>51875508</v>
      </c>
      <c r="I31" s="415">
        <v>1</v>
      </c>
      <c r="J31" s="415" t="s">
        <v>6131</v>
      </c>
      <c r="K31" s="506" t="s">
        <v>6132</v>
      </c>
      <c r="L31" s="415" t="s">
        <v>6477</v>
      </c>
      <c r="M31" s="415" t="s">
        <v>6478</v>
      </c>
      <c r="N31" s="415">
        <v>10</v>
      </c>
      <c r="O31" s="415" t="s">
        <v>6135</v>
      </c>
      <c r="P31" s="415" t="s">
        <v>6359</v>
      </c>
      <c r="Q31" s="482">
        <v>45692</v>
      </c>
      <c r="R31" s="647">
        <v>6</v>
      </c>
      <c r="S31" s="641">
        <f>_xlfn.DAYS(U31,T31)</f>
        <v>180</v>
      </c>
      <c r="T31" s="482">
        <v>45699</v>
      </c>
      <c r="U31" s="482">
        <v>45879</v>
      </c>
      <c r="V31" s="482"/>
      <c r="W31" s="415"/>
      <c r="X31" s="579"/>
      <c r="Y31" s="644">
        <v>3</v>
      </c>
      <c r="Z31" s="415">
        <v>9</v>
      </c>
      <c r="AA31" s="482">
        <v>45880</v>
      </c>
      <c r="AB31" s="495"/>
      <c r="AC31" s="420"/>
      <c r="AD31" s="420"/>
      <c r="AE31" s="4" t="s">
        <v>21</v>
      </c>
      <c r="AF31" s="420">
        <v>45971</v>
      </c>
      <c r="AG31" s="340">
        <f t="shared" ca="1" si="0"/>
        <v>-177</v>
      </c>
      <c r="AH31" s="612" t="s">
        <v>6137</v>
      </c>
      <c r="AI31" s="423" t="s">
        <v>6138</v>
      </c>
      <c r="AJ31" s="346" t="s">
        <v>6479</v>
      </c>
      <c r="AK31" s="4" t="s">
        <v>6140</v>
      </c>
      <c r="AL31" s="8" t="s">
        <v>6192</v>
      </c>
      <c r="AM31" s="424"/>
      <c r="AN31" s="425"/>
      <c r="AO31" s="4">
        <v>128327</v>
      </c>
      <c r="AP31" s="4"/>
      <c r="AQ31" s="234" t="e">
        <f>#REF!/R31</f>
        <v>#REF!</v>
      </c>
      <c r="AR31" s="234" t="e">
        <f>#REF!/AT31</f>
        <v>#REF!</v>
      </c>
      <c r="AS31" s="8" t="s">
        <v>6480</v>
      </c>
      <c r="AT31" s="4">
        <f>_xlfn.DAYS(U31,T31)</f>
        <v>180</v>
      </c>
      <c r="AU31" s="8" t="s">
        <v>6143</v>
      </c>
      <c r="AV31" s="8">
        <v>684</v>
      </c>
      <c r="AW31" s="232">
        <v>45684</v>
      </c>
      <c r="AX31" s="392">
        <v>288000000</v>
      </c>
      <c r="AY31" s="8">
        <v>718</v>
      </c>
      <c r="AZ31" s="392">
        <v>30000000</v>
      </c>
      <c r="BA31" s="420">
        <v>45693</v>
      </c>
      <c r="BB31" s="421">
        <v>1088</v>
      </c>
      <c r="BC31" s="422">
        <v>18000000</v>
      </c>
      <c r="BD31" s="420">
        <v>45874</v>
      </c>
      <c r="BE31" s="4">
        <v>881</v>
      </c>
      <c r="BF31" s="8" t="s">
        <v>6144</v>
      </c>
      <c r="BG31" s="232">
        <v>45699</v>
      </c>
      <c r="BH31" s="4">
        <v>1</v>
      </c>
      <c r="BI31" s="8">
        <v>1</v>
      </c>
      <c r="BJ31" s="414" t="s">
        <v>6481</v>
      </c>
      <c r="BK31" s="411" t="s">
        <v>1056</v>
      </c>
      <c r="BL31" s="232">
        <v>45694</v>
      </c>
      <c r="BM31" s="232">
        <v>45692</v>
      </c>
      <c r="BN31" s="232">
        <v>46057</v>
      </c>
      <c r="BO31" s="232" t="s">
        <v>6144</v>
      </c>
      <c r="BP31" s="232" t="s">
        <v>805</v>
      </c>
      <c r="BQ31" s="8"/>
      <c r="BR31" s="403"/>
      <c r="BS31" s="8" t="s">
        <v>875</v>
      </c>
      <c r="BT31" s="8"/>
      <c r="BU31" s="8" t="s">
        <v>6162</v>
      </c>
      <c r="BV31" s="8" t="s">
        <v>6148</v>
      </c>
      <c r="BW31" s="597"/>
      <c r="BX31" s="587" t="s">
        <v>6482</v>
      </c>
      <c r="BY31" s="416">
        <v>24760</v>
      </c>
      <c r="BZ31" s="8" t="s">
        <v>3831</v>
      </c>
      <c r="CA31" s="8"/>
      <c r="CB31" s="8"/>
      <c r="CC31" s="4"/>
      <c r="CD31" s="232"/>
      <c r="CE31" s="8" t="s">
        <v>797</v>
      </c>
      <c r="CF31" s="4">
        <f ca="1">DATEDIF(BY31,TODAY(),"Y")</f>
        <v>58</v>
      </c>
      <c r="CG31" s="421" t="s">
        <v>6181</v>
      </c>
      <c r="CH31" s="421" t="s">
        <v>6166</v>
      </c>
      <c r="CI31" s="198" t="s">
        <v>6483</v>
      </c>
      <c r="CJ31" s="8"/>
      <c r="CK31" s="8"/>
    </row>
    <row r="32" spans="1:89" ht="76.5">
      <c r="A32" s="415">
        <v>31</v>
      </c>
      <c r="B32" s="415"/>
      <c r="C32" s="640">
        <v>2025</v>
      </c>
      <c r="D32" s="415" t="s">
        <v>6484</v>
      </c>
      <c r="E32" s="905" t="s">
        <v>6485</v>
      </c>
      <c r="F32" s="690" t="s">
        <v>6486</v>
      </c>
      <c r="G32" s="415" t="s">
        <v>6130</v>
      </c>
      <c r="H32" s="579">
        <v>1032456151</v>
      </c>
      <c r="I32" s="415">
        <v>9</v>
      </c>
      <c r="J32" s="415" t="s">
        <v>6131</v>
      </c>
      <c r="K32" s="506" t="s">
        <v>6250</v>
      </c>
      <c r="L32" s="415" t="s">
        <v>6262</v>
      </c>
      <c r="M32" s="415" t="s">
        <v>6487</v>
      </c>
      <c r="N32" s="415">
        <v>10</v>
      </c>
      <c r="O32" s="415" t="s">
        <v>6135</v>
      </c>
      <c r="P32" s="415" t="s">
        <v>6488</v>
      </c>
      <c r="Q32" s="482">
        <v>45692</v>
      </c>
      <c r="R32" s="647">
        <v>6</v>
      </c>
      <c r="S32" s="641">
        <f>_xlfn.DAYS(U32,T32)</f>
        <v>180</v>
      </c>
      <c r="T32" s="482">
        <v>45693</v>
      </c>
      <c r="U32" s="482">
        <v>45873</v>
      </c>
      <c r="V32" s="482"/>
      <c r="W32" s="415"/>
      <c r="X32" s="579"/>
      <c r="Y32" s="644">
        <v>3</v>
      </c>
      <c r="Z32" s="415">
        <v>9</v>
      </c>
      <c r="AA32" s="482">
        <v>45874</v>
      </c>
      <c r="AB32" s="495"/>
      <c r="AC32" s="420">
        <v>472025</v>
      </c>
      <c r="AD32" s="420"/>
      <c r="AE32" s="4" t="s">
        <v>21</v>
      </c>
      <c r="AF32" s="420">
        <v>45965</v>
      </c>
      <c r="AG32" s="340">
        <f t="shared" ca="1" si="0"/>
        <v>-183</v>
      </c>
      <c r="AH32" s="612" t="s">
        <v>6137</v>
      </c>
      <c r="AI32" s="423" t="s">
        <v>6138</v>
      </c>
      <c r="AJ32" s="463" t="s">
        <v>6489</v>
      </c>
      <c r="AK32" s="4" t="s">
        <v>6140</v>
      </c>
      <c r="AL32" s="8" t="s">
        <v>6490</v>
      </c>
      <c r="AM32" s="424"/>
      <c r="AN32" s="425"/>
      <c r="AO32" s="4">
        <v>128590</v>
      </c>
      <c r="AP32" s="4"/>
      <c r="AQ32" s="234" t="e">
        <f>#REF!/R32</f>
        <v>#REF!</v>
      </c>
      <c r="AR32" s="234" t="e">
        <f>#REF!/AT32</f>
        <v>#REF!</v>
      </c>
      <c r="AS32" s="8" t="s">
        <v>6491</v>
      </c>
      <c r="AT32" s="4">
        <f>_xlfn.DAYS(U32,T32)</f>
        <v>180</v>
      </c>
      <c r="AU32" s="8" t="s">
        <v>6143</v>
      </c>
      <c r="AV32" s="8">
        <v>712</v>
      </c>
      <c r="AW32" s="232">
        <v>45692</v>
      </c>
      <c r="AX32" s="392">
        <v>60000000</v>
      </c>
      <c r="AY32" s="8">
        <v>712</v>
      </c>
      <c r="AZ32" s="392">
        <v>60000000</v>
      </c>
      <c r="BA32" s="420">
        <v>45693</v>
      </c>
      <c r="BB32" s="4">
        <v>1071</v>
      </c>
      <c r="BC32" s="422">
        <v>30000000</v>
      </c>
      <c r="BD32" s="420">
        <v>45873</v>
      </c>
      <c r="BE32" s="4">
        <v>891</v>
      </c>
      <c r="BF32" s="8" t="s">
        <v>6144</v>
      </c>
      <c r="BG32" s="232">
        <v>45693</v>
      </c>
      <c r="BH32" s="4">
        <v>3</v>
      </c>
      <c r="BI32" s="8">
        <v>3</v>
      </c>
      <c r="BJ32" s="414" t="s">
        <v>6492</v>
      </c>
      <c r="BK32" s="411" t="s">
        <v>1056</v>
      </c>
      <c r="BL32" s="232">
        <v>45693</v>
      </c>
      <c r="BM32" s="232">
        <v>45692</v>
      </c>
      <c r="BN32" s="232">
        <v>46070</v>
      </c>
      <c r="BO32" s="232" t="s">
        <v>6144</v>
      </c>
      <c r="BP32" s="232" t="s">
        <v>805</v>
      </c>
      <c r="BQ32" s="8"/>
      <c r="BR32" s="403"/>
      <c r="BS32" s="8" t="s">
        <v>875</v>
      </c>
      <c r="BT32" s="8"/>
      <c r="BU32" s="8" t="s">
        <v>6147</v>
      </c>
      <c r="BV32" s="8" t="s">
        <v>6148</v>
      </c>
      <c r="BW32" s="597"/>
      <c r="BX32" s="587" t="s">
        <v>6493</v>
      </c>
      <c r="BY32" s="416">
        <v>34048</v>
      </c>
      <c r="BZ32" s="8" t="s">
        <v>6164</v>
      </c>
      <c r="CA32" s="8"/>
      <c r="CB32" s="8"/>
      <c r="CC32" s="4"/>
      <c r="CD32" s="232"/>
      <c r="CE32" s="8" t="s">
        <v>797</v>
      </c>
      <c r="CF32" s="4">
        <f ca="1">DATEDIF(BY32,TODAY(),"Y")</f>
        <v>33</v>
      </c>
      <c r="CG32" s="421" t="s">
        <v>6209</v>
      </c>
      <c r="CH32" s="421" t="s">
        <v>6210</v>
      </c>
      <c r="CI32" s="198" t="s">
        <v>6494</v>
      </c>
      <c r="CJ32" s="415" t="s">
        <v>6495</v>
      </c>
      <c r="CK32" s="8"/>
    </row>
    <row r="33" spans="1:89" ht="76.5">
      <c r="A33" s="415">
        <v>32</v>
      </c>
      <c r="B33" s="415"/>
      <c r="C33" s="640">
        <v>2025</v>
      </c>
      <c r="D33" s="415" t="s">
        <v>6496</v>
      </c>
      <c r="E33" s="905" t="s">
        <v>6497</v>
      </c>
      <c r="F33" s="690" t="s">
        <v>6498</v>
      </c>
      <c r="G33" s="415" t="s">
        <v>6130</v>
      </c>
      <c r="H33" s="579">
        <v>1033767205</v>
      </c>
      <c r="I33" s="415">
        <v>6</v>
      </c>
      <c r="J33" s="415" t="s">
        <v>6131</v>
      </c>
      <c r="K33" s="506" t="s">
        <v>6215</v>
      </c>
      <c r="L33" s="415" t="s">
        <v>6499</v>
      </c>
      <c r="M33" s="415" t="s">
        <v>6500</v>
      </c>
      <c r="N33" s="415">
        <v>10</v>
      </c>
      <c r="O33" s="415" t="s">
        <v>6135</v>
      </c>
      <c r="P33" s="415" t="s">
        <v>6317</v>
      </c>
      <c r="Q33" s="482">
        <v>45692</v>
      </c>
      <c r="R33" s="647">
        <v>6</v>
      </c>
      <c r="S33" s="641">
        <f>_xlfn.DAYS(U33,T33)</f>
        <v>180</v>
      </c>
      <c r="T33" s="482">
        <v>45693</v>
      </c>
      <c r="U33" s="482">
        <v>45873</v>
      </c>
      <c r="V33" s="482"/>
      <c r="W33" s="415"/>
      <c r="X33" s="579"/>
      <c r="Y33" s="644">
        <v>3</v>
      </c>
      <c r="Z33" s="415">
        <v>9</v>
      </c>
      <c r="AA33" s="482">
        <v>45874</v>
      </c>
      <c r="AB33" s="495"/>
      <c r="AC33" s="420">
        <v>12631570</v>
      </c>
      <c r="AD33" s="420"/>
      <c r="AE33" s="4" t="s">
        <v>21</v>
      </c>
      <c r="AF33" s="420">
        <v>45965</v>
      </c>
      <c r="AG33" s="340">
        <f t="shared" ca="1" si="0"/>
        <v>-183</v>
      </c>
      <c r="AH33" s="612" t="s">
        <v>6137</v>
      </c>
      <c r="AI33" s="423" t="s">
        <v>6138</v>
      </c>
      <c r="AJ33" s="346" t="s">
        <v>6501</v>
      </c>
      <c r="AK33" s="4" t="s">
        <v>6140</v>
      </c>
      <c r="AL33" s="8" t="s">
        <v>20</v>
      </c>
      <c r="AM33" s="424"/>
      <c r="AN33" s="425"/>
      <c r="AO33" s="4">
        <v>125907</v>
      </c>
      <c r="AP33" s="4"/>
      <c r="AQ33" s="234" t="e">
        <f>#REF!/R33</f>
        <v>#REF!</v>
      </c>
      <c r="AR33" s="234" t="e">
        <f>#REF!/AT33</f>
        <v>#REF!</v>
      </c>
      <c r="AS33" s="443" t="s">
        <v>6502</v>
      </c>
      <c r="AT33" s="4">
        <f>_xlfn.DAYS(U33,T33)</f>
        <v>180</v>
      </c>
      <c r="AU33" s="8" t="s">
        <v>6143</v>
      </c>
      <c r="AV33" s="8">
        <v>677</v>
      </c>
      <c r="AW33" s="232">
        <v>45684</v>
      </c>
      <c r="AX33" s="392">
        <v>235182000</v>
      </c>
      <c r="AY33" s="8">
        <v>711</v>
      </c>
      <c r="AZ33" s="392">
        <v>12378000</v>
      </c>
      <c r="BA33" s="420">
        <v>45693</v>
      </c>
      <c r="BB33" s="421">
        <v>1029</v>
      </c>
      <c r="BC33" s="422">
        <v>6189000</v>
      </c>
      <c r="BD33" s="420">
        <v>45868</v>
      </c>
      <c r="BE33" s="4">
        <v>858</v>
      </c>
      <c r="BF33" s="8" t="s">
        <v>6144</v>
      </c>
      <c r="BG33" s="232">
        <v>45694</v>
      </c>
      <c r="BH33" s="4">
        <v>5</v>
      </c>
      <c r="BI33" s="8">
        <v>5</v>
      </c>
      <c r="BJ33" s="231" t="s">
        <v>6503</v>
      </c>
      <c r="BK33" s="411" t="s">
        <v>202</v>
      </c>
      <c r="BL33" s="232">
        <v>45693</v>
      </c>
      <c r="BM33" s="232">
        <v>45692</v>
      </c>
      <c r="BN33" s="232">
        <v>46073</v>
      </c>
      <c r="BO33" s="232" t="s">
        <v>6144</v>
      </c>
      <c r="BP33" s="232" t="s">
        <v>805</v>
      </c>
      <c r="BQ33" s="8"/>
      <c r="BR33" s="403"/>
      <c r="BS33" s="8" t="s">
        <v>875</v>
      </c>
      <c r="BT33" s="8"/>
      <c r="BU33" s="8" t="s">
        <v>6147</v>
      </c>
      <c r="BV33" s="8" t="s">
        <v>6148</v>
      </c>
      <c r="BW33" s="597"/>
      <c r="BX33" s="587" t="s">
        <v>6504</v>
      </c>
      <c r="BY33" s="416">
        <v>34566</v>
      </c>
      <c r="BZ33" s="8" t="s">
        <v>3136</v>
      </c>
      <c r="CA33" s="8"/>
      <c r="CB33" s="8"/>
      <c r="CC33" s="4"/>
      <c r="CD33" s="232"/>
      <c r="CE33" s="8" t="s">
        <v>797</v>
      </c>
      <c r="CF33" s="4">
        <f ca="1">DATEDIF(BY33,TODAY(),"Y")</f>
        <v>31</v>
      </c>
      <c r="CG33" s="421" t="s">
        <v>6181</v>
      </c>
      <c r="CH33" s="421" t="s">
        <v>6166</v>
      </c>
      <c r="CI33" s="198" t="s">
        <v>6505</v>
      </c>
      <c r="CJ33" s="8"/>
      <c r="CK33" s="8"/>
    </row>
    <row r="34" spans="1:89" ht="121.5">
      <c r="A34" s="415">
        <v>33</v>
      </c>
      <c r="B34" s="415"/>
      <c r="C34" s="640">
        <v>2025</v>
      </c>
      <c r="D34" s="415" t="s">
        <v>6506</v>
      </c>
      <c r="E34" s="905" t="s">
        <v>6507</v>
      </c>
      <c r="F34" s="690" t="s">
        <v>6508</v>
      </c>
      <c r="G34" s="415" t="s">
        <v>6130</v>
      </c>
      <c r="H34" s="579">
        <v>1000952501</v>
      </c>
      <c r="I34" s="415">
        <v>4</v>
      </c>
      <c r="J34" s="415" t="s">
        <v>6131</v>
      </c>
      <c r="K34" s="506" t="s">
        <v>6509</v>
      </c>
      <c r="L34" s="415" t="s">
        <v>6510</v>
      </c>
      <c r="M34" s="415" t="s">
        <v>6511</v>
      </c>
      <c r="N34" s="415">
        <v>10</v>
      </c>
      <c r="O34" s="415" t="s">
        <v>6135</v>
      </c>
      <c r="P34" s="415" t="s">
        <v>6512</v>
      </c>
      <c r="Q34" s="482">
        <v>45694</v>
      </c>
      <c r="R34" s="647">
        <v>6</v>
      </c>
      <c r="S34" s="641">
        <f>_xlfn.DAYS(U34,T34)</f>
        <v>180</v>
      </c>
      <c r="T34" s="482">
        <v>45699</v>
      </c>
      <c r="U34" s="482">
        <v>45879</v>
      </c>
      <c r="V34" s="482"/>
      <c r="W34" s="415"/>
      <c r="X34" s="579"/>
      <c r="Y34" s="644"/>
      <c r="Z34" s="415"/>
      <c r="AA34" s="482" t="s">
        <v>196</v>
      </c>
      <c r="AB34" s="495"/>
      <c r="AC34" s="420"/>
      <c r="AD34" s="420"/>
      <c r="AE34" s="4" t="s">
        <v>21</v>
      </c>
      <c r="AF34" s="420">
        <v>45879</v>
      </c>
      <c r="AG34" s="340">
        <f t="shared" ca="1" si="0"/>
        <v>-269</v>
      </c>
      <c r="AH34" s="612" t="s">
        <v>6137</v>
      </c>
      <c r="AI34" s="423" t="s">
        <v>6138</v>
      </c>
      <c r="AJ34" s="346" t="s">
        <v>6513</v>
      </c>
      <c r="AK34" s="4" t="s">
        <v>6140</v>
      </c>
      <c r="AL34" s="8" t="s">
        <v>6192</v>
      </c>
      <c r="AM34" s="424"/>
      <c r="AN34" s="425"/>
      <c r="AO34" s="4">
        <v>129466</v>
      </c>
      <c r="AP34" s="4"/>
      <c r="AQ34" s="234" t="e">
        <f>#REF!/R34</f>
        <v>#REF!</v>
      </c>
      <c r="AR34" s="234" t="e">
        <f>#REF!/AT34</f>
        <v>#REF!</v>
      </c>
      <c r="AS34" s="198" t="s">
        <v>6514</v>
      </c>
      <c r="AT34" s="4">
        <f>_xlfn.DAYS(U34,T34)</f>
        <v>180</v>
      </c>
      <c r="AU34" s="8" t="s">
        <v>6143</v>
      </c>
      <c r="AV34" s="8">
        <v>705</v>
      </c>
      <c r="AW34" s="232">
        <v>45691</v>
      </c>
      <c r="AX34" s="392">
        <v>30000000</v>
      </c>
      <c r="AY34" s="8">
        <v>731</v>
      </c>
      <c r="AZ34" s="392">
        <v>30000000</v>
      </c>
      <c r="BA34" s="420">
        <v>45695</v>
      </c>
      <c r="BB34" s="420" t="s">
        <v>196</v>
      </c>
      <c r="BC34" s="386">
        <v>0</v>
      </c>
      <c r="BD34" s="420" t="s">
        <v>196</v>
      </c>
      <c r="BE34" s="420" t="s">
        <v>196</v>
      </c>
      <c r="BF34" s="8" t="s">
        <v>6144</v>
      </c>
      <c r="BG34" s="232">
        <v>45699</v>
      </c>
      <c r="BH34" s="4">
        <v>1</v>
      </c>
      <c r="BI34" s="8">
        <v>1</v>
      </c>
      <c r="BJ34" s="231" t="s">
        <v>6515</v>
      </c>
      <c r="BK34" s="411" t="s">
        <v>202</v>
      </c>
      <c r="BL34" s="232">
        <v>45695</v>
      </c>
      <c r="BM34" s="232">
        <v>45694</v>
      </c>
      <c r="BN34" s="232">
        <v>46144</v>
      </c>
      <c r="BO34" s="232" t="s">
        <v>6144</v>
      </c>
      <c r="BP34" s="232" t="s">
        <v>805</v>
      </c>
      <c r="BQ34" s="8"/>
      <c r="BR34" s="403"/>
      <c r="BS34" s="8" t="s">
        <v>875</v>
      </c>
      <c r="BT34" s="8"/>
      <c r="BU34" s="8" t="s">
        <v>6147</v>
      </c>
      <c r="BV34" s="8" t="s">
        <v>6148</v>
      </c>
      <c r="BW34" s="597">
        <v>3058143447</v>
      </c>
      <c r="BX34" s="586" t="s">
        <v>6516</v>
      </c>
      <c r="BY34" s="416">
        <v>37220</v>
      </c>
      <c r="BZ34" s="8" t="s">
        <v>3831</v>
      </c>
      <c r="CA34" s="8"/>
      <c r="CB34" s="8"/>
      <c r="CC34" s="4"/>
      <c r="CD34" s="232"/>
      <c r="CE34" s="8" t="s">
        <v>797</v>
      </c>
      <c r="CF34" s="4">
        <f ca="1">DATEDIF(BY34,TODAY(),"Y")</f>
        <v>24</v>
      </c>
      <c r="CG34" s="421" t="s">
        <v>6165</v>
      </c>
      <c r="CH34" s="421" t="s">
        <v>6210</v>
      </c>
      <c r="CI34" s="198" t="s">
        <v>6517</v>
      </c>
      <c r="CJ34" s="8"/>
      <c r="CK34" s="8"/>
    </row>
    <row r="35" spans="1:89" ht="60.75">
      <c r="A35" s="415">
        <v>34</v>
      </c>
      <c r="B35" s="415"/>
      <c r="C35" s="640">
        <v>2025</v>
      </c>
      <c r="D35" s="415" t="s">
        <v>6518</v>
      </c>
      <c r="E35" s="905" t="s">
        <v>6519</v>
      </c>
      <c r="F35" s="690" t="s">
        <v>6520</v>
      </c>
      <c r="G35" s="415" t="s">
        <v>6130</v>
      </c>
      <c r="H35" s="579">
        <v>52436881</v>
      </c>
      <c r="I35" s="415">
        <v>3</v>
      </c>
      <c r="J35" s="415" t="s">
        <v>6131</v>
      </c>
      <c r="K35" s="506" t="s">
        <v>6132</v>
      </c>
      <c r="L35" s="415" t="s">
        <v>6477</v>
      </c>
      <c r="M35" s="415" t="s">
        <v>6521</v>
      </c>
      <c r="N35" s="415">
        <v>10</v>
      </c>
      <c r="O35" s="415" t="s">
        <v>6135</v>
      </c>
      <c r="P35" s="415" t="s">
        <v>6285</v>
      </c>
      <c r="Q35" s="482">
        <v>45694</v>
      </c>
      <c r="R35" s="647">
        <v>6</v>
      </c>
      <c r="S35" s="641">
        <f>_xlfn.DAYS(U35,T35)</f>
        <v>180</v>
      </c>
      <c r="T35" s="482">
        <v>45699</v>
      </c>
      <c r="U35" s="482">
        <v>45879</v>
      </c>
      <c r="V35" s="482"/>
      <c r="W35" s="415"/>
      <c r="X35" s="579"/>
      <c r="Y35" s="644">
        <v>3</v>
      </c>
      <c r="Z35" s="415">
        <v>9</v>
      </c>
      <c r="AA35" s="482">
        <v>45880</v>
      </c>
      <c r="AB35" s="495"/>
      <c r="AC35" s="420"/>
      <c r="AD35" s="420"/>
      <c r="AE35" s="4" t="s">
        <v>21</v>
      </c>
      <c r="AF35" s="420">
        <v>45971</v>
      </c>
      <c r="AG35" s="340">
        <f t="shared" ca="1" si="0"/>
        <v>-177</v>
      </c>
      <c r="AH35" s="612" t="s">
        <v>6137</v>
      </c>
      <c r="AI35" s="423" t="s">
        <v>6138</v>
      </c>
      <c r="AJ35" s="346" t="s">
        <v>6522</v>
      </c>
      <c r="AK35" s="4" t="s">
        <v>6140</v>
      </c>
      <c r="AL35" s="8" t="s">
        <v>6175</v>
      </c>
      <c r="AM35" s="424"/>
      <c r="AN35" s="425"/>
      <c r="AO35" s="4">
        <v>128981</v>
      </c>
      <c r="AP35" s="4"/>
      <c r="AQ35" s="234" t="e">
        <f>#REF!/R35</f>
        <v>#REF!</v>
      </c>
      <c r="AR35" s="234" t="e">
        <f>#REF!/AT35</f>
        <v>#REF!</v>
      </c>
      <c r="AS35" s="415" t="s">
        <v>6523</v>
      </c>
      <c r="AT35" s="4">
        <f>_xlfn.DAYS(U35,T35)</f>
        <v>180</v>
      </c>
      <c r="AU35" s="8" t="s">
        <v>6143</v>
      </c>
      <c r="AV35" s="8">
        <v>697</v>
      </c>
      <c r="AW35" s="232">
        <v>45688</v>
      </c>
      <c r="AX35" s="392">
        <v>126000000</v>
      </c>
      <c r="AY35" s="8">
        <v>729</v>
      </c>
      <c r="AZ35" s="392">
        <v>42000000</v>
      </c>
      <c r="BA35" s="420">
        <v>45695</v>
      </c>
      <c r="BB35" s="421">
        <v>1053</v>
      </c>
      <c r="BC35" s="422">
        <v>21000000</v>
      </c>
      <c r="BD35" s="420">
        <v>45869</v>
      </c>
      <c r="BE35" s="4">
        <v>857</v>
      </c>
      <c r="BF35" s="8" t="s">
        <v>6144</v>
      </c>
      <c r="BG35" s="232">
        <v>45699</v>
      </c>
      <c r="BH35" s="4">
        <v>1</v>
      </c>
      <c r="BI35" s="8">
        <v>1</v>
      </c>
      <c r="BJ35" s="231" t="s">
        <v>6524</v>
      </c>
      <c r="BK35" s="411" t="s">
        <v>1056</v>
      </c>
      <c r="BL35" s="232">
        <v>45698</v>
      </c>
      <c r="BM35" s="232">
        <v>45694</v>
      </c>
      <c r="BN35" s="232">
        <v>46067</v>
      </c>
      <c r="BO35" s="232" t="s">
        <v>6144</v>
      </c>
      <c r="BP35" s="232" t="s">
        <v>805</v>
      </c>
      <c r="BQ35" s="8"/>
      <c r="BR35" s="403"/>
      <c r="BS35" s="8" t="s">
        <v>875</v>
      </c>
      <c r="BT35" s="8"/>
      <c r="BU35" s="8" t="s">
        <v>6162</v>
      </c>
      <c r="BV35" s="8" t="s">
        <v>6148</v>
      </c>
      <c r="BW35" s="597">
        <v>3219109193</v>
      </c>
      <c r="BX35" s="586" t="s">
        <v>6525</v>
      </c>
      <c r="BY35" s="416">
        <v>28483</v>
      </c>
      <c r="BZ35" s="8" t="s">
        <v>3831</v>
      </c>
      <c r="CA35" s="8"/>
      <c r="CB35" s="8"/>
      <c r="CC35" s="4"/>
      <c r="CD35" s="232"/>
      <c r="CE35" s="8" t="s">
        <v>797</v>
      </c>
      <c r="CF35" s="4">
        <f ca="1">DATEDIF(BY35,TODAY(),"Y")</f>
        <v>48</v>
      </c>
      <c r="CG35" s="421" t="s">
        <v>6165</v>
      </c>
      <c r="CH35" s="421" t="s">
        <v>6210</v>
      </c>
      <c r="CI35" s="198" t="s">
        <v>6526</v>
      </c>
      <c r="CJ35" s="8"/>
      <c r="CK35" s="8"/>
    </row>
    <row r="36" spans="1:89" ht="45.75">
      <c r="A36" s="415">
        <v>35</v>
      </c>
      <c r="B36" s="415"/>
      <c r="C36" s="640">
        <v>2025</v>
      </c>
      <c r="D36" s="415" t="s">
        <v>6527</v>
      </c>
      <c r="E36" s="905" t="s">
        <v>6528</v>
      </c>
      <c r="F36" s="690" t="s">
        <v>6529</v>
      </c>
      <c r="G36" s="415" t="s">
        <v>6130</v>
      </c>
      <c r="H36" s="579">
        <v>1013631878</v>
      </c>
      <c r="I36" s="415">
        <v>5</v>
      </c>
      <c r="J36" s="415" t="s">
        <v>6131</v>
      </c>
      <c r="K36" s="506" t="s">
        <v>6132</v>
      </c>
      <c r="L36" s="415" t="s">
        <v>6477</v>
      </c>
      <c r="M36" s="415" t="s">
        <v>6530</v>
      </c>
      <c r="N36" s="415">
        <v>10</v>
      </c>
      <c r="O36" s="415" t="s">
        <v>6135</v>
      </c>
      <c r="P36" s="415" t="s">
        <v>6531</v>
      </c>
      <c r="Q36" s="482">
        <v>45694</v>
      </c>
      <c r="R36" s="647">
        <v>6</v>
      </c>
      <c r="S36" s="641">
        <f>_xlfn.DAYS(U36,T36)</f>
        <v>180</v>
      </c>
      <c r="T36" s="482">
        <v>45694</v>
      </c>
      <c r="U36" s="482">
        <v>45874</v>
      </c>
      <c r="V36" s="482"/>
      <c r="W36" s="415"/>
      <c r="X36" s="579"/>
      <c r="Y36" s="644">
        <v>3</v>
      </c>
      <c r="Z36" s="415">
        <v>9</v>
      </c>
      <c r="AA36" s="482">
        <v>45875</v>
      </c>
      <c r="AB36" s="495"/>
      <c r="AC36" s="420"/>
      <c r="AD36" s="420"/>
      <c r="AE36" s="4" t="s">
        <v>21</v>
      </c>
      <c r="AF36" s="420">
        <v>45966</v>
      </c>
      <c r="AG36" s="340">
        <f t="shared" ca="1" si="0"/>
        <v>-182</v>
      </c>
      <c r="AH36" s="612" t="s">
        <v>6137</v>
      </c>
      <c r="AI36" s="423" t="s">
        <v>6138</v>
      </c>
      <c r="AJ36" s="346" t="s">
        <v>6532</v>
      </c>
      <c r="AK36" s="4" t="s">
        <v>6140</v>
      </c>
      <c r="AL36" s="8" t="s">
        <v>125</v>
      </c>
      <c r="AM36" s="424"/>
      <c r="AN36" s="425"/>
      <c r="AO36" s="4">
        <v>125975</v>
      </c>
      <c r="AP36" s="4"/>
      <c r="AQ36" s="234" t="e">
        <f>#REF!/R36</f>
        <v>#REF!</v>
      </c>
      <c r="AR36" s="234" t="e">
        <f>#REF!/AT36</f>
        <v>#REF!</v>
      </c>
      <c r="AS36" s="415" t="s">
        <v>6533</v>
      </c>
      <c r="AT36" s="4">
        <f>_xlfn.DAYS(U36,T36)</f>
        <v>180</v>
      </c>
      <c r="AU36" s="8" t="s">
        <v>6143</v>
      </c>
      <c r="AV36" s="8">
        <v>702</v>
      </c>
      <c r="AW36" s="232">
        <v>45691</v>
      </c>
      <c r="AX36" s="392">
        <v>126000000</v>
      </c>
      <c r="AY36" s="8">
        <v>724</v>
      </c>
      <c r="AZ36" s="392">
        <v>42000000</v>
      </c>
      <c r="BA36" s="420">
        <v>45694</v>
      </c>
      <c r="BB36" s="421">
        <v>1016</v>
      </c>
      <c r="BC36" s="422">
        <v>21000000</v>
      </c>
      <c r="BD36" s="420">
        <v>45863</v>
      </c>
      <c r="BE36" s="4">
        <v>840</v>
      </c>
      <c r="BF36" s="8" t="s">
        <v>6144</v>
      </c>
      <c r="BG36" s="420">
        <v>45694</v>
      </c>
      <c r="BH36" s="4">
        <v>1</v>
      </c>
      <c r="BI36" s="8">
        <v>1</v>
      </c>
      <c r="BJ36" s="231" t="s">
        <v>6534</v>
      </c>
      <c r="BK36" s="411" t="s">
        <v>202</v>
      </c>
      <c r="BL36" s="232">
        <v>45694</v>
      </c>
      <c r="BM36" s="232">
        <v>45694</v>
      </c>
      <c r="BN36" s="232">
        <v>46062</v>
      </c>
      <c r="BO36" s="232" t="s">
        <v>6144</v>
      </c>
      <c r="BP36" s="232" t="s">
        <v>805</v>
      </c>
      <c r="BQ36" s="8"/>
      <c r="BR36" s="403"/>
      <c r="BS36" s="8" t="s">
        <v>875</v>
      </c>
      <c r="BT36" s="8"/>
      <c r="BU36" s="8" t="s">
        <v>6162</v>
      </c>
      <c r="BV36" s="8" t="s">
        <v>6148</v>
      </c>
      <c r="BW36" s="597">
        <v>3202004243</v>
      </c>
      <c r="BX36" s="586" t="s">
        <v>6535</v>
      </c>
      <c r="BY36" s="416">
        <v>33721</v>
      </c>
      <c r="BZ36" s="8" t="s">
        <v>3831</v>
      </c>
      <c r="CA36" s="8"/>
      <c r="CB36" s="8"/>
      <c r="CC36" s="4"/>
      <c r="CD36" s="232"/>
      <c r="CE36" s="8" t="s">
        <v>797</v>
      </c>
      <c r="CF36" s="411">
        <f ca="1">DATEDIF(BY36,TODAY(),"Y")</f>
        <v>34</v>
      </c>
      <c r="CG36" s="421" t="s">
        <v>6209</v>
      </c>
      <c r="CH36" s="421" t="s">
        <v>6182</v>
      </c>
      <c r="CI36" s="198" t="s">
        <v>6536</v>
      </c>
      <c r="CJ36" s="8"/>
      <c r="CK36" s="8"/>
    </row>
    <row r="37" spans="1:89" ht="45.75">
      <c r="A37" s="415">
        <v>36</v>
      </c>
      <c r="B37" s="415"/>
      <c r="C37" s="640">
        <v>2025</v>
      </c>
      <c r="D37" s="415" t="s">
        <v>6537</v>
      </c>
      <c r="E37" s="905" t="s">
        <v>6538</v>
      </c>
      <c r="F37" s="690" t="s">
        <v>6539</v>
      </c>
      <c r="G37" s="415" t="s">
        <v>6130</v>
      </c>
      <c r="H37" s="579">
        <v>1070949424</v>
      </c>
      <c r="I37" s="415">
        <v>9</v>
      </c>
      <c r="J37" s="415" t="s">
        <v>6131</v>
      </c>
      <c r="K37" s="415" t="s">
        <v>6132</v>
      </c>
      <c r="L37" s="415" t="s">
        <v>6477</v>
      </c>
      <c r="M37" s="415" t="s">
        <v>6530</v>
      </c>
      <c r="N37" s="415">
        <v>10</v>
      </c>
      <c r="O37" s="415" t="s">
        <v>6135</v>
      </c>
      <c r="P37" s="415" t="s">
        <v>6531</v>
      </c>
      <c r="Q37" s="482">
        <v>45694</v>
      </c>
      <c r="R37" s="647">
        <v>6</v>
      </c>
      <c r="S37" s="641">
        <f>_xlfn.DAYS(U37,T37)</f>
        <v>180</v>
      </c>
      <c r="T37" s="482">
        <v>45698</v>
      </c>
      <c r="U37" s="482">
        <v>45878</v>
      </c>
      <c r="V37" s="482"/>
      <c r="W37" s="415"/>
      <c r="X37" s="579"/>
      <c r="Y37" s="644">
        <v>3</v>
      </c>
      <c r="Z37" s="415">
        <v>9</v>
      </c>
      <c r="AA37" s="482">
        <v>45879</v>
      </c>
      <c r="AB37" s="495"/>
      <c r="AC37" s="420"/>
      <c r="AD37" s="420"/>
      <c r="AE37" s="4" t="s">
        <v>21</v>
      </c>
      <c r="AF37" s="420">
        <v>45970</v>
      </c>
      <c r="AG37" s="340">
        <f t="shared" ca="1" si="0"/>
        <v>-178</v>
      </c>
      <c r="AH37" s="612" t="s">
        <v>6137</v>
      </c>
      <c r="AI37" s="423" t="s">
        <v>6138</v>
      </c>
      <c r="AJ37" s="346" t="s">
        <v>6540</v>
      </c>
      <c r="AK37" s="4" t="s">
        <v>6140</v>
      </c>
      <c r="AL37" s="8" t="s">
        <v>125</v>
      </c>
      <c r="AM37" s="424"/>
      <c r="AN37" s="425"/>
      <c r="AO37" s="4">
        <v>125975</v>
      </c>
      <c r="AP37" s="4"/>
      <c r="AQ37" s="234" t="e">
        <f>#REF!/R37</f>
        <v>#REF!</v>
      </c>
      <c r="AR37" s="234" t="e">
        <f>#REF!/AT37</f>
        <v>#REF!</v>
      </c>
      <c r="AS37" s="8" t="s">
        <v>6541</v>
      </c>
      <c r="AT37" s="4">
        <f>_xlfn.DAYS(U37,T37)</f>
        <v>180</v>
      </c>
      <c r="AU37" s="8" t="s">
        <v>6143</v>
      </c>
      <c r="AV37" s="8">
        <v>702</v>
      </c>
      <c r="AW37" s="232">
        <v>45691</v>
      </c>
      <c r="AX37" s="392">
        <v>126000000</v>
      </c>
      <c r="AY37" s="8">
        <v>730</v>
      </c>
      <c r="AZ37" s="392">
        <v>42000000</v>
      </c>
      <c r="BA37" s="420">
        <v>45695</v>
      </c>
      <c r="BB37" s="421">
        <v>1104</v>
      </c>
      <c r="BC37" s="422">
        <v>21000000</v>
      </c>
      <c r="BD37" s="420">
        <v>45881</v>
      </c>
      <c r="BE37" s="4">
        <v>872</v>
      </c>
      <c r="BF37" s="8" t="s">
        <v>6144</v>
      </c>
      <c r="BG37" s="232">
        <v>45698</v>
      </c>
      <c r="BH37" s="4">
        <v>5</v>
      </c>
      <c r="BI37" s="8"/>
      <c r="BJ37" s="231">
        <v>994000013808</v>
      </c>
      <c r="BK37" s="4" t="s">
        <v>1056</v>
      </c>
      <c r="BL37" s="232">
        <v>45694</v>
      </c>
      <c r="BM37" s="232">
        <v>45694</v>
      </c>
      <c r="BN37" s="232">
        <v>46061</v>
      </c>
      <c r="BO37" s="232" t="s">
        <v>6144</v>
      </c>
      <c r="BP37" s="232" t="s">
        <v>805</v>
      </c>
      <c r="BQ37" s="8"/>
      <c r="BR37" s="403"/>
      <c r="BS37" s="8" t="s">
        <v>875</v>
      </c>
      <c r="BT37" s="8"/>
      <c r="BU37" s="8" t="s">
        <v>6147</v>
      </c>
      <c r="BV37" s="8" t="s">
        <v>6148</v>
      </c>
      <c r="BW37" s="597">
        <v>3102408414</v>
      </c>
      <c r="BX37" s="586" t="s">
        <v>6542</v>
      </c>
      <c r="BY37" s="416">
        <v>32194</v>
      </c>
      <c r="BZ37" s="8" t="s">
        <v>3831</v>
      </c>
      <c r="CA37" s="8"/>
      <c r="CB37" s="8"/>
      <c r="CC37" s="4"/>
      <c r="CD37" s="232"/>
      <c r="CE37" s="8" t="s">
        <v>797</v>
      </c>
      <c r="CF37" s="4">
        <f ca="1">DATEDIF(BY37,TODAY(),"Y")</f>
        <v>38</v>
      </c>
      <c r="CG37" s="421" t="s">
        <v>6181</v>
      </c>
      <c r="CH37" s="421" t="s">
        <v>6543</v>
      </c>
      <c r="CI37" s="198" t="s">
        <v>6544</v>
      </c>
      <c r="CJ37" s="8"/>
      <c r="CK37" s="8"/>
    </row>
    <row r="38" spans="1:89" ht="91.5">
      <c r="A38" s="415">
        <v>37</v>
      </c>
      <c r="B38" s="415"/>
      <c r="C38" s="640">
        <v>2025</v>
      </c>
      <c r="D38" s="415" t="s">
        <v>6545</v>
      </c>
      <c r="E38" s="905" t="s">
        <v>6546</v>
      </c>
      <c r="F38" s="690" t="s">
        <v>6547</v>
      </c>
      <c r="G38" s="415" t="s">
        <v>6130</v>
      </c>
      <c r="H38" s="579">
        <v>52729476</v>
      </c>
      <c r="I38" s="415">
        <v>1</v>
      </c>
      <c r="J38" s="415" t="s">
        <v>6131</v>
      </c>
      <c r="K38" s="506" t="s">
        <v>6132</v>
      </c>
      <c r="L38" s="415" t="s">
        <v>6477</v>
      </c>
      <c r="M38" s="415" t="s">
        <v>6548</v>
      </c>
      <c r="N38" s="415">
        <v>10</v>
      </c>
      <c r="O38" s="415" t="s">
        <v>6135</v>
      </c>
      <c r="P38" s="415" t="s">
        <v>6549</v>
      </c>
      <c r="Q38" s="482">
        <v>45694</v>
      </c>
      <c r="R38" s="647">
        <v>6</v>
      </c>
      <c r="S38" s="641">
        <f>_xlfn.DAYS(U38,T38)</f>
        <v>180</v>
      </c>
      <c r="T38" s="482">
        <v>45694</v>
      </c>
      <c r="U38" s="482">
        <v>45874</v>
      </c>
      <c r="V38" s="482"/>
      <c r="W38" s="415"/>
      <c r="X38" s="579"/>
      <c r="Y38" s="644">
        <v>3</v>
      </c>
      <c r="Z38" s="415">
        <v>9</v>
      </c>
      <c r="AA38" s="482">
        <v>45875</v>
      </c>
      <c r="AB38" s="495"/>
      <c r="AC38" s="420"/>
      <c r="AD38" s="420"/>
      <c r="AE38" s="4" t="s">
        <v>21</v>
      </c>
      <c r="AF38" s="420">
        <v>45966</v>
      </c>
      <c r="AG38" s="340">
        <f t="shared" ca="1" si="0"/>
        <v>-182</v>
      </c>
      <c r="AH38" s="612" t="s">
        <v>6137</v>
      </c>
      <c r="AI38" s="423" t="s">
        <v>6138</v>
      </c>
      <c r="AJ38" s="346" t="s">
        <v>6550</v>
      </c>
      <c r="AK38" s="4" t="s">
        <v>6140</v>
      </c>
      <c r="AL38" s="8" t="s">
        <v>823</v>
      </c>
      <c r="AM38" s="424"/>
      <c r="AN38" s="425"/>
      <c r="AO38" s="4">
        <v>128361</v>
      </c>
      <c r="AP38" s="4"/>
      <c r="AQ38" s="234" t="e">
        <f>#REF!/R38</f>
        <v>#REF!</v>
      </c>
      <c r="AR38" s="234" t="e">
        <f>#REF!/AT38</f>
        <v>#REF!</v>
      </c>
      <c r="AS38" s="8" t="s">
        <v>6551</v>
      </c>
      <c r="AT38" s="4">
        <f>_xlfn.DAYS(U38,T38)</f>
        <v>180</v>
      </c>
      <c r="AU38" s="8" t="s">
        <v>6143</v>
      </c>
      <c r="AV38" s="8">
        <v>718</v>
      </c>
      <c r="AW38" s="232">
        <v>45692</v>
      </c>
      <c r="AX38" s="392">
        <v>45600000</v>
      </c>
      <c r="AY38" s="8">
        <v>722</v>
      </c>
      <c r="AZ38" s="392">
        <v>22800000</v>
      </c>
      <c r="BA38" s="420">
        <v>45694</v>
      </c>
      <c r="BB38" s="421">
        <v>1072</v>
      </c>
      <c r="BC38" s="422">
        <v>11400000</v>
      </c>
      <c r="BD38" s="420">
        <v>45873</v>
      </c>
      <c r="BE38" s="4">
        <v>910</v>
      </c>
      <c r="BF38" s="8" t="s">
        <v>6144</v>
      </c>
      <c r="BG38" s="420">
        <v>45695</v>
      </c>
      <c r="BH38" s="4">
        <v>1</v>
      </c>
      <c r="BI38" s="8">
        <v>1</v>
      </c>
      <c r="BJ38" s="414" t="s">
        <v>6552</v>
      </c>
      <c r="BK38" s="411" t="s">
        <v>1056</v>
      </c>
      <c r="BL38" s="232">
        <v>45694</v>
      </c>
      <c r="BM38" s="232">
        <v>45694</v>
      </c>
      <c r="BN38" s="232">
        <v>46059</v>
      </c>
      <c r="BO38" s="232" t="s">
        <v>6144</v>
      </c>
      <c r="BP38" s="232" t="s">
        <v>805</v>
      </c>
      <c r="BQ38" s="8"/>
      <c r="BR38" s="403"/>
      <c r="BS38" s="8" t="s">
        <v>875</v>
      </c>
      <c r="BT38" s="8"/>
      <c r="BU38" s="8" t="s">
        <v>6162</v>
      </c>
      <c r="BV38" s="8" t="s">
        <v>6148</v>
      </c>
      <c r="BW38" s="597">
        <v>3104450453</v>
      </c>
      <c r="BX38" s="586" t="s">
        <v>6553</v>
      </c>
      <c r="BY38" s="416">
        <v>29527</v>
      </c>
      <c r="BZ38" s="415" t="s">
        <v>6554</v>
      </c>
      <c r="CA38" s="8"/>
      <c r="CB38" s="8"/>
      <c r="CC38" s="4"/>
      <c r="CD38" s="232"/>
      <c r="CE38" s="8" t="s">
        <v>797</v>
      </c>
      <c r="CF38" s="411">
        <f ca="1">DATEDIF(BY38,TODAY(),"Y")</f>
        <v>45</v>
      </c>
      <c r="CG38" s="421" t="s">
        <v>6165</v>
      </c>
      <c r="CH38" s="421" t="s">
        <v>6343</v>
      </c>
      <c r="CI38" s="198" t="s">
        <v>6555</v>
      </c>
      <c r="CJ38" s="8"/>
      <c r="CK38" s="8"/>
    </row>
    <row r="39" spans="1:89" ht="60.75">
      <c r="A39" s="415">
        <v>38</v>
      </c>
      <c r="B39" s="415"/>
      <c r="C39" s="640">
        <v>2025</v>
      </c>
      <c r="D39" s="415" t="s">
        <v>6556</v>
      </c>
      <c r="E39" s="905" t="s">
        <v>6557</v>
      </c>
      <c r="F39" s="690" t="s">
        <v>6558</v>
      </c>
      <c r="G39" s="415" t="s">
        <v>6130</v>
      </c>
      <c r="H39" s="579">
        <v>39629786</v>
      </c>
      <c r="I39" s="415">
        <v>3</v>
      </c>
      <c r="J39" s="415" t="s">
        <v>6131</v>
      </c>
      <c r="K39" s="506" t="s">
        <v>6559</v>
      </c>
      <c r="L39" s="415" t="s">
        <v>6560</v>
      </c>
      <c r="M39" s="415" t="s">
        <v>6530</v>
      </c>
      <c r="N39" s="415">
        <v>10</v>
      </c>
      <c r="O39" s="415" t="s">
        <v>6135</v>
      </c>
      <c r="P39" s="415" t="s">
        <v>6561</v>
      </c>
      <c r="Q39" s="482">
        <v>45694</v>
      </c>
      <c r="R39" s="647">
        <v>6</v>
      </c>
      <c r="S39" s="641">
        <f>_xlfn.DAYS(U39,T39)</f>
        <v>180</v>
      </c>
      <c r="T39" s="482">
        <v>45695</v>
      </c>
      <c r="U39" s="482">
        <v>45875</v>
      </c>
      <c r="V39" s="482"/>
      <c r="W39" s="415"/>
      <c r="X39" s="579"/>
      <c r="Y39" s="644"/>
      <c r="Z39" s="415"/>
      <c r="AA39" s="482" t="s">
        <v>196</v>
      </c>
      <c r="AB39" s="495"/>
      <c r="AC39" s="420"/>
      <c r="AD39" s="420"/>
      <c r="AE39" s="4" t="s">
        <v>21</v>
      </c>
      <c r="AF39" s="420">
        <v>45875</v>
      </c>
      <c r="AG39" s="340">
        <f t="shared" ca="1" si="0"/>
        <v>-273</v>
      </c>
      <c r="AH39" s="612" t="s">
        <v>6137</v>
      </c>
      <c r="AI39" s="423" t="s">
        <v>6138</v>
      </c>
      <c r="AJ39" s="346" t="s">
        <v>6562</v>
      </c>
      <c r="AK39" s="4" t="s">
        <v>6140</v>
      </c>
      <c r="AL39" s="8" t="s">
        <v>6192</v>
      </c>
      <c r="AM39" s="424"/>
      <c r="AN39" s="425"/>
      <c r="AO39" s="4">
        <v>129465</v>
      </c>
      <c r="AP39" s="4"/>
      <c r="AQ39" s="234" t="e">
        <f>#REF!/R39</f>
        <v>#REF!</v>
      </c>
      <c r="AR39" s="234" t="e">
        <f>#REF!/AT39</f>
        <v>#REF!</v>
      </c>
      <c r="AS39" s="8" t="s">
        <v>6563</v>
      </c>
      <c r="AT39" s="4">
        <f>_xlfn.DAYS(U39,T39)</f>
        <v>180</v>
      </c>
      <c r="AU39" s="8" t="s">
        <v>6143</v>
      </c>
      <c r="AV39" s="8">
        <v>704</v>
      </c>
      <c r="AW39" s="232">
        <v>45691</v>
      </c>
      <c r="AX39" s="392">
        <v>30000000</v>
      </c>
      <c r="AY39" s="8">
        <v>727</v>
      </c>
      <c r="AZ39" s="392">
        <v>30000000</v>
      </c>
      <c r="BA39" s="420">
        <v>45695</v>
      </c>
      <c r="BB39" s="420" t="s">
        <v>196</v>
      </c>
      <c r="BC39" s="386">
        <v>0</v>
      </c>
      <c r="BD39" s="420" t="s">
        <v>196</v>
      </c>
      <c r="BE39" s="420" t="s">
        <v>196</v>
      </c>
      <c r="BF39" s="8" t="s">
        <v>6144</v>
      </c>
      <c r="BG39" s="420">
        <v>45695</v>
      </c>
      <c r="BH39" s="4">
        <v>1</v>
      </c>
      <c r="BI39" s="8">
        <v>1</v>
      </c>
      <c r="BJ39" s="231" t="s">
        <v>6564</v>
      </c>
      <c r="BK39" s="411" t="s">
        <v>202</v>
      </c>
      <c r="BL39" s="420">
        <v>45695</v>
      </c>
      <c r="BM39" s="232">
        <v>45694</v>
      </c>
      <c r="BN39" s="232">
        <v>46068</v>
      </c>
      <c r="BO39" s="232" t="s">
        <v>6144</v>
      </c>
      <c r="BP39" s="232" t="s">
        <v>805</v>
      </c>
      <c r="BQ39" s="8"/>
      <c r="BR39" s="403"/>
      <c r="BS39" s="8" t="s">
        <v>875</v>
      </c>
      <c r="BT39" s="8"/>
      <c r="BU39" s="8" t="s">
        <v>6162</v>
      </c>
      <c r="BV39" s="8" t="s">
        <v>6148</v>
      </c>
      <c r="BW39" s="597">
        <v>3144698992</v>
      </c>
      <c r="BX39" s="586" t="s">
        <v>6565</v>
      </c>
      <c r="BY39" s="416">
        <v>29115</v>
      </c>
      <c r="BZ39" s="8" t="s">
        <v>3831</v>
      </c>
      <c r="CA39" s="8"/>
      <c r="CB39" s="8"/>
      <c r="CC39" s="4"/>
      <c r="CD39" s="232"/>
      <c r="CE39" s="8" t="s">
        <v>797</v>
      </c>
      <c r="CF39" s="4">
        <f ca="1">DATEDIF(BY39,TODAY(),"Y")</f>
        <v>46</v>
      </c>
      <c r="CG39" s="421" t="s">
        <v>6165</v>
      </c>
      <c r="CH39" s="421" t="s">
        <v>6245</v>
      </c>
      <c r="CI39" s="198" t="s">
        <v>6566</v>
      </c>
      <c r="CJ39" s="8"/>
      <c r="CK39" s="8"/>
    </row>
    <row r="40" spans="1:89" ht="45.75">
      <c r="A40" s="415">
        <v>39</v>
      </c>
      <c r="B40" s="415"/>
      <c r="C40" s="640">
        <v>2025</v>
      </c>
      <c r="D40" s="415" t="s">
        <v>6567</v>
      </c>
      <c r="E40" s="905" t="s">
        <v>6568</v>
      </c>
      <c r="F40" s="690" t="s">
        <v>6569</v>
      </c>
      <c r="G40" s="415" t="s">
        <v>6130</v>
      </c>
      <c r="H40" s="579">
        <v>1016097421</v>
      </c>
      <c r="I40" s="415">
        <v>3</v>
      </c>
      <c r="J40" s="415" t="s">
        <v>6131</v>
      </c>
      <c r="K40" s="506" t="s">
        <v>6570</v>
      </c>
      <c r="L40" s="415" t="s">
        <v>6571</v>
      </c>
      <c r="M40" s="415" t="s">
        <v>6548</v>
      </c>
      <c r="N40" s="415">
        <v>10</v>
      </c>
      <c r="O40" s="415" t="s">
        <v>6135</v>
      </c>
      <c r="P40" s="415" t="s">
        <v>6572</v>
      </c>
      <c r="Q40" s="482">
        <v>45694</v>
      </c>
      <c r="R40" s="647">
        <v>6</v>
      </c>
      <c r="S40" s="641">
        <f>_xlfn.DAYS(U40,T40)</f>
        <v>180</v>
      </c>
      <c r="T40" s="482">
        <v>45695</v>
      </c>
      <c r="U40" s="482">
        <v>45875</v>
      </c>
      <c r="V40" s="482"/>
      <c r="W40" s="415"/>
      <c r="X40" s="579"/>
      <c r="Y40" s="644">
        <v>3</v>
      </c>
      <c r="Z40" s="415">
        <v>9</v>
      </c>
      <c r="AA40" s="482">
        <v>45876</v>
      </c>
      <c r="AB40" s="495"/>
      <c r="AC40" s="420"/>
      <c r="AD40" s="420"/>
      <c r="AE40" s="4" t="s">
        <v>21</v>
      </c>
      <c r="AF40" s="420">
        <v>45967</v>
      </c>
      <c r="AG40" s="340">
        <f t="shared" ca="1" si="0"/>
        <v>-181</v>
      </c>
      <c r="AH40" s="612" t="s">
        <v>6137</v>
      </c>
      <c r="AI40" s="423" t="s">
        <v>6138</v>
      </c>
      <c r="AJ40" s="346" t="s">
        <v>6573</v>
      </c>
      <c r="AK40" s="4" t="s">
        <v>6140</v>
      </c>
      <c r="AL40" s="8" t="s">
        <v>6192</v>
      </c>
      <c r="AM40" s="424"/>
      <c r="AN40" s="425"/>
      <c r="AO40" s="4">
        <v>129470</v>
      </c>
      <c r="AP40" s="4"/>
      <c r="AQ40" s="234" t="e">
        <f>#REF!/R40</f>
        <v>#REF!</v>
      </c>
      <c r="AR40" s="234" t="e">
        <f>#REF!/AT40</f>
        <v>#REF!</v>
      </c>
      <c r="AS40" s="415" t="s">
        <v>6574</v>
      </c>
      <c r="AT40" s="4">
        <f>_xlfn.DAYS(U40,T40)</f>
        <v>180</v>
      </c>
      <c r="AU40" s="8" t="s">
        <v>6143</v>
      </c>
      <c r="AV40" s="8">
        <v>708</v>
      </c>
      <c r="AW40" s="232">
        <v>45691</v>
      </c>
      <c r="AX40" s="392">
        <v>63000000</v>
      </c>
      <c r="AY40" s="8">
        <v>728</v>
      </c>
      <c r="AZ40" s="392">
        <v>21000000</v>
      </c>
      <c r="BA40" s="420">
        <v>45695</v>
      </c>
      <c r="BB40" s="421">
        <v>1062</v>
      </c>
      <c r="BC40" s="422">
        <v>10500000</v>
      </c>
      <c r="BD40" s="420">
        <v>45870</v>
      </c>
      <c r="BE40" s="4">
        <v>895</v>
      </c>
      <c r="BF40" s="8" t="s">
        <v>6144</v>
      </c>
      <c r="BG40" s="420">
        <v>45696</v>
      </c>
      <c r="BH40" s="4">
        <v>1</v>
      </c>
      <c r="BI40" s="8">
        <v>1</v>
      </c>
      <c r="BJ40" s="414" t="s">
        <v>6575</v>
      </c>
      <c r="BK40" s="411" t="s">
        <v>202</v>
      </c>
      <c r="BL40" s="420">
        <v>45695</v>
      </c>
      <c r="BM40" s="232">
        <v>45694</v>
      </c>
      <c r="BN40" s="232">
        <v>46069</v>
      </c>
      <c r="BO40" s="232" t="s">
        <v>6144</v>
      </c>
      <c r="BP40" s="232" t="s">
        <v>805</v>
      </c>
      <c r="BQ40" s="8"/>
      <c r="BR40" s="403"/>
      <c r="BS40" s="8" t="s">
        <v>875</v>
      </c>
      <c r="BT40" s="8"/>
      <c r="BU40" s="8" t="s">
        <v>6162</v>
      </c>
      <c r="BV40" s="8" t="s">
        <v>6148</v>
      </c>
      <c r="BW40" s="597">
        <v>3013965909</v>
      </c>
      <c r="BX40" s="590" t="s">
        <v>6576</v>
      </c>
      <c r="BY40" s="416">
        <v>35739</v>
      </c>
      <c r="BZ40" s="415" t="s">
        <v>6554</v>
      </c>
      <c r="CA40" s="8"/>
      <c r="CB40" s="8"/>
      <c r="CC40" s="4"/>
      <c r="CD40" s="232"/>
      <c r="CE40" s="8" t="s">
        <v>797</v>
      </c>
      <c r="CF40" s="411">
        <f ca="1">DATEDIF(BY40,TODAY(),"Y")</f>
        <v>28</v>
      </c>
      <c r="CG40" s="421" t="s">
        <v>6150</v>
      </c>
      <c r="CH40" s="421" t="s">
        <v>6210</v>
      </c>
      <c r="CI40" s="198" t="s">
        <v>6577</v>
      </c>
      <c r="CJ40" s="8"/>
      <c r="CK40" s="8"/>
    </row>
    <row r="41" spans="1:89" ht="60.75">
      <c r="A41" s="415">
        <v>40</v>
      </c>
      <c r="B41" s="415"/>
      <c r="C41" s="640">
        <v>2025</v>
      </c>
      <c r="D41" s="415" t="s">
        <v>6578</v>
      </c>
      <c r="E41" s="905" t="s">
        <v>6579</v>
      </c>
      <c r="F41" s="690" t="s">
        <v>6580</v>
      </c>
      <c r="G41" s="415" t="s">
        <v>6130</v>
      </c>
      <c r="H41" s="579">
        <v>1107523109</v>
      </c>
      <c r="I41" s="415">
        <v>8</v>
      </c>
      <c r="J41" s="415" t="s">
        <v>6131</v>
      </c>
      <c r="K41" s="506" t="s">
        <v>6581</v>
      </c>
      <c r="L41" s="415" t="s">
        <v>6582</v>
      </c>
      <c r="M41" s="415" t="s">
        <v>6530</v>
      </c>
      <c r="N41" s="415">
        <v>10</v>
      </c>
      <c r="O41" s="415" t="s">
        <v>6135</v>
      </c>
      <c r="P41" s="415" t="s">
        <v>6583</v>
      </c>
      <c r="Q41" s="482">
        <v>45694</v>
      </c>
      <c r="R41" s="647">
        <v>6</v>
      </c>
      <c r="S41" s="641">
        <f>_xlfn.DAYS(U41,T41)</f>
        <v>180</v>
      </c>
      <c r="T41" s="482">
        <v>45701</v>
      </c>
      <c r="U41" s="482">
        <v>45881</v>
      </c>
      <c r="V41" s="482"/>
      <c r="W41" s="415"/>
      <c r="X41" s="579"/>
      <c r="Y41" s="644">
        <v>3</v>
      </c>
      <c r="Z41" s="415">
        <v>9</v>
      </c>
      <c r="AA41" s="482">
        <v>45882</v>
      </c>
      <c r="AB41" s="495"/>
      <c r="AC41" s="420"/>
      <c r="AD41" s="420"/>
      <c r="AE41" s="4" t="s">
        <v>21</v>
      </c>
      <c r="AF41" s="420">
        <v>45973</v>
      </c>
      <c r="AG41" s="340">
        <f t="shared" ca="1" si="0"/>
        <v>-175</v>
      </c>
      <c r="AH41" s="612" t="s">
        <v>6137</v>
      </c>
      <c r="AI41" s="423" t="s">
        <v>6138</v>
      </c>
      <c r="AJ41" s="463" t="s">
        <v>6584</v>
      </c>
      <c r="AK41" s="4" t="s">
        <v>6140</v>
      </c>
      <c r="AL41" s="8" t="s">
        <v>6192</v>
      </c>
      <c r="AM41" s="424"/>
      <c r="AN41" s="425"/>
      <c r="AO41" s="4">
        <v>129170</v>
      </c>
      <c r="AP41" s="4"/>
      <c r="AQ41" s="234" t="e">
        <f>#REF!/R41</f>
        <v>#REF!</v>
      </c>
      <c r="AR41" s="234" t="e">
        <f>#REF!/AT41</f>
        <v>#REF!</v>
      </c>
      <c r="AS41" s="8" t="s">
        <v>6585</v>
      </c>
      <c r="AT41" s="4">
        <f>_xlfn.DAYS(U41,T41)</f>
        <v>180</v>
      </c>
      <c r="AU41" s="8" t="s">
        <v>6143</v>
      </c>
      <c r="AV41" s="8">
        <v>714</v>
      </c>
      <c r="AW41" s="232">
        <v>45692</v>
      </c>
      <c r="AX41" s="392">
        <v>60000000</v>
      </c>
      <c r="AY41" s="8">
        <v>723</v>
      </c>
      <c r="AZ41" s="392">
        <v>30000000</v>
      </c>
      <c r="BA41" s="420">
        <v>45694</v>
      </c>
      <c r="BB41" s="421">
        <v>1036</v>
      </c>
      <c r="BC41" s="422">
        <v>15000000</v>
      </c>
      <c r="BD41" s="420">
        <v>45868</v>
      </c>
      <c r="BE41" s="4">
        <v>856</v>
      </c>
      <c r="BF41" s="8" t="s">
        <v>6144</v>
      </c>
      <c r="BG41" s="232">
        <v>45707</v>
      </c>
      <c r="BH41" s="4">
        <v>1</v>
      </c>
      <c r="BI41" s="8">
        <v>1</v>
      </c>
      <c r="BJ41" s="231" t="s">
        <v>6586</v>
      </c>
      <c r="BK41" s="411" t="s">
        <v>202</v>
      </c>
      <c r="BL41" s="232">
        <v>45700</v>
      </c>
      <c r="BM41" s="232">
        <v>45694</v>
      </c>
      <c r="BN41" s="232">
        <v>46065</v>
      </c>
      <c r="BO41" s="232" t="s">
        <v>6144</v>
      </c>
      <c r="BP41" s="232" t="s">
        <v>805</v>
      </c>
      <c r="BQ41" s="8"/>
      <c r="BR41" s="403"/>
      <c r="BS41" s="8" t="s">
        <v>875</v>
      </c>
      <c r="BT41" s="8"/>
      <c r="BU41" s="8" t="s">
        <v>6147</v>
      </c>
      <c r="BV41" s="8" t="s">
        <v>6148</v>
      </c>
      <c r="BW41" s="597">
        <v>3023053979</v>
      </c>
      <c r="BX41" s="586" t="s">
        <v>6587</v>
      </c>
      <c r="BY41" s="416">
        <v>36175</v>
      </c>
      <c r="BZ41" s="8" t="s">
        <v>3831</v>
      </c>
      <c r="CA41" s="8"/>
      <c r="CB41" s="8"/>
      <c r="CC41" s="4"/>
      <c r="CD41" s="232"/>
      <c r="CE41" s="8" t="s">
        <v>797</v>
      </c>
      <c r="CF41" s="411">
        <f ca="1">DATEDIF(BY41,TODAY(),"Y")</f>
        <v>27</v>
      </c>
      <c r="CG41" s="421" t="s">
        <v>6181</v>
      </c>
      <c r="CH41" s="421" t="s">
        <v>6182</v>
      </c>
      <c r="CI41" s="198" t="s">
        <v>6588</v>
      </c>
      <c r="CJ41" s="8"/>
      <c r="CK41" s="8"/>
    </row>
    <row r="42" spans="1:89" ht="76.5">
      <c r="A42" s="415">
        <v>41</v>
      </c>
      <c r="B42" s="415"/>
      <c r="C42" s="640">
        <v>2025</v>
      </c>
      <c r="D42" s="415" t="s">
        <v>6589</v>
      </c>
      <c r="E42" s="905" t="s">
        <v>6590</v>
      </c>
      <c r="F42" s="690" t="s">
        <v>6591</v>
      </c>
      <c r="G42" s="415" t="s">
        <v>6130</v>
      </c>
      <c r="H42" s="579">
        <v>51880659</v>
      </c>
      <c r="I42" s="415">
        <v>3</v>
      </c>
      <c r="J42" s="415" t="s">
        <v>6131</v>
      </c>
      <c r="K42" s="506" t="s">
        <v>6215</v>
      </c>
      <c r="L42" s="415" t="s">
        <v>6436</v>
      </c>
      <c r="M42" s="415" t="s">
        <v>6548</v>
      </c>
      <c r="N42" s="415">
        <v>10</v>
      </c>
      <c r="O42" s="415" t="s">
        <v>6135</v>
      </c>
      <c r="P42" s="415" t="s">
        <v>6447</v>
      </c>
      <c r="Q42" s="482">
        <v>45695</v>
      </c>
      <c r="R42" s="647">
        <v>6</v>
      </c>
      <c r="S42" s="641">
        <f>_xlfn.DAYS(U42,T42)</f>
        <v>180</v>
      </c>
      <c r="T42" s="482">
        <v>45707</v>
      </c>
      <c r="U42" s="482">
        <v>45887</v>
      </c>
      <c r="V42" s="482"/>
      <c r="W42" s="415"/>
      <c r="X42" s="579"/>
      <c r="Y42" s="644"/>
      <c r="Z42" s="415"/>
      <c r="AA42" s="482" t="s">
        <v>196</v>
      </c>
      <c r="AB42" s="495"/>
      <c r="AC42" s="420"/>
      <c r="AD42" s="420"/>
      <c r="AE42" s="4" t="s">
        <v>21</v>
      </c>
      <c r="AF42" s="420">
        <v>45887</v>
      </c>
      <c r="AG42" s="340">
        <f t="shared" ca="1" si="0"/>
        <v>-261</v>
      </c>
      <c r="AH42" s="612" t="s">
        <v>6137</v>
      </c>
      <c r="AI42" s="423" t="s">
        <v>6138</v>
      </c>
      <c r="AJ42" s="346" t="s">
        <v>6592</v>
      </c>
      <c r="AK42" s="4" t="s">
        <v>6140</v>
      </c>
      <c r="AL42" s="8" t="s">
        <v>20</v>
      </c>
      <c r="AM42" s="424"/>
      <c r="AN42" s="425"/>
      <c r="AO42" s="4">
        <v>125907</v>
      </c>
      <c r="AP42" s="4"/>
      <c r="AQ42" s="234" t="e">
        <f>#REF!/R42</f>
        <v>#REF!</v>
      </c>
      <c r="AR42" s="234" t="e">
        <f>#REF!/AT42</f>
        <v>#REF!</v>
      </c>
      <c r="AS42" s="8" t="s">
        <v>6593</v>
      </c>
      <c r="AT42" s="4">
        <f>_xlfn.DAYS(U42,T42)</f>
        <v>180</v>
      </c>
      <c r="AU42" s="8" t="s">
        <v>6143</v>
      </c>
      <c r="AV42" s="8">
        <v>677</v>
      </c>
      <c r="AW42" s="232">
        <v>45686</v>
      </c>
      <c r="AX42" s="392">
        <v>235182000</v>
      </c>
      <c r="AY42" s="8">
        <v>733</v>
      </c>
      <c r="AZ42" s="392">
        <v>12378000</v>
      </c>
      <c r="BA42" s="420">
        <v>45695</v>
      </c>
      <c r="BB42" s="420" t="s">
        <v>196</v>
      </c>
      <c r="BC42" s="386">
        <v>0</v>
      </c>
      <c r="BD42" s="420" t="s">
        <v>196</v>
      </c>
      <c r="BE42" s="420" t="s">
        <v>196</v>
      </c>
      <c r="BF42" s="8" t="s">
        <v>6144</v>
      </c>
      <c r="BG42" s="420">
        <v>45696</v>
      </c>
      <c r="BH42" s="4">
        <v>5</v>
      </c>
      <c r="BI42" s="8">
        <v>5</v>
      </c>
      <c r="BJ42" s="414" t="s">
        <v>6594</v>
      </c>
      <c r="BK42" s="411" t="s">
        <v>1056</v>
      </c>
      <c r="BL42" s="232">
        <v>45706</v>
      </c>
      <c r="BM42" s="232">
        <v>45695</v>
      </c>
      <c r="BN42" s="232">
        <v>46073</v>
      </c>
      <c r="BO42" s="232" t="s">
        <v>6144</v>
      </c>
      <c r="BP42" s="232" t="s">
        <v>805</v>
      </c>
      <c r="BQ42" s="8"/>
      <c r="BR42" s="403"/>
      <c r="BS42" s="8" t="s">
        <v>875</v>
      </c>
      <c r="BT42" s="8"/>
      <c r="BU42" s="8" t="s">
        <v>6162</v>
      </c>
      <c r="BV42" s="8" t="s">
        <v>6148</v>
      </c>
      <c r="BW42" s="597">
        <v>3214422226</v>
      </c>
      <c r="BX42" s="590" t="s">
        <v>6595</v>
      </c>
      <c r="BY42" s="416">
        <v>24523</v>
      </c>
      <c r="BZ42" s="8" t="s">
        <v>3136</v>
      </c>
      <c r="CA42" s="8"/>
      <c r="CB42" s="8"/>
      <c r="CC42" s="4"/>
      <c r="CD42" s="232"/>
      <c r="CE42" s="8" t="s">
        <v>797</v>
      </c>
      <c r="CF42" s="4">
        <f ca="1">DATEDIF(BY42,TODAY(),"Y")</f>
        <v>59</v>
      </c>
      <c r="CG42" s="421" t="s">
        <v>6165</v>
      </c>
      <c r="CH42" s="421" t="s">
        <v>6166</v>
      </c>
      <c r="CI42" s="198" t="s">
        <v>6596</v>
      </c>
      <c r="CJ42" s="8"/>
      <c r="CK42" s="8"/>
    </row>
    <row r="43" spans="1:89" ht="121.5">
      <c r="A43" s="415">
        <v>42</v>
      </c>
      <c r="B43" s="415"/>
      <c r="C43" s="640">
        <v>2025</v>
      </c>
      <c r="D43" s="415" t="s">
        <v>6597</v>
      </c>
      <c r="E43" s="905" t="s">
        <v>6598</v>
      </c>
      <c r="F43" s="690" t="s">
        <v>6599</v>
      </c>
      <c r="G43" s="415" t="s">
        <v>6130</v>
      </c>
      <c r="H43" s="579">
        <v>1000512357</v>
      </c>
      <c r="I43" s="415">
        <v>2</v>
      </c>
      <c r="J43" s="415" t="s">
        <v>6131</v>
      </c>
      <c r="K43" s="506" t="s">
        <v>6509</v>
      </c>
      <c r="L43" s="415" t="s">
        <v>6510</v>
      </c>
      <c r="M43" s="415" t="s">
        <v>6530</v>
      </c>
      <c r="N43" s="415">
        <v>10</v>
      </c>
      <c r="O43" s="415" t="s">
        <v>6135</v>
      </c>
      <c r="P43" s="415" t="s">
        <v>6600</v>
      </c>
      <c r="Q43" s="482">
        <v>45694</v>
      </c>
      <c r="R43" s="647">
        <v>6</v>
      </c>
      <c r="S43" s="641">
        <f>_xlfn.DAYS(U43,T43)</f>
        <v>180</v>
      </c>
      <c r="T43" s="482">
        <v>45699</v>
      </c>
      <c r="U43" s="482">
        <v>45879</v>
      </c>
      <c r="V43" s="482"/>
      <c r="W43" s="415"/>
      <c r="X43" s="579"/>
      <c r="Y43" s="644">
        <v>3</v>
      </c>
      <c r="Z43" s="415">
        <v>9</v>
      </c>
      <c r="AA43" s="482">
        <v>45880</v>
      </c>
      <c r="AB43" s="495"/>
      <c r="AC43" s="420"/>
      <c r="AD43" s="420"/>
      <c r="AE43" s="4" t="s">
        <v>21</v>
      </c>
      <c r="AF43" s="420">
        <v>45971</v>
      </c>
      <c r="AG43" s="340">
        <f t="shared" ca="1" si="0"/>
        <v>-177</v>
      </c>
      <c r="AH43" s="612" t="s">
        <v>6137</v>
      </c>
      <c r="AI43" s="423" t="s">
        <v>6138</v>
      </c>
      <c r="AJ43" s="346" t="s">
        <v>6601</v>
      </c>
      <c r="AK43" s="4" t="s">
        <v>6140</v>
      </c>
      <c r="AL43" s="8" t="s">
        <v>6192</v>
      </c>
      <c r="AM43" s="424"/>
      <c r="AN43" s="425"/>
      <c r="AO43" s="4">
        <v>129468</v>
      </c>
      <c r="AP43" s="4"/>
      <c r="AQ43" s="234" t="e">
        <f>#REF!/R43</f>
        <v>#REF!</v>
      </c>
      <c r="AR43" s="234" t="e">
        <f>#REF!/AT43</f>
        <v>#REF!</v>
      </c>
      <c r="AS43" s="8" t="s">
        <v>6602</v>
      </c>
      <c r="AT43" s="4">
        <f>_xlfn.DAYS(U43,T43)</f>
        <v>180</v>
      </c>
      <c r="AU43" s="8" t="s">
        <v>6143</v>
      </c>
      <c r="AV43" s="8">
        <v>699</v>
      </c>
      <c r="AW43" s="232">
        <v>45691</v>
      </c>
      <c r="AX43" s="392">
        <v>30000000</v>
      </c>
      <c r="AY43" s="8">
        <v>726</v>
      </c>
      <c r="AZ43" s="392">
        <v>30000000</v>
      </c>
      <c r="BA43" s="420">
        <v>45695</v>
      </c>
      <c r="BB43" s="421">
        <v>1055</v>
      </c>
      <c r="BC43" s="422">
        <v>15000000</v>
      </c>
      <c r="BD43" s="420">
        <v>45870</v>
      </c>
      <c r="BE43" s="4">
        <v>889</v>
      </c>
      <c r="BF43" s="8" t="s">
        <v>6144</v>
      </c>
      <c r="BG43" s="232">
        <v>45699</v>
      </c>
      <c r="BH43" s="4">
        <v>1</v>
      </c>
      <c r="BI43" s="8">
        <v>1</v>
      </c>
      <c r="BJ43" s="231" t="s">
        <v>6603</v>
      </c>
      <c r="BK43" s="411" t="s">
        <v>1541</v>
      </c>
      <c r="BL43" s="420">
        <v>45696</v>
      </c>
      <c r="BM43" s="232">
        <v>45694</v>
      </c>
      <c r="BN43" s="232">
        <v>46074</v>
      </c>
      <c r="BO43" s="232" t="s">
        <v>6144</v>
      </c>
      <c r="BP43" s="232" t="s">
        <v>805</v>
      </c>
      <c r="BQ43" s="8"/>
      <c r="BR43" s="403"/>
      <c r="BS43" s="8" t="s">
        <v>875</v>
      </c>
      <c r="BT43" s="8"/>
      <c r="BU43" s="8" t="s">
        <v>6162</v>
      </c>
      <c r="BV43" s="8" t="s">
        <v>6148</v>
      </c>
      <c r="BW43" s="597">
        <v>3143440945</v>
      </c>
      <c r="BX43" s="586" t="s">
        <v>6604</v>
      </c>
      <c r="BY43" s="416">
        <v>36849</v>
      </c>
      <c r="BZ43" s="8" t="s">
        <v>3831</v>
      </c>
      <c r="CA43" s="8"/>
      <c r="CB43" s="8"/>
      <c r="CC43" s="4"/>
      <c r="CD43" s="232"/>
      <c r="CE43" s="8" t="s">
        <v>797</v>
      </c>
      <c r="CF43" s="4">
        <f ca="1">DATEDIF(BY43,TODAY(),"Y")</f>
        <v>25</v>
      </c>
      <c r="CG43" s="421" t="s">
        <v>6181</v>
      </c>
      <c r="CH43" s="421" t="s">
        <v>6182</v>
      </c>
      <c r="CI43" s="198" t="s">
        <v>6605</v>
      </c>
      <c r="CJ43" s="8"/>
      <c r="CK43" s="8"/>
    </row>
    <row r="44" spans="1:89" s="460" customFormat="1" ht="91.5">
      <c r="A44" s="415">
        <v>43</v>
      </c>
      <c r="B44" s="649"/>
      <c r="C44" s="648">
        <v>2025</v>
      </c>
      <c r="D44" s="649" t="s">
        <v>6606</v>
      </c>
      <c r="E44" s="906" t="s">
        <v>6607</v>
      </c>
      <c r="F44" s="691" t="s">
        <v>6608</v>
      </c>
      <c r="G44" s="649" t="s">
        <v>6130</v>
      </c>
      <c r="H44" s="650">
        <v>3216365</v>
      </c>
      <c r="I44" s="649">
        <v>2</v>
      </c>
      <c r="J44" s="649" t="s">
        <v>6131</v>
      </c>
      <c r="K44" s="651"/>
      <c r="L44" s="649"/>
      <c r="M44" s="415" t="s">
        <v>6548</v>
      </c>
      <c r="N44" s="649">
        <v>10</v>
      </c>
      <c r="O44" s="649" t="s">
        <v>6135</v>
      </c>
      <c r="P44" s="649" t="s">
        <v>6609</v>
      </c>
      <c r="Q44" s="652"/>
      <c r="R44" s="653">
        <v>6</v>
      </c>
      <c r="S44" s="641">
        <f>_xlfn.DAYS(U44,T44)</f>
        <v>183</v>
      </c>
      <c r="T44" s="652">
        <v>45785</v>
      </c>
      <c r="U44" s="652">
        <v>45968</v>
      </c>
      <c r="V44" s="652"/>
      <c r="W44" s="649"/>
      <c r="X44" s="650"/>
      <c r="Y44" s="654"/>
      <c r="Z44" s="649"/>
      <c r="AA44" s="652" t="s">
        <v>196</v>
      </c>
      <c r="AB44" s="680"/>
      <c r="AC44" s="448"/>
      <c r="AD44" s="448"/>
      <c r="AE44" s="450" t="s">
        <v>21</v>
      </c>
      <c r="AF44" s="448">
        <v>45968</v>
      </c>
      <c r="AG44" s="340">
        <f t="shared" ca="1" si="0"/>
        <v>-180</v>
      </c>
      <c r="AH44" s="452" t="s">
        <v>6138</v>
      </c>
      <c r="AI44" s="452" t="s">
        <v>6138</v>
      </c>
      <c r="AJ44" s="453" t="s">
        <v>6610</v>
      </c>
      <c r="AK44" s="4" t="s">
        <v>6140</v>
      </c>
      <c r="AL44" s="445" t="s">
        <v>20</v>
      </c>
      <c r="AM44" s="454"/>
      <c r="AN44" s="447"/>
      <c r="AO44" s="450">
        <v>125907</v>
      </c>
      <c r="AP44" s="450"/>
      <c r="AQ44" s="455" t="e">
        <f>#REF!/R44</f>
        <v>#REF!</v>
      </c>
      <c r="AR44" s="455" t="e">
        <f>#REF!/AT44</f>
        <v>#REF!</v>
      </c>
      <c r="AS44" s="445" t="s">
        <v>6611</v>
      </c>
      <c r="AT44" s="450">
        <f>_xlfn.DAYS(U44,T44)</f>
        <v>183</v>
      </c>
      <c r="AU44" s="445" t="s">
        <v>64</v>
      </c>
      <c r="AV44" s="445">
        <v>677</v>
      </c>
      <c r="AW44" s="456">
        <v>45684</v>
      </c>
      <c r="AX44" s="457">
        <v>235182000</v>
      </c>
      <c r="AY44" s="445">
        <v>817</v>
      </c>
      <c r="AZ44" s="457">
        <v>12378000</v>
      </c>
      <c r="BA44" s="448">
        <v>45792</v>
      </c>
      <c r="BB44" s="448" t="s">
        <v>196</v>
      </c>
      <c r="BC44" s="451">
        <v>0</v>
      </c>
      <c r="BD44" s="448" t="s">
        <v>196</v>
      </c>
      <c r="BE44" s="448" t="s">
        <v>196</v>
      </c>
      <c r="BF44" s="445" t="s">
        <v>6144</v>
      </c>
      <c r="BG44" s="456"/>
      <c r="BH44" s="450"/>
      <c r="BI44" s="445"/>
      <c r="BJ44" s="458"/>
      <c r="BK44" s="450"/>
      <c r="BL44" s="456"/>
      <c r="BM44" s="456"/>
      <c r="BN44" s="456"/>
      <c r="BO44" s="456" t="s">
        <v>64</v>
      </c>
      <c r="BP44" s="456" t="s">
        <v>6612</v>
      </c>
      <c r="BQ44" s="445"/>
      <c r="BR44" s="446"/>
      <c r="BS44" s="445" t="s">
        <v>875</v>
      </c>
      <c r="BT44" s="445"/>
      <c r="BU44" s="445" t="s">
        <v>6147</v>
      </c>
      <c r="BV44" s="445" t="s">
        <v>6148</v>
      </c>
      <c r="BW44" s="600">
        <v>3102551393</v>
      </c>
      <c r="BX44" s="592" t="s">
        <v>6613</v>
      </c>
      <c r="BY44" s="607">
        <v>31279</v>
      </c>
      <c r="BZ44" s="445" t="s">
        <v>3136</v>
      </c>
      <c r="CA44" s="445"/>
      <c r="CB44" s="445"/>
      <c r="CC44" s="450"/>
      <c r="CD44" s="456"/>
      <c r="CE44" s="445" t="s">
        <v>797</v>
      </c>
      <c r="CF44" s="450">
        <f ca="1">DATEDIF(BY44,TODAY(),"Y")</f>
        <v>40</v>
      </c>
      <c r="CG44" s="449" t="s">
        <v>6181</v>
      </c>
      <c r="CH44" s="449" t="s">
        <v>6182</v>
      </c>
      <c r="CI44" s="459" t="s">
        <v>6614</v>
      </c>
      <c r="CJ44" s="445"/>
      <c r="CK44" s="445"/>
    </row>
    <row r="45" spans="1:89" ht="60.75">
      <c r="A45" s="415">
        <v>44</v>
      </c>
      <c r="B45" s="415"/>
      <c r="C45" s="640">
        <v>2025</v>
      </c>
      <c r="D45" s="415" t="s">
        <v>6615</v>
      </c>
      <c r="E45" s="905" t="s">
        <v>6616</v>
      </c>
      <c r="F45" s="690" t="s">
        <v>6617</v>
      </c>
      <c r="G45" s="415" t="s">
        <v>6130</v>
      </c>
      <c r="H45" s="579">
        <v>1026273781</v>
      </c>
      <c r="I45" s="415">
        <v>0</v>
      </c>
      <c r="J45" s="415" t="s">
        <v>6131</v>
      </c>
      <c r="K45" s="506" t="s">
        <v>6132</v>
      </c>
      <c r="L45" s="415" t="s">
        <v>6477</v>
      </c>
      <c r="M45" s="415" t="s">
        <v>6530</v>
      </c>
      <c r="N45" s="415">
        <v>10</v>
      </c>
      <c r="O45" s="415" t="s">
        <v>6135</v>
      </c>
      <c r="P45" s="415" t="s">
        <v>6618</v>
      </c>
      <c r="Q45" s="482">
        <v>45695</v>
      </c>
      <c r="R45" s="647">
        <v>6</v>
      </c>
      <c r="S45" s="641">
        <f>_xlfn.DAYS(U45,T45)</f>
        <v>180</v>
      </c>
      <c r="T45" s="482">
        <v>45709</v>
      </c>
      <c r="U45" s="482">
        <v>45889</v>
      </c>
      <c r="V45" s="482"/>
      <c r="W45" s="415"/>
      <c r="X45" s="579"/>
      <c r="Y45" s="644">
        <v>3</v>
      </c>
      <c r="Z45" s="415">
        <v>9</v>
      </c>
      <c r="AA45" s="482">
        <v>45890</v>
      </c>
      <c r="AB45" s="495"/>
      <c r="AC45" s="420"/>
      <c r="AD45" s="420"/>
      <c r="AE45" s="4" t="s">
        <v>21</v>
      </c>
      <c r="AF45" s="420">
        <v>45981</v>
      </c>
      <c r="AG45" s="340">
        <f t="shared" ca="1" si="0"/>
        <v>-167</v>
      </c>
      <c r="AH45" s="423" t="s">
        <v>6138</v>
      </c>
      <c r="AI45" s="423" t="s">
        <v>6138</v>
      </c>
      <c r="AJ45" s="346" t="s">
        <v>6619</v>
      </c>
      <c r="AK45" s="4" t="s">
        <v>6140</v>
      </c>
      <c r="AL45" s="8" t="s">
        <v>823</v>
      </c>
      <c r="AM45" s="424"/>
      <c r="AN45" s="425"/>
      <c r="AO45" s="4">
        <v>129556</v>
      </c>
      <c r="AP45" s="4"/>
      <c r="AQ45" s="234" t="e">
        <f>#REF!/R45</f>
        <v>#REF!</v>
      </c>
      <c r="AR45" s="234" t="e">
        <f>#REF!/AT45</f>
        <v>#REF!</v>
      </c>
      <c r="AS45" s="8" t="s">
        <v>6620</v>
      </c>
      <c r="AT45" s="4">
        <f>_xlfn.DAYS(U45,T45)</f>
        <v>180</v>
      </c>
      <c r="AU45" s="8" t="s">
        <v>6143</v>
      </c>
      <c r="AV45" s="8">
        <v>703</v>
      </c>
      <c r="AW45" s="232">
        <v>45691</v>
      </c>
      <c r="AX45" s="392">
        <v>36000000</v>
      </c>
      <c r="AY45" s="8">
        <v>738</v>
      </c>
      <c r="AZ45" s="392">
        <v>36000000</v>
      </c>
      <c r="BA45" s="420">
        <v>45698</v>
      </c>
      <c r="BB45" s="421">
        <v>1138</v>
      </c>
      <c r="BC45" s="422">
        <v>18000000</v>
      </c>
      <c r="BD45" s="420">
        <v>45890</v>
      </c>
      <c r="BE45" s="4">
        <v>944</v>
      </c>
      <c r="BF45" s="8" t="s">
        <v>6144</v>
      </c>
      <c r="BG45" s="232">
        <v>45699</v>
      </c>
      <c r="BH45" s="4">
        <v>1</v>
      </c>
      <c r="BI45" s="8">
        <v>1</v>
      </c>
      <c r="BJ45" s="231" t="s">
        <v>6621</v>
      </c>
      <c r="BK45" s="411" t="s">
        <v>202</v>
      </c>
      <c r="BL45" s="232">
        <v>45709</v>
      </c>
      <c r="BM45" s="232">
        <v>45695</v>
      </c>
      <c r="BN45" s="232">
        <v>46078</v>
      </c>
      <c r="BO45" s="232" t="s">
        <v>6144</v>
      </c>
      <c r="BP45" s="232" t="s">
        <v>805</v>
      </c>
      <c r="BQ45" s="8"/>
      <c r="BR45" s="403"/>
      <c r="BS45" s="8" t="s">
        <v>875</v>
      </c>
      <c r="BT45" s="8"/>
      <c r="BU45" s="8" t="s">
        <v>6162</v>
      </c>
      <c r="BV45" s="8" t="s">
        <v>6148</v>
      </c>
      <c r="BW45" s="597">
        <v>3106133827</v>
      </c>
      <c r="BX45" s="586" t="s">
        <v>6622</v>
      </c>
      <c r="BY45" s="416">
        <v>33368</v>
      </c>
      <c r="BZ45" s="8" t="s">
        <v>3831</v>
      </c>
      <c r="CA45" s="8"/>
      <c r="CB45" s="8"/>
      <c r="CC45" s="4"/>
      <c r="CD45" s="232"/>
      <c r="CE45" s="8" t="s">
        <v>797</v>
      </c>
      <c r="CF45" s="4">
        <f ca="1">DATEDIF(BY45,TODAY(),"Y")</f>
        <v>34</v>
      </c>
      <c r="CG45" s="421" t="s">
        <v>6181</v>
      </c>
      <c r="CH45" s="421" t="s">
        <v>6166</v>
      </c>
      <c r="CI45" s="198" t="s">
        <v>6623</v>
      </c>
      <c r="CJ45" s="8"/>
      <c r="CK45" s="8"/>
    </row>
    <row r="46" spans="1:89" ht="91.5">
      <c r="A46" s="415">
        <v>45</v>
      </c>
      <c r="B46" s="415"/>
      <c r="C46" s="640">
        <v>2025</v>
      </c>
      <c r="D46" s="415" t="s">
        <v>6624</v>
      </c>
      <c r="E46" s="905" t="s">
        <v>6625</v>
      </c>
      <c r="F46" s="690" t="s">
        <v>6626</v>
      </c>
      <c r="G46" s="415" t="s">
        <v>6130</v>
      </c>
      <c r="H46" s="579">
        <v>52364080</v>
      </c>
      <c r="I46" s="415">
        <v>0</v>
      </c>
      <c r="J46" s="415" t="s">
        <v>6131</v>
      </c>
      <c r="K46" s="506" t="s">
        <v>6132</v>
      </c>
      <c r="L46" s="415" t="s">
        <v>6477</v>
      </c>
      <c r="M46" s="415" t="s">
        <v>6530</v>
      </c>
      <c r="N46" s="415">
        <v>10</v>
      </c>
      <c r="O46" s="415" t="s">
        <v>6135</v>
      </c>
      <c r="P46" s="415" t="s">
        <v>6627</v>
      </c>
      <c r="Q46" s="482">
        <v>45695</v>
      </c>
      <c r="R46" s="647">
        <v>6</v>
      </c>
      <c r="S46" s="641">
        <f>_xlfn.DAYS(U46,T46)</f>
        <v>180</v>
      </c>
      <c r="T46" s="482">
        <v>45701</v>
      </c>
      <c r="U46" s="482">
        <v>45881</v>
      </c>
      <c r="V46" s="482"/>
      <c r="W46" s="415"/>
      <c r="X46" s="579"/>
      <c r="Y46" s="644">
        <v>3</v>
      </c>
      <c r="Z46" s="415">
        <v>9</v>
      </c>
      <c r="AA46" s="482">
        <v>45882</v>
      </c>
      <c r="AB46" s="495"/>
      <c r="AC46" s="420"/>
      <c r="AD46" s="420"/>
      <c r="AE46" s="4" t="s">
        <v>21</v>
      </c>
      <c r="AF46" s="420">
        <v>45973</v>
      </c>
      <c r="AG46" s="340">
        <f t="shared" ca="1" si="0"/>
        <v>-175</v>
      </c>
      <c r="AH46" s="423" t="s">
        <v>6138</v>
      </c>
      <c r="AI46" s="423" t="s">
        <v>6138</v>
      </c>
      <c r="AJ46" s="346" t="s">
        <v>6628</v>
      </c>
      <c r="AK46" s="4" t="s">
        <v>6140</v>
      </c>
      <c r="AL46" s="8" t="s">
        <v>6192</v>
      </c>
      <c r="AM46" s="424"/>
      <c r="AN46" s="425"/>
      <c r="AO46" s="4">
        <v>128327</v>
      </c>
      <c r="AP46" s="4"/>
      <c r="AQ46" s="234" t="e">
        <f>#REF!/R46</f>
        <v>#REF!</v>
      </c>
      <c r="AR46" s="234" t="e">
        <f>#REF!/AT46</f>
        <v>#REF!</v>
      </c>
      <c r="AS46" s="8" t="s">
        <v>6629</v>
      </c>
      <c r="AT46" s="4">
        <f>_xlfn.DAYS(U46,T46)</f>
        <v>180</v>
      </c>
      <c r="AU46" s="8" t="s">
        <v>6143</v>
      </c>
      <c r="AV46" s="8">
        <v>684</v>
      </c>
      <c r="AW46" s="232">
        <v>45684</v>
      </c>
      <c r="AX46" s="392">
        <v>288000000</v>
      </c>
      <c r="AY46" s="8">
        <v>741</v>
      </c>
      <c r="AZ46" s="392">
        <v>36000000</v>
      </c>
      <c r="BA46" s="420">
        <v>45700</v>
      </c>
      <c r="BB46" s="421">
        <v>1100</v>
      </c>
      <c r="BC46" s="422">
        <v>18000000</v>
      </c>
      <c r="BD46" s="420">
        <v>45880</v>
      </c>
      <c r="BE46" s="4">
        <v>922</v>
      </c>
      <c r="BF46" s="8" t="s">
        <v>6144</v>
      </c>
      <c r="BG46" s="232">
        <v>45701</v>
      </c>
      <c r="BH46" s="4">
        <v>1</v>
      </c>
      <c r="BI46" s="8">
        <v>1</v>
      </c>
      <c r="BJ46" s="231" t="s">
        <v>6630</v>
      </c>
      <c r="BK46" s="411" t="s">
        <v>202</v>
      </c>
      <c r="BL46" s="420">
        <v>45696</v>
      </c>
      <c r="BM46" s="232">
        <v>45695</v>
      </c>
      <c r="BN46" s="232">
        <v>46068</v>
      </c>
      <c r="BO46" s="232" t="s">
        <v>6144</v>
      </c>
      <c r="BP46" s="232" t="s">
        <v>805</v>
      </c>
      <c r="BQ46" s="8"/>
      <c r="BR46" s="403"/>
      <c r="BS46" s="8" t="s">
        <v>875</v>
      </c>
      <c r="BT46" s="8"/>
      <c r="BU46" s="8" t="s">
        <v>6162</v>
      </c>
      <c r="BV46" s="8" t="s">
        <v>6148</v>
      </c>
      <c r="BW46" s="597"/>
      <c r="BX46" s="586" t="s">
        <v>6631</v>
      </c>
      <c r="BY46" s="416">
        <v>27880</v>
      </c>
      <c r="BZ46" s="8" t="s">
        <v>3831</v>
      </c>
      <c r="CA46" s="8"/>
      <c r="CB46" s="8"/>
      <c r="CC46" s="4"/>
      <c r="CD46" s="232"/>
      <c r="CE46" s="8" t="s">
        <v>797</v>
      </c>
      <c r="CF46" s="4">
        <f ca="1">DATEDIF(BY46,TODAY(),"Y")</f>
        <v>50</v>
      </c>
      <c r="CG46" s="421" t="s">
        <v>6165</v>
      </c>
      <c r="CH46" s="421" t="s">
        <v>6210</v>
      </c>
      <c r="CI46" s="198" t="s">
        <v>6632</v>
      </c>
      <c r="CJ46" s="8"/>
      <c r="CK46" s="8"/>
    </row>
    <row r="47" spans="1:89" ht="76.5">
      <c r="A47" s="415">
        <v>46</v>
      </c>
      <c r="B47" s="415"/>
      <c r="C47" s="640">
        <v>2025</v>
      </c>
      <c r="D47" s="415" t="s">
        <v>6633</v>
      </c>
      <c r="E47" s="905" t="s">
        <v>6634</v>
      </c>
      <c r="F47" s="690" t="s">
        <v>6635</v>
      </c>
      <c r="G47" s="415" t="s">
        <v>6130</v>
      </c>
      <c r="H47" s="579">
        <v>52838700</v>
      </c>
      <c r="I47" s="415">
        <v>4</v>
      </c>
      <c r="J47" s="415" t="s">
        <v>6131</v>
      </c>
      <c r="K47" s="506" t="s">
        <v>6215</v>
      </c>
      <c r="L47" s="415" t="s">
        <v>6436</v>
      </c>
      <c r="M47" s="415" t="s">
        <v>6548</v>
      </c>
      <c r="N47" s="415">
        <v>10</v>
      </c>
      <c r="O47" s="415" t="s">
        <v>6135</v>
      </c>
      <c r="P47" s="415" t="s">
        <v>6317</v>
      </c>
      <c r="Q47" s="482">
        <v>45699</v>
      </c>
      <c r="R47" s="647">
        <v>6</v>
      </c>
      <c r="S47" s="641">
        <f>_xlfn.DAYS(U47,T47)</f>
        <v>180</v>
      </c>
      <c r="T47" s="482">
        <v>45709</v>
      </c>
      <c r="U47" s="482">
        <v>45889</v>
      </c>
      <c r="V47" s="482"/>
      <c r="W47" s="415"/>
      <c r="X47" s="579"/>
      <c r="Y47" s="644"/>
      <c r="Z47" s="415"/>
      <c r="AA47" s="482" t="s">
        <v>196</v>
      </c>
      <c r="AB47" s="495"/>
      <c r="AC47" s="420"/>
      <c r="AD47" s="420"/>
      <c r="AE47" s="4" t="s">
        <v>21</v>
      </c>
      <c r="AF47" s="420">
        <v>45889</v>
      </c>
      <c r="AG47" s="340">
        <f t="shared" ca="1" si="0"/>
        <v>-259</v>
      </c>
      <c r="AH47" s="423" t="s">
        <v>6138</v>
      </c>
      <c r="AI47" s="423" t="s">
        <v>6138</v>
      </c>
      <c r="AJ47" s="346" t="s">
        <v>6636</v>
      </c>
      <c r="AK47" s="4" t="s">
        <v>6140</v>
      </c>
      <c r="AL47" s="8" t="s">
        <v>20</v>
      </c>
      <c r="AM47" s="424"/>
      <c r="AN47" s="425"/>
      <c r="AO47" s="4">
        <v>125907</v>
      </c>
      <c r="AP47" s="4"/>
      <c r="AQ47" s="234" t="e">
        <f>#REF!/R47</f>
        <v>#REF!</v>
      </c>
      <c r="AR47" s="234" t="e">
        <f>#REF!/AT47</f>
        <v>#REF!</v>
      </c>
      <c r="AS47" s="8" t="s">
        <v>6637</v>
      </c>
      <c r="AT47" s="4">
        <f>_xlfn.DAYS(U47,T47)</f>
        <v>180</v>
      </c>
      <c r="AU47" s="8" t="s">
        <v>6143</v>
      </c>
      <c r="AV47" s="8">
        <v>677</v>
      </c>
      <c r="AW47" s="232">
        <v>45686</v>
      </c>
      <c r="AX47" s="392">
        <v>235182000</v>
      </c>
      <c r="AY47" s="8">
        <v>742</v>
      </c>
      <c r="AZ47" s="392">
        <v>12378000</v>
      </c>
      <c r="BA47" s="420">
        <v>45700</v>
      </c>
      <c r="BB47" s="420" t="s">
        <v>196</v>
      </c>
      <c r="BC47" s="386">
        <v>0</v>
      </c>
      <c r="BD47" s="420" t="s">
        <v>196</v>
      </c>
      <c r="BE47" s="420" t="s">
        <v>196</v>
      </c>
      <c r="BF47" s="8" t="s">
        <v>6144</v>
      </c>
      <c r="BG47" s="232">
        <v>45709</v>
      </c>
      <c r="BH47" s="4">
        <v>5</v>
      </c>
      <c r="BI47" s="8">
        <v>5</v>
      </c>
      <c r="BJ47" s="231" t="s">
        <v>6638</v>
      </c>
      <c r="BK47" s="411" t="s">
        <v>1541</v>
      </c>
      <c r="BL47" s="420">
        <v>45707</v>
      </c>
      <c r="BM47" s="232">
        <v>45700</v>
      </c>
      <c r="BN47" s="232">
        <v>46073</v>
      </c>
      <c r="BO47" s="232" t="s">
        <v>6144</v>
      </c>
      <c r="BP47" s="232" t="s">
        <v>805</v>
      </c>
      <c r="BQ47" s="8"/>
      <c r="BR47" s="403"/>
      <c r="BS47" s="8" t="s">
        <v>875</v>
      </c>
      <c r="BT47" s="8"/>
      <c r="BU47" s="8" t="s">
        <v>6162</v>
      </c>
      <c r="BV47" s="8" t="s">
        <v>6148</v>
      </c>
      <c r="BW47" s="597"/>
      <c r="BX47" s="586" t="s">
        <v>6639</v>
      </c>
      <c r="BY47" s="416">
        <v>30065</v>
      </c>
      <c r="BZ47" s="8" t="s">
        <v>3136</v>
      </c>
      <c r="CA47" s="8"/>
      <c r="CB47" s="8"/>
      <c r="CC47" s="4"/>
      <c r="CD47" s="232"/>
      <c r="CE47" s="8" t="s">
        <v>797</v>
      </c>
      <c r="CF47" s="4">
        <f ca="1">DATEDIF(BY47,TODAY(),"Y")</f>
        <v>44</v>
      </c>
      <c r="CG47" s="421" t="s">
        <v>6181</v>
      </c>
      <c r="CH47" s="421" t="s">
        <v>6151</v>
      </c>
      <c r="CI47" s="198" t="s">
        <v>6640</v>
      </c>
      <c r="CJ47" s="8"/>
      <c r="CK47" s="8"/>
    </row>
    <row r="48" spans="1:89" ht="60.75">
      <c r="A48" s="415">
        <v>47</v>
      </c>
      <c r="B48" s="415"/>
      <c r="C48" s="640">
        <v>2025</v>
      </c>
      <c r="D48" s="415" t="s">
        <v>6641</v>
      </c>
      <c r="E48" s="905" t="s">
        <v>6642</v>
      </c>
      <c r="F48" s="690" t="s">
        <v>6643</v>
      </c>
      <c r="G48" s="415" t="s">
        <v>6130</v>
      </c>
      <c r="H48" s="579">
        <v>1099964604</v>
      </c>
      <c r="I48" s="415">
        <v>6</v>
      </c>
      <c r="J48" s="415" t="s">
        <v>6131</v>
      </c>
      <c r="K48" s="506" t="s">
        <v>6644</v>
      </c>
      <c r="L48" s="415" t="s">
        <v>6645</v>
      </c>
      <c r="M48" s="415" t="s">
        <v>6530</v>
      </c>
      <c r="N48" s="415">
        <v>10</v>
      </c>
      <c r="O48" s="415" t="s">
        <v>6135</v>
      </c>
      <c r="P48" s="415" t="s">
        <v>6646</v>
      </c>
      <c r="Q48" s="482">
        <v>45695</v>
      </c>
      <c r="R48" s="647">
        <v>6</v>
      </c>
      <c r="S48" s="641">
        <f>_xlfn.DAYS(U48,T48)</f>
        <v>180</v>
      </c>
      <c r="T48" s="482">
        <v>45699</v>
      </c>
      <c r="U48" s="482">
        <v>45879</v>
      </c>
      <c r="V48" s="482"/>
      <c r="W48" s="415"/>
      <c r="X48" s="579"/>
      <c r="Y48" s="644">
        <v>3</v>
      </c>
      <c r="Z48" s="415">
        <v>9</v>
      </c>
      <c r="AA48" s="482">
        <v>45880</v>
      </c>
      <c r="AB48" s="495"/>
      <c r="AC48" s="420"/>
      <c r="AD48" s="420"/>
      <c r="AE48" s="4" t="s">
        <v>21</v>
      </c>
      <c r="AF48" s="420">
        <v>45971</v>
      </c>
      <c r="AG48" s="340">
        <f t="shared" ca="1" si="0"/>
        <v>-177</v>
      </c>
      <c r="AH48" s="423" t="s">
        <v>6138</v>
      </c>
      <c r="AI48" s="423" t="s">
        <v>6138</v>
      </c>
      <c r="AJ48" s="346" t="s">
        <v>6647</v>
      </c>
      <c r="AK48" s="4" t="s">
        <v>6140</v>
      </c>
      <c r="AL48" s="8" t="s">
        <v>6192</v>
      </c>
      <c r="AM48" s="424"/>
      <c r="AN48" s="425"/>
      <c r="AO48" s="4">
        <v>129168</v>
      </c>
      <c r="AP48" s="4"/>
      <c r="AQ48" s="234" t="e">
        <f>#REF!/R48</f>
        <v>#REF!</v>
      </c>
      <c r="AR48" s="234" t="e">
        <f>#REF!/AT48</f>
        <v>#REF!</v>
      </c>
      <c r="AS48" s="8" t="s">
        <v>6648</v>
      </c>
      <c r="AT48" s="4">
        <f>_xlfn.DAYS(U48,T48)</f>
        <v>180</v>
      </c>
      <c r="AU48" s="8" t="s">
        <v>6143</v>
      </c>
      <c r="AV48" s="8">
        <v>720</v>
      </c>
      <c r="AW48" s="232">
        <v>45692</v>
      </c>
      <c r="AX48" s="392">
        <v>30000000</v>
      </c>
      <c r="AY48" s="8">
        <v>735</v>
      </c>
      <c r="AZ48" s="392">
        <v>30000000</v>
      </c>
      <c r="BA48" s="420">
        <v>45698</v>
      </c>
      <c r="BB48" s="421"/>
      <c r="BC48" s="422"/>
      <c r="BD48" s="420"/>
      <c r="BE48" s="4"/>
      <c r="BF48" s="8" t="s">
        <v>6144</v>
      </c>
      <c r="BG48" s="232">
        <v>45699</v>
      </c>
      <c r="BH48" s="4">
        <v>1</v>
      </c>
      <c r="BI48" s="8">
        <v>1</v>
      </c>
      <c r="BJ48" s="231" t="s">
        <v>6649</v>
      </c>
      <c r="BK48" s="411" t="s">
        <v>202</v>
      </c>
      <c r="BL48" s="232">
        <v>45698</v>
      </c>
      <c r="BM48" s="232">
        <v>45695</v>
      </c>
      <c r="BN48" s="232">
        <v>46080</v>
      </c>
      <c r="BO48" s="232" t="s">
        <v>6144</v>
      </c>
      <c r="BP48" s="232" t="s">
        <v>805</v>
      </c>
      <c r="BQ48" s="8"/>
      <c r="BR48" s="403"/>
      <c r="BS48" s="8" t="s">
        <v>875</v>
      </c>
      <c r="BT48" s="8"/>
      <c r="BU48" s="8" t="s">
        <v>6147</v>
      </c>
      <c r="BV48" s="8" t="s">
        <v>6148</v>
      </c>
      <c r="BW48" s="597"/>
      <c r="BX48" s="586" t="s">
        <v>6650</v>
      </c>
      <c r="BY48" s="416">
        <v>33987</v>
      </c>
      <c r="BZ48" s="8" t="s">
        <v>3831</v>
      </c>
      <c r="CA48" s="8"/>
      <c r="CB48" s="8"/>
      <c r="CC48" s="4"/>
      <c r="CD48" s="232"/>
      <c r="CE48" s="8" t="s">
        <v>797</v>
      </c>
      <c r="CF48" s="4">
        <f ca="1">DATEDIF(BY48,TODAY(),"Y")</f>
        <v>33</v>
      </c>
      <c r="CG48" s="421" t="s">
        <v>6165</v>
      </c>
      <c r="CH48" s="421" t="s">
        <v>6182</v>
      </c>
      <c r="CI48" s="198" t="s">
        <v>6651</v>
      </c>
      <c r="CJ48" s="8"/>
      <c r="CK48" s="8"/>
    </row>
    <row r="49" spans="1:89" ht="76.5">
      <c r="A49" s="415">
        <v>48</v>
      </c>
      <c r="B49" s="415"/>
      <c r="C49" s="640">
        <v>2025</v>
      </c>
      <c r="D49" s="415" t="s">
        <v>6652</v>
      </c>
      <c r="E49" s="905" t="s">
        <v>6653</v>
      </c>
      <c r="F49" s="690" t="s">
        <v>6654</v>
      </c>
      <c r="G49" s="415" t="s">
        <v>6130</v>
      </c>
      <c r="H49" s="579">
        <v>79890568</v>
      </c>
      <c r="I49" s="415">
        <v>6</v>
      </c>
      <c r="J49" s="415" t="s">
        <v>6131</v>
      </c>
      <c r="K49" s="415" t="s">
        <v>6132</v>
      </c>
      <c r="L49" s="415" t="s">
        <v>6477</v>
      </c>
      <c r="M49" s="415" t="s">
        <v>6530</v>
      </c>
      <c r="N49" s="415">
        <v>10</v>
      </c>
      <c r="O49" s="415" t="s">
        <v>6135</v>
      </c>
      <c r="P49" s="415" t="s">
        <v>6655</v>
      </c>
      <c r="Q49" s="482">
        <v>45695</v>
      </c>
      <c r="R49" s="647">
        <v>6</v>
      </c>
      <c r="S49" s="641">
        <f>_xlfn.DAYS(U49,T49)</f>
        <v>180</v>
      </c>
      <c r="T49" s="482">
        <v>45699</v>
      </c>
      <c r="U49" s="482">
        <v>45879</v>
      </c>
      <c r="V49" s="482"/>
      <c r="W49" s="415"/>
      <c r="X49" s="579"/>
      <c r="Y49" s="644">
        <v>3</v>
      </c>
      <c r="Z49" s="415">
        <v>9</v>
      </c>
      <c r="AA49" s="482">
        <v>45880</v>
      </c>
      <c r="AB49" s="495"/>
      <c r="AC49" s="420"/>
      <c r="AD49" s="420"/>
      <c r="AE49" s="4" t="s">
        <v>21</v>
      </c>
      <c r="AF49" s="420">
        <v>45971</v>
      </c>
      <c r="AG49" s="340">
        <f t="shared" ca="1" si="0"/>
        <v>-177</v>
      </c>
      <c r="AH49" s="423" t="s">
        <v>6138</v>
      </c>
      <c r="AI49" s="423" t="s">
        <v>6138</v>
      </c>
      <c r="AJ49" s="346" t="s">
        <v>6656</v>
      </c>
      <c r="AK49" s="4" t="s">
        <v>6140</v>
      </c>
      <c r="AL49" s="8" t="s">
        <v>823</v>
      </c>
      <c r="AM49" s="424"/>
      <c r="AN49" s="425"/>
      <c r="AO49" s="4">
        <v>129593</v>
      </c>
      <c r="AP49" s="4"/>
      <c r="AQ49" s="234" t="e">
        <f>#REF!/R49</f>
        <v>#REF!</v>
      </c>
      <c r="AR49" s="234" t="e">
        <f>#REF!/AT49</f>
        <v>#REF!</v>
      </c>
      <c r="AS49" s="8" t="s">
        <v>6657</v>
      </c>
      <c r="AT49" s="4">
        <f>_xlfn.DAYS(U49,T49)</f>
        <v>180</v>
      </c>
      <c r="AU49" s="8" t="s">
        <v>6143</v>
      </c>
      <c r="AV49" s="8">
        <v>724</v>
      </c>
      <c r="AW49" s="232">
        <v>45695</v>
      </c>
      <c r="AX49" s="392">
        <v>43800000</v>
      </c>
      <c r="AY49" s="8">
        <v>737</v>
      </c>
      <c r="AZ49" s="392">
        <v>43800000</v>
      </c>
      <c r="BA49" s="420">
        <v>45698</v>
      </c>
      <c r="BB49" s="421"/>
      <c r="BC49" s="422"/>
      <c r="BD49" s="420"/>
      <c r="BE49" s="4"/>
      <c r="BF49" s="8" t="s">
        <v>6144</v>
      </c>
      <c r="BG49" s="232">
        <v>45699</v>
      </c>
      <c r="BH49" s="4">
        <v>1</v>
      </c>
      <c r="BI49" s="8">
        <v>1</v>
      </c>
      <c r="BJ49" s="231" t="s">
        <v>6658</v>
      </c>
      <c r="BK49" s="411" t="s">
        <v>1541</v>
      </c>
      <c r="BL49" s="232">
        <v>45699</v>
      </c>
      <c r="BM49" s="232">
        <v>45695</v>
      </c>
      <c r="BN49" s="232">
        <v>46064</v>
      </c>
      <c r="BO49" s="232" t="s">
        <v>6144</v>
      </c>
      <c r="BP49" s="232" t="s">
        <v>805</v>
      </c>
      <c r="BQ49" s="8"/>
      <c r="BR49" s="403"/>
      <c r="BS49" s="8" t="s">
        <v>875</v>
      </c>
      <c r="BT49" s="8"/>
      <c r="BU49" s="8" t="s">
        <v>6147</v>
      </c>
      <c r="BV49" s="8" t="s">
        <v>6148</v>
      </c>
      <c r="BW49" s="597"/>
      <c r="BX49" s="590" t="s">
        <v>6659</v>
      </c>
      <c r="BY49" s="416"/>
      <c r="BZ49" s="8" t="s">
        <v>3831</v>
      </c>
      <c r="CA49" s="8"/>
      <c r="CB49" s="8"/>
      <c r="CC49" s="4"/>
      <c r="CD49" s="232"/>
      <c r="CE49" s="8" t="s">
        <v>797</v>
      </c>
      <c r="CF49" s="4">
        <f ca="1">DATEDIF(BY49,TODAY(),"Y")</f>
        <v>126</v>
      </c>
      <c r="CG49" s="421"/>
      <c r="CH49" s="421"/>
      <c r="CI49" s="198" t="s">
        <v>6660</v>
      </c>
      <c r="CJ49" s="8"/>
      <c r="CK49" s="8"/>
    </row>
    <row r="50" spans="1:89" ht="91.5">
      <c r="A50" s="415">
        <v>49</v>
      </c>
      <c r="B50" s="415"/>
      <c r="C50" s="640">
        <v>2025</v>
      </c>
      <c r="D50" s="415" t="s">
        <v>6661</v>
      </c>
      <c r="E50" s="905" t="s">
        <v>6662</v>
      </c>
      <c r="F50" s="690" t="s">
        <v>6663</v>
      </c>
      <c r="G50" s="415" t="s">
        <v>6130</v>
      </c>
      <c r="H50" s="579">
        <v>79488817</v>
      </c>
      <c r="I50" s="415">
        <v>2</v>
      </c>
      <c r="J50" s="415" t="s">
        <v>6131</v>
      </c>
      <c r="K50" s="506" t="s">
        <v>6132</v>
      </c>
      <c r="L50" s="415" t="s">
        <v>6477</v>
      </c>
      <c r="M50" s="415" t="s">
        <v>6548</v>
      </c>
      <c r="N50" s="415">
        <v>10</v>
      </c>
      <c r="O50" s="415" t="s">
        <v>6135</v>
      </c>
      <c r="P50" s="415" t="s">
        <v>6664</v>
      </c>
      <c r="Q50" s="482">
        <v>45700</v>
      </c>
      <c r="R50" s="647">
        <v>6</v>
      </c>
      <c r="S50" s="641">
        <f>_xlfn.DAYS(U50,T50)</f>
        <v>180</v>
      </c>
      <c r="T50" s="482">
        <v>45700</v>
      </c>
      <c r="U50" s="482">
        <v>45880</v>
      </c>
      <c r="V50" s="482"/>
      <c r="W50" s="415"/>
      <c r="X50" s="579"/>
      <c r="Y50" s="644">
        <v>3</v>
      </c>
      <c r="Z50" s="415">
        <v>9</v>
      </c>
      <c r="AA50" s="482">
        <v>45881</v>
      </c>
      <c r="AB50" s="495"/>
      <c r="AC50" s="420"/>
      <c r="AD50" s="420"/>
      <c r="AE50" s="4" t="s">
        <v>21</v>
      </c>
      <c r="AF50" s="420">
        <v>45972</v>
      </c>
      <c r="AG50" s="340">
        <f t="shared" ca="1" si="0"/>
        <v>-176</v>
      </c>
      <c r="AH50" s="423" t="s">
        <v>6138</v>
      </c>
      <c r="AI50" s="423" t="s">
        <v>6138</v>
      </c>
      <c r="AJ50" s="346" t="s">
        <v>6665</v>
      </c>
      <c r="AK50" s="4" t="s">
        <v>6140</v>
      </c>
      <c r="AL50" s="8" t="s">
        <v>823</v>
      </c>
      <c r="AM50" s="424"/>
      <c r="AN50" s="425"/>
      <c r="AO50" s="4">
        <v>129946</v>
      </c>
      <c r="AP50" s="4"/>
      <c r="AQ50" s="234" t="e">
        <f>#REF!/R50</f>
        <v>#REF!</v>
      </c>
      <c r="AR50" s="234" t="e">
        <f>#REF!/AT50</f>
        <v>#REF!</v>
      </c>
      <c r="AS50" s="8" t="s">
        <v>6666</v>
      </c>
      <c r="AT50" s="4">
        <f>_xlfn.DAYS(U50,T50)</f>
        <v>180</v>
      </c>
      <c r="AU50" s="8" t="s">
        <v>6143</v>
      </c>
      <c r="AV50" s="8">
        <v>730</v>
      </c>
      <c r="AW50" s="232">
        <v>45699</v>
      </c>
      <c r="AX50" s="392">
        <v>23100000</v>
      </c>
      <c r="AY50" s="8">
        <v>744</v>
      </c>
      <c r="AZ50" s="392">
        <v>23100000</v>
      </c>
      <c r="BA50" s="420">
        <v>45700</v>
      </c>
      <c r="BB50" s="421"/>
      <c r="BC50" s="422"/>
      <c r="BD50" s="420"/>
      <c r="BE50" s="4"/>
      <c r="BF50" s="8" t="s">
        <v>6144</v>
      </c>
      <c r="BG50" s="232">
        <v>45975</v>
      </c>
      <c r="BH50" s="4">
        <v>5</v>
      </c>
      <c r="BI50" s="8">
        <v>5</v>
      </c>
      <c r="BJ50" s="414" t="s">
        <v>6667</v>
      </c>
      <c r="BK50" s="411" t="s">
        <v>1056</v>
      </c>
      <c r="BL50" s="232">
        <v>45700</v>
      </c>
      <c r="BM50" s="232">
        <v>45700</v>
      </c>
      <c r="BN50" s="232">
        <v>46073</v>
      </c>
      <c r="BO50" s="232" t="s">
        <v>6144</v>
      </c>
      <c r="BP50" s="232" t="s">
        <v>805</v>
      </c>
      <c r="BQ50" s="8"/>
      <c r="BR50" s="403"/>
      <c r="BS50" s="8" t="s">
        <v>875</v>
      </c>
      <c r="BT50" s="8"/>
      <c r="BU50" s="8" t="s">
        <v>6147</v>
      </c>
      <c r="BV50" s="8" t="s">
        <v>6148</v>
      </c>
      <c r="BW50" s="597"/>
      <c r="BX50" s="587" t="s">
        <v>6668</v>
      </c>
      <c r="BY50" s="416">
        <v>25674</v>
      </c>
      <c r="BZ50" s="8" t="s">
        <v>3136</v>
      </c>
      <c r="CA50" s="8"/>
      <c r="CB50" s="8"/>
      <c r="CC50" s="4"/>
      <c r="CD50" s="232"/>
      <c r="CE50" s="8" t="s">
        <v>797</v>
      </c>
      <c r="CF50" s="411">
        <f ca="1">DATEDIF(BY50,TODAY(),"Y")</f>
        <v>56</v>
      </c>
      <c r="CG50" s="421" t="s">
        <v>6165</v>
      </c>
      <c r="CH50" s="421" t="s">
        <v>6343</v>
      </c>
      <c r="CI50" s="198" t="s">
        <v>6669</v>
      </c>
      <c r="CJ50" s="8"/>
      <c r="CK50" s="8"/>
    </row>
    <row r="51" spans="1:89" ht="60.75">
      <c r="A51" s="415">
        <v>50</v>
      </c>
      <c r="B51" s="415"/>
      <c r="C51" s="640">
        <v>2025</v>
      </c>
      <c r="D51" s="415" t="s">
        <v>6670</v>
      </c>
      <c r="E51" s="905" t="s">
        <v>6671</v>
      </c>
      <c r="F51" s="690" t="s">
        <v>6672</v>
      </c>
      <c r="G51" s="415" t="s">
        <v>6130</v>
      </c>
      <c r="H51" s="579">
        <v>1032451121</v>
      </c>
      <c r="I51" s="415">
        <v>5</v>
      </c>
      <c r="J51" s="415" t="s">
        <v>6131</v>
      </c>
      <c r="K51" s="415" t="s">
        <v>6132</v>
      </c>
      <c r="L51" s="415" t="s">
        <v>6477</v>
      </c>
      <c r="M51" s="415" t="s">
        <v>6530</v>
      </c>
      <c r="N51" s="415">
        <v>10</v>
      </c>
      <c r="O51" s="415" t="s">
        <v>6135</v>
      </c>
      <c r="P51" s="415" t="s">
        <v>6296</v>
      </c>
      <c r="Q51" s="482">
        <v>45699</v>
      </c>
      <c r="R51" s="647">
        <v>6</v>
      </c>
      <c r="S51" s="641">
        <f>_xlfn.DAYS(U51,T51)</f>
        <v>180</v>
      </c>
      <c r="T51" s="482">
        <v>45700</v>
      </c>
      <c r="U51" s="482">
        <v>45880</v>
      </c>
      <c r="V51" s="482"/>
      <c r="W51" s="415"/>
      <c r="X51" s="579"/>
      <c r="Y51" s="644">
        <v>3</v>
      </c>
      <c r="Z51" s="415">
        <v>9</v>
      </c>
      <c r="AA51" s="482">
        <v>45881</v>
      </c>
      <c r="AB51" s="495"/>
      <c r="AC51" s="420"/>
      <c r="AD51" s="420"/>
      <c r="AE51" s="4" t="s">
        <v>21</v>
      </c>
      <c r="AF51" s="420">
        <v>45972</v>
      </c>
      <c r="AG51" s="340">
        <f t="shared" ca="1" si="0"/>
        <v>-176</v>
      </c>
      <c r="AH51" s="423" t="s">
        <v>6138</v>
      </c>
      <c r="AI51" s="423" t="s">
        <v>6138</v>
      </c>
      <c r="AJ51" s="346" t="s">
        <v>6673</v>
      </c>
      <c r="AK51" s="4" t="s">
        <v>6140</v>
      </c>
      <c r="AL51" s="8" t="s">
        <v>6298</v>
      </c>
      <c r="AM51" s="424"/>
      <c r="AN51" s="425"/>
      <c r="AO51" s="4">
        <v>126471</v>
      </c>
      <c r="AP51" s="4"/>
      <c r="AQ51" s="234" t="e">
        <f>#REF!/R51</f>
        <v>#REF!</v>
      </c>
      <c r="AR51" s="234" t="e">
        <f>#REF!/AT51</f>
        <v>#REF!</v>
      </c>
      <c r="AS51" s="8" t="s">
        <v>6674</v>
      </c>
      <c r="AT51" s="4">
        <f>_xlfn.DAYS(U51,T51)</f>
        <v>180</v>
      </c>
      <c r="AU51" s="8" t="s">
        <v>6143</v>
      </c>
      <c r="AV51" s="8">
        <v>680</v>
      </c>
      <c r="AW51" s="232">
        <v>45684</v>
      </c>
      <c r="AX51" s="392">
        <v>336000000</v>
      </c>
      <c r="AY51" s="8">
        <v>743</v>
      </c>
      <c r="AZ51" s="392">
        <v>42000000</v>
      </c>
      <c r="BA51" s="420">
        <v>45700</v>
      </c>
      <c r="BB51" s="421"/>
      <c r="BC51" s="422"/>
      <c r="BD51" s="420"/>
      <c r="BE51" s="4"/>
      <c r="BF51" s="8" t="s">
        <v>6144</v>
      </c>
      <c r="BG51" s="232">
        <v>45639</v>
      </c>
      <c r="BH51" s="4">
        <v>1</v>
      </c>
      <c r="BI51" s="8">
        <v>1</v>
      </c>
      <c r="BJ51" s="231" t="s">
        <v>6675</v>
      </c>
      <c r="BK51" s="411" t="s">
        <v>202</v>
      </c>
      <c r="BL51" s="232">
        <v>45700</v>
      </c>
      <c r="BM51" s="232">
        <v>45699</v>
      </c>
      <c r="BN51" s="232">
        <v>46082</v>
      </c>
      <c r="BO51" s="232" t="s">
        <v>6144</v>
      </c>
      <c r="BP51" s="232" t="s">
        <v>805</v>
      </c>
      <c r="BQ51" s="8"/>
      <c r="BR51" s="403"/>
      <c r="BS51" s="8" t="s">
        <v>875</v>
      </c>
      <c r="BT51" s="8"/>
      <c r="BU51" s="8" t="s">
        <v>6162</v>
      </c>
      <c r="BV51" s="8" t="s">
        <v>6148</v>
      </c>
      <c r="BW51" s="597"/>
      <c r="BX51" s="587" t="s">
        <v>6676</v>
      </c>
      <c r="BY51" s="416">
        <v>33799</v>
      </c>
      <c r="BZ51" s="8" t="s">
        <v>3831</v>
      </c>
      <c r="CA51" s="8"/>
      <c r="CB51" s="8"/>
      <c r="CC51" s="4"/>
      <c r="CD51" s="232"/>
      <c r="CE51" s="8" t="s">
        <v>797</v>
      </c>
      <c r="CF51" s="4">
        <f ca="1">DATEDIF(BY51,TODAY(),"Y")</f>
        <v>33</v>
      </c>
      <c r="CG51" s="421" t="s">
        <v>6165</v>
      </c>
      <c r="CH51" s="421" t="s">
        <v>6166</v>
      </c>
      <c r="CI51" s="198" t="s">
        <v>6677</v>
      </c>
      <c r="CJ51" s="415" t="s">
        <v>6678</v>
      </c>
      <c r="CK51" s="8"/>
    </row>
    <row r="52" spans="1:89" ht="60.75">
      <c r="A52" s="415">
        <v>51</v>
      </c>
      <c r="B52" s="415"/>
      <c r="C52" s="640">
        <v>2025</v>
      </c>
      <c r="D52" s="415" t="s">
        <v>6679</v>
      </c>
      <c r="E52" s="905" t="s">
        <v>6680</v>
      </c>
      <c r="F52" s="690" t="s">
        <v>6681</v>
      </c>
      <c r="G52" s="415" t="s">
        <v>6130</v>
      </c>
      <c r="H52" s="579">
        <v>1024495405</v>
      </c>
      <c r="I52" s="415">
        <v>1</v>
      </c>
      <c r="J52" s="415" t="s">
        <v>6131</v>
      </c>
      <c r="K52" s="506" t="s">
        <v>6132</v>
      </c>
      <c r="L52" s="415" t="s">
        <v>6477</v>
      </c>
      <c r="M52" s="415" t="s">
        <v>6530</v>
      </c>
      <c r="N52" s="415">
        <v>10</v>
      </c>
      <c r="O52" s="415" t="s">
        <v>6135</v>
      </c>
      <c r="P52" s="415" t="s">
        <v>6682</v>
      </c>
      <c r="Q52" s="482">
        <v>45699</v>
      </c>
      <c r="R52" s="647">
        <v>6</v>
      </c>
      <c r="S52" s="641">
        <f>_xlfn.DAYS(U52,T52)</f>
        <v>180</v>
      </c>
      <c r="T52" s="482">
        <v>45701</v>
      </c>
      <c r="U52" s="482">
        <v>45881</v>
      </c>
      <c r="V52" s="482"/>
      <c r="W52" s="415"/>
      <c r="X52" s="579"/>
      <c r="Y52" s="644">
        <v>3</v>
      </c>
      <c r="Z52" s="415">
        <v>9</v>
      </c>
      <c r="AA52" s="482">
        <v>45882</v>
      </c>
      <c r="AB52" s="495"/>
      <c r="AC52" s="420"/>
      <c r="AD52" s="420"/>
      <c r="AE52" s="4" t="s">
        <v>21</v>
      </c>
      <c r="AF52" s="420">
        <v>45973</v>
      </c>
      <c r="AG52" s="340">
        <f t="shared" ca="1" si="0"/>
        <v>-175</v>
      </c>
      <c r="AH52" s="423" t="s">
        <v>6138</v>
      </c>
      <c r="AI52" s="423" t="s">
        <v>6138</v>
      </c>
      <c r="AJ52" s="346" t="s">
        <v>6683</v>
      </c>
      <c r="AK52" s="4" t="s">
        <v>6140</v>
      </c>
      <c r="AL52" s="8" t="s">
        <v>823</v>
      </c>
      <c r="AM52" s="424"/>
      <c r="AN52" s="425"/>
      <c r="AO52" s="4">
        <v>129970</v>
      </c>
      <c r="AP52" s="4"/>
      <c r="AQ52" s="234" t="e">
        <f>#REF!/R52</f>
        <v>#REF!</v>
      </c>
      <c r="AR52" s="234" t="e">
        <f>#REF!/AT52</f>
        <v>#REF!</v>
      </c>
      <c r="AS52" s="8" t="s">
        <v>6684</v>
      </c>
      <c r="AT52" s="4">
        <f>_xlfn.DAYS(U52,T52)</f>
        <v>180</v>
      </c>
      <c r="AU52" s="8" t="s">
        <v>6143</v>
      </c>
      <c r="AV52" s="8">
        <v>722</v>
      </c>
      <c r="AW52" s="232">
        <v>45695</v>
      </c>
      <c r="AX52" s="392">
        <v>36000000</v>
      </c>
      <c r="AY52" s="8">
        <v>740</v>
      </c>
      <c r="AZ52" s="392">
        <v>36000000</v>
      </c>
      <c r="BA52" s="420">
        <v>45700</v>
      </c>
      <c r="BB52" s="421"/>
      <c r="BC52" s="422"/>
      <c r="BD52" s="420"/>
      <c r="BE52" s="4"/>
      <c r="BF52" s="8" t="s">
        <v>6144</v>
      </c>
      <c r="BG52" s="232">
        <v>45701</v>
      </c>
      <c r="BH52" s="4">
        <v>5</v>
      </c>
      <c r="BI52" s="8">
        <v>5</v>
      </c>
      <c r="BJ52" s="231" t="s">
        <v>6685</v>
      </c>
      <c r="BK52" s="411" t="s">
        <v>202</v>
      </c>
      <c r="BL52" s="232">
        <v>45700</v>
      </c>
      <c r="BM52" s="232">
        <v>45699</v>
      </c>
      <c r="BN52" s="232">
        <v>46091</v>
      </c>
      <c r="BO52" s="232" t="s">
        <v>6144</v>
      </c>
      <c r="BP52" s="232" t="s">
        <v>805</v>
      </c>
      <c r="BQ52" s="8"/>
      <c r="BR52" s="403"/>
      <c r="BS52" s="8" t="s">
        <v>875</v>
      </c>
      <c r="BT52" s="8"/>
      <c r="BU52" s="8" t="s">
        <v>6162</v>
      </c>
      <c r="BV52" s="8" t="s">
        <v>6148</v>
      </c>
      <c r="BW52" s="597"/>
      <c r="BX52" s="587" t="s">
        <v>6686</v>
      </c>
      <c r="BY52" s="416">
        <v>32773</v>
      </c>
      <c r="BZ52" s="8" t="s">
        <v>3831</v>
      </c>
      <c r="CA52" s="8"/>
      <c r="CB52" s="8"/>
      <c r="CC52" s="4"/>
      <c r="CD52" s="232"/>
      <c r="CE52" s="8" t="s">
        <v>797</v>
      </c>
      <c r="CF52" s="411">
        <f ca="1">DATEDIF(BY52,TODAY(),"Y")</f>
        <v>36</v>
      </c>
      <c r="CG52" s="421" t="s">
        <v>6165</v>
      </c>
      <c r="CH52" s="421" t="s">
        <v>6166</v>
      </c>
      <c r="CI52" s="198" t="s">
        <v>6687</v>
      </c>
      <c r="CJ52" s="8"/>
      <c r="CK52" s="8"/>
    </row>
    <row r="53" spans="1:89" ht="76.5">
      <c r="A53" s="415">
        <v>52</v>
      </c>
      <c r="B53" s="415"/>
      <c r="C53" s="640">
        <v>2025</v>
      </c>
      <c r="D53" s="415" t="s">
        <v>6688</v>
      </c>
      <c r="E53" s="905" t="s">
        <v>6689</v>
      </c>
      <c r="F53" s="690" t="s">
        <v>6690</v>
      </c>
      <c r="G53" s="415" t="s">
        <v>6130</v>
      </c>
      <c r="H53" s="579">
        <v>1023966531</v>
      </c>
      <c r="I53" s="415">
        <v>1</v>
      </c>
      <c r="J53" s="415" t="s">
        <v>6131</v>
      </c>
      <c r="K53" s="506" t="s">
        <v>6215</v>
      </c>
      <c r="L53" s="415" t="s">
        <v>6436</v>
      </c>
      <c r="M53" s="415" t="s">
        <v>6548</v>
      </c>
      <c r="N53" s="415">
        <v>10</v>
      </c>
      <c r="O53" s="415" t="s">
        <v>6135</v>
      </c>
      <c r="P53" s="415" t="s">
        <v>6447</v>
      </c>
      <c r="Q53" s="482">
        <v>45700</v>
      </c>
      <c r="R53" s="647">
        <v>6</v>
      </c>
      <c r="S53" s="641">
        <f>_xlfn.DAYS(U53,T53)</f>
        <v>180</v>
      </c>
      <c r="T53" s="482">
        <v>45702</v>
      </c>
      <c r="U53" s="482">
        <v>45882</v>
      </c>
      <c r="V53" s="482"/>
      <c r="W53" s="415"/>
      <c r="X53" s="579"/>
      <c r="Y53" s="644">
        <v>3</v>
      </c>
      <c r="Z53" s="415">
        <v>9</v>
      </c>
      <c r="AA53" s="482">
        <v>45883</v>
      </c>
      <c r="AB53" s="495"/>
      <c r="AC53" s="420"/>
      <c r="AD53" s="420"/>
      <c r="AE53" s="4" t="s">
        <v>21</v>
      </c>
      <c r="AF53" s="420">
        <v>45974</v>
      </c>
      <c r="AG53" s="340">
        <f t="shared" ca="1" si="0"/>
        <v>-174</v>
      </c>
      <c r="AH53" s="423" t="s">
        <v>6138</v>
      </c>
      <c r="AI53" s="423" t="s">
        <v>6138</v>
      </c>
      <c r="AJ53" s="346" t="s">
        <v>6691</v>
      </c>
      <c r="AK53" s="4" t="s">
        <v>6140</v>
      </c>
      <c r="AL53" s="8" t="s">
        <v>20</v>
      </c>
      <c r="AM53" s="424"/>
      <c r="AN53" s="425"/>
      <c r="AO53" s="4">
        <v>125907</v>
      </c>
      <c r="AP53" s="4"/>
      <c r="AQ53" s="234" t="e">
        <f>#REF!/R53</f>
        <v>#REF!</v>
      </c>
      <c r="AR53" s="234" t="e">
        <f>#REF!/AT53</f>
        <v>#REF!</v>
      </c>
      <c r="AS53" s="8" t="s">
        <v>6692</v>
      </c>
      <c r="AT53" s="4">
        <f>_xlfn.DAYS(U53,T53)</f>
        <v>180</v>
      </c>
      <c r="AU53" s="8" t="s">
        <v>6143</v>
      </c>
      <c r="AV53" s="8">
        <v>677</v>
      </c>
      <c r="AW53" s="232">
        <v>45686</v>
      </c>
      <c r="AX53" s="392">
        <v>235182000</v>
      </c>
      <c r="AY53" s="8">
        <v>745</v>
      </c>
      <c r="AZ53" s="392">
        <v>12378000</v>
      </c>
      <c r="BA53" s="420">
        <v>45701</v>
      </c>
      <c r="BB53" s="421"/>
      <c r="BC53" s="422"/>
      <c r="BD53" s="420"/>
      <c r="BE53" s="4"/>
      <c r="BF53" s="8" t="s">
        <v>6144</v>
      </c>
      <c r="BG53" s="232">
        <v>45702</v>
      </c>
      <c r="BH53" s="4">
        <v>5</v>
      </c>
      <c r="BI53" s="8">
        <v>5</v>
      </c>
      <c r="BJ53" s="231" t="s">
        <v>6693</v>
      </c>
      <c r="BK53" s="411" t="s">
        <v>202</v>
      </c>
      <c r="BL53" s="232">
        <v>45700</v>
      </c>
      <c r="BM53" s="232">
        <v>45700</v>
      </c>
      <c r="BN53" s="232">
        <v>46068</v>
      </c>
      <c r="BO53" s="232" t="s">
        <v>6144</v>
      </c>
      <c r="BP53" s="232" t="s">
        <v>805</v>
      </c>
      <c r="BQ53" s="8"/>
      <c r="BR53" s="403"/>
      <c r="BS53" s="8" t="s">
        <v>875</v>
      </c>
      <c r="BT53" s="8"/>
      <c r="BU53" s="8" t="s">
        <v>6147</v>
      </c>
      <c r="BV53" s="8" t="s">
        <v>6148</v>
      </c>
      <c r="BW53" s="597"/>
      <c r="BX53" s="587" t="s">
        <v>6694</v>
      </c>
      <c r="BY53" s="416">
        <v>35855</v>
      </c>
      <c r="BZ53" s="8" t="s">
        <v>3136</v>
      </c>
      <c r="CA53" s="8"/>
      <c r="CB53" s="8"/>
      <c r="CC53" s="4"/>
      <c r="CD53" s="232"/>
      <c r="CE53" s="8" t="s">
        <v>797</v>
      </c>
      <c r="CF53" s="411">
        <f ca="1">DATEDIF(BY53,TODAY(),"Y")</f>
        <v>28</v>
      </c>
      <c r="CG53" s="421" t="s">
        <v>6181</v>
      </c>
      <c r="CH53" s="421" t="s">
        <v>6245</v>
      </c>
      <c r="CI53" s="198" t="s">
        <v>6695</v>
      </c>
      <c r="CJ53" s="8"/>
      <c r="CK53" s="8"/>
    </row>
    <row r="54" spans="1:89" ht="45.75">
      <c r="A54" s="415">
        <v>53</v>
      </c>
      <c r="B54" s="415"/>
      <c r="C54" s="640">
        <v>2025</v>
      </c>
      <c r="D54" s="415" t="s">
        <v>6696</v>
      </c>
      <c r="E54" s="905" t="s">
        <v>6697</v>
      </c>
      <c r="F54" s="690" t="s">
        <v>6698</v>
      </c>
      <c r="G54" s="415" t="s">
        <v>6130</v>
      </c>
      <c r="H54" s="579">
        <v>1032374907</v>
      </c>
      <c r="I54" s="415">
        <v>7</v>
      </c>
      <c r="J54" s="415" t="s">
        <v>6131</v>
      </c>
      <c r="K54" s="506" t="s">
        <v>6132</v>
      </c>
      <c r="L54" s="415" t="s">
        <v>6477</v>
      </c>
      <c r="M54" s="415" t="s">
        <v>6548</v>
      </c>
      <c r="N54" s="415">
        <v>10</v>
      </c>
      <c r="O54" s="415" t="s">
        <v>6135</v>
      </c>
      <c r="P54" s="415" t="s">
        <v>6699</v>
      </c>
      <c r="Q54" s="482">
        <v>45701</v>
      </c>
      <c r="R54" s="647">
        <v>6</v>
      </c>
      <c r="S54" s="641">
        <f>_xlfn.DAYS(U54,T54)</f>
        <v>180</v>
      </c>
      <c r="T54" s="482">
        <v>45706</v>
      </c>
      <c r="U54" s="482">
        <v>45886</v>
      </c>
      <c r="V54" s="482"/>
      <c r="W54" s="415"/>
      <c r="X54" s="579"/>
      <c r="Y54" s="644">
        <v>3</v>
      </c>
      <c r="Z54" s="415">
        <v>9</v>
      </c>
      <c r="AA54" s="482">
        <v>45887</v>
      </c>
      <c r="AB54" s="495"/>
      <c r="AC54" s="420"/>
      <c r="AD54" s="420"/>
      <c r="AE54" s="4" t="s">
        <v>21</v>
      </c>
      <c r="AF54" s="420">
        <v>45978</v>
      </c>
      <c r="AG54" s="340">
        <f t="shared" ca="1" si="0"/>
        <v>-170</v>
      </c>
      <c r="AH54" s="423" t="s">
        <v>6138</v>
      </c>
      <c r="AI54" s="423" t="s">
        <v>6138</v>
      </c>
      <c r="AJ54" s="346" t="s">
        <v>6700</v>
      </c>
      <c r="AK54" s="4" t="s">
        <v>6140</v>
      </c>
      <c r="AL54" s="8" t="s">
        <v>125</v>
      </c>
      <c r="AM54" s="424"/>
      <c r="AN54" s="425"/>
      <c r="AO54" s="4">
        <v>125988</v>
      </c>
      <c r="AP54" s="4"/>
      <c r="AQ54" s="234" t="e">
        <f>#REF!/R54</f>
        <v>#REF!</v>
      </c>
      <c r="AR54" s="234" t="e">
        <f>#REF!/AT54</f>
        <v>#REF!</v>
      </c>
      <c r="AS54" s="8" t="s">
        <v>6701</v>
      </c>
      <c r="AT54" s="4">
        <f>_xlfn.DAYS(U54,T54)</f>
        <v>180</v>
      </c>
      <c r="AU54" s="8" t="s">
        <v>6143</v>
      </c>
      <c r="AV54" s="8">
        <v>701</v>
      </c>
      <c r="AW54" s="232">
        <v>45691</v>
      </c>
      <c r="AX54" s="392">
        <v>55800000</v>
      </c>
      <c r="AY54" s="8">
        <v>751</v>
      </c>
      <c r="AZ54" s="392">
        <v>18600000</v>
      </c>
      <c r="BA54" s="420">
        <v>45702</v>
      </c>
      <c r="BB54" s="421"/>
      <c r="BC54" s="422"/>
      <c r="BD54" s="420"/>
      <c r="BE54" s="4"/>
      <c r="BF54" s="8" t="s">
        <v>6144</v>
      </c>
      <c r="BG54" s="232">
        <v>45706</v>
      </c>
      <c r="BH54" s="4">
        <v>1</v>
      </c>
      <c r="BI54" s="8">
        <v>1</v>
      </c>
      <c r="BJ54" s="231" t="s">
        <v>6702</v>
      </c>
      <c r="BK54" s="411" t="s">
        <v>202</v>
      </c>
      <c r="BL54" s="232">
        <v>45705</v>
      </c>
      <c r="BM54" s="232">
        <v>45701</v>
      </c>
      <c r="BN54" s="232">
        <v>46080</v>
      </c>
      <c r="BO54" s="232" t="s">
        <v>6144</v>
      </c>
      <c r="BP54" s="232" t="s">
        <v>805</v>
      </c>
      <c r="BQ54" s="8"/>
      <c r="BR54" s="403"/>
      <c r="BS54" s="8" t="s">
        <v>875</v>
      </c>
      <c r="BT54" s="8"/>
      <c r="BU54" s="8" t="s">
        <v>6162</v>
      </c>
      <c r="BV54" s="8" t="s">
        <v>6148</v>
      </c>
      <c r="BW54" s="597"/>
      <c r="BX54" s="587" t="s">
        <v>6703</v>
      </c>
      <c r="BY54" s="416">
        <v>31640</v>
      </c>
      <c r="BZ54" s="415" t="s">
        <v>6554</v>
      </c>
      <c r="CA54" s="8"/>
      <c r="CB54" s="8"/>
      <c r="CC54" s="4"/>
      <c r="CD54" s="232"/>
      <c r="CE54" s="8" t="s">
        <v>797</v>
      </c>
      <c r="CF54" s="411">
        <f ca="1">DATEDIF(BY54,TODAY(),"Y")</f>
        <v>39</v>
      </c>
      <c r="CG54" s="421" t="s">
        <v>6150</v>
      </c>
      <c r="CH54" s="421" t="s">
        <v>6245</v>
      </c>
      <c r="CI54" s="198" t="s">
        <v>6704</v>
      </c>
      <c r="CJ54" s="8"/>
      <c r="CK54" s="8"/>
    </row>
    <row r="55" spans="1:89" ht="60.75">
      <c r="A55" s="415">
        <v>54</v>
      </c>
      <c r="B55" s="415"/>
      <c r="C55" s="640">
        <v>2025</v>
      </c>
      <c r="D55" s="415" t="s">
        <v>6705</v>
      </c>
      <c r="E55" s="905" t="s">
        <v>6706</v>
      </c>
      <c r="F55" s="690" t="s">
        <v>6707</v>
      </c>
      <c r="G55" s="415" t="s">
        <v>6130</v>
      </c>
      <c r="H55" s="579">
        <v>1033778459</v>
      </c>
      <c r="I55" s="415">
        <v>7</v>
      </c>
      <c r="J55" s="415" t="s">
        <v>6131</v>
      </c>
      <c r="K55" s="506" t="s">
        <v>6708</v>
      </c>
      <c r="L55" s="415" t="s">
        <v>6709</v>
      </c>
      <c r="M55" s="415" t="s">
        <v>6530</v>
      </c>
      <c r="N55" s="415">
        <v>10</v>
      </c>
      <c r="O55" s="415" t="s">
        <v>6135</v>
      </c>
      <c r="P55" s="415" t="s">
        <v>6710</v>
      </c>
      <c r="Q55" s="482">
        <v>45701</v>
      </c>
      <c r="R55" s="647">
        <v>6</v>
      </c>
      <c r="S55" s="641">
        <f>_xlfn.DAYS(U55,T55)</f>
        <v>180</v>
      </c>
      <c r="T55" s="482">
        <v>45706</v>
      </c>
      <c r="U55" s="482">
        <v>45886</v>
      </c>
      <c r="V55" s="482"/>
      <c r="W55" s="415"/>
      <c r="X55" s="579"/>
      <c r="Y55" s="644">
        <v>3</v>
      </c>
      <c r="Z55" s="415">
        <v>9</v>
      </c>
      <c r="AA55" s="482">
        <v>45887</v>
      </c>
      <c r="AB55" s="495"/>
      <c r="AC55" s="420"/>
      <c r="AD55" s="420"/>
      <c r="AE55" s="4" t="s">
        <v>21</v>
      </c>
      <c r="AF55" s="420">
        <v>45978</v>
      </c>
      <c r="AG55" s="340">
        <f t="shared" ca="1" si="0"/>
        <v>-170</v>
      </c>
      <c r="AH55" s="423" t="s">
        <v>6138</v>
      </c>
      <c r="AI55" s="423" t="s">
        <v>6138</v>
      </c>
      <c r="AJ55" s="346" t="s">
        <v>6711</v>
      </c>
      <c r="AK55" s="4" t="s">
        <v>6140</v>
      </c>
      <c r="AL55" s="8" t="s">
        <v>6298</v>
      </c>
      <c r="AM55" s="424"/>
      <c r="AN55" s="425"/>
      <c r="AO55" s="4">
        <v>130097</v>
      </c>
      <c r="AP55" s="4"/>
      <c r="AQ55" s="234" t="e">
        <f>#REF!/R55</f>
        <v>#REF!</v>
      </c>
      <c r="AR55" s="234" t="e">
        <f>#REF!/AT55</f>
        <v>#REF!</v>
      </c>
      <c r="AS55" s="8" t="s">
        <v>6712</v>
      </c>
      <c r="AT55" s="4">
        <f>_xlfn.DAYS(U55,T55)</f>
        <v>180</v>
      </c>
      <c r="AU55" s="8" t="s">
        <v>6143</v>
      </c>
      <c r="AV55" s="8">
        <v>729</v>
      </c>
      <c r="AW55" s="232">
        <v>45699</v>
      </c>
      <c r="AX55" s="392">
        <v>33000000</v>
      </c>
      <c r="AY55" s="7">
        <v>752</v>
      </c>
      <c r="AZ55" s="392">
        <v>33000000</v>
      </c>
      <c r="BA55" s="420">
        <v>45702</v>
      </c>
      <c r="BB55" s="421"/>
      <c r="BC55" s="422"/>
      <c r="BD55" s="420"/>
      <c r="BE55" s="4"/>
      <c r="BF55" s="8" t="s">
        <v>6144</v>
      </c>
      <c r="BG55" s="232">
        <v>45706</v>
      </c>
      <c r="BH55" s="4">
        <v>1</v>
      </c>
      <c r="BI55" s="8">
        <v>1</v>
      </c>
      <c r="BJ55" s="414" t="s">
        <v>6713</v>
      </c>
      <c r="BK55" s="411" t="s">
        <v>1056</v>
      </c>
      <c r="BL55" s="232">
        <v>45701</v>
      </c>
      <c r="BM55" s="232">
        <v>45701</v>
      </c>
      <c r="BN55" s="232">
        <v>46073</v>
      </c>
      <c r="BO55" s="232" t="s">
        <v>6144</v>
      </c>
      <c r="BP55" s="232" t="s">
        <v>805</v>
      </c>
      <c r="BQ55" s="8"/>
      <c r="BR55" s="403"/>
      <c r="BS55" s="8" t="s">
        <v>875</v>
      </c>
      <c r="BT55" s="8"/>
      <c r="BU55" s="8" t="s">
        <v>6147</v>
      </c>
      <c r="BV55" s="8" t="s">
        <v>6148</v>
      </c>
      <c r="BW55" s="597"/>
      <c r="BX55" s="586" t="s">
        <v>6714</v>
      </c>
      <c r="BY55" s="416"/>
      <c r="BZ55" s="8" t="s">
        <v>3831</v>
      </c>
      <c r="CA55" s="8"/>
      <c r="CB55" s="8"/>
      <c r="CC55" s="4"/>
      <c r="CD55" s="232"/>
      <c r="CE55" s="8" t="s">
        <v>797</v>
      </c>
      <c r="CF55" s="411">
        <f ca="1">DATEDIF(BY55,TODAY(),"Y")</f>
        <v>126</v>
      </c>
      <c r="CG55" s="421"/>
      <c r="CH55" s="421"/>
      <c r="CI55" s="8"/>
      <c r="CJ55" s="8"/>
      <c r="CK55" s="8"/>
    </row>
    <row r="56" spans="1:89" ht="121.5">
      <c r="A56" s="415">
        <v>55</v>
      </c>
      <c r="B56" s="415"/>
      <c r="C56" s="640">
        <v>2025</v>
      </c>
      <c r="D56" s="415" t="s">
        <v>6715</v>
      </c>
      <c r="E56" s="905" t="s">
        <v>6716</v>
      </c>
      <c r="F56" s="690" t="s">
        <v>6717</v>
      </c>
      <c r="G56" s="415" t="s">
        <v>6130</v>
      </c>
      <c r="H56" s="579">
        <v>1000151069</v>
      </c>
      <c r="I56" s="415">
        <v>6</v>
      </c>
      <c r="J56" s="415" t="s">
        <v>6131</v>
      </c>
      <c r="K56" s="506" t="s">
        <v>6132</v>
      </c>
      <c r="L56" s="415" t="s">
        <v>6477</v>
      </c>
      <c r="M56" s="415" t="s">
        <v>6530</v>
      </c>
      <c r="N56" s="415">
        <v>10</v>
      </c>
      <c r="O56" s="415" t="s">
        <v>6135</v>
      </c>
      <c r="P56" s="415" t="s">
        <v>6338</v>
      </c>
      <c r="Q56" s="482">
        <v>45701</v>
      </c>
      <c r="R56" s="647">
        <v>6</v>
      </c>
      <c r="S56" s="641">
        <f>_xlfn.DAYS(U56,T56)</f>
        <v>180</v>
      </c>
      <c r="T56" s="482">
        <v>45705</v>
      </c>
      <c r="U56" s="482">
        <v>45885</v>
      </c>
      <c r="V56" s="482"/>
      <c r="W56" s="415"/>
      <c r="X56" s="579"/>
      <c r="Y56" s="644">
        <v>3</v>
      </c>
      <c r="Z56" s="415">
        <v>9</v>
      </c>
      <c r="AA56" s="482">
        <v>45886</v>
      </c>
      <c r="AB56" s="495"/>
      <c r="AC56" s="420"/>
      <c r="AD56" s="420"/>
      <c r="AE56" s="4" t="s">
        <v>21</v>
      </c>
      <c r="AF56" s="420">
        <v>45977</v>
      </c>
      <c r="AG56" s="340">
        <f t="shared" ca="1" si="0"/>
        <v>-171</v>
      </c>
      <c r="AH56" s="423" t="s">
        <v>6138</v>
      </c>
      <c r="AI56" s="423" t="s">
        <v>6138</v>
      </c>
      <c r="AJ56" s="346" t="s">
        <v>6718</v>
      </c>
      <c r="AK56" s="4" t="s">
        <v>6140</v>
      </c>
      <c r="AL56" s="8" t="s">
        <v>6192</v>
      </c>
      <c r="AM56" s="424"/>
      <c r="AN56" s="425"/>
      <c r="AO56" s="4">
        <v>128325</v>
      </c>
      <c r="AP56" s="4"/>
      <c r="AQ56" s="234" t="e">
        <f>#REF!/R56</f>
        <v>#REF!</v>
      </c>
      <c r="AR56" s="234" t="e">
        <f>#REF!/AT56</f>
        <v>#REF!</v>
      </c>
      <c r="AS56" s="8" t="s">
        <v>6719</v>
      </c>
      <c r="AT56" s="4">
        <f>_xlfn.DAYS(U56,T56)</f>
        <v>180</v>
      </c>
      <c r="AU56" s="8" t="s">
        <v>6143</v>
      </c>
      <c r="AV56" s="8">
        <v>688</v>
      </c>
      <c r="AW56" s="232">
        <v>45684</v>
      </c>
      <c r="AX56" s="392">
        <v>216000000</v>
      </c>
      <c r="AY56" s="8">
        <v>750</v>
      </c>
      <c r="AZ56" s="392">
        <v>36000000</v>
      </c>
      <c r="BA56" s="420">
        <v>45702</v>
      </c>
      <c r="BB56" s="421"/>
      <c r="BC56" s="422"/>
      <c r="BD56" s="420"/>
      <c r="BE56" s="4"/>
      <c r="BF56" s="8" t="s">
        <v>6144</v>
      </c>
      <c r="BG56" s="232">
        <v>45705</v>
      </c>
      <c r="BH56" s="4">
        <v>1</v>
      </c>
      <c r="BI56" s="8">
        <v>1</v>
      </c>
      <c r="BJ56" s="414" t="s">
        <v>6720</v>
      </c>
      <c r="BK56" s="411" t="s">
        <v>202</v>
      </c>
      <c r="BL56" s="232">
        <v>45702</v>
      </c>
      <c r="BM56" s="232">
        <v>45701</v>
      </c>
      <c r="BN56" s="232">
        <v>46076</v>
      </c>
      <c r="BO56" s="232" t="s">
        <v>6144</v>
      </c>
      <c r="BP56" s="232" t="s">
        <v>805</v>
      </c>
      <c r="BQ56" s="8"/>
      <c r="BR56" s="403"/>
      <c r="BS56" s="8" t="s">
        <v>875</v>
      </c>
      <c r="BT56" s="8"/>
      <c r="BU56" s="8" t="s">
        <v>6162</v>
      </c>
      <c r="BV56" s="8" t="s">
        <v>6148</v>
      </c>
      <c r="BW56" s="597"/>
      <c r="BX56" s="587" t="s">
        <v>6721</v>
      </c>
      <c r="BY56" s="416">
        <v>37038</v>
      </c>
      <c r="BZ56" s="8" t="s">
        <v>3831</v>
      </c>
      <c r="CA56" s="8"/>
      <c r="CB56" s="8"/>
      <c r="CC56" s="4"/>
      <c r="CD56" s="232"/>
      <c r="CE56" s="8" t="s">
        <v>797</v>
      </c>
      <c r="CF56" s="4">
        <f ca="1">DATEDIF(BY56,TODAY(),"Y")</f>
        <v>24</v>
      </c>
      <c r="CG56" s="421" t="s">
        <v>6181</v>
      </c>
      <c r="CH56" s="421" t="s">
        <v>6245</v>
      </c>
      <c r="CI56" s="198" t="s">
        <v>6722</v>
      </c>
      <c r="CJ56" s="8"/>
      <c r="CK56" s="8"/>
    </row>
    <row r="57" spans="1:89" ht="30.75">
      <c r="A57" s="415">
        <v>56</v>
      </c>
      <c r="B57" s="415"/>
      <c r="C57" s="640">
        <v>2025</v>
      </c>
      <c r="D57" s="415" t="s">
        <v>6723</v>
      </c>
      <c r="E57" s="905" t="s">
        <v>6724</v>
      </c>
      <c r="F57" s="690" t="s">
        <v>6725</v>
      </c>
      <c r="G57" s="415" t="s">
        <v>6130</v>
      </c>
      <c r="H57" s="579">
        <v>1030540298</v>
      </c>
      <c r="I57" s="415">
        <v>4</v>
      </c>
      <c r="J57" s="415" t="s">
        <v>6131</v>
      </c>
      <c r="K57" s="506" t="s">
        <v>6132</v>
      </c>
      <c r="L57" s="415" t="s">
        <v>6477</v>
      </c>
      <c r="M57" s="415" t="s">
        <v>6548</v>
      </c>
      <c r="N57" s="415">
        <v>10</v>
      </c>
      <c r="O57" s="415" t="s">
        <v>6135</v>
      </c>
      <c r="P57" s="415" t="s">
        <v>6726</v>
      </c>
      <c r="Q57" s="482">
        <v>45701</v>
      </c>
      <c r="R57" s="647">
        <v>6</v>
      </c>
      <c r="S57" s="641">
        <f>_xlfn.DAYS(U57,T57)</f>
        <v>180</v>
      </c>
      <c r="T57" s="482">
        <v>45702</v>
      </c>
      <c r="U57" s="482">
        <v>45882</v>
      </c>
      <c r="V57" s="482"/>
      <c r="W57" s="415"/>
      <c r="X57" s="579"/>
      <c r="Y57" s="644">
        <v>3</v>
      </c>
      <c r="Z57" s="415">
        <v>9</v>
      </c>
      <c r="AA57" s="482">
        <v>45883</v>
      </c>
      <c r="AB57" s="495"/>
      <c r="AC57" s="420"/>
      <c r="AD57" s="420"/>
      <c r="AE57" s="4" t="s">
        <v>21</v>
      </c>
      <c r="AF57" s="420">
        <v>45974</v>
      </c>
      <c r="AG57" s="340">
        <f t="shared" ca="1" si="0"/>
        <v>-174</v>
      </c>
      <c r="AH57" s="423" t="s">
        <v>6138</v>
      </c>
      <c r="AI57" s="423" t="s">
        <v>6138</v>
      </c>
      <c r="AJ57" s="346" t="s">
        <v>6727</v>
      </c>
      <c r="AK57" s="4" t="s">
        <v>6140</v>
      </c>
      <c r="AL57" s="8" t="s">
        <v>1527</v>
      </c>
      <c r="AM57" s="424"/>
      <c r="AN57" s="425"/>
      <c r="AO57" s="4">
        <v>128993</v>
      </c>
      <c r="AP57" s="4"/>
      <c r="AQ57" s="234" t="e">
        <f>#REF!/R57</f>
        <v>#REF!</v>
      </c>
      <c r="AR57" s="234" t="e">
        <f>#REF!/AT57</f>
        <v>#REF!</v>
      </c>
      <c r="AS57" s="8" t="s">
        <v>6728</v>
      </c>
      <c r="AT57" s="4">
        <f>_xlfn.DAYS(U57,T57)</f>
        <v>180</v>
      </c>
      <c r="AU57" s="8" t="s">
        <v>6143</v>
      </c>
      <c r="AV57" s="8">
        <v>727</v>
      </c>
      <c r="AW57" s="232">
        <v>45699</v>
      </c>
      <c r="AX57" s="392">
        <v>42000000</v>
      </c>
      <c r="AY57" s="7">
        <v>749</v>
      </c>
      <c r="AZ57" s="392">
        <v>21000000</v>
      </c>
      <c r="BA57" s="420">
        <v>45702</v>
      </c>
      <c r="BB57" s="421"/>
      <c r="BC57" s="422"/>
      <c r="BD57" s="420"/>
      <c r="BE57" s="4"/>
      <c r="BF57" s="8" t="s">
        <v>6144</v>
      </c>
      <c r="BG57" s="420">
        <v>45702</v>
      </c>
      <c r="BH57" s="4">
        <v>1</v>
      </c>
      <c r="BI57" s="8">
        <v>1</v>
      </c>
      <c r="BJ57" s="231" t="s">
        <v>6729</v>
      </c>
      <c r="BK57" s="4" t="s">
        <v>202</v>
      </c>
      <c r="BL57" s="232">
        <v>45702</v>
      </c>
      <c r="BM57" s="232">
        <v>45701</v>
      </c>
      <c r="BN57" s="232">
        <v>46081</v>
      </c>
      <c r="BO57" s="232" t="s">
        <v>6144</v>
      </c>
      <c r="BP57" s="232" t="s">
        <v>805</v>
      </c>
      <c r="BQ57" s="8"/>
      <c r="BR57" s="403"/>
      <c r="BS57" s="8" t="s">
        <v>875</v>
      </c>
      <c r="BT57" s="8"/>
      <c r="BU57" s="8" t="s">
        <v>6162</v>
      </c>
      <c r="BV57" s="8" t="s">
        <v>6148</v>
      </c>
      <c r="BW57" s="597"/>
      <c r="BX57" s="587" t="s">
        <v>6730</v>
      </c>
      <c r="BY57" s="416">
        <v>31982</v>
      </c>
      <c r="BZ57" s="8" t="s">
        <v>6554</v>
      </c>
      <c r="CA57" s="8"/>
      <c r="CB57" s="8"/>
      <c r="CC57" s="4"/>
      <c r="CD57" s="232"/>
      <c r="CE57" s="8" t="s">
        <v>797</v>
      </c>
      <c r="CF57" s="4">
        <f ca="1">DATEDIF(BY57,TODAY(),"Y")</f>
        <v>38</v>
      </c>
      <c r="CG57" s="421" t="s">
        <v>6181</v>
      </c>
      <c r="CH57" s="421" t="s">
        <v>6210</v>
      </c>
      <c r="CI57" s="198" t="s">
        <v>6731</v>
      </c>
      <c r="CJ57" s="8"/>
      <c r="CK57" s="8"/>
    </row>
    <row r="58" spans="1:89" ht="91.5">
      <c r="A58" s="415">
        <v>57</v>
      </c>
      <c r="B58" s="415"/>
      <c r="C58" s="640">
        <v>2025</v>
      </c>
      <c r="D58" s="415" t="s">
        <v>6732</v>
      </c>
      <c r="E58" s="905" t="s">
        <v>6733</v>
      </c>
      <c r="F58" s="690" t="s">
        <v>6734</v>
      </c>
      <c r="G58" s="415" t="s">
        <v>6130</v>
      </c>
      <c r="H58" s="579">
        <v>80388433</v>
      </c>
      <c r="I58" s="415">
        <v>2</v>
      </c>
      <c r="J58" s="415" t="s">
        <v>6131</v>
      </c>
      <c r="K58" s="506" t="s">
        <v>6735</v>
      </c>
      <c r="L58" s="415" t="s">
        <v>6736</v>
      </c>
      <c r="M58" s="415" t="s">
        <v>6530</v>
      </c>
      <c r="N58" s="415">
        <v>10</v>
      </c>
      <c r="O58" s="415" t="s">
        <v>6135</v>
      </c>
      <c r="P58" s="415" t="s">
        <v>6737</v>
      </c>
      <c r="Q58" s="482">
        <v>45707</v>
      </c>
      <c r="R58" s="647">
        <v>6</v>
      </c>
      <c r="S58" s="641">
        <f>_xlfn.DAYS(U58,T58)</f>
        <v>180</v>
      </c>
      <c r="T58" s="482">
        <v>45709</v>
      </c>
      <c r="U58" s="482">
        <v>45889</v>
      </c>
      <c r="V58" s="482">
        <v>45825</v>
      </c>
      <c r="W58" s="415" t="s">
        <v>6738</v>
      </c>
      <c r="X58" s="579" t="s">
        <v>6739</v>
      </c>
      <c r="Y58" s="644"/>
      <c r="Z58" s="415"/>
      <c r="AA58" s="482"/>
      <c r="AB58" s="495"/>
      <c r="AC58" s="420"/>
      <c r="AD58" s="420"/>
      <c r="AE58" s="4" t="s">
        <v>21</v>
      </c>
      <c r="AF58" s="420">
        <v>45889</v>
      </c>
      <c r="AG58" s="340">
        <f t="shared" ca="1" si="0"/>
        <v>-259</v>
      </c>
      <c r="AH58" s="423" t="s">
        <v>6138</v>
      </c>
      <c r="AI58" s="423" t="s">
        <v>6138</v>
      </c>
      <c r="AJ58" s="346" t="s">
        <v>6740</v>
      </c>
      <c r="AK58" s="4" t="s">
        <v>6140</v>
      </c>
      <c r="AL58" s="8" t="s">
        <v>6298</v>
      </c>
      <c r="AM58" s="424"/>
      <c r="AN58" s="425"/>
      <c r="AO58" s="4">
        <v>125900</v>
      </c>
      <c r="AP58" s="4"/>
      <c r="AQ58" s="234" t="e">
        <f>#REF!/R58</f>
        <v>#REF!</v>
      </c>
      <c r="AR58" s="234" t="e">
        <f>#REF!/AT58</f>
        <v>#REF!</v>
      </c>
      <c r="AS58" s="8" t="s">
        <v>6741</v>
      </c>
      <c r="AT58" s="4">
        <f>_xlfn.DAYS(U58,T58)</f>
        <v>180</v>
      </c>
      <c r="AU58" s="8" t="s">
        <v>6143</v>
      </c>
      <c r="AV58" s="8">
        <v>728</v>
      </c>
      <c r="AW58" s="232">
        <v>45699</v>
      </c>
      <c r="AX58" s="392">
        <v>72000000</v>
      </c>
      <c r="AY58" s="8">
        <v>764</v>
      </c>
      <c r="AZ58" s="392">
        <v>36000000</v>
      </c>
      <c r="BA58" s="420">
        <v>45708</v>
      </c>
      <c r="BB58" s="421"/>
      <c r="BC58" s="422"/>
      <c r="BD58" s="420"/>
      <c r="BE58" s="4"/>
      <c r="BF58" s="8" t="s">
        <v>6144</v>
      </c>
      <c r="BG58" s="420">
        <v>45709</v>
      </c>
      <c r="BH58" s="4">
        <v>3</v>
      </c>
      <c r="BI58" s="8">
        <v>3</v>
      </c>
      <c r="BJ58" s="231" t="s">
        <v>6742</v>
      </c>
      <c r="BK58" s="4" t="s">
        <v>202</v>
      </c>
      <c r="BL58" s="420">
        <v>45708</v>
      </c>
      <c r="BM58" s="232">
        <v>45707</v>
      </c>
      <c r="BN58" s="232">
        <v>46081</v>
      </c>
      <c r="BO58" s="232" t="s">
        <v>6144</v>
      </c>
      <c r="BP58" s="232" t="s">
        <v>805</v>
      </c>
      <c r="BQ58" s="8"/>
      <c r="BR58" s="403"/>
      <c r="BS58" s="8" t="s">
        <v>875</v>
      </c>
      <c r="BT58" s="8"/>
      <c r="BU58" s="8" t="s">
        <v>6147</v>
      </c>
      <c r="BV58" s="8" t="s">
        <v>6148</v>
      </c>
      <c r="BW58" s="597"/>
      <c r="BX58" s="587" t="s">
        <v>6743</v>
      </c>
      <c r="BY58" s="416">
        <v>30972</v>
      </c>
      <c r="BZ58" s="8" t="s">
        <v>3831</v>
      </c>
      <c r="CA58" s="8"/>
      <c r="CB58" s="8"/>
      <c r="CC58" s="4"/>
      <c r="CD58" s="232"/>
      <c r="CE58" s="8" t="s">
        <v>797</v>
      </c>
      <c r="CF58" s="411">
        <f ca="1">DATEDIF(BY58,TODAY(),"Y")</f>
        <v>41</v>
      </c>
      <c r="CG58" s="421" t="s">
        <v>6165</v>
      </c>
      <c r="CH58" s="421" t="s">
        <v>6210</v>
      </c>
      <c r="CI58" s="198" t="s">
        <v>6744</v>
      </c>
      <c r="CJ58" s="8"/>
      <c r="CK58" s="8"/>
    </row>
    <row r="59" spans="1:89" ht="106.5">
      <c r="A59" s="415">
        <v>58</v>
      </c>
      <c r="B59" s="415"/>
      <c r="C59" s="640">
        <v>2025</v>
      </c>
      <c r="D59" s="415" t="s">
        <v>6745</v>
      </c>
      <c r="E59" s="905" t="s">
        <v>6746</v>
      </c>
      <c r="F59" s="690" t="s">
        <v>6747</v>
      </c>
      <c r="G59" s="415" t="s">
        <v>6130</v>
      </c>
      <c r="H59" s="579">
        <v>79982818</v>
      </c>
      <c r="I59" s="415">
        <v>8</v>
      </c>
      <c r="J59" s="415" t="s">
        <v>6131</v>
      </c>
      <c r="K59" s="506" t="s">
        <v>6250</v>
      </c>
      <c r="L59" s="415" t="s">
        <v>6262</v>
      </c>
      <c r="M59" s="415" t="s">
        <v>6530</v>
      </c>
      <c r="N59" s="415">
        <v>10</v>
      </c>
      <c r="O59" s="415" t="s">
        <v>6135</v>
      </c>
      <c r="P59" s="415" t="s">
        <v>6327</v>
      </c>
      <c r="Q59" s="482">
        <v>45702</v>
      </c>
      <c r="R59" s="647">
        <v>6</v>
      </c>
      <c r="S59" s="641">
        <f>_xlfn.DAYS(U59,T59)</f>
        <v>180</v>
      </c>
      <c r="T59" s="482">
        <v>45707</v>
      </c>
      <c r="U59" s="482">
        <v>45887</v>
      </c>
      <c r="V59" s="482"/>
      <c r="W59" s="415"/>
      <c r="X59" s="579"/>
      <c r="Y59" s="644">
        <v>3</v>
      </c>
      <c r="Z59" s="415">
        <v>9</v>
      </c>
      <c r="AA59" s="482">
        <v>45888</v>
      </c>
      <c r="AB59" s="495"/>
      <c r="AC59" s="420"/>
      <c r="AD59" s="420"/>
      <c r="AE59" s="4" t="s">
        <v>21</v>
      </c>
      <c r="AF59" s="420">
        <v>45979</v>
      </c>
      <c r="AG59" s="340">
        <f t="shared" ca="1" si="0"/>
        <v>-169</v>
      </c>
      <c r="AH59" s="423" t="s">
        <v>6138</v>
      </c>
      <c r="AI59" s="423" t="s">
        <v>6138</v>
      </c>
      <c r="AJ59" s="463" t="s">
        <v>6748</v>
      </c>
      <c r="AK59" s="4" t="s">
        <v>6140</v>
      </c>
      <c r="AL59" s="8" t="s">
        <v>6298</v>
      </c>
      <c r="AM59" s="424"/>
      <c r="AN59" s="425"/>
      <c r="AO59" s="4">
        <v>128688</v>
      </c>
      <c r="AP59" s="4"/>
      <c r="AQ59" s="234" t="e">
        <f>#REF!/R59</f>
        <v>#REF!</v>
      </c>
      <c r="AR59" s="234" t="e">
        <f>#REF!/AT59</f>
        <v>#REF!</v>
      </c>
      <c r="AS59" s="8" t="s">
        <v>6749</v>
      </c>
      <c r="AT59" s="4">
        <f>_xlfn.DAYS(U59,T59)</f>
        <v>180</v>
      </c>
      <c r="AU59" s="8" t="s">
        <v>6143</v>
      </c>
      <c r="AV59" s="8">
        <v>691</v>
      </c>
      <c r="AW59" s="232">
        <v>45685</v>
      </c>
      <c r="AX59" s="392">
        <v>92400000</v>
      </c>
      <c r="AY59" s="8">
        <v>756</v>
      </c>
      <c r="AZ59" s="392">
        <v>46200000</v>
      </c>
      <c r="BA59" s="420">
        <v>45705</v>
      </c>
      <c r="BB59" s="421"/>
      <c r="BC59" s="422"/>
      <c r="BD59" s="420"/>
      <c r="BE59" s="4"/>
      <c r="BF59" s="8" t="s">
        <v>6144</v>
      </c>
      <c r="BG59" s="232">
        <v>45707</v>
      </c>
      <c r="BH59" s="4">
        <v>1</v>
      </c>
      <c r="BI59" s="8">
        <v>1</v>
      </c>
      <c r="BJ59" s="231" t="s">
        <v>6750</v>
      </c>
      <c r="BK59" s="4" t="s">
        <v>1541</v>
      </c>
      <c r="BL59" s="232">
        <v>45705</v>
      </c>
      <c r="BM59" s="232">
        <v>45702</v>
      </c>
      <c r="BN59" s="232">
        <v>46073</v>
      </c>
      <c r="BO59" s="232" t="s">
        <v>6144</v>
      </c>
      <c r="BP59" s="232" t="s">
        <v>805</v>
      </c>
      <c r="BQ59" s="8"/>
      <c r="BR59" s="403"/>
      <c r="BS59" s="8" t="s">
        <v>875</v>
      </c>
      <c r="BT59" s="8"/>
      <c r="BU59" s="8" t="s">
        <v>6147</v>
      </c>
      <c r="BV59" s="8" t="s">
        <v>6148</v>
      </c>
      <c r="BW59" s="597"/>
      <c r="BX59" s="587" t="s">
        <v>6751</v>
      </c>
      <c r="BY59" s="416">
        <v>29035</v>
      </c>
      <c r="BZ59" s="8" t="s">
        <v>6164</v>
      </c>
      <c r="CA59" s="8"/>
      <c r="CB59" s="8"/>
      <c r="CC59" s="4"/>
      <c r="CD59" s="232"/>
      <c r="CE59" s="8" t="s">
        <v>797</v>
      </c>
      <c r="CF59" s="411">
        <f ca="1">DATEDIF(BY59,TODAY(),"Y")</f>
        <v>46</v>
      </c>
      <c r="CG59" s="421" t="s">
        <v>6165</v>
      </c>
      <c r="CH59" s="421" t="s">
        <v>6166</v>
      </c>
      <c r="CI59" s="198" t="s">
        <v>6752</v>
      </c>
      <c r="CJ59" t="s">
        <v>6753</v>
      </c>
      <c r="CK59" s="8"/>
    </row>
    <row r="60" spans="1:89" ht="121.5">
      <c r="A60" s="415">
        <v>59</v>
      </c>
      <c r="B60" s="415"/>
      <c r="C60" s="640">
        <v>2025</v>
      </c>
      <c r="D60" s="415" t="s">
        <v>6754</v>
      </c>
      <c r="E60" s="905" t="s">
        <v>6755</v>
      </c>
      <c r="F60" s="690" t="s">
        <v>6756</v>
      </c>
      <c r="G60" s="415" t="s">
        <v>6130</v>
      </c>
      <c r="H60" s="579">
        <v>80109959</v>
      </c>
      <c r="I60" s="415">
        <v>9</v>
      </c>
      <c r="J60" s="415" t="s">
        <v>6131</v>
      </c>
      <c r="K60" s="506" t="s">
        <v>6132</v>
      </c>
      <c r="L60" s="415" t="s">
        <v>6477</v>
      </c>
      <c r="M60" s="415" t="s">
        <v>6530</v>
      </c>
      <c r="N60" s="415">
        <v>10</v>
      </c>
      <c r="O60" s="415" t="s">
        <v>6135</v>
      </c>
      <c r="P60" s="415" t="s">
        <v>6338</v>
      </c>
      <c r="Q60" s="482">
        <v>45702</v>
      </c>
      <c r="R60" s="647">
        <v>6</v>
      </c>
      <c r="S60" s="641">
        <f>_xlfn.DAYS(U60,T60)</f>
        <v>183</v>
      </c>
      <c r="T60" s="482">
        <v>45721</v>
      </c>
      <c r="U60" s="482">
        <v>45904</v>
      </c>
      <c r="V60" s="482"/>
      <c r="W60" s="415"/>
      <c r="X60" s="579"/>
      <c r="Y60" s="644">
        <v>3</v>
      </c>
      <c r="Z60" s="415">
        <v>9</v>
      </c>
      <c r="AA60" s="482">
        <v>45905</v>
      </c>
      <c r="AB60" s="495"/>
      <c r="AC60" s="420"/>
      <c r="AD60" s="420"/>
      <c r="AE60" s="4" t="s">
        <v>21</v>
      </c>
      <c r="AF60" s="420">
        <v>45995</v>
      </c>
      <c r="AG60" s="340">
        <f t="shared" ca="1" si="0"/>
        <v>-153</v>
      </c>
      <c r="AH60" s="423" t="s">
        <v>6138</v>
      </c>
      <c r="AI60" s="423" t="s">
        <v>6138</v>
      </c>
      <c r="AJ60" s="346" t="s">
        <v>6757</v>
      </c>
      <c r="AK60" s="4" t="s">
        <v>6140</v>
      </c>
      <c r="AL60" s="8" t="s">
        <v>6192</v>
      </c>
      <c r="AM60" s="424"/>
      <c r="AN60" s="425"/>
      <c r="AO60" s="4">
        <v>128325</v>
      </c>
      <c r="AP60" s="4"/>
      <c r="AQ60" s="234" t="e">
        <f>#REF!/R60</f>
        <v>#REF!</v>
      </c>
      <c r="AR60" s="234" t="e">
        <f>#REF!/AT60</f>
        <v>#REF!</v>
      </c>
      <c r="AS60" s="8" t="s">
        <v>6758</v>
      </c>
      <c r="AT60" s="4">
        <v>180</v>
      </c>
      <c r="AU60" s="8" t="s">
        <v>6143</v>
      </c>
      <c r="AV60" s="8">
        <v>688</v>
      </c>
      <c r="AW60" s="232">
        <v>45684</v>
      </c>
      <c r="AX60" s="392">
        <v>216000000</v>
      </c>
      <c r="AY60" s="8">
        <v>753</v>
      </c>
      <c r="AZ60" s="392">
        <v>36000000</v>
      </c>
      <c r="BA60" s="420">
        <v>45705</v>
      </c>
      <c r="BB60" s="421"/>
      <c r="BC60" s="422"/>
      <c r="BD60" s="420"/>
      <c r="BE60" s="4"/>
      <c r="BF60" s="8" t="s">
        <v>6144</v>
      </c>
      <c r="BG60" s="232">
        <v>45721</v>
      </c>
      <c r="BH60" s="4">
        <v>1</v>
      </c>
      <c r="BI60" s="8">
        <v>1</v>
      </c>
      <c r="BJ60" s="231" t="s">
        <v>6759</v>
      </c>
      <c r="BK60" s="4" t="s">
        <v>202</v>
      </c>
      <c r="BL60" s="232">
        <v>45709</v>
      </c>
      <c r="BM60" s="232">
        <v>45709</v>
      </c>
      <c r="BN60" s="232">
        <v>46081</v>
      </c>
      <c r="BO60" s="232" t="s">
        <v>6144</v>
      </c>
      <c r="BP60" s="232" t="s">
        <v>805</v>
      </c>
      <c r="BQ60" s="8"/>
      <c r="BR60" s="403"/>
      <c r="BS60" s="8" t="s">
        <v>875</v>
      </c>
      <c r="BT60" s="8"/>
      <c r="BU60" s="8" t="s">
        <v>6147</v>
      </c>
      <c r="BV60" s="8" t="s">
        <v>6148</v>
      </c>
      <c r="BW60" s="597"/>
      <c r="BX60" s="587" t="s">
        <v>6760</v>
      </c>
      <c r="BY60" s="416">
        <v>30098</v>
      </c>
      <c r="BZ60" s="8" t="s">
        <v>3831</v>
      </c>
      <c r="CA60" s="8"/>
      <c r="CB60" s="8"/>
      <c r="CC60" s="4"/>
      <c r="CD60" s="232"/>
      <c r="CE60" s="8" t="s">
        <v>797</v>
      </c>
      <c r="CF60" s="411">
        <f ca="1">DATEDIF(BY60,TODAY(),"Y")</f>
        <v>43</v>
      </c>
      <c r="CG60" s="421" t="s">
        <v>6165</v>
      </c>
      <c r="CH60" s="421" t="s">
        <v>6182</v>
      </c>
      <c r="CI60" s="198" t="s">
        <v>6761</v>
      </c>
      <c r="CJ60" s="8"/>
      <c r="CK60" s="8"/>
    </row>
    <row r="61" spans="1:89" ht="76.5">
      <c r="A61" s="649">
        <v>60</v>
      </c>
      <c r="B61" s="415"/>
      <c r="C61" s="640">
        <v>2025</v>
      </c>
      <c r="D61" s="415" t="s">
        <v>6762</v>
      </c>
      <c r="E61" s="905" t="s">
        <v>6763</v>
      </c>
      <c r="F61" s="690" t="s">
        <v>6764</v>
      </c>
      <c r="G61" s="415" t="s">
        <v>6130</v>
      </c>
      <c r="H61" s="579">
        <v>1000953821</v>
      </c>
      <c r="I61" s="415">
        <v>5</v>
      </c>
      <c r="J61" s="415" t="s">
        <v>6131</v>
      </c>
      <c r="K61" s="506" t="s">
        <v>6215</v>
      </c>
      <c r="L61" s="415" t="s">
        <v>6436</v>
      </c>
      <c r="M61" s="415" t="s">
        <v>6548</v>
      </c>
      <c r="N61" s="415">
        <v>10</v>
      </c>
      <c r="O61" s="415" t="s">
        <v>6135</v>
      </c>
      <c r="P61" s="415" t="s">
        <v>6447</v>
      </c>
      <c r="Q61" s="482">
        <v>45705</v>
      </c>
      <c r="R61" s="647">
        <v>6</v>
      </c>
      <c r="S61" s="641">
        <f>_xlfn.DAYS(U61,T61)</f>
        <v>183</v>
      </c>
      <c r="T61" s="482">
        <v>45741</v>
      </c>
      <c r="U61" s="482">
        <v>45924</v>
      </c>
      <c r="V61" s="482"/>
      <c r="W61" s="415"/>
      <c r="X61" s="579"/>
      <c r="Y61" s="644"/>
      <c r="Z61" s="415"/>
      <c r="AA61" s="482"/>
      <c r="AB61" s="495"/>
      <c r="AC61" s="420"/>
      <c r="AD61" s="420"/>
      <c r="AE61" s="4" t="s">
        <v>21</v>
      </c>
      <c r="AF61" s="420">
        <v>45924</v>
      </c>
      <c r="AG61" s="340">
        <f t="shared" ca="1" si="0"/>
        <v>-224</v>
      </c>
      <c r="AH61" s="423" t="s">
        <v>6138</v>
      </c>
      <c r="AI61" s="423" t="s">
        <v>6138</v>
      </c>
      <c r="AJ61" s="463" t="s">
        <v>6765</v>
      </c>
      <c r="AK61" s="4" t="s">
        <v>6140</v>
      </c>
      <c r="AL61" s="8" t="s">
        <v>20</v>
      </c>
      <c r="AM61" s="424"/>
      <c r="AN61" s="425"/>
      <c r="AO61" s="4">
        <v>125907</v>
      </c>
      <c r="AP61" s="4"/>
      <c r="AQ61" s="234" t="e">
        <f>#REF!/R61</f>
        <v>#REF!</v>
      </c>
      <c r="AR61" s="234" t="e">
        <f>#REF!/AT61</f>
        <v>#REF!</v>
      </c>
      <c r="AS61" s="8" t="s">
        <v>6766</v>
      </c>
      <c r="AT61" s="4">
        <v>180</v>
      </c>
      <c r="AU61" s="8" t="s">
        <v>6143</v>
      </c>
      <c r="AV61" s="8">
        <v>677</v>
      </c>
      <c r="AW61" s="232">
        <v>45686</v>
      </c>
      <c r="AX61" s="392">
        <v>235182000</v>
      </c>
      <c r="AY61" s="8">
        <v>755</v>
      </c>
      <c r="AZ61" s="392">
        <v>12378000</v>
      </c>
      <c r="BA61" s="420">
        <v>45705</v>
      </c>
      <c r="BB61" s="421"/>
      <c r="BC61" s="422"/>
      <c r="BD61" s="420"/>
      <c r="BE61" s="4"/>
      <c r="BF61" s="8" t="s">
        <v>6144</v>
      </c>
      <c r="BG61" s="232">
        <v>45738</v>
      </c>
      <c r="BH61" s="4">
        <v>5</v>
      </c>
      <c r="BI61" s="8">
        <v>5</v>
      </c>
      <c r="BJ61" s="231" t="s">
        <v>6767</v>
      </c>
      <c r="BK61" s="4" t="s">
        <v>202</v>
      </c>
      <c r="BL61" s="232">
        <v>45735</v>
      </c>
      <c r="BM61" s="232">
        <v>45705</v>
      </c>
      <c r="BN61" s="232">
        <v>46101</v>
      </c>
      <c r="BO61" s="232" t="s">
        <v>6144</v>
      </c>
      <c r="BP61" s="232" t="s">
        <v>805</v>
      </c>
      <c r="BQ61" s="8"/>
      <c r="BR61" s="403"/>
      <c r="BS61" s="8" t="s">
        <v>875</v>
      </c>
      <c r="BT61" s="8"/>
      <c r="BU61" s="8" t="s">
        <v>6147</v>
      </c>
      <c r="BV61" s="8" t="s">
        <v>6148</v>
      </c>
      <c r="BW61" s="597"/>
      <c r="BX61" s="587" t="s">
        <v>6768</v>
      </c>
      <c r="BY61" s="416">
        <v>36912</v>
      </c>
      <c r="BZ61" s="8" t="s">
        <v>3136</v>
      </c>
      <c r="CA61" s="8"/>
      <c r="CB61" s="8"/>
      <c r="CC61" s="4"/>
      <c r="CD61" s="232"/>
      <c r="CE61" s="8" t="s">
        <v>797</v>
      </c>
      <c r="CF61" s="4">
        <f ca="1">DATEDIF(BY61,TODAY(),"Y")</f>
        <v>25</v>
      </c>
      <c r="CG61" s="421" t="s">
        <v>6209</v>
      </c>
      <c r="CH61" s="421" t="s">
        <v>6166</v>
      </c>
      <c r="CI61" s="198" t="s">
        <v>6769</v>
      </c>
      <c r="CJ61" s="8"/>
      <c r="CK61" s="8"/>
    </row>
    <row r="62" spans="1:89" ht="30.75">
      <c r="A62" s="415">
        <v>61</v>
      </c>
      <c r="B62" s="415"/>
      <c r="C62" s="640">
        <v>2025</v>
      </c>
      <c r="D62" s="415" t="s">
        <v>6770</v>
      </c>
      <c r="E62" s="905" t="s">
        <v>6771</v>
      </c>
      <c r="F62" s="690" t="s">
        <v>6772</v>
      </c>
      <c r="G62" s="415" t="s">
        <v>6130</v>
      </c>
      <c r="H62" s="579">
        <v>1016069902</v>
      </c>
      <c r="I62" s="415">
        <v>5</v>
      </c>
      <c r="J62" s="415" t="s">
        <v>6131</v>
      </c>
      <c r="K62" s="506" t="s">
        <v>6132</v>
      </c>
      <c r="L62" s="415" t="s">
        <v>6477</v>
      </c>
      <c r="M62" s="415" t="s">
        <v>6530</v>
      </c>
      <c r="N62" s="415">
        <v>10</v>
      </c>
      <c r="O62" s="415" t="s">
        <v>6135</v>
      </c>
      <c r="P62" s="415" t="s">
        <v>6773</v>
      </c>
      <c r="Q62" s="482">
        <v>45708</v>
      </c>
      <c r="R62" s="647">
        <v>6</v>
      </c>
      <c r="S62" s="641">
        <f>_xlfn.DAYS(U62,T62)</f>
        <v>180</v>
      </c>
      <c r="T62" s="482">
        <v>45708</v>
      </c>
      <c r="U62" s="482">
        <v>45888</v>
      </c>
      <c r="V62" s="482"/>
      <c r="W62" s="415"/>
      <c r="X62" s="579"/>
      <c r="Y62" s="644">
        <v>3</v>
      </c>
      <c r="Z62" s="415">
        <v>9</v>
      </c>
      <c r="AA62" s="482">
        <v>45889</v>
      </c>
      <c r="AB62" s="495"/>
      <c r="AC62" s="420"/>
      <c r="AD62" s="420"/>
      <c r="AE62" s="4" t="s">
        <v>21</v>
      </c>
      <c r="AF62" s="420">
        <v>45980</v>
      </c>
      <c r="AG62" s="340">
        <f t="shared" ca="1" si="0"/>
        <v>-168</v>
      </c>
      <c r="AH62" s="423" t="s">
        <v>6138</v>
      </c>
      <c r="AI62" s="423" t="s">
        <v>6138</v>
      </c>
      <c r="AJ62" s="614" t="s">
        <v>6774</v>
      </c>
      <c r="AK62" s="4" t="s">
        <v>6140</v>
      </c>
      <c r="AL62" s="8" t="s">
        <v>6775</v>
      </c>
      <c r="AM62" s="424"/>
      <c r="AN62" s="425"/>
      <c r="AO62" s="4">
        <v>129841</v>
      </c>
      <c r="AP62" s="4"/>
      <c r="AQ62" s="234" t="e">
        <f>#REF!/R62</f>
        <v>#REF!</v>
      </c>
      <c r="AR62" s="234" t="e">
        <f>#REF!/AT62</f>
        <v>#REF!</v>
      </c>
      <c r="AS62" s="8" t="s">
        <v>6776</v>
      </c>
      <c r="AT62" s="4">
        <f>_xlfn.DAYS(U62,T62)</f>
        <v>180</v>
      </c>
      <c r="AU62" s="8" t="s">
        <v>6143</v>
      </c>
      <c r="AV62" s="8">
        <v>723</v>
      </c>
      <c r="AW62" s="232">
        <v>45695</v>
      </c>
      <c r="AX62" s="392">
        <v>36000000</v>
      </c>
      <c r="AY62" s="8">
        <v>768</v>
      </c>
      <c r="AZ62" s="392">
        <v>36000000</v>
      </c>
      <c r="BA62" s="420">
        <v>45708</v>
      </c>
      <c r="BB62" s="421"/>
      <c r="BC62" s="422"/>
      <c r="BD62" s="420"/>
      <c r="BE62" s="4"/>
      <c r="BF62" s="8" t="s">
        <v>6144</v>
      </c>
      <c r="BG62" s="420">
        <v>45708</v>
      </c>
      <c r="BH62" s="4">
        <v>1</v>
      </c>
      <c r="BI62" s="8">
        <v>1</v>
      </c>
      <c r="BJ62" s="231" t="s">
        <v>6777</v>
      </c>
      <c r="BK62" s="4" t="s">
        <v>1541</v>
      </c>
      <c r="BL62" s="420">
        <v>45708</v>
      </c>
      <c r="BM62" s="232">
        <v>46073</v>
      </c>
      <c r="BN62" s="232">
        <v>46091</v>
      </c>
      <c r="BO62" s="232" t="s">
        <v>6144</v>
      </c>
      <c r="BP62" s="232" t="s">
        <v>805</v>
      </c>
      <c r="BQ62" s="8"/>
      <c r="BR62" s="403"/>
      <c r="BS62" s="8" t="s">
        <v>875</v>
      </c>
      <c r="BT62" s="8"/>
      <c r="BU62" s="8" t="s">
        <v>6162</v>
      </c>
      <c r="BV62" s="8" t="s">
        <v>6148</v>
      </c>
      <c r="BW62" s="597">
        <v>3504580852</v>
      </c>
      <c r="BX62" s="586" t="s">
        <v>6778</v>
      </c>
      <c r="BY62" s="416">
        <v>34578</v>
      </c>
      <c r="BZ62" s="8" t="s">
        <v>3831</v>
      </c>
      <c r="CA62" s="8"/>
      <c r="CB62" s="8"/>
      <c r="CC62" s="4"/>
      <c r="CD62" s="232"/>
      <c r="CE62" s="8" t="s">
        <v>797</v>
      </c>
      <c r="CF62" s="411">
        <f ca="1">DATEDIF(BY62,TODAY(),"Y")</f>
        <v>31</v>
      </c>
      <c r="CG62" s="421" t="s">
        <v>6165</v>
      </c>
      <c r="CH62" s="421" t="s">
        <v>6343</v>
      </c>
      <c r="CI62" s="198" t="s">
        <v>6779</v>
      </c>
      <c r="CJ62" t="s">
        <v>6780</v>
      </c>
      <c r="CK62" s="8"/>
    </row>
    <row r="63" spans="1:89" ht="76.5">
      <c r="A63" s="415">
        <v>62</v>
      </c>
      <c r="B63" s="415"/>
      <c r="C63" s="640">
        <v>2025</v>
      </c>
      <c r="D63" s="415" t="s">
        <v>6781</v>
      </c>
      <c r="E63" s="905" t="s">
        <v>6782</v>
      </c>
      <c r="F63" s="690" t="s">
        <v>6783</v>
      </c>
      <c r="G63" s="415" t="s">
        <v>6130</v>
      </c>
      <c r="H63" s="579">
        <v>52062389</v>
      </c>
      <c r="I63" s="415">
        <v>4</v>
      </c>
      <c r="J63" s="415" t="s">
        <v>6131</v>
      </c>
      <c r="K63" s="506" t="s">
        <v>6215</v>
      </c>
      <c r="L63" s="415" t="s">
        <v>6436</v>
      </c>
      <c r="M63" s="415" t="s">
        <v>6548</v>
      </c>
      <c r="N63" s="415">
        <v>10</v>
      </c>
      <c r="O63" s="415" t="s">
        <v>6135</v>
      </c>
      <c r="P63" s="415" t="s">
        <v>6447</v>
      </c>
      <c r="Q63" s="482">
        <v>45706</v>
      </c>
      <c r="R63" s="647">
        <v>6</v>
      </c>
      <c r="S63" s="641">
        <f>_xlfn.DAYS(U63,T63)</f>
        <v>180</v>
      </c>
      <c r="T63" s="482">
        <v>45709</v>
      </c>
      <c r="U63" s="482">
        <v>45889</v>
      </c>
      <c r="V63" s="482"/>
      <c r="W63" s="415"/>
      <c r="X63" s="579"/>
      <c r="Y63" s="644"/>
      <c r="Z63" s="415"/>
      <c r="AA63" s="482"/>
      <c r="AB63" s="495"/>
      <c r="AC63" s="420"/>
      <c r="AD63" s="420"/>
      <c r="AE63" s="4" t="s">
        <v>21</v>
      </c>
      <c r="AF63" s="420">
        <v>45889</v>
      </c>
      <c r="AG63" s="340">
        <f t="shared" ca="1" si="0"/>
        <v>-259</v>
      </c>
      <c r="AH63" s="423" t="s">
        <v>6138</v>
      </c>
      <c r="AI63" s="423" t="s">
        <v>6138</v>
      </c>
      <c r="AJ63" s="346" t="s">
        <v>6784</v>
      </c>
      <c r="AK63" s="4" t="s">
        <v>6140</v>
      </c>
      <c r="AL63" s="8" t="s">
        <v>20</v>
      </c>
      <c r="AM63" s="424"/>
      <c r="AN63" s="425"/>
      <c r="AO63" s="4">
        <v>125907</v>
      </c>
      <c r="AP63" s="4"/>
      <c r="AQ63" s="234" t="e">
        <f>#REF!/R63</f>
        <v>#REF!</v>
      </c>
      <c r="AR63" s="234" t="e">
        <f>#REF!/AT63</f>
        <v>#REF!</v>
      </c>
      <c r="AS63" s="8" t="s">
        <v>6785</v>
      </c>
      <c r="AT63" s="4">
        <f>_xlfn.DAYS(U63,T63)</f>
        <v>180</v>
      </c>
      <c r="AU63" s="8" t="s">
        <v>6143</v>
      </c>
      <c r="AV63" s="8">
        <v>677</v>
      </c>
      <c r="AW63" s="232">
        <v>45686</v>
      </c>
      <c r="AX63" s="392">
        <v>235182000</v>
      </c>
      <c r="AY63" s="8">
        <v>758</v>
      </c>
      <c r="AZ63" s="392">
        <v>12378000</v>
      </c>
      <c r="BA63" s="420">
        <v>45707</v>
      </c>
      <c r="BB63" s="421"/>
      <c r="BC63" s="422"/>
      <c r="BD63" s="420"/>
      <c r="BE63" s="4"/>
      <c r="BF63" s="8" t="s">
        <v>6144</v>
      </c>
      <c r="BG63" s="232">
        <v>45708</v>
      </c>
      <c r="BH63" s="4">
        <v>5</v>
      </c>
      <c r="BI63" s="8">
        <v>5</v>
      </c>
      <c r="BJ63" s="231" t="s">
        <v>6786</v>
      </c>
      <c r="BK63" s="4" t="s">
        <v>1541</v>
      </c>
      <c r="BL63" s="232">
        <v>45706</v>
      </c>
      <c r="BM63" s="232">
        <v>45706</v>
      </c>
      <c r="BN63" s="232">
        <v>46075</v>
      </c>
      <c r="BO63" s="232" t="s">
        <v>6144</v>
      </c>
      <c r="BP63" s="232" t="s">
        <v>805</v>
      </c>
      <c r="BQ63" s="8"/>
      <c r="BR63" s="403"/>
      <c r="BS63" s="8" t="s">
        <v>875</v>
      </c>
      <c r="BT63" s="8"/>
      <c r="BU63" s="8" t="s">
        <v>6162</v>
      </c>
      <c r="BV63" s="8" t="s">
        <v>6148</v>
      </c>
      <c r="BW63" s="597">
        <v>3163673588</v>
      </c>
      <c r="BX63" s="586" t="s">
        <v>6787</v>
      </c>
      <c r="BY63" s="416">
        <v>26538</v>
      </c>
      <c r="BZ63" s="8" t="s">
        <v>3136</v>
      </c>
      <c r="CA63" s="8"/>
      <c r="CB63" s="8"/>
      <c r="CC63" s="4"/>
      <c r="CD63" s="232"/>
      <c r="CE63" s="8" t="s">
        <v>797</v>
      </c>
      <c r="CF63" s="411">
        <f ca="1">DATEDIF(BY63,TODAY(),"Y")</f>
        <v>53</v>
      </c>
      <c r="CG63" s="421" t="s">
        <v>6165</v>
      </c>
      <c r="CH63" s="421" t="s">
        <v>6182</v>
      </c>
      <c r="CI63" s="198" t="s">
        <v>6788</v>
      </c>
      <c r="CJ63" s="8"/>
      <c r="CK63" s="8"/>
    </row>
    <row r="64" spans="1:89" ht="91.5">
      <c r="A64" s="415">
        <v>63</v>
      </c>
      <c r="B64" s="415"/>
      <c r="C64" s="640">
        <v>2025</v>
      </c>
      <c r="D64" s="415" t="s">
        <v>6789</v>
      </c>
      <c r="E64" s="905" t="s">
        <v>6790</v>
      </c>
      <c r="F64" s="690" t="s">
        <v>6791</v>
      </c>
      <c r="G64" s="415" t="s">
        <v>6130</v>
      </c>
      <c r="H64" s="579">
        <v>52837397</v>
      </c>
      <c r="I64" s="415">
        <v>0</v>
      </c>
      <c r="J64" s="415" t="s">
        <v>6131</v>
      </c>
      <c r="K64" s="506" t="s">
        <v>6735</v>
      </c>
      <c r="L64" s="415" t="s">
        <v>6736</v>
      </c>
      <c r="M64" s="415" t="s">
        <v>6530</v>
      </c>
      <c r="N64" s="415">
        <v>10</v>
      </c>
      <c r="O64" s="415" t="s">
        <v>6135</v>
      </c>
      <c r="P64" s="415" t="s">
        <v>6737</v>
      </c>
      <c r="Q64" s="482">
        <v>45707</v>
      </c>
      <c r="R64" s="647">
        <v>6</v>
      </c>
      <c r="S64" s="641">
        <f>_xlfn.DAYS(U64,T64)</f>
        <v>180</v>
      </c>
      <c r="T64" s="482">
        <v>45709</v>
      </c>
      <c r="U64" s="482">
        <v>45889</v>
      </c>
      <c r="V64" s="482"/>
      <c r="W64" s="415"/>
      <c r="X64" s="579"/>
      <c r="Y64" s="644">
        <v>3</v>
      </c>
      <c r="Z64" s="415">
        <v>9</v>
      </c>
      <c r="AA64" s="482">
        <v>45890</v>
      </c>
      <c r="AB64" s="495"/>
      <c r="AC64" s="420"/>
      <c r="AD64" s="420"/>
      <c r="AE64" s="4" t="s">
        <v>21</v>
      </c>
      <c r="AF64" s="420">
        <v>45981</v>
      </c>
      <c r="AG64" s="340">
        <f t="shared" ca="1" si="0"/>
        <v>-167</v>
      </c>
      <c r="AH64" s="423" t="s">
        <v>6138</v>
      </c>
      <c r="AI64" s="423" t="s">
        <v>6138</v>
      </c>
      <c r="AJ64" s="346" t="s">
        <v>6792</v>
      </c>
      <c r="AK64" s="4" t="s">
        <v>6140</v>
      </c>
      <c r="AL64" s="8" t="s">
        <v>6175</v>
      </c>
      <c r="AM64" s="424"/>
      <c r="AN64" s="425"/>
      <c r="AO64" s="4">
        <v>125900</v>
      </c>
      <c r="AP64" s="4"/>
      <c r="AQ64" s="234" t="e">
        <f>#REF!/R64</f>
        <v>#REF!</v>
      </c>
      <c r="AR64" s="234" t="e">
        <f>#REF!/AT64</f>
        <v>#REF!</v>
      </c>
      <c r="AS64" s="8" t="s">
        <v>6793</v>
      </c>
      <c r="AT64" s="4">
        <f>_xlfn.DAYS(U64,T64)</f>
        <v>180</v>
      </c>
      <c r="AU64" s="8" t="s">
        <v>6143</v>
      </c>
      <c r="AV64" s="8">
        <v>728</v>
      </c>
      <c r="AW64" s="232">
        <v>45699</v>
      </c>
      <c r="AX64" s="392">
        <v>72000000</v>
      </c>
      <c r="AY64" s="8">
        <v>765</v>
      </c>
      <c r="AZ64" s="392">
        <v>36000000</v>
      </c>
      <c r="BA64" s="420">
        <v>45708</v>
      </c>
      <c r="BB64" s="421"/>
      <c r="BC64" s="422"/>
      <c r="BD64" s="420"/>
      <c r="BE64" s="4"/>
      <c r="BF64" s="8" t="s">
        <v>6144</v>
      </c>
      <c r="BG64" s="232">
        <v>45709</v>
      </c>
      <c r="BH64" s="4">
        <v>3</v>
      </c>
      <c r="BI64" s="8">
        <v>3</v>
      </c>
      <c r="BJ64" s="231" t="s">
        <v>6794</v>
      </c>
      <c r="BK64" s="4" t="s">
        <v>1541</v>
      </c>
      <c r="BL64" s="232">
        <v>45707</v>
      </c>
      <c r="BM64" s="232">
        <v>45707</v>
      </c>
      <c r="BN64" s="232">
        <v>46079</v>
      </c>
      <c r="BO64" s="232" t="s">
        <v>6144</v>
      </c>
      <c r="BP64" s="232" t="s">
        <v>805</v>
      </c>
      <c r="BQ64" s="8"/>
      <c r="BR64" s="403"/>
      <c r="BS64" s="8" t="s">
        <v>875</v>
      </c>
      <c r="BT64" s="8"/>
      <c r="BU64" s="8" t="s">
        <v>6162</v>
      </c>
      <c r="BV64" s="8" t="s">
        <v>6148</v>
      </c>
      <c r="BW64" s="597">
        <v>3112415755</v>
      </c>
      <c r="BX64" s="586" t="s">
        <v>6795</v>
      </c>
      <c r="BY64" s="416">
        <v>33581</v>
      </c>
      <c r="BZ64" s="8" t="s">
        <v>3831</v>
      </c>
      <c r="CA64" s="8"/>
      <c r="CB64" s="8"/>
      <c r="CC64" s="4"/>
      <c r="CD64" s="232"/>
      <c r="CE64" s="8" t="s">
        <v>797</v>
      </c>
      <c r="CF64" s="411">
        <f ca="1">DATEDIF(BY64,TODAY(),"Y")</f>
        <v>34</v>
      </c>
      <c r="CG64" s="421" t="s">
        <v>6181</v>
      </c>
      <c r="CH64" s="421" t="s">
        <v>6210</v>
      </c>
      <c r="CI64" s="198" t="s">
        <v>6796</v>
      </c>
      <c r="CJ64" s="8"/>
      <c r="CK64" s="8"/>
    </row>
    <row r="65" spans="1:89" ht="60.75">
      <c r="A65" s="415">
        <v>64</v>
      </c>
      <c r="B65" s="415"/>
      <c r="C65" s="640">
        <v>2025</v>
      </c>
      <c r="D65" s="415" t="s">
        <v>6797</v>
      </c>
      <c r="E65" s="905" t="s">
        <v>6798</v>
      </c>
      <c r="F65" s="690" t="s">
        <v>6799</v>
      </c>
      <c r="G65" s="415" t="s">
        <v>6130</v>
      </c>
      <c r="H65" s="579">
        <v>80019680</v>
      </c>
      <c r="I65" s="415">
        <v>3</v>
      </c>
      <c r="J65" s="415" t="s">
        <v>6131</v>
      </c>
      <c r="K65" s="506" t="s">
        <v>6132</v>
      </c>
      <c r="L65" s="415" t="s">
        <v>6477</v>
      </c>
      <c r="M65" s="415" t="s">
        <v>6530</v>
      </c>
      <c r="N65" s="415">
        <v>10</v>
      </c>
      <c r="O65" s="415" t="s">
        <v>6135</v>
      </c>
      <c r="P65" s="415" t="s">
        <v>6800</v>
      </c>
      <c r="Q65" s="482">
        <v>45706</v>
      </c>
      <c r="R65" s="647">
        <v>6</v>
      </c>
      <c r="S65" s="641">
        <f>_xlfn.DAYS(U65,T65)</f>
        <v>180</v>
      </c>
      <c r="T65" s="482">
        <v>45707</v>
      </c>
      <c r="U65" s="482">
        <v>45887</v>
      </c>
      <c r="V65" s="482"/>
      <c r="W65" s="415"/>
      <c r="X65" s="579"/>
      <c r="Y65" s="644">
        <v>3</v>
      </c>
      <c r="Z65" s="415">
        <v>9</v>
      </c>
      <c r="AA65" s="482">
        <v>45888</v>
      </c>
      <c r="AB65" s="495"/>
      <c r="AC65" s="420"/>
      <c r="AD65" s="420"/>
      <c r="AE65" s="4" t="s">
        <v>21</v>
      </c>
      <c r="AF65" s="420">
        <v>45979</v>
      </c>
      <c r="AG65" s="340">
        <f t="shared" ca="1" si="0"/>
        <v>-169</v>
      </c>
      <c r="AH65" s="423" t="s">
        <v>6138</v>
      </c>
      <c r="AI65" s="423" t="s">
        <v>6138</v>
      </c>
      <c r="AJ65" s="346" t="s">
        <v>6801</v>
      </c>
      <c r="AK65" s="4" t="s">
        <v>6140</v>
      </c>
      <c r="AL65" s="8" t="s">
        <v>6298</v>
      </c>
      <c r="AM65" s="424"/>
      <c r="AN65" s="425"/>
      <c r="AO65" s="4">
        <v>130210</v>
      </c>
      <c r="AP65" s="4"/>
      <c r="AQ65" s="234" t="e">
        <f>#REF!/R65</f>
        <v>#REF!</v>
      </c>
      <c r="AR65" s="234" t="e">
        <f>#REF!/AT65</f>
        <v>#REF!</v>
      </c>
      <c r="AS65" s="8" t="s">
        <v>6802</v>
      </c>
      <c r="AT65" s="4">
        <f>_xlfn.DAYS(U65,T65)</f>
        <v>180</v>
      </c>
      <c r="AU65" s="8" t="s">
        <v>6143</v>
      </c>
      <c r="AV65" s="8">
        <v>735</v>
      </c>
      <c r="AW65" s="232">
        <v>45702</v>
      </c>
      <c r="AX65" s="392">
        <v>66000000</v>
      </c>
      <c r="AY65" s="8">
        <v>757</v>
      </c>
      <c r="AZ65" s="392">
        <v>66000000</v>
      </c>
      <c r="BA65" s="420">
        <v>45707</v>
      </c>
      <c r="BB65" s="421"/>
      <c r="BC65" s="422"/>
      <c r="BD65" s="420"/>
      <c r="BE65" s="4"/>
      <c r="BF65" s="8" t="s">
        <v>6144</v>
      </c>
      <c r="BG65" s="232">
        <v>45649</v>
      </c>
      <c r="BH65" s="4">
        <v>1</v>
      </c>
      <c r="BI65" s="8">
        <v>1</v>
      </c>
      <c r="BJ65" s="231" t="s">
        <v>6803</v>
      </c>
      <c r="BK65" s="4" t="s">
        <v>1541</v>
      </c>
      <c r="BL65" s="232">
        <v>45706</v>
      </c>
      <c r="BM65" s="232">
        <v>45706</v>
      </c>
      <c r="BN65" s="232">
        <v>45721</v>
      </c>
      <c r="BO65" s="232" t="s">
        <v>6144</v>
      </c>
      <c r="BP65" s="232" t="s">
        <v>805</v>
      </c>
      <c r="BQ65" s="8"/>
      <c r="BR65" s="403"/>
      <c r="BS65" s="8" t="s">
        <v>875</v>
      </c>
      <c r="BT65" s="8"/>
      <c r="BU65" s="8" t="s">
        <v>6147</v>
      </c>
      <c r="BV65" s="8" t="s">
        <v>6148</v>
      </c>
      <c r="BW65" s="597">
        <v>3118215315</v>
      </c>
      <c r="BX65" s="586" t="s">
        <v>6804</v>
      </c>
      <c r="BY65" s="416">
        <v>32205</v>
      </c>
      <c r="BZ65" s="8" t="s">
        <v>6164</v>
      </c>
      <c r="CA65" s="8"/>
      <c r="CB65" s="8"/>
      <c r="CC65" s="4"/>
      <c r="CD65" s="232"/>
      <c r="CE65" s="8" t="s">
        <v>797</v>
      </c>
      <c r="CF65" s="411">
        <f ca="1">DATEDIF(BY65,TODAY(),"Y")</f>
        <v>38</v>
      </c>
      <c r="CG65" s="421" t="s">
        <v>6165</v>
      </c>
      <c r="CH65" s="421" t="s">
        <v>6166</v>
      </c>
      <c r="CI65" s="198" t="s">
        <v>6805</v>
      </c>
      <c r="CJ65" s="415" t="s">
        <v>6806</v>
      </c>
      <c r="CK65" s="8"/>
    </row>
    <row r="66" spans="1:89" ht="45.75">
      <c r="A66" s="415">
        <v>65</v>
      </c>
      <c r="B66" s="415"/>
      <c r="C66" s="640">
        <v>2025</v>
      </c>
      <c r="D66" s="415" t="s">
        <v>6807</v>
      </c>
      <c r="E66" s="905" t="s">
        <v>6808</v>
      </c>
      <c r="F66" s="690" t="s">
        <v>6809</v>
      </c>
      <c r="G66" s="415" t="s">
        <v>6130</v>
      </c>
      <c r="H66" s="579">
        <v>1023945311</v>
      </c>
      <c r="I66" s="415">
        <v>6</v>
      </c>
      <c r="J66" s="415" t="s">
        <v>6131</v>
      </c>
      <c r="K66" s="506" t="s">
        <v>6132</v>
      </c>
      <c r="L66" s="415" t="s">
        <v>6477</v>
      </c>
      <c r="M66" s="415" t="s">
        <v>6548</v>
      </c>
      <c r="N66" s="415">
        <v>10</v>
      </c>
      <c r="O66" s="415" t="s">
        <v>6135</v>
      </c>
      <c r="P66" s="415" t="s">
        <v>6810</v>
      </c>
      <c r="Q66" s="482">
        <v>45706</v>
      </c>
      <c r="R66" s="647">
        <v>6</v>
      </c>
      <c r="S66" s="641">
        <f>_xlfn.DAYS(U66,T66)</f>
        <v>180</v>
      </c>
      <c r="T66" s="482">
        <v>45709</v>
      </c>
      <c r="U66" s="482">
        <v>45889</v>
      </c>
      <c r="V66" s="482"/>
      <c r="W66" s="415"/>
      <c r="X66" s="579"/>
      <c r="Y66" s="644">
        <v>3</v>
      </c>
      <c r="Z66" s="415">
        <v>9</v>
      </c>
      <c r="AA66" s="482">
        <v>45890</v>
      </c>
      <c r="AB66" s="495"/>
      <c r="AC66" s="420"/>
      <c r="AD66" s="420"/>
      <c r="AE66" s="4" t="s">
        <v>21</v>
      </c>
      <c r="AF66" s="420">
        <v>45981</v>
      </c>
      <c r="AG66" s="340">
        <f t="shared" ca="1" si="0"/>
        <v>-167</v>
      </c>
      <c r="AH66" s="423" t="s">
        <v>6138</v>
      </c>
      <c r="AI66" s="423" t="s">
        <v>6138</v>
      </c>
      <c r="AJ66" s="346" t="s">
        <v>6811</v>
      </c>
      <c r="AK66" s="4" t="s">
        <v>6140</v>
      </c>
      <c r="AL66" s="8" t="s">
        <v>1814</v>
      </c>
      <c r="AM66" s="424"/>
      <c r="AN66" s="425"/>
      <c r="AO66" s="4">
        <v>128359</v>
      </c>
      <c r="AP66" s="4"/>
      <c r="AQ66" s="234" t="e">
        <f>#REF!/R66</f>
        <v>#REF!</v>
      </c>
      <c r="AR66" s="234" t="e">
        <f>#REF!/AT66</f>
        <v>#REF!</v>
      </c>
      <c r="AS66" s="8" t="s">
        <v>6812</v>
      </c>
      <c r="AT66" s="4">
        <f>_xlfn.DAYS(U66,T66)</f>
        <v>180</v>
      </c>
      <c r="AU66" s="8" t="s">
        <v>6143</v>
      </c>
      <c r="AV66" s="8">
        <v>683</v>
      </c>
      <c r="AW66" s="232">
        <v>45684</v>
      </c>
      <c r="AX66" s="392">
        <v>42000000</v>
      </c>
      <c r="AY66" s="8">
        <v>759</v>
      </c>
      <c r="AZ66" s="392">
        <v>21000000</v>
      </c>
      <c r="BA66" s="420">
        <v>45707</v>
      </c>
      <c r="BB66" s="421"/>
      <c r="BC66" s="422"/>
      <c r="BD66" s="420"/>
      <c r="BE66" s="4"/>
      <c r="BF66" s="8" t="s">
        <v>6144</v>
      </c>
      <c r="BG66" s="232">
        <v>45708</v>
      </c>
      <c r="BH66" s="4">
        <v>5</v>
      </c>
      <c r="BI66" s="8">
        <v>5</v>
      </c>
      <c r="BJ66" s="231" t="s">
        <v>6813</v>
      </c>
      <c r="BK66" s="4" t="s">
        <v>202</v>
      </c>
      <c r="BL66" s="420">
        <v>45708</v>
      </c>
      <c r="BM66" s="232">
        <v>45706</v>
      </c>
      <c r="BN66" s="232">
        <v>46091</v>
      </c>
      <c r="BO66" s="232" t="s">
        <v>6144</v>
      </c>
      <c r="BP66" s="232" t="s">
        <v>805</v>
      </c>
      <c r="BQ66" s="8"/>
      <c r="BR66" s="403"/>
      <c r="BS66" s="8" t="s">
        <v>875</v>
      </c>
      <c r="BT66" s="8"/>
      <c r="BU66" s="8" t="s">
        <v>6147</v>
      </c>
      <c r="BV66" s="8" t="s">
        <v>6148</v>
      </c>
      <c r="BW66" s="597">
        <v>3192175368</v>
      </c>
      <c r="BX66" s="586" t="s">
        <v>6814</v>
      </c>
      <c r="BY66" s="416">
        <v>34889</v>
      </c>
      <c r="BZ66" s="8" t="s">
        <v>6554</v>
      </c>
      <c r="CA66" s="8"/>
      <c r="CB66" s="8"/>
      <c r="CC66" s="4"/>
      <c r="CD66" s="232"/>
      <c r="CE66" s="8" t="s">
        <v>797</v>
      </c>
      <c r="CF66" s="411">
        <f ca="1">DATEDIF(BY66,TODAY(),"Y")</f>
        <v>30</v>
      </c>
      <c r="CG66" s="421" t="s">
        <v>6209</v>
      </c>
      <c r="CH66" s="421" t="s">
        <v>6210</v>
      </c>
      <c r="CI66" s="198" t="s">
        <v>6815</v>
      </c>
      <c r="CJ66" s="8"/>
      <c r="CK66" s="8"/>
    </row>
    <row r="67" spans="1:89" ht="60.75">
      <c r="A67" s="415">
        <v>66</v>
      </c>
      <c r="B67" s="415"/>
      <c r="C67" s="640">
        <v>2025</v>
      </c>
      <c r="D67" s="415" t="s">
        <v>6816</v>
      </c>
      <c r="E67" s="905" t="s">
        <v>6817</v>
      </c>
      <c r="F67" s="690" t="s">
        <v>6818</v>
      </c>
      <c r="G67" s="415" t="s">
        <v>6130</v>
      </c>
      <c r="H67" s="579">
        <v>1031146087</v>
      </c>
      <c r="I67" s="415">
        <v>1</v>
      </c>
      <c r="J67" s="415" t="s">
        <v>6131</v>
      </c>
      <c r="K67" s="506" t="s">
        <v>6581</v>
      </c>
      <c r="L67" s="415" t="s">
        <v>6582</v>
      </c>
      <c r="M67" s="415" t="s">
        <v>6530</v>
      </c>
      <c r="N67" s="415">
        <v>10</v>
      </c>
      <c r="O67" s="415" t="s">
        <v>6135</v>
      </c>
      <c r="P67" s="415" t="s">
        <v>6583</v>
      </c>
      <c r="Q67" s="482">
        <v>45707</v>
      </c>
      <c r="R67" s="647">
        <v>6</v>
      </c>
      <c r="S67" s="641">
        <f>_xlfn.DAYS(U67,T67)</f>
        <v>180</v>
      </c>
      <c r="T67" s="482">
        <v>45708</v>
      </c>
      <c r="U67" s="482">
        <v>45888</v>
      </c>
      <c r="V67" s="482"/>
      <c r="W67" s="415"/>
      <c r="X67" s="579"/>
      <c r="Y67" s="644"/>
      <c r="Z67" s="415"/>
      <c r="AA67" s="482"/>
      <c r="AB67" s="495"/>
      <c r="AC67" s="420"/>
      <c r="AD67" s="420"/>
      <c r="AE67" s="4" t="s">
        <v>21</v>
      </c>
      <c r="AF67" s="420">
        <v>45888</v>
      </c>
      <c r="AG67" s="340">
        <f t="shared" ref="AG67:AG131" ca="1" si="1">_xlfn.DAYS(AF67,TODAY())</f>
        <v>-260</v>
      </c>
      <c r="AH67" s="423" t="s">
        <v>6138</v>
      </c>
      <c r="AI67" s="423" t="s">
        <v>6138</v>
      </c>
      <c r="AJ67" s="346" t="s">
        <v>6819</v>
      </c>
      <c r="AK67" s="4" t="s">
        <v>6140</v>
      </c>
      <c r="AL67" s="8" t="s">
        <v>6192</v>
      </c>
      <c r="AM67" s="424"/>
      <c r="AN67" s="425"/>
      <c r="AO67" s="4">
        <v>129170</v>
      </c>
      <c r="AP67" s="4"/>
      <c r="AQ67" s="234" t="e">
        <f>#REF!/R67</f>
        <v>#REF!</v>
      </c>
      <c r="AR67" s="234" t="e">
        <f>#REF!/AT67</f>
        <v>#REF!</v>
      </c>
      <c r="AS67" s="8" t="s">
        <v>6820</v>
      </c>
      <c r="AT67" s="4">
        <f>_xlfn.DAYS(U67,T67)</f>
        <v>180</v>
      </c>
      <c r="AU67" s="8" t="s">
        <v>6143</v>
      </c>
      <c r="AV67" s="8">
        <v>714</v>
      </c>
      <c r="AW67" s="232">
        <v>45692</v>
      </c>
      <c r="AX67" s="392">
        <v>60000000</v>
      </c>
      <c r="AY67" s="8">
        <v>762</v>
      </c>
      <c r="AZ67" s="392">
        <v>30000000</v>
      </c>
      <c r="BA67" s="420">
        <v>45707</v>
      </c>
      <c r="BB67" s="421"/>
      <c r="BC67" s="422"/>
      <c r="BD67" s="420"/>
      <c r="BE67" s="4"/>
      <c r="BF67" s="8" t="s">
        <v>6144</v>
      </c>
      <c r="BG67" s="232">
        <v>45650</v>
      </c>
      <c r="BH67" s="4">
        <v>1</v>
      </c>
      <c r="BI67" s="8">
        <v>1</v>
      </c>
      <c r="BJ67" s="231" t="s">
        <v>6821</v>
      </c>
      <c r="BK67" s="4" t="s">
        <v>202</v>
      </c>
      <c r="BL67" s="232">
        <v>45707</v>
      </c>
      <c r="BM67" s="232">
        <v>45707</v>
      </c>
      <c r="BN67" s="232">
        <v>46081</v>
      </c>
      <c r="BO67" s="232" t="s">
        <v>6144</v>
      </c>
      <c r="BP67" s="232" t="s">
        <v>805</v>
      </c>
      <c r="BQ67" s="8"/>
      <c r="BR67" s="403"/>
      <c r="BS67" s="8" t="s">
        <v>875</v>
      </c>
      <c r="BT67" s="8"/>
      <c r="BU67" s="8" t="s">
        <v>6147</v>
      </c>
      <c r="BV67" s="8" t="s">
        <v>6148</v>
      </c>
      <c r="BW67" s="597">
        <v>3175684654</v>
      </c>
      <c r="BX67" s="586" t="s">
        <v>6822</v>
      </c>
      <c r="BY67" s="416">
        <v>34089</v>
      </c>
      <c r="BZ67" s="8" t="s">
        <v>3831</v>
      </c>
      <c r="CA67" s="8"/>
      <c r="CB67" s="8"/>
      <c r="CC67" s="4"/>
      <c r="CD67" s="232"/>
      <c r="CE67" s="8" t="s">
        <v>797</v>
      </c>
      <c r="CF67" s="411">
        <f ca="1">DATEDIF(BY67,TODAY(),"Y")</f>
        <v>33</v>
      </c>
      <c r="CG67" s="421" t="s">
        <v>6181</v>
      </c>
      <c r="CH67" s="421" t="s">
        <v>6166</v>
      </c>
      <c r="CI67" s="198" t="s">
        <v>6823</v>
      </c>
      <c r="CJ67" s="8"/>
      <c r="CK67" s="8"/>
    </row>
    <row r="68" spans="1:89" ht="32.25" customHeight="1">
      <c r="A68" s="415">
        <v>67</v>
      </c>
      <c r="B68" s="415"/>
      <c r="C68" s="640">
        <v>2025</v>
      </c>
      <c r="D68" s="415" t="s">
        <v>6824</v>
      </c>
      <c r="E68" s="905" t="s">
        <v>6825</v>
      </c>
      <c r="F68" s="690" t="s">
        <v>6826</v>
      </c>
      <c r="G68" s="415" t="s">
        <v>6130</v>
      </c>
      <c r="H68" s="579">
        <v>1010064638</v>
      </c>
      <c r="I68" s="415">
        <v>0</v>
      </c>
      <c r="J68" s="415" t="s">
        <v>6131</v>
      </c>
      <c r="K68" s="506" t="s">
        <v>6132</v>
      </c>
      <c r="L68" s="415" t="s">
        <v>6477</v>
      </c>
      <c r="M68" s="415" t="s">
        <v>6548</v>
      </c>
      <c r="N68" s="415">
        <v>10</v>
      </c>
      <c r="O68" s="415" t="s">
        <v>6135</v>
      </c>
      <c r="P68" s="415" t="s">
        <v>6827</v>
      </c>
      <c r="Q68" s="482">
        <v>45722</v>
      </c>
      <c r="R68" s="647">
        <v>6</v>
      </c>
      <c r="S68" s="641">
        <v>180</v>
      </c>
      <c r="T68" s="482">
        <v>45726</v>
      </c>
      <c r="U68" s="482">
        <v>45909</v>
      </c>
      <c r="V68" s="482"/>
      <c r="W68" s="415"/>
      <c r="X68" s="579"/>
      <c r="Y68" s="644"/>
      <c r="Z68" s="415"/>
      <c r="AA68" s="482"/>
      <c r="AB68" s="495"/>
      <c r="AC68" s="420"/>
      <c r="AD68" s="420"/>
      <c r="AE68" s="232">
        <v>45869</v>
      </c>
      <c r="AF68" s="420">
        <v>45909</v>
      </c>
      <c r="AG68" s="340">
        <f t="shared" ca="1" si="1"/>
        <v>-239</v>
      </c>
      <c r="AH68" s="423" t="s">
        <v>6138</v>
      </c>
      <c r="AI68" s="423" t="s">
        <v>6138</v>
      </c>
      <c r="AJ68" s="346" t="s">
        <v>6828</v>
      </c>
      <c r="AK68" s="4" t="s">
        <v>6140</v>
      </c>
      <c r="AL68" s="8" t="s">
        <v>6298</v>
      </c>
      <c r="AM68" s="424" t="s">
        <v>6829</v>
      </c>
      <c r="AN68" s="425" t="s">
        <v>6830</v>
      </c>
      <c r="AO68" s="4">
        <v>129971</v>
      </c>
      <c r="AP68" s="4"/>
      <c r="AQ68" s="234" t="e">
        <f>#REF!/R68</f>
        <v>#REF!</v>
      </c>
      <c r="AR68" s="234" t="e">
        <f>#REF!/AT68</f>
        <v>#REF!</v>
      </c>
      <c r="AS68" s="8" t="s">
        <v>6831</v>
      </c>
      <c r="AT68" s="4">
        <v>180</v>
      </c>
      <c r="AU68" s="8" t="s">
        <v>6143</v>
      </c>
      <c r="AV68" s="8">
        <v>734</v>
      </c>
      <c r="AW68" s="232">
        <v>45702</v>
      </c>
      <c r="AX68" s="392">
        <v>48000000</v>
      </c>
      <c r="AY68" s="8">
        <v>789</v>
      </c>
      <c r="AZ68" s="392">
        <v>24000000</v>
      </c>
      <c r="BA68" s="420">
        <v>45723</v>
      </c>
      <c r="BB68" s="421"/>
      <c r="BC68" s="422"/>
      <c r="BD68" s="420"/>
      <c r="BE68" s="4"/>
      <c r="BF68" s="8" t="s">
        <v>6144</v>
      </c>
      <c r="BG68" s="232" t="s">
        <v>6832</v>
      </c>
      <c r="BH68" s="4">
        <v>1</v>
      </c>
      <c r="BI68" s="8">
        <v>1</v>
      </c>
      <c r="BJ68" s="231" t="s">
        <v>6833</v>
      </c>
      <c r="BK68" s="4" t="s">
        <v>1541</v>
      </c>
      <c r="BL68" s="232">
        <v>45726</v>
      </c>
      <c r="BM68" s="232">
        <v>45694</v>
      </c>
      <c r="BN68" s="232">
        <v>46091</v>
      </c>
      <c r="BO68" s="232" t="s">
        <v>6144</v>
      </c>
      <c r="BP68" s="232" t="s">
        <v>805</v>
      </c>
      <c r="BQ68" s="8"/>
      <c r="BR68" s="403"/>
      <c r="BS68" s="8" t="s">
        <v>875</v>
      </c>
      <c r="BT68" s="8" t="s">
        <v>875</v>
      </c>
      <c r="BU68" s="8" t="s">
        <v>6147</v>
      </c>
      <c r="BV68" s="8" t="s">
        <v>6148</v>
      </c>
      <c r="BW68" s="597">
        <v>3008060515</v>
      </c>
      <c r="BX68" s="586" t="s">
        <v>6834</v>
      </c>
      <c r="BY68" s="416">
        <v>36493</v>
      </c>
      <c r="BZ68" s="8" t="s">
        <v>6554</v>
      </c>
      <c r="CA68" s="8"/>
      <c r="CB68" s="8"/>
      <c r="CC68" s="4"/>
      <c r="CD68" s="232"/>
      <c r="CE68" s="8" t="s">
        <v>797</v>
      </c>
      <c r="CF68" s="411">
        <f ca="1">DATEDIF(BY68,TODAY(),"Y")</f>
        <v>26</v>
      </c>
      <c r="CG68" s="421" t="s">
        <v>6209</v>
      </c>
      <c r="CH68" s="421" t="s">
        <v>6210</v>
      </c>
      <c r="CI68" s="198" t="s">
        <v>6835</v>
      </c>
      <c r="CJ68" s="8"/>
      <c r="CK68" s="8"/>
    </row>
    <row r="69" spans="1:89" ht="60.75">
      <c r="A69" s="415">
        <v>68</v>
      </c>
      <c r="B69" s="415"/>
      <c r="C69" s="640">
        <v>2025</v>
      </c>
      <c r="D69" s="415" t="s">
        <v>6836</v>
      </c>
      <c r="E69" s="905" t="s">
        <v>6837</v>
      </c>
      <c r="F69" s="690" t="s">
        <v>6838</v>
      </c>
      <c r="G69" s="415" t="s">
        <v>6130</v>
      </c>
      <c r="H69" s="579">
        <v>1000988430</v>
      </c>
      <c r="I69" s="415">
        <v>5</v>
      </c>
      <c r="J69" s="415" t="s">
        <v>6131</v>
      </c>
      <c r="K69" s="506" t="s">
        <v>6839</v>
      </c>
      <c r="L69" s="415" t="s">
        <v>6840</v>
      </c>
      <c r="M69" s="415" t="s">
        <v>6548</v>
      </c>
      <c r="N69" s="415">
        <v>10</v>
      </c>
      <c r="O69" s="415" t="s">
        <v>6135</v>
      </c>
      <c r="P69" s="415" t="s">
        <v>6841</v>
      </c>
      <c r="Q69" s="482">
        <v>45707</v>
      </c>
      <c r="R69" s="647">
        <v>6</v>
      </c>
      <c r="S69" s="641">
        <f>_xlfn.DAYS(U69,T69)</f>
        <v>180</v>
      </c>
      <c r="T69" s="482">
        <v>45709</v>
      </c>
      <c r="U69" s="482">
        <v>45889</v>
      </c>
      <c r="V69" s="482"/>
      <c r="W69" s="415"/>
      <c r="X69" s="579"/>
      <c r="Y69" s="644">
        <v>3</v>
      </c>
      <c r="Z69" s="415">
        <v>9</v>
      </c>
      <c r="AA69" s="482">
        <v>45889</v>
      </c>
      <c r="AB69" s="495"/>
      <c r="AC69" s="420"/>
      <c r="AD69" s="420"/>
      <c r="AE69" s="4" t="s">
        <v>21</v>
      </c>
      <c r="AF69" s="420">
        <v>45889</v>
      </c>
      <c r="AG69" s="340">
        <f t="shared" ca="1" si="1"/>
        <v>-259</v>
      </c>
      <c r="AH69" s="423" t="s">
        <v>6138</v>
      </c>
      <c r="AI69" s="423" t="s">
        <v>6138</v>
      </c>
      <c r="AJ69" s="346" t="s">
        <v>6842</v>
      </c>
      <c r="AK69" s="4" t="s">
        <v>6140</v>
      </c>
      <c r="AL69" s="8" t="s">
        <v>6192</v>
      </c>
      <c r="AM69" s="424" t="s">
        <v>6843</v>
      </c>
      <c r="AN69" s="425" t="s">
        <v>6844</v>
      </c>
      <c r="AO69" s="4">
        <v>129627</v>
      </c>
      <c r="AP69" s="4"/>
      <c r="AQ69" s="234" t="e">
        <f>#REF!/R69</f>
        <v>#REF!</v>
      </c>
      <c r="AR69" s="234" t="e">
        <f>#REF!/AT69</f>
        <v>#REF!</v>
      </c>
      <c r="AS69" s="8" t="s">
        <v>6845</v>
      </c>
      <c r="AT69" s="4">
        <f>_xlfn.DAYS(U69,T69)</f>
        <v>180</v>
      </c>
      <c r="AU69" s="8" t="s">
        <v>6143</v>
      </c>
      <c r="AV69" s="8">
        <v>736</v>
      </c>
      <c r="AW69" s="232">
        <v>45706</v>
      </c>
      <c r="AX69" s="392">
        <v>61890000</v>
      </c>
      <c r="AY69" s="8">
        <v>761</v>
      </c>
      <c r="AZ69" s="392">
        <v>12378000</v>
      </c>
      <c r="BA69" s="420">
        <v>45707</v>
      </c>
      <c r="BB69" s="421"/>
      <c r="BC69" s="422"/>
      <c r="BD69" s="420"/>
      <c r="BE69" s="4"/>
      <c r="BF69" s="8" t="s">
        <v>6144</v>
      </c>
      <c r="BG69" s="232">
        <v>45709</v>
      </c>
      <c r="BH69" s="4">
        <v>4</v>
      </c>
      <c r="BI69" s="8">
        <v>4</v>
      </c>
      <c r="BJ69" s="231" t="s">
        <v>6846</v>
      </c>
      <c r="BK69" s="4" t="s">
        <v>202</v>
      </c>
      <c r="BL69" s="232">
        <v>45707</v>
      </c>
      <c r="BM69" s="232">
        <v>45707</v>
      </c>
      <c r="BN69" s="232">
        <v>46076</v>
      </c>
      <c r="BO69" s="232" t="s">
        <v>6144</v>
      </c>
      <c r="BP69" s="232" t="s">
        <v>805</v>
      </c>
      <c r="BQ69" s="8"/>
      <c r="BR69" s="403"/>
      <c r="BS69" s="8" t="s">
        <v>875</v>
      </c>
      <c r="BT69" s="8"/>
      <c r="BU69" s="8" t="s">
        <v>6162</v>
      </c>
      <c r="BV69" s="8" t="s">
        <v>6148</v>
      </c>
      <c r="BW69" s="597">
        <v>3243660135</v>
      </c>
      <c r="BX69" s="586" t="s">
        <v>6847</v>
      </c>
      <c r="BY69" s="416">
        <v>37893</v>
      </c>
      <c r="BZ69" s="8" t="s">
        <v>3136</v>
      </c>
      <c r="CA69" s="8"/>
      <c r="CB69" s="8"/>
      <c r="CC69" s="4"/>
      <c r="CD69" s="232"/>
      <c r="CE69" s="8" t="s">
        <v>797</v>
      </c>
      <c r="CF69" s="411">
        <f ca="1">DATEDIF(BY69,TODAY(),"Y")</f>
        <v>22</v>
      </c>
      <c r="CG69" s="421" t="s">
        <v>6181</v>
      </c>
      <c r="CH69" s="421" t="s">
        <v>6245</v>
      </c>
      <c r="CI69" s="198" t="s">
        <v>6848</v>
      </c>
      <c r="CJ69" s="8"/>
      <c r="CK69" s="8"/>
    </row>
    <row r="70" spans="1:89" ht="60.75">
      <c r="A70" s="415">
        <v>69</v>
      </c>
      <c r="B70" s="415"/>
      <c r="C70" s="640">
        <v>2025</v>
      </c>
      <c r="D70" s="415" t="s">
        <v>6849</v>
      </c>
      <c r="E70" s="905" t="s">
        <v>6850</v>
      </c>
      <c r="F70" s="690" t="s">
        <v>6851</v>
      </c>
      <c r="G70" s="415" t="s">
        <v>6130</v>
      </c>
      <c r="H70" s="579">
        <v>1019002889</v>
      </c>
      <c r="I70" s="415">
        <v>1</v>
      </c>
      <c r="J70" s="415" t="s">
        <v>6131</v>
      </c>
      <c r="K70" s="506" t="s">
        <v>6132</v>
      </c>
      <c r="L70" s="415" t="s">
        <v>6477</v>
      </c>
      <c r="M70" s="415" t="s">
        <v>6530</v>
      </c>
      <c r="N70" s="415">
        <v>10</v>
      </c>
      <c r="O70" s="415" t="s">
        <v>6135</v>
      </c>
      <c r="P70" s="415" t="s">
        <v>6852</v>
      </c>
      <c r="Q70" s="482">
        <v>45708</v>
      </c>
      <c r="R70" s="647">
        <v>6</v>
      </c>
      <c r="S70" s="641">
        <f>_xlfn.DAYS(U70,T70)</f>
        <v>183</v>
      </c>
      <c r="T70" s="482">
        <v>45720</v>
      </c>
      <c r="U70" s="482">
        <v>45903</v>
      </c>
      <c r="V70" s="482"/>
      <c r="W70" s="415"/>
      <c r="X70" s="579"/>
      <c r="Y70" s="644">
        <v>3</v>
      </c>
      <c r="Z70" s="415">
        <v>9</v>
      </c>
      <c r="AA70" s="482">
        <v>45904</v>
      </c>
      <c r="AB70" s="495"/>
      <c r="AC70" s="420"/>
      <c r="AD70" s="420"/>
      <c r="AE70" s="4" t="s">
        <v>21</v>
      </c>
      <c r="AF70" s="420">
        <v>45994</v>
      </c>
      <c r="AG70" s="340">
        <f t="shared" ca="1" si="1"/>
        <v>-154</v>
      </c>
      <c r="AH70" s="423" t="s">
        <v>6138</v>
      </c>
      <c r="AI70" s="423" t="s">
        <v>6138</v>
      </c>
      <c r="AJ70" s="346" t="s">
        <v>6853</v>
      </c>
      <c r="AK70" s="4" t="s">
        <v>6140</v>
      </c>
      <c r="AL70" s="503" t="s">
        <v>6298</v>
      </c>
      <c r="AM70" s="424"/>
      <c r="AN70" s="425"/>
      <c r="AO70" s="4">
        <v>129639</v>
      </c>
      <c r="AP70" s="4"/>
      <c r="AQ70" s="234" t="e">
        <f>#REF!/R70</f>
        <v>#REF!</v>
      </c>
      <c r="AR70" s="234" t="e">
        <f>#REF!/AT70</f>
        <v>#REF!</v>
      </c>
      <c r="AS70" s="8" t="s">
        <v>6854</v>
      </c>
      <c r="AT70" s="4">
        <f>_xlfn.DAYS(U70,T70)</f>
        <v>183</v>
      </c>
      <c r="AU70" s="8" t="s">
        <v>6143</v>
      </c>
      <c r="AV70" s="8">
        <v>732</v>
      </c>
      <c r="AW70" s="232">
        <v>45702</v>
      </c>
      <c r="AX70" s="392">
        <v>48000000</v>
      </c>
      <c r="AY70" s="8">
        <v>771</v>
      </c>
      <c r="AZ70" s="392">
        <v>48000000</v>
      </c>
      <c r="BA70" s="420">
        <v>45709</v>
      </c>
      <c r="BB70" s="421"/>
      <c r="BC70" s="422"/>
      <c r="BD70" s="420"/>
      <c r="BE70" s="4"/>
      <c r="BF70" s="8" t="s">
        <v>6144</v>
      </c>
      <c r="BG70" s="232">
        <v>45720</v>
      </c>
      <c r="BH70" s="4">
        <v>1</v>
      </c>
      <c r="BI70" s="8">
        <v>1</v>
      </c>
      <c r="BJ70" s="231" t="s">
        <v>6855</v>
      </c>
      <c r="BK70" s="4" t="s">
        <v>1541</v>
      </c>
      <c r="BL70" s="232">
        <v>45713</v>
      </c>
      <c r="BM70" s="232">
        <v>45708</v>
      </c>
      <c r="BN70" s="232">
        <v>46086</v>
      </c>
      <c r="BO70" s="232" t="s">
        <v>6144</v>
      </c>
      <c r="BP70" s="232" t="s">
        <v>805</v>
      </c>
      <c r="BQ70" s="8"/>
      <c r="BR70" s="403"/>
      <c r="BS70" s="8" t="s">
        <v>875</v>
      </c>
      <c r="BT70" s="8"/>
      <c r="BU70" s="8" t="s">
        <v>6147</v>
      </c>
      <c r="BV70" s="8" t="s">
        <v>6148</v>
      </c>
      <c r="BW70" s="597">
        <v>3138557537</v>
      </c>
      <c r="BX70" s="586" t="s">
        <v>6856</v>
      </c>
      <c r="BY70" s="416">
        <v>31371</v>
      </c>
      <c r="BZ70" s="8" t="s">
        <v>6164</v>
      </c>
      <c r="CA70" s="8"/>
      <c r="CB70" s="8"/>
      <c r="CC70" s="4"/>
      <c r="CD70" s="232"/>
      <c r="CE70" s="8" t="s">
        <v>797</v>
      </c>
      <c r="CF70" s="411">
        <f ca="1">DATEDIF(BY70,TODAY(),"Y")</f>
        <v>40</v>
      </c>
      <c r="CG70" s="421" t="s">
        <v>6150</v>
      </c>
      <c r="CH70" s="421" t="s">
        <v>6210</v>
      </c>
      <c r="CI70" s="198" t="s">
        <v>6857</v>
      </c>
      <c r="CJ70" s="8"/>
      <c r="CK70" s="8"/>
    </row>
    <row r="71" spans="1:89" ht="91.5">
      <c r="A71" s="415">
        <v>70</v>
      </c>
      <c r="B71" s="415"/>
      <c r="C71" s="640">
        <v>2025</v>
      </c>
      <c r="D71" s="415" t="s">
        <v>6858</v>
      </c>
      <c r="E71" s="905" t="s">
        <v>6859</v>
      </c>
      <c r="F71" s="690" t="s">
        <v>6860</v>
      </c>
      <c r="G71" s="415" t="s">
        <v>6130</v>
      </c>
      <c r="H71" s="579">
        <v>1124007387</v>
      </c>
      <c r="I71" s="415">
        <v>8</v>
      </c>
      <c r="J71" s="415" t="s">
        <v>6131</v>
      </c>
      <c r="K71" s="506" t="s">
        <v>6132</v>
      </c>
      <c r="L71" s="415" t="s">
        <v>6477</v>
      </c>
      <c r="M71" s="415" t="s">
        <v>6530</v>
      </c>
      <c r="N71" s="415">
        <v>10</v>
      </c>
      <c r="O71" s="415" t="s">
        <v>6135</v>
      </c>
      <c r="P71" s="415" t="s">
        <v>6861</v>
      </c>
      <c r="Q71" s="482">
        <v>45709</v>
      </c>
      <c r="R71" s="647">
        <v>6</v>
      </c>
      <c r="S71" s="641">
        <f>_xlfn.DAYS(U71,T71)</f>
        <v>180</v>
      </c>
      <c r="T71" s="482">
        <v>45709</v>
      </c>
      <c r="U71" s="482" t="s">
        <v>6862</v>
      </c>
      <c r="V71" s="482"/>
      <c r="W71" s="415"/>
      <c r="X71" s="579"/>
      <c r="Y71" s="644">
        <v>3</v>
      </c>
      <c r="Z71" s="415">
        <v>9</v>
      </c>
      <c r="AA71" s="482">
        <v>45890</v>
      </c>
      <c r="AB71" s="495"/>
      <c r="AC71" s="420"/>
      <c r="AD71" s="420"/>
      <c r="AE71" s="4" t="s">
        <v>21</v>
      </c>
      <c r="AF71" s="420" t="s">
        <v>6863</v>
      </c>
      <c r="AG71" s="340">
        <f t="shared" ca="1" si="1"/>
        <v>-167</v>
      </c>
      <c r="AH71" s="423" t="s">
        <v>6138</v>
      </c>
      <c r="AI71" s="423" t="s">
        <v>6138</v>
      </c>
      <c r="AJ71" s="346" t="s">
        <v>6864</v>
      </c>
      <c r="AK71" s="4" t="s">
        <v>6140</v>
      </c>
      <c r="AL71" s="503" t="s">
        <v>1527</v>
      </c>
      <c r="AM71" s="424"/>
      <c r="AN71" s="425"/>
      <c r="AO71" s="4">
        <v>130069</v>
      </c>
      <c r="AP71" s="4"/>
      <c r="AQ71" s="234" t="e">
        <f>#REF!/R71</f>
        <v>#REF!</v>
      </c>
      <c r="AR71" s="234" t="e">
        <f>#REF!/AT71</f>
        <v>#REF!</v>
      </c>
      <c r="AS71" s="8" t="s">
        <v>6865</v>
      </c>
      <c r="AT71" s="4">
        <f>_xlfn.DAYS(U71,T71)</f>
        <v>180</v>
      </c>
      <c r="AU71" s="8" t="s">
        <v>6143</v>
      </c>
      <c r="AV71" s="8">
        <v>731</v>
      </c>
      <c r="AW71" s="232">
        <v>45702</v>
      </c>
      <c r="AX71" s="392">
        <v>48000000</v>
      </c>
      <c r="AY71" s="8">
        <v>772</v>
      </c>
      <c r="AZ71" s="392">
        <v>48000000</v>
      </c>
      <c r="BA71" s="420">
        <v>45710</v>
      </c>
      <c r="BB71" s="421"/>
      <c r="BC71" s="422"/>
      <c r="BD71" s="420"/>
      <c r="BE71" s="4"/>
      <c r="BF71" s="8" t="s">
        <v>6144</v>
      </c>
      <c r="BG71" s="232">
        <v>45710</v>
      </c>
      <c r="BH71" s="4">
        <v>1</v>
      </c>
      <c r="BI71" s="8">
        <v>1</v>
      </c>
      <c r="BJ71" s="231" t="s">
        <v>6866</v>
      </c>
      <c r="BK71" s="4" t="s">
        <v>202</v>
      </c>
      <c r="BL71" s="420">
        <v>45709</v>
      </c>
      <c r="BM71" s="232">
        <v>45708</v>
      </c>
      <c r="BN71" s="232">
        <v>46078</v>
      </c>
      <c r="BO71" s="232" t="s">
        <v>6144</v>
      </c>
      <c r="BP71" s="232" t="s">
        <v>805</v>
      </c>
      <c r="BQ71" s="8"/>
      <c r="BR71" s="403"/>
      <c r="BS71" s="8" t="s">
        <v>875</v>
      </c>
      <c r="BT71" s="8"/>
      <c r="BU71" s="8" t="s">
        <v>6162</v>
      </c>
      <c r="BV71" s="8" t="s">
        <v>6148</v>
      </c>
      <c r="BW71" s="597">
        <v>3208964430</v>
      </c>
      <c r="BX71" s="586" t="s">
        <v>6867</v>
      </c>
      <c r="BY71" s="416">
        <v>32211</v>
      </c>
      <c r="BZ71" s="8" t="s">
        <v>6164</v>
      </c>
      <c r="CA71" s="8"/>
      <c r="CB71" s="8"/>
      <c r="CC71" s="4"/>
      <c r="CD71" s="232"/>
      <c r="CE71" s="8" t="s">
        <v>797</v>
      </c>
      <c r="CF71" s="411">
        <f ca="1">DATEDIF(BY71,TODAY(),"Y")</f>
        <v>38</v>
      </c>
      <c r="CG71" s="421" t="s">
        <v>6181</v>
      </c>
      <c r="CH71" s="421" t="s">
        <v>6269</v>
      </c>
      <c r="CI71" s="198" t="s">
        <v>6868</v>
      </c>
      <c r="CJ71" s="8"/>
      <c r="CK71" s="8"/>
    </row>
    <row r="72" spans="1:89" ht="45.75">
      <c r="A72" s="415">
        <v>71</v>
      </c>
      <c r="B72" s="415"/>
      <c r="C72" s="640">
        <v>2025</v>
      </c>
      <c r="D72" s="415" t="s">
        <v>6869</v>
      </c>
      <c r="E72" s="905" t="s">
        <v>6870</v>
      </c>
      <c r="F72" s="690" t="s">
        <v>6871</v>
      </c>
      <c r="G72" s="415" t="s">
        <v>6130</v>
      </c>
      <c r="H72" s="579">
        <v>52015276</v>
      </c>
      <c r="I72" s="415">
        <v>0</v>
      </c>
      <c r="J72" s="415" t="s">
        <v>6131</v>
      </c>
      <c r="K72" s="506" t="s">
        <v>6570</v>
      </c>
      <c r="L72" s="415" t="s">
        <v>6571</v>
      </c>
      <c r="M72" s="415" t="s">
        <v>6548</v>
      </c>
      <c r="N72" s="415">
        <v>10</v>
      </c>
      <c r="O72" s="415" t="s">
        <v>6135</v>
      </c>
      <c r="P72" s="415" t="s">
        <v>6872</v>
      </c>
      <c r="Q72" s="482">
        <v>45708</v>
      </c>
      <c r="R72" s="647">
        <v>6</v>
      </c>
      <c r="S72" s="641">
        <f>_xlfn.DAYS(U72,T72)</f>
        <v>180</v>
      </c>
      <c r="T72" s="482">
        <v>45709</v>
      </c>
      <c r="U72" s="482" t="s">
        <v>6862</v>
      </c>
      <c r="V72" s="482"/>
      <c r="W72" s="415"/>
      <c r="X72" s="579"/>
      <c r="Y72" s="644">
        <v>3</v>
      </c>
      <c r="Z72" s="415">
        <v>9</v>
      </c>
      <c r="AA72" s="482">
        <v>45890</v>
      </c>
      <c r="AB72" s="495"/>
      <c r="AC72" s="420"/>
      <c r="AD72" s="420"/>
      <c r="AE72" s="4" t="s">
        <v>21</v>
      </c>
      <c r="AF72" s="420" t="s">
        <v>6863</v>
      </c>
      <c r="AG72" s="340">
        <f t="shared" ca="1" si="1"/>
        <v>-167</v>
      </c>
      <c r="AH72" s="423" t="s">
        <v>6138</v>
      </c>
      <c r="AI72" s="423" t="s">
        <v>6138</v>
      </c>
      <c r="AJ72" s="346" t="s">
        <v>6873</v>
      </c>
      <c r="AK72" s="4" t="s">
        <v>6140</v>
      </c>
      <c r="AL72" s="8" t="s">
        <v>6192</v>
      </c>
      <c r="AM72" s="424" t="s">
        <v>6843</v>
      </c>
      <c r="AN72" s="425" t="s">
        <v>6874</v>
      </c>
      <c r="AO72" s="4">
        <v>129470</v>
      </c>
      <c r="AP72" s="4"/>
      <c r="AQ72" s="234" t="e">
        <f>#REF!/R72</f>
        <v>#REF!</v>
      </c>
      <c r="AR72" s="234" t="e">
        <f>#REF!/AT72</f>
        <v>#REF!</v>
      </c>
      <c r="AS72" s="8" t="s">
        <v>6875</v>
      </c>
      <c r="AT72" s="4">
        <f>_xlfn.DAYS(U72,T72)</f>
        <v>180</v>
      </c>
      <c r="AU72" s="8" t="s">
        <v>6143</v>
      </c>
      <c r="AV72" s="8">
        <v>708</v>
      </c>
      <c r="AW72" s="232">
        <v>45691</v>
      </c>
      <c r="AX72" s="392">
        <v>63000000</v>
      </c>
      <c r="AY72" s="7">
        <v>770</v>
      </c>
      <c r="AZ72" s="392">
        <v>21000000</v>
      </c>
      <c r="BA72" s="420">
        <v>45709</v>
      </c>
      <c r="BB72" s="421"/>
      <c r="BC72" s="422"/>
      <c r="BD72" s="420"/>
      <c r="BE72" s="4"/>
      <c r="BF72" s="8" t="s">
        <v>6144</v>
      </c>
      <c r="BG72" s="232">
        <v>45709</v>
      </c>
      <c r="BH72" s="4">
        <v>1</v>
      </c>
      <c r="BI72" s="8">
        <v>1</v>
      </c>
      <c r="BJ72" s="231" t="s">
        <v>6876</v>
      </c>
      <c r="BK72" s="4" t="s">
        <v>202</v>
      </c>
      <c r="BL72" s="232">
        <v>45708</v>
      </c>
      <c r="BM72" s="232">
        <v>45708</v>
      </c>
      <c r="BN72" s="232">
        <v>46082</v>
      </c>
      <c r="BO72" s="232" t="s">
        <v>6144</v>
      </c>
      <c r="BP72" s="232" t="s">
        <v>805</v>
      </c>
      <c r="BQ72" s="8"/>
      <c r="BR72" s="403"/>
      <c r="BS72" s="8" t="s">
        <v>875</v>
      </c>
      <c r="BT72" s="8"/>
      <c r="BU72" s="8" t="s">
        <v>6162</v>
      </c>
      <c r="BV72" s="8" t="s">
        <v>6148</v>
      </c>
      <c r="BW72" s="597">
        <v>3195043975</v>
      </c>
      <c r="BX72" s="586" t="s">
        <v>6877</v>
      </c>
      <c r="BY72" s="416">
        <v>25766</v>
      </c>
      <c r="BZ72" s="8" t="s">
        <v>3136</v>
      </c>
      <c r="CA72" s="8"/>
      <c r="CB72" s="8"/>
      <c r="CC72" s="4"/>
      <c r="CD72" s="232"/>
      <c r="CE72" s="8" t="s">
        <v>797</v>
      </c>
      <c r="CF72" s="4">
        <f ca="1">DATEDIF(BY72,TODAY(),"Y")</f>
        <v>55</v>
      </c>
      <c r="CG72" s="421" t="s">
        <v>6165</v>
      </c>
      <c r="CH72" s="421" t="s">
        <v>6210</v>
      </c>
      <c r="CI72" s="198" t="s">
        <v>6878</v>
      </c>
      <c r="CJ72" s="8"/>
      <c r="CK72" s="8"/>
    </row>
    <row r="73" spans="1:89" ht="76.5">
      <c r="A73" s="415">
        <v>72</v>
      </c>
      <c r="B73" s="415"/>
      <c r="C73" s="640">
        <v>2025</v>
      </c>
      <c r="D73" s="415" t="s">
        <v>6879</v>
      </c>
      <c r="E73" s="905" t="s">
        <v>6880</v>
      </c>
      <c r="F73" s="690" t="s">
        <v>6881</v>
      </c>
      <c r="G73" s="415" t="s">
        <v>6130</v>
      </c>
      <c r="H73" s="579">
        <v>1000132174</v>
      </c>
      <c r="I73" s="415">
        <v>0</v>
      </c>
      <c r="J73" s="415" t="s">
        <v>6131</v>
      </c>
      <c r="K73" s="506" t="s">
        <v>6215</v>
      </c>
      <c r="L73" s="415" t="s">
        <v>6436</v>
      </c>
      <c r="M73" s="415" t="s">
        <v>6548</v>
      </c>
      <c r="N73" s="415">
        <v>10</v>
      </c>
      <c r="O73" s="415" t="s">
        <v>6135</v>
      </c>
      <c r="P73" s="415" t="s">
        <v>6317</v>
      </c>
      <c r="Q73" s="482">
        <v>45708</v>
      </c>
      <c r="R73" s="647">
        <v>6</v>
      </c>
      <c r="S73" s="641">
        <f>_xlfn.DAYS(U73,T73)</f>
        <v>183</v>
      </c>
      <c r="T73" s="482">
        <v>45726</v>
      </c>
      <c r="U73" s="482">
        <v>45909</v>
      </c>
      <c r="V73" s="482"/>
      <c r="W73" s="415"/>
      <c r="X73" s="579"/>
      <c r="Y73" s="644"/>
      <c r="Z73" s="415"/>
      <c r="AA73" s="482"/>
      <c r="AB73" s="495"/>
      <c r="AC73" s="420"/>
      <c r="AD73" s="420"/>
      <c r="AE73" s="4" t="s">
        <v>21</v>
      </c>
      <c r="AF73" s="420">
        <v>45909</v>
      </c>
      <c r="AG73" s="340">
        <f t="shared" ca="1" si="1"/>
        <v>-239</v>
      </c>
      <c r="AH73" s="423" t="s">
        <v>6138</v>
      </c>
      <c r="AI73" s="423" t="s">
        <v>6138</v>
      </c>
      <c r="AJ73" s="346" t="s">
        <v>6882</v>
      </c>
      <c r="AK73" s="4" t="s">
        <v>6140</v>
      </c>
      <c r="AL73" s="8" t="s">
        <v>6192</v>
      </c>
      <c r="AM73" s="424"/>
      <c r="AN73" s="425"/>
      <c r="AO73" s="4">
        <v>125907</v>
      </c>
      <c r="AP73" s="4"/>
      <c r="AQ73" s="234" t="e">
        <f>#REF!/R73</f>
        <v>#REF!</v>
      </c>
      <c r="AR73" s="234" t="e">
        <f>#REF!/AT73</f>
        <v>#REF!</v>
      </c>
      <c r="AS73" s="8" t="s">
        <v>6883</v>
      </c>
      <c r="AT73" s="4">
        <f>_xlfn.DAYS(U73,T73)</f>
        <v>183</v>
      </c>
      <c r="AU73" s="8" t="s">
        <v>6143</v>
      </c>
      <c r="AV73" s="8">
        <v>677</v>
      </c>
      <c r="AW73" s="232">
        <v>45686</v>
      </c>
      <c r="AX73" s="392">
        <v>235182000</v>
      </c>
      <c r="AY73" s="8">
        <v>766</v>
      </c>
      <c r="AZ73" s="392">
        <v>12378000</v>
      </c>
      <c r="BA73" s="420">
        <v>45710</v>
      </c>
      <c r="BB73" s="421"/>
      <c r="BC73" s="422"/>
      <c r="BD73" s="420"/>
      <c r="BE73" s="4"/>
      <c r="BF73" s="8" t="s">
        <v>6144</v>
      </c>
      <c r="BG73" s="232" t="s">
        <v>6884</v>
      </c>
      <c r="BH73" s="4">
        <v>5</v>
      </c>
      <c r="BI73" s="8">
        <v>5</v>
      </c>
      <c r="BJ73" s="231" t="s">
        <v>6885</v>
      </c>
      <c r="BK73" s="4" t="s">
        <v>1056</v>
      </c>
      <c r="BL73" s="232">
        <v>45720</v>
      </c>
      <c r="BM73" s="232">
        <v>45708</v>
      </c>
      <c r="BN73" s="232">
        <v>46086</v>
      </c>
      <c r="BO73" s="232" t="s">
        <v>6144</v>
      </c>
      <c r="BP73" s="232" t="s">
        <v>805</v>
      </c>
      <c r="BQ73" s="8"/>
      <c r="BR73" s="403"/>
      <c r="BS73" s="8" t="s">
        <v>875</v>
      </c>
      <c r="BT73" s="8"/>
      <c r="BU73" s="8" t="s">
        <v>6162</v>
      </c>
      <c r="BV73" s="8" t="s">
        <v>6148</v>
      </c>
      <c r="BW73" s="597">
        <v>3228405175</v>
      </c>
      <c r="BX73" s="586" t="s">
        <v>6886</v>
      </c>
      <c r="BY73" s="416">
        <v>37772</v>
      </c>
      <c r="BZ73" s="8" t="s">
        <v>3136</v>
      </c>
      <c r="CA73" s="8"/>
      <c r="CB73" s="8"/>
      <c r="CC73" s="4"/>
      <c r="CD73" s="232"/>
      <c r="CE73" s="8" t="s">
        <v>797</v>
      </c>
      <c r="CF73" s="4">
        <f ca="1">DATEDIF(BY73,TODAY(),"Y")</f>
        <v>22</v>
      </c>
      <c r="CG73" s="421" t="s">
        <v>6209</v>
      </c>
      <c r="CH73" s="421" t="s">
        <v>6245</v>
      </c>
      <c r="CI73" s="198" t="s">
        <v>6887</v>
      </c>
      <c r="CJ73" s="8"/>
      <c r="CK73" s="8"/>
    </row>
    <row r="74" spans="1:89" ht="60.75">
      <c r="A74" s="415">
        <v>73</v>
      </c>
      <c r="B74" s="415"/>
      <c r="C74" s="640">
        <v>2025</v>
      </c>
      <c r="D74" s="415" t="s">
        <v>6888</v>
      </c>
      <c r="E74" s="905" t="s">
        <v>6889</v>
      </c>
      <c r="F74" s="690" t="s">
        <v>6890</v>
      </c>
      <c r="G74" s="415" t="s">
        <v>6130</v>
      </c>
      <c r="H74" s="579">
        <v>51602653</v>
      </c>
      <c r="I74" s="415">
        <v>9</v>
      </c>
      <c r="J74" s="415" t="s">
        <v>6131</v>
      </c>
      <c r="K74" s="506" t="s">
        <v>6839</v>
      </c>
      <c r="L74" s="415" t="s">
        <v>6840</v>
      </c>
      <c r="M74" s="415" t="s">
        <v>6548</v>
      </c>
      <c r="N74" s="415">
        <v>10</v>
      </c>
      <c r="O74" s="415" t="s">
        <v>6135</v>
      </c>
      <c r="P74" s="415" t="s">
        <v>6841</v>
      </c>
      <c r="Q74" s="482">
        <v>45708</v>
      </c>
      <c r="R74" s="647">
        <v>6</v>
      </c>
      <c r="S74" s="641">
        <f>_xlfn.DAYS(U74,T74)</f>
        <v>180</v>
      </c>
      <c r="T74" s="482">
        <v>45709</v>
      </c>
      <c r="U74" s="482" t="s">
        <v>6862</v>
      </c>
      <c r="V74" s="482"/>
      <c r="W74" s="415"/>
      <c r="X74" s="579"/>
      <c r="Y74" s="644">
        <v>3</v>
      </c>
      <c r="Z74" s="415">
        <v>9</v>
      </c>
      <c r="AA74" s="482">
        <v>45890</v>
      </c>
      <c r="AB74" s="495"/>
      <c r="AC74" s="420"/>
      <c r="AD74" s="420"/>
      <c r="AE74" s="4" t="s">
        <v>21</v>
      </c>
      <c r="AF74" s="420" t="s">
        <v>6863</v>
      </c>
      <c r="AG74" s="340">
        <f t="shared" ca="1" si="1"/>
        <v>-167</v>
      </c>
      <c r="AH74" s="423" t="s">
        <v>6138</v>
      </c>
      <c r="AI74" s="423" t="s">
        <v>6138</v>
      </c>
      <c r="AJ74" s="346" t="s">
        <v>6891</v>
      </c>
      <c r="AK74" s="4" t="s">
        <v>6140</v>
      </c>
      <c r="AL74" s="8" t="s">
        <v>6192</v>
      </c>
      <c r="AM74" s="424"/>
      <c r="AN74" s="425"/>
      <c r="AO74" s="4">
        <v>125907</v>
      </c>
      <c r="AP74" s="4"/>
      <c r="AQ74" s="234" t="e">
        <f>#REF!/R74</f>
        <v>#REF!</v>
      </c>
      <c r="AR74" s="234" t="e">
        <f>#REF!/AT74</f>
        <v>#REF!</v>
      </c>
      <c r="AS74" s="8" t="s">
        <v>6892</v>
      </c>
      <c r="AT74" s="4">
        <f>_xlfn.DAYS(U74,T74)</f>
        <v>180</v>
      </c>
      <c r="AU74" s="8" t="s">
        <v>6143</v>
      </c>
      <c r="AV74" s="8">
        <v>736</v>
      </c>
      <c r="AW74" s="232">
        <v>45706</v>
      </c>
      <c r="AX74" s="392">
        <v>61890000</v>
      </c>
      <c r="AY74" s="8">
        <v>767</v>
      </c>
      <c r="AZ74" s="392">
        <v>12378000</v>
      </c>
      <c r="BA74" s="420">
        <v>45708</v>
      </c>
      <c r="BB74" s="421"/>
      <c r="BC74" s="422"/>
      <c r="BD74" s="420"/>
      <c r="BE74" s="4"/>
      <c r="BF74" s="8" t="s">
        <v>6144</v>
      </c>
      <c r="BG74" s="232">
        <v>45709</v>
      </c>
      <c r="BH74" s="4">
        <v>4</v>
      </c>
      <c r="BI74" s="8">
        <v>4</v>
      </c>
      <c r="BJ74" s="231" t="s">
        <v>6893</v>
      </c>
      <c r="BK74" s="4" t="s">
        <v>1056</v>
      </c>
      <c r="BL74" s="232">
        <v>45708</v>
      </c>
      <c r="BM74" s="232">
        <v>45708</v>
      </c>
      <c r="BN74" s="232">
        <v>46076</v>
      </c>
      <c r="BO74" s="232" t="s">
        <v>6144</v>
      </c>
      <c r="BP74" s="232" t="s">
        <v>805</v>
      </c>
      <c r="BQ74" s="8"/>
      <c r="BR74" s="403"/>
      <c r="BS74" s="8" t="s">
        <v>875</v>
      </c>
      <c r="BT74" s="8"/>
      <c r="BU74" s="8" t="s">
        <v>6162</v>
      </c>
      <c r="BV74" s="8" t="s">
        <v>6148</v>
      </c>
      <c r="BW74" s="597">
        <v>3204071497</v>
      </c>
      <c r="BX74" s="586" t="s">
        <v>6894</v>
      </c>
      <c r="BY74" s="416">
        <v>29179</v>
      </c>
      <c r="BZ74" s="8" t="s">
        <v>3136</v>
      </c>
      <c r="CA74" s="8"/>
      <c r="CB74" s="8"/>
      <c r="CC74" s="4"/>
      <c r="CD74" s="232"/>
      <c r="CE74" s="8" t="s">
        <v>797</v>
      </c>
      <c r="CF74" s="4">
        <f ca="1">DATEDIF(BY74,TODAY(),"Y")</f>
        <v>46</v>
      </c>
      <c r="CG74" s="421" t="s">
        <v>6165</v>
      </c>
      <c r="CH74" s="421" t="s">
        <v>6343</v>
      </c>
      <c r="CI74" s="198" t="s">
        <v>6895</v>
      </c>
      <c r="CJ74" s="8"/>
      <c r="CK74" s="8"/>
    </row>
    <row r="75" spans="1:89" ht="76.5">
      <c r="A75" s="415">
        <v>74</v>
      </c>
      <c r="B75" s="415"/>
      <c r="C75" s="640">
        <v>2025</v>
      </c>
      <c r="D75" s="415" t="s">
        <v>6896</v>
      </c>
      <c r="E75" s="905" t="s">
        <v>6897</v>
      </c>
      <c r="F75" s="690" t="s">
        <v>6185</v>
      </c>
      <c r="G75" s="415" t="s">
        <v>6130</v>
      </c>
      <c r="H75" s="579">
        <v>60325562</v>
      </c>
      <c r="I75" s="415">
        <v>1</v>
      </c>
      <c r="J75" s="415" t="s">
        <v>6131</v>
      </c>
      <c r="K75" s="506" t="s">
        <v>6132</v>
      </c>
      <c r="L75" s="415" t="s">
        <v>6477</v>
      </c>
      <c r="M75" s="415" t="s">
        <v>6530</v>
      </c>
      <c r="N75" s="415">
        <v>10</v>
      </c>
      <c r="O75" s="415" t="s">
        <v>6135</v>
      </c>
      <c r="P75" s="415" t="s">
        <v>6898</v>
      </c>
      <c r="Q75" s="482">
        <v>45708</v>
      </c>
      <c r="R75" s="647">
        <v>6</v>
      </c>
      <c r="S75" s="641">
        <f>_xlfn.DAYS(U75,T75)</f>
        <v>180</v>
      </c>
      <c r="T75" s="482">
        <v>45709</v>
      </c>
      <c r="U75" s="482" t="s">
        <v>6862</v>
      </c>
      <c r="V75" s="482"/>
      <c r="W75" s="415"/>
      <c r="X75" s="579"/>
      <c r="Y75" s="644">
        <v>3</v>
      </c>
      <c r="Z75" s="415">
        <v>9</v>
      </c>
      <c r="AA75" s="482">
        <v>45890</v>
      </c>
      <c r="AB75" s="495"/>
      <c r="AC75" s="420"/>
      <c r="AD75" s="420"/>
      <c r="AE75" s="4" t="s">
        <v>21</v>
      </c>
      <c r="AF75" s="420" t="s">
        <v>6863</v>
      </c>
      <c r="AG75" s="340">
        <f t="shared" ca="1" si="1"/>
        <v>-167</v>
      </c>
      <c r="AH75" s="423" t="s">
        <v>6138</v>
      </c>
      <c r="AI75" s="423" t="s">
        <v>6138</v>
      </c>
      <c r="AJ75" s="346" t="s">
        <v>6899</v>
      </c>
      <c r="AK75" s="4" t="s">
        <v>6140</v>
      </c>
      <c r="AL75" s="8" t="s">
        <v>6192</v>
      </c>
      <c r="AM75" s="424" t="s">
        <v>6829</v>
      </c>
      <c r="AN75" s="425" t="s">
        <v>6900</v>
      </c>
      <c r="AO75" s="4">
        <v>126471</v>
      </c>
      <c r="AP75" s="4"/>
      <c r="AQ75" s="234" t="e">
        <f>#REF!/R75</f>
        <v>#REF!</v>
      </c>
      <c r="AR75" s="234" t="e">
        <f>#REF!/AT75</f>
        <v>#REF!</v>
      </c>
      <c r="AS75" s="8" t="s">
        <v>6901</v>
      </c>
      <c r="AT75" s="4">
        <f>_xlfn.DAYS(U75,T75)</f>
        <v>180</v>
      </c>
      <c r="AU75" s="8" t="s">
        <v>6143</v>
      </c>
      <c r="AV75" s="8">
        <v>680</v>
      </c>
      <c r="AW75" s="232">
        <v>45684</v>
      </c>
      <c r="AX75" s="392">
        <v>336000000</v>
      </c>
      <c r="AY75" s="8">
        <v>769</v>
      </c>
      <c r="AZ75" s="392">
        <v>42000000</v>
      </c>
      <c r="BA75" s="420">
        <v>45709</v>
      </c>
      <c r="BB75" s="421"/>
      <c r="BC75" s="422"/>
      <c r="BD75" s="420"/>
      <c r="BE75" s="4"/>
      <c r="BF75" s="8" t="s">
        <v>6144</v>
      </c>
      <c r="BG75" s="232" t="s">
        <v>6902</v>
      </c>
      <c r="BH75" s="4">
        <v>1</v>
      </c>
      <c r="BI75" s="8">
        <v>1</v>
      </c>
      <c r="BJ75" s="231" t="s">
        <v>6903</v>
      </c>
      <c r="BK75" s="4" t="s">
        <v>202</v>
      </c>
      <c r="BL75" s="232">
        <v>45708</v>
      </c>
      <c r="BM75" s="232">
        <v>45708</v>
      </c>
      <c r="BN75" s="232">
        <v>46087</v>
      </c>
      <c r="BO75" s="232" t="s">
        <v>6144</v>
      </c>
      <c r="BP75" s="232" t="s">
        <v>805</v>
      </c>
      <c r="BQ75" s="8"/>
      <c r="BR75" s="403"/>
      <c r="BS75" s="8" t="s">
        <v>875</v>
      </c>
      <c r="BT75" s="8"/>
      <c r="BU75" s="8" t="s">
        <v>6162</v>
      </c>
      <c r="BV75" s="8" t="s">
        <v>6148</v>
      </c>
      <c r="BW75" s="597">
        <v>3133537688</v>
      </c>
      <c r="BX75" s="586" t="s">
        <v>6904</v>
      </c>
      <c r="BY75" s="416">
        <v>25035</v>
      </c>
      <c r="BZ75" s="8" t="s">
        <v>3831</v>
      </c>
      <c r="CA75" s="8"/>
      <c r="CB75" s="8"/>
      <c r="CC75" s="4"/>
      <c r="CD75" s="232"/>
      <c r="CE75" s="8" t="s">
        <v>797</v>
      </c>
      <c r="CF75" s="4">
        <f ca="1">DATEDIF(BY75,TODAY(),"Y")</f>
        <v>57</v>
      </c>
      <c r="CG75" s="421" t="s">
        <v>6165</v>
      </c>
      <c r="CH75" s="421" t="s">
        <v>6269</v>
      </c>
      <c r="CI75" s="198" t="s">
        <v>6905</v>
      </c>
      <c r="CJ75" s="8"/>
      <c r="CK75" s="8"/>
    </row>
    <row r="76" spans="1:89" ht="45.75">
      <c r="A76" s="415">
        <v>75</v>
      </c>
      <c r="B76" s="415"/>
      <c r="C76" s="640">
        <v>2025</v>
      </c>
      <c r="D76" s="415" t="s">
        <v>6906</v>
      </c>
      <c r="E76" s="905" t="s">
        <v>6907</v>
      </c>
      <c r="F76" s="690" t="s">
        <v>6908</v>
      </c>
      <c r="G76" s="415" t="s">
        <v>6130</v>
      </c>
      <c r="H76" s="579">
        <v>1013590912</v>
      </c>
      <c r="I76" s="415">
        <v>0</v>
      </c>
      <c r="J76" s="415" t="s">
        <v>6131</v>
      </c>
      <c r="K76" s="506" t="s">
        <v>6132</v>
      </c>
      <c r="L76" s="415" t="s">
        <v>6909</v>
      </c>
      <c r="M76" s="415" t="s">
        <v>6548</v>
      </c>
      <c r="N76" s="415">
        <v>10</v>
      </c>
      <c r="O76" s="415" t="s">
        <v>6135</v>
      </c>
      <c r="P76" s="415" t="s">
        <v>6699</v>
      </c>
      <c r="Q76" s="482">
        <v>45708</v>
      </c>
      <c r="R76" s="647">
        <v>6</v>
      </c>
      <c r="S76" s="641">
        <f>_xlfn.DAYS(U76,T76)</f>
        <v>180</v>
      </c>
      <c r="T76" s="482">
        <v>45709</v>
      </c>
      <c r="U76" s="482" t="s">
        <v>6862</v>
      </c>
      <c r="V76" s="482"/>
      <c r="W76" s="415"/>
      <c r="X76" s="579"/>
      <c r="Y76" s="644">
        <v>3</v>
      </c>
      <c r="Z76" s="415">
        <v>9</v>
      </c>
      <c r="AA76" s="482">
        <v>45890</v>
      </c>
      <c r="AB76" s="495"/>
      <c r="AC76" s="420"/>
      <c r="AD76" s="420"/>
      <c r="AE76" s="4" t="s">
        <v>21</v>
      </c>
      <c r="AF76" s="420" t="s">
        <v>6863</v>
      </c>
      <c r="AG76" s="340">
        <f t="shared" ca="1" si="1"/>
        <v>-167</v>
      </c>
      <c r="AH76" s="423" t="s">
        <v>6138</v>
      </c>
      <c r="AI76" s="423" t="s">
        <v>6138</v>
      </c>
      <c r="AJ76" s="346" t="s">
        <v>6910</v>
      </c>
      <c r="AK76" s="4" t="s">
        <v>6140</v>
      </c>
      <c r="AL76" s="8" t="s">
        <v>125</v>
      </c>
      <c r="AM76" s="424"/>
      <c r="AN76" s="425"/>
      <c r="AO76" s="4">
        <v>125988</v>
      </c>
      <c r="AP76" s="4"/>
      <c r="AQ76" s="234" t="e">
        <f>#REF!/R76</f>
        <v>#REF!</v>
      </c>
      <c r="AR76" s="234" t="e">
        <f>#REF!/AT76</f>
        <v>#REF!</v>
      </c>
      <c r="AS76" s="8" t="s">
        <v>6911</v>
      </c>
      <c r="AT76" s="4">
        <f>_xlfn.DAYS(U76,T76)</f>
        <v>180</v>
      </c>
      <c r="AU76" s="8" t="s">
        <v>6143</v>
      </c>
      <c r="AV76" s="8">
        <v>701</v>
      </c>
      <c r="AW76" s="232">
        <v>45691</v>
      </c>
      <c r="AX76" s="392">
        <v>55800000</v>
      </c>
      <c r="AY76" s="8">
        <v>774</v>
      </c>
      <c r="AZ76" s="392">
        <v>18600000</v>
      </c>
      <c r="BA76" s="420">
        <v>45709</v>
      </c>
      <c r="BB76" s="421"/>
      <c r="BC76" s="422"/>
      <c r="BD76" s="420"/>
      <c r="BE76" s="4"/>
      <c r="BF76" s="8" t="s">
        <v>6144</v>
      </c>
      <c r="BG76" s="420">
        <v>45709</v>
      </c>
      <c r="BH76" s="4">
        <v>1</v>
      </c>
      <c r="BI76" s="8">
        <v>1</v>
      </c>
      <c r="BJ76" s="231" t="s">
        <v>6912</v>
      </c>
      <c r="BK76" s="4" t="s">
        <v>1541</v>
      </c>
      <c r="BL76" s="232">
        <v>45709</v>
      </c>
      <c r="BM76" s="232">
        <v>45708</v>
      </c>
      <c r="BN76" s="232">
        <v>46078</v>
      </c>
      <c r="BO76" s="232" t="s">
        <v>6144</v>
      </c>
      <c r="BP76" s="232" t="s">
        <v>805</v>
      </c>
      <c r="BQ76" s="8"/>
      <c r="BR76" s="403"/>
      <c r="BS76" s="8" t="s">
        <v>875</v>
      </c>
      <c r="BT76" s="8"/>
      <c r="BU76" s="8" t="s">
        <v>6147</v>
      </c>
      <c r="BV76" s="8" t="s">
        <v>6148</v>
      </c>
      <c r="BW76" s="597">
        <v>3213193421</v>
      </c>
      <c r="BX76" s="586" t="s">
        <v>6913</v>
      </c>
      <c r="BY76" s="416">
        <v>32028</v>
      </c>
      <c r="BZ76" s="8" t="s">
        <v>6554</v>
      </c>
      <c r="CA76" s="8"/>
      <c r="CB76" s="8"/>
      <c r="CC76" s="4"/>
      <c r="CD76" s="232"/>
      <c r="CE76" s="8" t="s">
        <v>797</v>
      </c>
      <c r="CF76" s="411">
        <f ca="1">DATEDIF(BY76,TODAY(),"Y")</f>
        <v>38</v>
      </c>
      <c r="CG76" s="421" t="s">
        <v>6181</v>
      </c>
      <c r="CH76" s="421" t="s">
        <v>6166</v>
      </c>
      <c r="CI76" s="198" t="s">
        <v>6914</v>
      </c>
      <c r="CJ76" s="8"/>
      <c r="CK76" s="8"/>
    </row>
    <row r="77" spans="1:89" ht="45.75">
      <c r="A77" s="415">
        <v>76</v>
      </c>
      <c r="B77" s="415"/>
      <c r="C77" s="640">
        <v>2025</v>
      </c>
      <c r="D77" s="415" t="s">
        <v>6915</v>
      </c>
      <c r="E77" s="905" t="s">
        <v>6916</v>
      </c>
      <c r="F77" s="690" t="s">
        <v>6917</v>
      </c>
      <c r="G77" s="415" t="s">
        <v>6130</v>
      </c>
      <c r="H77" s="579">
        <v>1020720869</v>
      </c>
      <c r="I77" s="415">
        <v>6</v>
      </c>
      <c r="J77" s="415" t="s">
        <v>6131</v>
      </c>
      <c r="K77" s="506" t="s">
        <v>6132</v>
      </c>
      <c r="L77" s="415" t="s">
        <v>6909</v>
      </c>
      <c r="M77" s="415" t="s">
        <v>6530</v>
      </c>
      <c r="N77" s="415">
        <v>10</v>
      </c>
      <c r="O77" s="415" t="s">
        <v>6135</v>
      </c>
      <c r="P77" s="415" t="s">
        <v>6918</v>
      </c>
      <c r="Q77" s="482">
        <v>45709</v>
      </c>
      <c r="R77" s="647">
        <v>6</v>
      </c>
      <c r="S77" s="641">
        <f>_xlfn.DAYS(U77,T77)</f>
        <v>180</v>
      </c>
      <c r="T77" s="482">
        <v>45709</v>
      </c>
      <c r="U77" s="482" t="s">
        <v>6862</v>
      </c>
      <c r="V77" s="482"/>
      <c r="W77" s="415"/>
      <c r="X77" s="579"/>
      <c r="Y77" s="644">
        <v>3</v>
      </c>
      <c r="Z77" s="415">
        <v>9</v>
      </c>
      <c r="AA77" s="482">
        <v>45890</v>
      </c>
      <c r="AB77" s="495"/>
      <c r="AC77" s="420"/>
      <c r="AD77" s="420"/>
      <c r="AE77" s="4" t="s">
        <v>21</v>
      </c>
      <c r="AF77" s="420" t="s">
        <v>6863</v>
      </c>
      <c r="AG77" s="340">
        <f t="shared" ca="1" si="1"/>
        <v>-167</v>
      </c>
      <c r="AH77" s="423" t="s">
        <v>6138</v>
      </c>
      <c r="AI77" s="423" t="s">
        <v>6138</v>
      </c>
      <c r="AJ77" s="346" t="s">
        <v>6919</v>
      </c>
      <c r="AK77" s="4" t="s">
        <v>6140</v>
      </c>
      <c r="AL77" s="8" t="s">
        <v>6775</v>
      </c>
      <c r="AM77" s="424" t="s">
        <v>6920</v>
      </c>
      <c r="AN77" s="425" t="s">
        <v>6921</v>
      </c>
      <c r="AO77" s="4">
        <v>130207</v>
      </c>
      <c r="AP77" s="4"/>
      <c r="AQ77" s="234" t="e">
        <f>#REF!/R77</f>
        <v>#REF!</v>
      </c>
      <c r="AR77" s="234" t="e">
        <f>#REF!/AT77</f>
        <v>#REF!</v>
      </c>
      <c r="AS77" s="8" t="s">
        <v>6922</v>
      </c>
      <c r="AT77" s="4">
        <f>_xlfn.DAYS(U77,T77)</f>
        <v>180</v>
      </c>
      <c r="AU77" s="8" t="s">
        <v>6143</v>
      </c>
      <c r="AV77" s="8">
        <v>738</v>
      </c>
      <c r="AW77" s="232">
        <v>45707</v>
      </c>
      <c r="AX77" s="392">
        <v>42000000</v>
      </c>
      <c r="AY77" s="8">
        <v>773</v>
      </c>
      <c r="AZ77" s="392">
        <v>42000000</v>
      </c>
      <c r="BA77" s="420">
        <v>45709</v>
      </c>
      <c r="BB77" s="421"/>
      <c r="BC77" s="422"/>
      <c r="BD77" s="420"/>
      <c r="BE77" s="4"/>
      <c r="BF77" s="8" t="s">
        <v>6144</v>
      </c>
      <c r="BG77" s="232" t="s">
        <v>6902</v>
      </c>
      <c r="BH77" s="4">
        <v>1</v>
      </c>
      <c r="BI77" s="8">
        <v>1</v>
      </c>
      <c r="BJ77" s="231" t="s">
        <v>6923</v>
      </c>
      <c r="BK77" s="4" t="s">
        <v>1056</v>
      </c>
      <c r="BL77" s="232">
        <v>45709</v>
      </c>
      <c r="BM77" s="232">
        <v>45709</v>
      </c>
      <c r="BN77" s="232">
        <v>46074</v>
      </c>
      <c r="BO77" s="232" t="s">
        <v>6144</v>
      </c>
      <c r="BP77" s="232" t="s">
        <v>805</v>
      </c>
      <c r="BQ77" s="8"/>
      <c r="BR77" s="403"/>
      <c r="BS77" s="8" t="s">
        <v>875</v>
      </c>
      <c r="BT77" s="8"/>
      <c r="BU77" s="8" t="s">
        <v>6162</v>
      </c>
      <c r="BV77" s="8" t="s">
        <v>6148</v>
      </c>
      <c r="BW77" s="597">
        <v>3148624814</v>
      </c>
      <c r="BX77" s="586" t="s">
        <v>6924</v>
      </c>
      <c r="BY77" s="416">
        <v>31743</v>
      </c>
      <c r="BZ77" s="8" t="s">
        <v>3831</v>
      </c>
      <c r="CA77" s="8"/>
      <c r="CB77" s="8"/>
      <c r="CC77" s="1"/>
      <c r="CD77" s="232"/>
      <c r="CE77" s="8" t="s">
        <v>797</v>
      </c>
      <c r="CF77" s="411">
        <f ca="1">DATEDIF(BY77,TODAY(),"Y")</f>
        <v>39</v>
      </c>
      <c r="CG77" s="421" t="s">
        <v>6209</v>
      </c>
      <c r="CH77" s="421" t="s">
        <v>6166</v>
      </c>
      <c r="CI77" s="198" t="s">
        <v>6925</v>
      </c>
      <c r="CJ77" s="415" t="s">
        <v>6926</v>
      </c>
      <c r="CK77" s="8"/>
    </row>
    <row r="78" spans="1:89" ht="106.5">
      <c r="A78" s="415">
        <v>77</v>
      </c>
      <c r="B78" s="415"/>
      <c r="C78" s="640">
        <v>2025</v>
      </c>
      <c r="D78" s="415" t="s">
        <v>6927</v>
      </c>
      <c r="E78" s="905" t="s">
        <v>6928</v>
      </c>
      <c r="F78" s="690" t="s">
        <v>6929</v>
      </c>
      <c r="G78" s="415" t="s">
        <v>6130</v>
      </c>
      <c r="H78" s="579">
        <v>64700094</v>
      </c>
      <c r="I78" s="415">
        <v>9</v>
      </c>
      <c r="J78" s="415" t="s">
        <v>6131</v>
      </c>
      <c r="K78" s="506" t="s">
        <v>6930</v>
      </c>
      <c r="L78" s="415" t="s">
        <v>6931</v>
      </c>
      <c r="M78" s="415" t="s">
        <v>6530</v>
      </c>
      <c r="N78" s="415">
        <v>10</v>
      </c>
      <c r="O78" s="415" t="s">
        <v>6135</v>
      </c>
      <c r="P78" s="415" t="s">
        <v>6932</v>
      </c>
      <c r="Q78" s="482">
        <v>45709</v>
      </c>
      <c r="R78" s="647">
        <v>6</v>
      </c>
      <c r="S78" s="641">
        <f>_xlfn.DAYS(U78,T78)</f>
        <v>180</v>
      </c>
      <c r="T78" s="482">
        <v>45709</v>
      </c>
      <c r="U78" s="482">
        <v>45889</v>
      </c>
      <c r="V78" s="482"/>
      <c r="W78" s="415"/>
      <c r="X78" s="579"/>
      <c r="Y78" s="644">
        <v>3</v>
      </c>
      <c r="Z78" s="415">
        <v>9</v>
      </c>
      <c r="AA78" s="482">
        <v>45890</v>
      </c>
      <c r="AB78" s="495"/>
      <c r="AC78" s="420"/>
      <c r="AD78" s="420"/>
      <c r="AE78" s="4" t="s">
        <v>21</v>
      </c>
      <c r="AF78" s="420" t="s">
        <v>6863</v>
      </c>
      <c r="AG78" s="340">
        <f t="shared" ca="1" si="1"/>
        <v>-167</v>
      </c>
      <c r="AH78" s="423" t="s">
        <v>6138</v>
      </c>
      <c r="AI78" s="423" t="s">
        <v>6138</v>
      </c>
      <c r="AJ78" s="346" t="s">
        <v>6933</v>
      </c>
      <c r="AK78" s="4" t="s">
        <v>6140</v>
      </c>
      <c r="AL78" s="8" t="s">
        <v>2493</v>
      </c>
      <c r="AM78" s="424"/>
      <c r="AN78" s="425"/>
      <c r="AO78" s="4"/>
      <c r="AP78" s="4"/>
      <c r="AQ78" s="234" t="e">
        <f>#REF!/R78</f>
        <v>#REF!</v>
      </c>
      <c r="AR78" s="234" t="e">
        <f>#REF!/AT78</f>
        <v>#REF!</v>
      </c>
      <c r="AS78" s="8" t="s">
        <v>6934</v>
      </c>
      <c r="AT78" s="4">
        <f>_xlfn.DAYS(U78,T78)</f>
        <v>180</v>
      </c>
      <c r="AU78" s="8" t="s">
        <v>6143</v>
      </c>
      <c r="AV78" s="8">
        <v>706</v>
      </c>
      <c r="AW78" s="232">
        <v>45691</v>
      </c>
      <c r="AX78" s="392">
        <v>39000000</v>
      </c>
      <c r="AY78" s="8">
        <v>775</v>
      </c>
      <c r="AZ78" s="392">
        <v>39000000</v>
      </c>
      <c r="BA78" s="420">
        <v>45709</v>
      </c>
      <c r="BB78" s="421"/>
      <c r="BC78" s="422"/>
      <c r="BD78" s="420"/>
      <c r="BE78" s="4"/>
      <c r="BF78" s="8" t="s">
        <v>6144</v>
      </c>
      <c r="BG78" s="232">
        <v>45709</v>
      </c>
      <c r="BH78" s="4">
        <v>3</v>
      </c>
      <c r="BI78" s="8">
        <v>3</v>
      </c>
      <c r="BJ78" s="231" t="s">
        <v>6935</v>
      </c>
      <c r="BK78" s="4" t="s">
        <v>202</v>
      </c>
      <c r="BL78" s="232">
        <v>45709</v>
      </c>
      <c r="BM78" s="232">
        <v>45709</v>
      </c>
      <c r="BN78" s="232">
        <v>46081</v>
      </c>
      <c r="BO78" s="232" t="s">
        <v>6144</v>
      </c>
      <c r="BP78" s="232" t="s">
        <v>805</v>
      </c>
      <c r="BQ78" s="8"/>
      <c r="BR78" s="403"/>
      <c r="BS78" s="8" t="s">
        <v>875</v>
      </c>
      <c r="BT78" s="8"/>
      <c r="BU78" s="8" t="s">
        <v>6162</v>
      </c>
      <c r="BV78" s="8" t="s">
        <v>6148</v>
      </c>
      <c r="BW78" s="597">
        <v>3156571612</v>
      </c>
      <c r="BX78" s="586" t="s">
        <v>6936</v>
      </c>
      <c r="BY78" s="416">
        <v>30376</v>
      </c>
      <c r="BZ78" s="8" t="s">
        <v>3831</v>
      </c>
      <c r="CA78" s="8"/>
      <c r="CB78" s="8"/>
      <c r="CC78" s="1"/>
      <c r="CD78" s="232"/>
      <c r="CE78" s="8" t="s">
        <v>797</v>
      </c>
      <c r="CF78" s="4">
        <f ca="1">DATEDIF(BY78,TODAY(),"Y")</f>
        <v>43</v>
      </c>
      <c r="CG78" s="421" t="s">
        <v>6181</v>
      </c>
      <c r="CH78" s="421" t="s">
        <v>6182</v>
      </c>
      <c r="CI78" s="198" t="s">
        <v>6937</v>
      </c>
      <c r="CJ78" s="8"/>
      <c r="CK78" s="8"/>
    </row>
    <row r="79" spans="1:89" ht="60.75">
      <c r="A79" s="415">
        <v>78</v>
      </c>
      <c r="B79" s="415"/>
      <c r="C79" s="640">
        <v>2025</v>
      </c>
      <c r="D79" s="415" t="s">
        <v>6938</v>
      </c>
      <c r="E79" s="905" t="s">
        <v>6939</v>
      </c>
      <c r="F79" s="690" t="s">
        <v>6940</v>
      </c>
      <c r="G79" s="415" t="s">
        <v>6130</v>
      </c>
      <c r="H79" s="579">
        <v>1074133645</v>
      </c>
      <c r="I79" s="415">
        <v>1</v>
      </c>
      <c r="J79" s="415" t="s">
        <v>6131</v>
      </c>
      <c r="K79" s="506" t="s">
        <v>6250</v>
      </c>
      <c r="L79" s="415" t="s">
        <v>6262</v>
      </c>
      <c r="M79" s="415" t="s">
        <v>6530</v>
      </c>
      <c r="N79" s="415">
        <v>10</v>
      </c>
      <c r="O79" s="415" t="s">
        <v>6135</v>
      </c>
      <c r="P79" s="415" t="s">
        <v>6941</v>
      </c>
      <c r="Q79" s="482">
        <v>45709</v>
      </c>
      <c r="R79" s="647">
        <v>6</v>
      </c>
      <c r="S79" s="641">
        <f>_xlfn.DAYS(U79,T79)</f>
        <v>180</v>
      </c>
      <c r="T79" s="482">
        <v>45709</v>
      </c>
      <c r="U79" s="482">
        <v>45889</v>
      </c>
      <c r="V79" s="482"/>
      <c r="W79" s="415"/>
      <c r="X79" s="579"/>
      <c r="Y79" s="644"/>
      <c r="Z79" s="415"/>
      <c r="AA79" s="482"/>
      <c r="AB79" s="495"/>
      <c r="AC79" s="420"/>
      <c r="AD79" s="420"/>
      <c r="AE79" s="4" t="s">
        <v>21</v>
      </c>
      <c r="AF79" s="420">
        <v>45889</v>
      </c>
      <c r="AG79" s="340">
        <f t="shared" ca="1" si="1"/>
        <v>-259</v>
      </c>
      <c r="AH79" s="423" t="s">
        <v>6138</v>
      </c>
      <c r="AI79" s="423" t="s">
        <v>6138</v>
      </c>
      <c r="AJ79" s="346" t="s">
        <v>6942</v>
      </c>
      <c r="AK79" s="4" t="s">
        <v>6140</v>
      </c>
      <c r="AL79" s="8" t="s">
        <v>1527</v>
      </c>
      <c r="AM79" s="424" t="s">
        <v>6843</v>
      </c>
      <c r="AN79" s="425" t="s">
        <v>6943</v>
      </c>
      <c r="AO79" s="4">
        <v>129638</v>
      </c>
      <c r="AP79" s="4"/>
      <c r="AQ79" s="234" t="e">
        <f>#REF!/R79</f>
        <v>#REF!</v>
      </c>
      <c r="AR79" s="234" t="e">
        <f>#REF!/AT79</f>
        <v>#REF!</v>
      </c>
      <c r="AS79" s="8" t="s">
        <v>6944</v>
      </c>
      <c r="AT79" s="4">
        <f>_xlfn.DAYS(U79,T79)</f>
        <v>180</v>
      </c>
      <c r="AU79" s="8" t="s">
        <v>6143</v>
      </c>
      <c r="AV79" s="8">
        <v>741</v>
      </c>
      <c r="AW79" s="232">
        <v>45709</v>
      </c>
      <c r="AX79" s="392">
        <v>48000000</v>
      </c>
      <c r="AY79" s="8">
        <v>777</v>
      </c>
      <c r="AZ79" s="392">
        <v>48000000</v>
      </c>
      <c r="BA79" s="420">
        <v>45709</v>
      </c>
      <c r="BB79" s="421"/>
      <c r="BC79" s="422"/>
      <c r="BD79" s="420"/>
      <c r="BE79" s="4"/>
      <c r="BF79" s="8" t="s">
        <v>6144</v>
      </c>
      <c r="BG79" s="232">
        <v>45713</v>
      </c>
      <c r="BH79" s="4">
        <v>3</v>
      </c>
      <c r="BI79" s="8">
        <v>3</v>
      </c>
      <c r="BJ79" s="231" t="s">
        <v>6945</v>
      </c>
      <c r="BK79" s="4" t="s">
        <v>202</v>
      </c>
      <c r="BL79" s="232">
        <v>45709</v>
      </c>
      <c r="BM79" s="232">
        <v>45709</v>
      </c>
      <c r="BN79" s="232">
        <v>46091</v>
      </c>
      <c r="BO79" s="232" t="s">
        <v>6144</v>
      </c>
      <c r="BP79" s="232" t="s">
        <v>805</v>
      </c>
      <c r="BQ79" s="8"/>
      <c r="BR79" s="403"/>
      <c r="BS79" s="8" t="s">
        <v>875</v>
      </c>
      <c r="BT79" s="8"/>
      <c r="BU79" s="8" t="s">
        <v>6147</v>
      </c>
      <c r="BV79" s="8" t="s">
        <v>6148</v>
      </c>
      <c r="BW79" s="597">
        <v>3223669282</v>
      </c>
      <c r="BX79" s="586" t="s">
        <v>6946</v>
      </c>
      <c r="BY79" s="416">
        <v>34015</v>
      </c>
      <c r="BZ79" s="8" t="s">
        <v>6164</v>
      </c>
      <c r="CA79" s="8"/>
      <c r="CB79" s="8"/>
      <c r="CC79" s="4"/>
      <c r="CD79" s="232"/>
      <c r="CE79" s="8" t="s">
        <v>797</v>
      </c>
      <c r="CF79" s="411">
        <f ca="1">DATEDIF(BY79,TODAY(),"Y")</f>
        <v>33</v>
      </c>
      <c r="CG79" s="421" t="s">
        <v>6181</v>
      </c>
      <c r="CH79" s="421" t="s">
        <v>6245</v>
      </c>
      <c r="CI79" s="198" t="s">
        <v>6947</v>
      </c>
      <c r="CJ79" s="8"/>
      <c r="CK79" s="8"/>
    </row>
    <row r="80" spans="1:89" ht="121.5">
      <c r="A80" s="415">
        <v>79</v>
      </c>
      <c r="B80" s="415"/>
      <c r="C80" s="640">
        <v>2025</v>
      </c>
      <c r="D80" s="415" t="s">
        <v>6948</v>
      </c>
      <c r="E80" s="905" t="s">
        <v>6949</v>
      </c>
      <c r="F80" s="690" t="s">
        <v>6950</v>
      </c>
      <c r="G80" s="415" t="s">
        <v>6130</v>
      </c>
      <c r="H80" s="579">
        <v>1013592121</v>
      </c>
      <c r="I80" s="415">
        <v>0</v>
      </c>
      <c r="J80" s="415" t="s">
        <v>6131</v>
      </c>
      <c r="K80" s="506" t="s">
        <v>6132</v>
      </c>
      <c r="L80" s="415" t="s">
        <v>6909</v>
      </c>
      <c r="M80" s="415" t="s">
        <v>6530</v>
      </c>
      <c r="N80" s="415">
        <v>10</v>
      </c>
      <c r="O80" s="415" t="s">
        <v>6135</v>
      </c>
      <c r="P80" s="415" t="s">
        <v>6951</v>
      </c>
      <c r="Q80" s="482">
        <v>45709</v>
      </c>
      <c r="R80" s="647">
        <v>6</v>
      </c>
      <c r="S80" s="641">
        <f>_xlfn.DAYS(U80,T80)</f>
        <v>183</v>
      </c>
      <c r="T80" s="482">
        <v>45719</v>
      </c>
      <c r="U80" s="482">
        <v>45902</v>
      </c>
      <c r="V80" s="482"/>
      <c r="W80" s="415"/>
      <c r="X80" s="579"/>
      <c r="Y80" s="644">
        <v>3</v>
      </c>
      <c r="Z80" s="415">
        <v>9</v>
      </c>
      <c r="AA80" s="482">
        <v>45903</v>
      </c>
      <c r="AB80" s="495"/>
      <c r="AC80" s="420"/>
      <c r="AD80" s="420"/>
      <c r="AE80" s="4" t="s">
        <v>21</v>
      </c>
      <c r="AF80" s="420">
        <v>45993</v>
      </c>
      <c r="AG80" s="340">
        <f t="shared" ca="1" si="1"/>
        <v>-155</v>
      </c>
      <c r="AH80" s="423" t="s">
        <v>6138</v>
      </c>
      <c r="AI80" s="423" t="s">
        <v>6138</v>
      </c>
      <c r="AJ80" s="346" t="s">
        <v>6952</v>
      </c>
      <c r="AK80" s="4" t="s">
        <v>6140</v>
      </c>
      <c r="AL80" s="8" t="s">
        <v>1438</v>
      </c>
      <c r="AM80" s="424"/>
      <c r="AN80" s="425"/>
      <c r="AO80" s="4">
        <v>130886</v>
      </c>
      <c r="AP80" s="4"/>
      <c r="AQ80" s="234" t="e">
        <f>#REF!/R80</f>
        <v>#REF!</v>
      </c>
      <c r="AR80" s="234" t="e">
        <f>#REF!/AT80</f>
        <v>#REF!</v>
      </c>
      <c r="AS80" s="8" t="s">
        <v>6953</v>
      </c>
      <c r="AT80" s="4">
        <f>_xlfn.DAYS(U80,T80)</f>
        <v>183</v>
      </c>
      <c r="AU80" s="8" t="s">
        <v>6143</v>
      </c>
      <c r="AV80" s="8">
        <v>743</v>
      </c>
      <c r="AW80" s="232">
        <v>45709</v>
      </c>
      <c r="AX80" s="392">
        <v>90000000</v>
      </c>
      <c r="AY80" s="8">
        <v>778</v>
      </c>
      <c r="AZ80" s="392">
        <v>30000000</v>
      </c>
      <c r="BA80" s="420">
        <v>45719</v>
      </c>
      <c r="BB80" s="421"/>
      <c r="BC80" s="422"/>
      <c r="BD80" s="420"/>
      <c r="BE80" s="4"/>
      <c r="BF80" s="8" t="s">
        <v>6144</v>
      </c>
      <c r="BG80" s="232">
        <v>45719</v>
      </c>
      <c r="BH80" s="4">
        <v>1</v>
      </c>
      <c r="BI80" s="8">
        <v>1</v>
      </c>
      <c r="BJ80" s="231" t="s">
        <v>6954</v>
      </c>
      <c r="BK80" s="4" t="s">
        <v>202</v>
      </c>
      <c r="BL80" s="232">
        <v>45709</v>
      </c>
      <c r="BM80" s="232">
        <v>45709</v>
      </c>
      <c r="BN80" s="232">
        <v>46081</v>
      </c>
      <c r="BO80" s="232" t="s">
        <v>6144</v>
      </c>
      <c r="BP80" s="232" t="s">
        <v>805</v>
      </c>
      <c r="BQ80" s="8"/>
      <c r="BR80" s="403"/>
      <c r="BS80" s="8" t="s">
        <v>875</v>
      </c>
      <c r="BT80" s="8"/>
      <c r="BU80" s="8" t="s">
        <v>6147</v>
      </c>
      <c r="BV80" s="8" t="s">
        <v>6148</v>
      </c>
      <c r="BW80" s="597">
        <v>3102430109</v>
      </c>
      <c r="BX80" s="586" t="s">
        <v>6955</v>
      </c>
      <c r="BY80" s="416">
        <v>32094</v>
      </c>
      <c r="BZ80" s="8" t="s">
        <v>3831</v>
      </c>
      <c r="CA80" s="8"/>
      <c r="CB80" s="8"/>
      <c r="CC80" s="4"/>
      <c r="CD80" s="232"/>
      <c r="CE80" s="8" t="s">
        <v>797</v>
      </c>
      <c r="CF80" s="411">
        <f ca="1">DATEDIF(BY80,TODAY(),"Y")</f>
        <v>38</v>
      </c>
      <c r="CG80" s="421" t="s">
        <v>6181</v>
      </c>
      <c r="CH80" s="421" t="s">
        <v>6210</v>
      </c>
      <c r="CI80" s="198" t="s">
        <v>6956</v>
      </c>
      <c r="CJ80" s="8"/>
      <c r="CK80" s="8"/>
    </row>
    <row r="81" spans="1:89" ht="106.5">
      <c r="A81" s="415">
        <v>80</v>
      </c>
      <c r="B81" s="415"/>
      <c r="C81" s="640">
        <v>2025</v>
      </c>
      <c r="D81" s="415" t="s">
        <v>6957</v>
      </c>
      <c r="E81" s="905" t="s">
        <v>6958</v>
      </c>
      <c r="F81" s="690" t="s">
        <v>6959</v>
      </c>
      <c r="G81" s="415" t="s">
        <v>6130</v>
      </c>
      <c r="H81" s="579">
        <v>1020730342</v>
      </c>
      <c r="I81" s="415">
        <v>1</v>
      </c>
      <c r="J81" s="415" t="s">
        <v>6131</v>
      </c>
      <c r="K81" s="506" t="s">
        <v>6132</v>
      </c>
      <c r="L81" s="415" t="s">
        <v>6909</v>
      </c>
      <c r="M81" s="415" t="s">
        <v>6530</v>
      </c>
      <c r="N81" s="415">
        <v>10</v>
      </c>
      <c r="O81" s="415" t="s">
        <v>6135</v>
      </c>
      <c r="P81" s="415" t="s">
        <v>6960</v>
      </c>
      <c r="Q81" s="482">
        <v>45720</v>
      </c>
      <c r="R81" s="647">
        <v>6</v>
      </c>
      <c r="S81" s="641">
        <v>180</v>
      </c>
      <c r="T81" s="482">
        <v>45726</v>
      </c>
      <c r="U81" s="482">
        <v>45909</v>
      </c>
      <c r="V81" s="482"/>
      <c r="W81" s="415"/>
      <c r="X81" s="579"/>
      <c r="Y81" s="644">
        <v>3</v>
      </c>
      <c r="Z81" s="415">
        <v>9</v>
      </c>
      <c r="AA81" s="482">
        <v>45910</v>
      </c>
      <c r="AB81" s="495"/>
      <c r="AC81" s="420"/>
      <c r="AD81" s="420"/>
      <c r="AE81" s="4" t="s">
        <v>21</v>
      </c>
      <c r="AF81" s="420">
        <v>46000</v>
      </c>
      <c r="AG81" s="340">
        <f t="shared" ca="1" si="1"/>
        <v>-148</v>
      </c>
      <c r="AH81" s="423" t="s">
        <v>6138</v>
      </c>
      <c r="AI81" s="423" t="s">
        <v>6138</v>
      </c>
      <c r="AJ81" s="346" t="s">
        <v>6961</v>
      </c>
      <c r="AK81" s="4" t="s">
        <v>6140</v>
      </c>
      <c r="AL81" s="8" t="s">
        <v>1438</v>
      </c>
      <c r="AM81" s="424"/>
      <c r="AN81" s="425"/>
      <c r="AO81" s="4">
        <v>130886</v>
      </c>
      <c r="AP81" s="4"/>
      <c r="AQ81" s="234" t="e">
        <f>#REF!/R81</f>
        <v>#REF!</v>
      </c>
      <c r="AR81" s="234" t="e">
        <f>#REF!/AT81</f>
        <v>#REF!</v>
      </c>
      <c r="AS81" s="8" t="s">
        <v>6962</v>
      </c>
      <c r="AT81" s="4">
        <f>_xlfn.DAYS(U81,T81)</f>
        <v>183</v>
      </c>
      <c r="AU81" s="8" t="s">
        <v>6143</v>
      </c>
      <c r="AV81" s="8">
        <v>743</v>
      </c>
      <c r="AW81" s="232">
        <v>45709</v>
      </c>
      <c r="AX81" s="392">
        <v>90000000</v>
      </c>
      <c r="AY81" s="8">
        <v>781</v>
      </c>
      <c r="AZ81" s="392">
        <v>30000000</v>
      </c>
      <c r="BA81" s="420">
        <v>45721</v>
      </c>
      <c r="BB81" s="421"/>
      <c r="BC81" s="422"/>
      <c r="BD81" s="420"/>
      <c r="BE81" s="4"/>
      <c r="BF81" s="8" t="s">
        <v>6144</v>
      </c>
      <c r="BG81" s="232">
        <v>45722</v>
      </c>
      <c r="BH81" s="4">
        <v>1</v>
      </c>
      <c r="BI81" s="8">
        <v>1</v>
      </c>
      <c r="BJ81" s="231" t="s">
        <v>6963</v>
      </c>
      <c r="BK81" s="4" t="s">
        <v>202</v>
      </c>
      <c r="BL81" s="232">
        <v>45721</v>
      </c>
      <c r="BM81" s="232">
        <v>45720</v>
      </c>
      <c r="BN81" s="232">
        <v>46095</v>
      </c>
      <c r="BO81" s="232" t="s">
        <v>6144</v>
      </c>
      <c r="BP81" s="232" t="s">
        <v>805</v>
      </c>
      <c r="BQ81" s="8"/>
      <c r="BR81" s="403"/>
      <c r="BS81" s="8" t="s">
        <v>875</v>
      </c>
      <c r="BT81" s="8"/>
      <c r="BU81" s="8" t="s">
        <v>6147</v>
      </c>
      <c r="BV81" s="8" t="s">
        <v>6148</v>
      </c>
      <c r="BW81" s="597">
        <v>3057399316</v>
      </c>
      <c r="BX81" s="586" t="s">
        <v>6964</v>
      </c>
      <c r="BY81" s="416">
        <v>32130</v>
      </c>
      <c r="BZ81" s="8" t="s">
        <v>3831</v>
      </c>
      <c r="CA81" s="8"/>
      <c r="CB81" s="8"/>
      <c r="CC81" s="4"/>
      <c r="CD81" s="232"/>
      <c r="CE81" s="8" t="s">
        <v>797</v>
      </c>
      <c r="CF81" s="411">
        <f ca="1">DATEDIF(BY81,TODAY(),"Y")</f>
        <v>38</v>
      </c>
      <c r="CG81" s="421" t="s">
        <v>6181</v>
      </c>
      <c r="CH81" s="421" t="s">
        <v>6210</v>
      </c>
      <c r="CI81" s="198" t="s">
        <v>6965</v>
      </c>
      <c r="CJ81" s="8"/>
      <c r="CK81" s="8"/>
    </row>
    <row r="82" spans="1:89" ht="76.5">
      <c r="A82" s="415">
        <v>81</v>
      </c>
      <c r="B82" s="415"/>
      <c r="C82" s="640">
        <v>2025</v>
      </c>
      <c r="D82" s="415" t="s">
        <v>6966</v>
      </c>
      <c r="E82" s="905" t="s">
        <v>6967</v>
      </c>
      <c r="F82" s="690" t="s">
        <v>6968</v>
      </c>
      <c r="G82" s="415" t="s">
        <v>6130</v>
      </c>
      <c r="H82" s="579">
        <v>52205015</v>
      </c>
      <c r="I82" s="415">
        <v>0</v>
      </c>
      <c r="J82" s="415" t="s">
        <v>6131</v>
      </c>
      <c r="K82" s="506" t="s">
        <v>6215</v>
      </c>
      <c r="L82" s="415" t="s">
        <v>6436</v>
      </c>
      <c r="M82" s="415" t="s">
        <v>6548</v>
      </c>
      <c r="N82" s="415">
        <v>10</v>
      </c>
      <c r="O82" s="415" t="s">
        <v>6135</v>
      </c>
      <c r="P82" s="415" t="s">
        <v>6969</v>
      </c>
      <c r="Q82" s="482">
        <v>45709</v>
      </c>
      <c r="R82" s="647">
        <v>6</v>
      </c>
      <c r="S82" s="641">
        <f>_xlfn.DAYS(U82,T82)</f>
        <v>183</v>
      </c>
      <c r="T82" s="482">
        <v>45726</v>
      </c>
      <c r="U82" s="482">
        <v>45909</v>
      </c>
      <c r="V82" s="482"/>
      <c r="W82" s="415"/>
      <c r="X82" s="579"/>
      <c r="Y82" s="644"/>
      <c r="Z82" s="415"/>
      <c r="AA82" s="482"/>
      <c r="AB82" s="495"/>
      <c r="AC82" s="420"/>
      <c r="AD82" s="420"/>
      <c r="AE82" s="4" t="s">
        <v>21</v>
      </c>
      <c r="AF82" s="420">
        <v>45909</v>
      </c>
      <c r="AG82" s="340">
        <f t="shared" ca="1" si="1"/>
        <v>-239</v>
      </c>
      <c r="AH82" s="423" t="s">
        <v>6138</v>
      </c>
      <c r="AI82" s="423" t="s">
        <v>6138</v>
      </c>
      <c r="AJ82" s="346" t="s">
        <v>6970</v>
      </c>
      <c r="AK82" s="4" t="s">
        <v>6140</v>
      </c>
      <c r="AL82" s="8" t="s">
        <v>20</v>
      </c>
      <c r="AM82" s="424"/>
      <c r="AN82" s="425"/>
      <c r="AO82" s="4">
        <v>125907</v>
      </c>
      <c r="AP82" s="4"/>
      <c r="AQ82" s="234" t="e">
        <f>#REF!/R82</f>
        <v>#REF!</v>
      </c>
      <c r="AR82" s="234" t="e">
        <f>#REF!/AT82</f>
        <v>#REF!</v>
      </c>
      <c r="AS82" s="8" t="s">
        <v>6971</v>
      </c>
      <c r="AT82" s="4">
        <f>_xlfn.DAYS(U82,T82)</f>
        <v>183</v>
      </c>
      <c r="AU82" s="8" t="s">
        <v>6143</v>
      </c>
      <c r="AV82" s="8">
        <v>677</v>
      </c>
      <c r="AW82" s="232">
        <v>45686</v>
      </c>
      <c r="AX82" s="392">
        <v>235182000</v>
      </c>
      <c r="AY82" s="8">
        <v>779</v>
      </c>
      <c r="AZ82" s="392">
        <v>12378000</v>
      </c>
      <c r="BA82" s="420">
        <v>45719</v>
      </c>
      <c r="BB82" s="421"/>
      <c r="BC82" s="422"/>
      <c r="BD82" s="420"/>
      <c r="BE82" s="4"/>
      <c r="BF82" s="8" t="s">
        <v>6144</v>
      </c>
      <c r="BG82" s="232" t="s">
        <v>6884</v>
      </c>
      <c r="BH82" s="4">
        <v>5</v>
      </c>
      <c r="BI82" s="8">
        <v>5</v>
      </c>
      <c r="BJ82" s="231" t="s">
        <v>6972</v>
      </c>
      <c r="BK82" s="4" t="s">
        <v>202</v>
      </c>
      <c r="BL82" s="232">
        <v>45712</v>
      </c>
      <c r="BM82" s="232">
        <v>45709</v>
      </c>
      <c r="BN82" s="232">
        <v>46086</v>
      </c>
      <c r="BO82" s="232" t="s">
        <v>6144</v>
      </c>
      <c r="BP82" s="232" t="s">
        <v>805</v>
      </c>
      <c r="BQ82" s="8"/>
      <c r="BR82" s="403"/>
      <c r="BS82" s="8" t="s">
        <v>875</v>
      </c>
      <c r="BT82" s="8"/>
      <c r="BU82" s="8" t="s">
        <v>6162</v>
      </c>
      <c r="BV82" s="8" t="s">
        <v>6148</v>
      </c>
      <c r="BW82" s="597">
        <v>3173113088</v>
      </c>
      <c r="BX82" s="586" t="s">
        <v>6973</v>
      </c>
      <c r="BY82" s="416">
        <v>26764</v>
      </c>
      <c r="BZ82" s="8" t="s">
        <v>3136</v>
      </c>
      <c r="CA82" s="8"/>
      <c r="CB82" s="8"/>
      <c r="CC82" s="4"/>
      <c r="CD82" s="232"/>
      <c r="CE82" s="8" t="s">
        <v>797</v>
      </c>
      <c r="CF82" s="411">
        <f ca="1">DATEDIF(BY82,TODAY(),"Y")</f>
        <v>53</v>
      </c>
      <c r="CG82" s="421" t="s">
        <v>6181</v>
      </c>
      <c r="CH82" s="421" t="s">
        <v>6343</v>
      </c>
      <c r="CI82" s="198" t="s">
        <v>6974</v>
      </c>
      <c r="CJ82" s="8"/>
      <c r="CK82" s="8"/>
    </row>
    <row r="83" spans="1:89" ht="60.75">
      <c r="A83" s="415">
        <v>82</v>
      </c>
      <c r="B83" s="415"/>
      <c r="C83" s="640">
        <v>2025</v>
      </c>
      <c r="D83" s="415" t="s">
        <v>6975</v>
      </c>
      <c r="E83" s="905" t="s">
        <v>6976</v>
      </c>
      <c r="F83" s="907" t="s">
        <v>6977</v>
      </c>
      <c r="G83" s="415" t="s">
        <v>6130</v>
      </c>
      <c r="H83" s="579">
        <v>1022953015</v>
      </c>
      <c r="I83" s="415">
        <v>0</v>
      </c>
      <c r="J83" s="415" t="s">
        <v>6131</v>
      </c>
      <c r="K83" s="506" t="s">
        <v>6424</v>
      </c>
      <c r="L83" s="415" t="s">
        <v>6978</v>
      </c>
      <c r="M83" s="415" t="s">
        <v>6548</v>
      </c>
      <c r="N83" s="415">
        <v>10</v>
      </c>
      <c r="O83" s="415" t="s">
        <v>6135</v>
      </c>
      <c r="P83" s="415" t="s">
        <v>6979</v>
      </c>
      <c r="Q83" s="482">
        <v>45721</v>
      </c>
      <c r="R83" s="647">
        <v>6</v>
      </c>
      <c r="S83" s="641">
        <f>_xlfn.DAYS(U83,T83)</f>
        <v>183</v>
      </c>
      <c r="T83" s="482">
        <v>45726</v>
      </c>
      <c r="U83" s="482">
        <v>45909</v>
      </c>
      <c r="V83" s="482"/>
      <c r="W83" s="415"/>
      <c r="X83" s="579"/>
      <c r="Y83" s="644">
        <v>3</v>
      </c>
      <c r="Z83" s="415">
        <v>9</v>
      </c>
      <c r="AA83" s="482">
        <v>45910</v>
      </c>
      <c r="AB83" s="495"/>
      <c r="AC83" s="420"/>
      <c r="AD83" s="420"/>
      <c r="AE83" s="4" t="s">
        <v>21</v>
      </c>
      <c r="AF83" s="420">
        <v>46000</v>
      </c>
      <c r="AG83" s="340">
        <f t="shared" ca="1" si="1"/>
        <v>-148</v>
      </c>
      <c r="AH83" s="423" t="s">
        <v>6138</v>
      </c>
      <c r="AI83" s="423" t="s">
        <v>6138</v>
      </c>
      <c r="AJ83" s="346" t="s">
        <v>6980</v>
      </c>
      <c r="AK83" s="4" t="s">
        <v>6140</v>
      </c>
      <c r="AL83" s="8" t="s">
        <v>6490</v>
      </c>
      <c r="AM83" s="424" t="s">
        <v>6981</v>
      </c>
      <c r="AN83" s="425" t="s">
        <v>6982</v>
      </c>
      <c r="AO83" s="4">
        <v>125905</v>
      </c>
      <c r="AP83" s="4"/>
      <c r="AQ83" s="234" t="e">
        <f>#REF!/R83</f>
        <v>#REF!</v>
      </c>
      <c r="AR83" s="234" t="e">
        <f>#REF!/AT83</f>
        <v>#REF!</v>
      </c>
      <c r="AS83" s="8" t="s">
        <v>6983</v>
      </c>
      <c r="AT83" s="4">
        <f>_xlfn.DAYS(U83,T83)</f>
        <v>183</v>
      </c>
      <c r="AU83" s="8" t="s">
        <v>6143</v>
      </c>
      <c r="AV83" s="8">
        <v>678</v>
      </c>
      <c r="AW83" s="232">
        <v>45684</v>
      </c>
      <c r="AX83" s="392">
        <v>75000000</v>
      </c>
      <c r="AY83" s="8">
        <v>782</v>
      </c>
      <c r="AZ83" s="392">
        <v>15000000</v>
      </c>
      <c r="BA83" s="420">
        <v>45721</v>
      </c>
      <c r="BB83" s="421"/>
      <c r="BC83" s="422"/>
      <c r="BD83" s="420"/>
      <c r="BE83" s="4"/>
      <c r="BF83" s="8" t="s">
        <v>6144</v>
      </c>
      <c r="BG83" s="232">
        <v>45724</v>
      </c>
      <c r="BH83" s="4">
        <v>4</v>
      </c>
      <c r="BI83" s="8">
        <v>4</v>
      </c>
      <c r="BJ83" s="231" t="s">
        <v>6984</v>
      </c>
      <c r="BK83" s="4" t="s">
        <v>202</v>
      </c>
      <c r="BL83" s="232">
        <v>45721</v>
      </c>
      <c r="BM83" s="232">
        <v>45721</v>
      </c>
      <c r="BN83" s="232">
        <v>46101</v>
      </c>
      <c r="BO83" s="232" t="s">
        <v>6144</v>
      </c>
      <c r="BP83" s="232" t="s">
        <v>805</v>
      </c>
      <c r="BQ83" s="8"/>
      <c r="BR83" s="403"/>
      <c r="BS83" s="8" t="s">
        <v>875</v>
      </c>
      <c r="BT83" s="8"/>
      <c r="BU83" s="8" t="s">
        <v>6162</v>
      </c>
      <c r="BV83" s="8" t="s">
        <v>6148</v>
      </c>
      <c r="BW83" s="597">
        <v>3172493905</v>
      </c>
      <c r="BX83" s="586" t="s">
        <v>6985</v>
      </c>
      <c r="BY83" s="416">
        <v>32639</v>
      </c>
      <c r="BZ83" s="8" t="s">
        <v>3136</v>
      </c>
      <c r="CA83" s="8"/>
      <c r="CB83" s="8"/>
      <c r="CC83" s="4"/>
      <c r="CD83" s="232"/>
      <c r="CE83" s="8" t="s">
        <v>797</v>
      </c>
      <c r="CF83" s="411">
        <f ca="1">DATEDIF(BY83,TODAY(),"Y")</f>
        <v>36</v>
      </c>
      <c r="CG83" s="421" t="s">
        <v>6181</v>
      </c>
      <c r="CH83" s="421" t="s">
        <v>6245</v>
      </c>
      <c r="CI83" s="198" t="s">
        <v>6986</v>
      </c>
      <c r="CJ83" s="8"/>
      <c r="CK83" s="8"/>
    </row>
    <row r="84" spans="1:89" ht="76.5">
      <c r="A84" s="415">
        <v>83</v>
      </c>
      <c r="B84" s="415"/>
      <c r="C84" s="640">
        <v>2025</v>
      </c>
      <c r="D84" s="415" t="s">
        <v>6987</v>
      </c>
      <c r="E84" s="905" t="s">
        <v>6988</v>
      </c>
      <c r="F84" s="907" t="s">
        <v>6989</v>
      </c>
      <c r="G84" s="415" t="s">
        <v>6130</v>
      </c>
      <c r="H84" s="579">
        <v>52381922</v>
      </c>
      <c r="I84" s="415">
        <v>9</v>
      </c>
      <c r="J84" s="415" t="s">
        <v>6131</v>
      </c>
      <c r="K84" s="506" t="s">
        <v>6990</v>
      </c>
      <c r="L84" s="415" t="s">
        <v>6991</v>
      </c>
      <c r="M84" s="415" t="s">
        <v>6530</v>
      </c>
      <c r="N84" s="415">
        <v>10</v>
      </c>
      <c r="O84" s="415" t="s">
        <v>6135</v>
      </c>
      <c r="P84" s="415" t="s">
        <v>6992</v>
      </c>
      <c r="Q84" s="482">
        <v>45722</v>
      </c>
      <c r="R84" s="647">
        <v>6</v>
      </c>
      <c r="S84" s="641">
        <f>_xlfn.DAYS(U84,T84)</f>
        <v>183</v>
      </c>
      <c r="T84" s="482">
        <v>45729</v>
      </c>
      <c r="U84" s="482">
        <v>45912</v>
      </c>
      <c r="V84" s="482"/>
      <c r="W84" s="415"/>
      <c r="X84" s="579"/>
      <c r="Y84" s="644">
        <v>3</v>
      </c>
      <c r="Z84" s="415">
        <v>9</v>
      </c>
      <c r="AA84" s="482">
        <v>45913</v>
      </c>
      <c r="AB84" s="495"/>
      <c r="AC84" s="420"/>
      <c r="AD84" s="420"/>
      <c r="AE84" s="4" t="s">
        <v>21</v>
      </c>
      <c r="AF84" s="420">
        <v>46003</v>
      </c>
      <c r="AG84" s="340">
        <f t="shared" ca="1" si="1"/>
        <v>-145</v>
      </c>
      <c r="AH84" s="423" t="s">
        <v>6138</v>
      </c>
      <c r="AI84" s="423" t="s">
        <v>6138</v>
      </c>
      <c r="AJ84" s="346" t="s">
        <v>6993</v>
      </c>
      <c r="AK84" s="4" t="s">
        <v>6140</v>
      </c>
      <c r="AL84" s="8" t="s">
        <v>6490</v>
      </c>
      <c r="AM84" s="424" t="s">
        <v>6994</v>
      </c>
      <c r="AN84" s="425" t="s">
        <v>6995</v>
      </c>
      <c r="AO84" s="4">
        <v>130098</v>
      </c>
      <c r="AP84" s="4"/>
      <c r="AQ84" s="234" t="e">
        <f>#REF!/R84</f>
        <v>#REF!</v>
      </c>
      <c r="AR84" s="234" t="e">
        <f>#REF!/AT84</f>
        <v>#REF!</v>
      </c>
      <c r="AS84" s="8" t="s">
        <v>6996</v>
      </c>
      <c r="AT84" s="4">
        <f>_xlfn.DAYS(U84,T84)</f>
        <v>183</v>
      </c>
      <c r="AU84" s="8" t="s">
        <v>6143</v>
      </c>
      <c r="AV84" s="8">
        <v>739</v>
      </c>
      <c r="AW84" s="232">
        <v>45708</v>
      </c>
      <c r="AX84" s="392">
        <v>39000000</v>
      </c>
      <c r="AY84" s="8">
        <v>786</v>
      </c>
      <c r="AZ84" s="392">
        <v>39000000</v>
      </c>
      <c r="BA84" s="420">
        <v>45723</v>
      </c>
      <c r="BB84" s="421"/>
      <c r="BC84" s="422"/>
      <c r="BD84" s="420"/>
      <c r="BE84" s="4"/>
      <c r="BF84" s="8" t="s">
        <v>6144</v>
      </c>
      <c r="BG84" s="232">
        <v>45729</v>
      </c>
      <c r="BH84" s="4">
        <v>1</v>
      </c>
      <c r="BI84" s="8">
        <v>1</v>
      </c>
      <c r="BJ84" s="231" t="s">
        <v>6997</v>
      </c>
      <c r="BK84" s="4" t="s">
        <v>202</v>
      </c>
      <c r="BL84" s="232">
        <v>45728</v>
      </c>
      <c r="BM84" s="232">
        <v>45722</v>
      </c>
      <c r="BN84" s="232">
        <v>46109</v>
      </c>
      <c r="BO84" s="232" t="s">
        <v>6144</v>
      </c>
      <c r="BP84" s="232" t="s">
        <v>805</v>
      </c>
      <c r="BQ84" s="8"/>
      <c r="BR84" s="403"/>
      <c r="BS84" s="8" t="s">
        <v>875</v>
      </c>
      <c r="BT84" s="8"/>
      <c r="BU84" s="8" t="s">
        <v>6162</v>
      </c>
      <c r="BV84" s="8" t="s">
        <v>6148</v>
      </c>
      <c r="BW84" s="597">
        <v>3124549651</v>
      </c>
      <c r="BX84" s="586" t="s">
        <v>6998</v>
      </c>
      <c r="BY84" s="416">
        <v>28510</v>
      </c>
      <c r="BZ84" s="8" t="s">
        <v>3831</v>
      </c>
      <c r="CA84" s="8"/>
      <c r="CB84" s="8"/>
      <c r="CC84" s="4"/>
      <c r="CD84" s="232"/>
      <c r="CE84" s="8" t="s">
        <v>797</v>
      </c>
      <c r="CF84" s="411">
        <f ca="1">DATEDIF(BY84,TODAY(),"Y")</f>
        <v>48</v>
      </c>
      <c r="CG84" s="421" t="s">
        <v>6181</v>
      </c>
      <c r="CH84" s="421" t="s">
        <v>6166</v>
      </c>
      <c r="CI84" s="198" t="s">
        <v>6999</v>
      </c>
      <c r="CJ84" s="8"/>
      <c r="CK84" s="8"/>
    </row>
    <row r="85" spans="1:89" ht="45.75">
      <c r="A85" s="415">
        <v>84</v>
      </c>
      <c r="B85" s="415"/>
      <c r="C85" s="640">
        <v>2025</v>
      </c>
      <c r="D85" s="415" t="s">
        <v>7000</v>
      </c>
      <c r="E85" s="905" t="s">
        <v>7001</v>
      </c>
      <c r="F85" s="907" t="s">
        <v>7002</v>
      </c>
      <c r="G85" s="415" t="s">
        <v>6130</v>
      </c>
      <c r="H85" s="579">
        <v>1015464874</v>
      </c>
      <c r="I85" s="415">
        <v>7</v>
      </c>
      <c r="J85" s="415" t="s">
        <v>6131</v>
      </c>
      <c r="K85" s="506" t="s">
        <v>6570</v>
      </c>
      <c r="L85" s="415" t="s">
        <v>7003</v>
      </c>
      <c r="M85" s="415" t="s">
        <v>6548</v>
      </c>
      <c r="N85" s="415">
        <v>10</v>
      </c>
      <c r="O85" s="415" t="s">
        <v>6135</v>
      </c>
      <c r="P85" s="415" t="s">
        <v>7004</v>
      </c>
      <c r="Q85" s="482">
        <v>45721</v>
      </c>
      <c r="R85" s="647">
        <v>6</v>
      </c>
      <c r="S85" s="641">
        <f>_xlfn.DAYS(U85,T85)</f>
        <v>183</v>
      </c>
      <c r="T85" s="482">
        <v>45726</v>
      </c>
      <c r="U85" s="482">
        <v>45909</v>
      </c>
      <c r="V85" s="482"/>
      <c r="W85" s="415"/>
      <c r="X85" s="579"/>
      <c r="Y85" s="644">
        <v>3</v>
      </c>
      <c r="Z85" s="415">
        <v>9</v>
      </c>
      <c r="AA85" s="482">
        <v>45910</v>
      </c>
      <c r="AB85" s="495"/>
      <c r="AC85" s="420"/>
      <c r="AD85" s="420"/>
      <c r="AE85" s="4" t="s">
        <v>21</v>
      </c>
      <c r="AF85" s="420">
        <v>46000</v>
      </c>
      <c r="AG85" s="340">
        <f t="shared" ca="1" si="1"/>
        <v>-148</v>
      </c>
      <c r="AH85" s="423" t="s">
        <v>6138</v>
      </c>
      <c r="AI85" s="423" t="s">
        <v>6138</v>
      </c>
      <c r="AJ85" s="346" t="s">
        <v>7005</v>
      </c>
      <c r="AK85" s="4" t="s">
        <v>6140</v>
      </c>
      <c r="AL85" s="8" t="s">
        <v>6192</v>
      </c>
      <c r="AM85" s="424"/>
      <c r="AN85" s="425"/>
      <c r="AO85" s="4">
        <v>129470</v>
      </c>
      <c r="AP85" s="4"/>
      <c r="AQ85" s="234" t="e">
        <f>#REF!/R85</f>
        <v>#REF!</v>
      </c>
      <c r="AR85" s="234" t="e">
        <f>#REF!/AT85</f>
        <v>#REF!</v>
      </c>
      <c r="AS85" s="8" t="s">
        <v>7006</v>
      </c>
      <c r="AT85" s="4">
        <f>_xlfn.DAYS(U85,T85)</f>
        <v>183</v>
      </c>
      <c r="AU85" s="8" t="s">
        <v>6143</v>
      </c>
      <c r="AV85" s="8">
        <v>708</v>
      </c>
      <c r="AW85" s="232">
        <v>45691</v>
      </c>
      <c r="AX85" s="392">
        <v>63000000</v>
      </c>
      <c r="AY85" s="8">
        <v>783</v>
      </c>
      <c r="AZ85" s="392">
        <v>21000000</v>
      </c>
      <c r="BA85" s="420">
        <v>45721</v>
      </c>
      <c r="BB85" s="421"/>
      <c r="BC85" s="422"/>
      <c r="BD85" s="420"/>
      <c r="BE85" s="4"/>
      <c r="BF85" s="8" t="s">
        <v>6144</v>
      </c>
      <c r="BG85" s="232">
        <v>45724</v>
      </c>
      <c r="BH85" s="4">
        <v>1</v>
      </c>
      <c r="BI85" s="8">
        <v>1</v>
      </c>
      <c r="BJ85" s="231" t="s">
        <v>7007</v>
      </c>
      <c r="BK85" s="4" t="s">
        <v>202</v>
      </c>
      <c r="BL85" s="232">
        <v>45721</v>
      </c>
      <c r="BM85" s="232">
        <v>45721</v>
      </c>
      <c r="BN85" s="232">
        <v>46101</v>
      </c>
      <c r="BO85" s="232" t="s">
        <v>6144</v>
      </c>
      <c r="BP85" s="232" t="s">
        <v>805</v>
      </c>
      <c r="BQ85" s="8"/>
      <c r="BR85" s="403"/>
      <c r="BS85" s="8" t="s">
        <v>875</v>
      </c>
      <c r="BT85" s="8"/>
      <c r="BU85" s="8" t="s">
        <v>6147</v>
      </c>
      <c r="BV85" s="8" t="s">
        <v>6148</v>
      </c>
      <c r="BW85" s="597">
        <v>3046604297</v>
      </c>
      <c r="BX85" s="586" t="s">
        <v>7008</v>
      </c>
      <c r="BY85" s="416">
        <v>34239</v>
      </c>
      <c r="BZ85" s="8" t="s">
        <v>6554</v>
      </c>
      <c r="CA85" s="8"/>
      <c r="CB85" s="8"/>
      <c r="CC85" s="4"/>
      <c r="CD85" s="232"/>
      <c r="CE85" s="8" t="s">
        <v>797</v>
      </c>
      <c r="CF85" s="411">
        <f ca="1">DATEDIF(BY85,TODAY(),"Y")</f>
        <v>32</v>
      </c>
      <c r="CG85" s="421" t="s">
        <v>6181</v>
      </c>
      <c r="CH85" s="421" t="s">
        <v>6269</v>
      </c>
      <c r="CI85" s="198" t="s">
        <v>7009</v>
      </c>
      <c r="CJ85" s="8"/>
      <c r="CK85" s="8"/>
    </row>
    <row r="86" spans="1:89" ht="76.5">
      <c r="A86" s="415">
        <v>85</v>
      </c>
      <c r="B86" s="415"/>
      <c r="C86" s="640">
        <v>2025</v>
      </c>
      <c r="D86" s="415" t="s">
        <v>7010</v>
      </c>
      <c r="E86" s="905" t="s">
        <v>7011</v>
      </c>
      <c r="F86" s="907" t="s">
        <v>7012</v>
      </c>
      <c r="G86" s="415" t="s">
        <v>6130</v>
      </c>
      <c r="H86" s="579">
        <v>1000605029</v>
      </c>
      <c r="I86" s="415">
        <v>1</v>
      </c>
      <c r="J86" s="415" t="s">
        <v>6131</v>
      </c>
      <c r="K86" s="506" t="s">
        <v>7013</v>
      </c>
      <c r="L86" s="415" t="s">
        <v>7014</v>
      </c>
      <c r="M86" s="415" t="s">
        <v>6530</v>
      </c>
      <c r="N86" s="415">
        <v>10</v>
      </c>
      <c r="O86" s="415" t="s">
        <v>6135</v>
      </c>
      <c r="P86" s="415" t="s">
        <v>7015</v>
      </c>
      <c r="Q86" s="482">
        <v>45720</v>
      </c>
      <c r="R86" s="647">
        <v>6</v>
      </c>
      <c r="S86" s="641">
        <f>_xlfn.DAYS(U86,T86)</f>
        <v>183</v>
      </c>
      <c r="T86" s="482">
        <v>45730</v>
      </c>
      <c r="U86" s="482">
        <v>45913</v>
      </c>
      <c r="V86" s="482"/>
      <c r="W86" s="415"/>
      <c r="X86" s="579"/>
      <c r="Y86" s="644"/>
      <c r="Z86" s="415"/>
      <c r="AA86" s="482"/>
      <c r="AB86" s="495"/>
      <c r="AC86" s="420"/>
      <c r="AD86" s="420"/>
      <c r="AE86" s="4" t="s">
        <v>21</v>
      </c>
      <c r="AF86" s="420">
        <v>45913</v>
      </c>
      <c r="AG86" s="340">
        <f t="shared" ca="1" si="1"/>
        <v>-235</v>
      </c>
      <c r="AH86" s="423" t="s">
        <v>6138</v>
      </c>
      <c r="AI86" s="423" t="s">
        <v>6138</v>
      </c>
      <c r="AJ86" s="346" t="s">
        <v>7016</v>
      </c>
      <c r="AK86" s="4" t="s">
        <v>6140</v>
      </c>
      <c r="AL86" s="8" t="s">
        <v>1527</v>
      </c>
      <c r="AM86" s="424"/>
      <c r="AN86" s="425"/>
      <c r="AO86" s="4">
        <v>130101</v>
      </c>
      <c r="AP86" s="4"/>
      <c r="AQ86" s="234" t="e">
        <f>#REF!/R86</f>
        <v>#REF!</v>
      </c>
      <c r="AR86" s="234" t="e">
        <f>#REF!/AT86</f>
        <v>#REF!</v>
      </c>
      <c r="AS86" s="8" t="s">
        <v>7017</v>
      </c>
      <c r="AT86" s="4">
        <f>_xlfn.DAYS(U86,T86)</f>
        <v>183</v>
      </c>
      <c r="AU86" s="8" t="s">
        <v>6143</v>
      </c>
      <c r="AV86" s="8">
        <v>737</v>
      </c>
      <c r="AW86" s="232">
        <v>45697</v>
      </c>
      <c r="AX86" s="392">
        <v>33000000</v>
      </c>
      <c r="AY86" s="8">
        <v>787</v>
      </c>
      <c r="AZ86" s="392">
        <v>33000000</v>
      </c>
      <c r="BA86" s="420">
        <v>45723</v>
      </c>
      <c r="BB86" s="421"/>
      <c r="BC86" s="422"/>
      <c r="BD86" s="420"/>
      <c r="BE86" s="4"/>
      <c r="BF86" s="8" t="s">
        <v>6144</v>
      </c>
      <c r="BG86" s="232">
        <v>45727</v>
      </c>
      <c r="BH86" s="4">
        <v>1</v>
      </c>
      <c r="BI86" s="8">
        <v>1</v>
      </c>
      <c r="BJ86" s="231" t="s">
        <v>7018</v>
      </c>
      <c r="BK86" s="4" t="s">
        <v>202</v>
      </c>
      <c r="BL86" s="232">
        <v>45721</v>
      </c>
      <c r="BM86" s="232">
        <v>45720</v>
      </c>
      <c r="BN86" s="232">
        <v>45727</v>
      </c>
      <c r="BO86" s="232" t="s">
        <v>6144</v>
      </c>
      <c r="BP86" s="232" t="s">
        <v>805</v>
      </c>
      <c r="BQ86" s="8"/>
      <c r="BR86" s="403"/>
      <c r="BS86" s="8" t="s">
        <v>875</v>
      </c>
      <c r="BT86" s="8"/>
      <c r="BU86" s="8" t="s">
        <v>6162</v>
      </c>
      <c r="BV86" s="8" t="s">
        <v>6148</v>
      </c>
      <c r="BW86" s="597">
        <v>3143354062</v>
      </c>
      <c r="BX86" s="586" t="s">
        <v>7019</v>
      </c>
      <c r="BY86" s="416">
        <v>37089</v>
      </c>
      <c r="BZ86" s="8" t="s">
        <v>3831</v>
      </c>
      <c r="CA86" s="8"/>
      <c r="CB86" s="8"/>
      <c r="CC86" s="4"/>
      <c r="CD86" s="232"/>
      <c r="CE86" s="8" t="s">
        <v>797</v>
      </c>
      <c r="CF86" s="411">
        <f ca="1">DATEDIF(BY86,TODAY(),"Y")</f>
        <v>24</v>
      </c>
      <c r="CG86" s="421" t="s">
        <v>6181</v>
      </c>
      <c r="CH86" s="421" t="s">
        <v>6210</v>
      </c>
      <c r="CI86" s="198" t="s">
        <v>7020</v>
      </c>
      <c r="CJ86" s="8"/>
      <c r="CK86" s="8"/>
    </row>
    <row r="87" spans="1:89" ht="45.75">
      <c r="A87" s="415">
        <v>86</v>
      </c>
      <c r="B87" s="415"/>
      <c r="C87" s="640">
        <v>2025</v>
      </c>
      <c r="D87" s="415" t="s">
        <v>7021</v>
      </c>
      <c r="E87" s="905" t="s">
        <v>7022</v>
      </c>
      <c r="F87" s="907" t="s">
        <v>7023</v>
      </c>
      <c r="G87" s="415" t="s">
        <v>6130</v>
      </c>
      <c r="H87" s="579">
        <v>1013646511</v>
      </c>
      <c r="I87" s="415">
        <v>3</v>
      </c>
      <c r="J87" s="415" t="s">
        <v>6131</v>
      </c>
      <c r="K87" s="506" t="s">
        <v>6132</v>
      </c>
      <c r="L87" s="415" t="s">
        <v>6909</v>
      </c>
      <c r="M87" s="415" t="s">
        <v>6548</v>
      </c>
      <c r="N87" s="415">
        <v>10</v>
      </c>
      <c r="O87" s="415" t="s">
        <v>6135</v>
      </c>
      <c r="P87" s="415" t="s">
        <v>7024</v>
      </c>
      <c r="Q87" s="482">
        <v>45721</v>
      </c>
      <c r="R87" s="647">
        <v>6</v>
      </c>
      <c r="S87" s="641">
        <f>_xlfn.DAYS(U87,T87)</f>
        <v>183</v>
      </c>
      <c r="T87" s="482">
        <v>45729</v>
      </c>
      <c r="U87" s="482">
        <v>45912</v>
      </c>
      <c r="V87" s="482"/>
      <c r="W87" s="415"/>
      <c r="X87" s="579"/>
      <c r="Y87" s="644"/>
      <c r="Z87" s="415"/>
      <c r="AA87" s="482"/>
      <c r="AB87" s="495"/>
      <c r="AC87" s="420"/>
      <c r="AD87" s="420"/>
      <c r="AE87" s="4" t="s">
        <v>21</v>
      </c>
      <c r="AF87" s="420">
        <v>45912</v>
      </c>
      <c r="AG87" s="340">
        <f t="shared" ca="1" si="1"/>
        <v>-236</v>
      </c>
      <c r="AH87" s="423" t="s">
        <v>6138</v>
      </c>
      <c r="AI87" s="423" t="s">
        <v>6138</v>
      </c>
      <c r="AJ87" s="346" t="s">
        <v>7025</v>
      </c>
      <c r="AK87" s="4" t="s">
        <v>6140</v>
      </c>
      <c r="AL87" s="8" t="s">
        <v>1814</v>
      </c>
      <c r="AM87" s="424" t="s">
        <v>7026</v>
      </c>
      <c r="AN87" s="425" t="s">
        <v>7027</v>
      </c>
      <c r="AO87" s="4">
        <v>128359</v>
      </c>
      <c r="AP87" s="4"/>
      <c r="AQ87" s="234" t="e">
        <f>#REF!/R87</f>
        <v>#REF!</v>
      </c>
      <c r="AR87" s="234" t="e">
        <f>#REF!/AT87</f>
        <v>#REF!</v>
      </c>
      <c r="AS87" s="8" t="s">
        <v>7028</v>
      </c>
      <c r="AT87" s="4">
        <f>_xlfn.DAYS(U87,T87)</f>
        <v>183</v>
      </c>
      <c r="AU87" s="8" t="s">
        <v>6143</v>
      </c>
      <c r="AV87" s="8">
        <v>683</v>
      </c>
      <c r="AW87" s="232">
        <v>45684</v>
      </c>
      <c r="AX87" s="392">
        <v>42000000</v>
      </c>
      <c r="AY87" s="8">
        <v>788</v>
      </c>
      <c r="AZ87" s="392">
        <v>21000000</v>
      </c>
      <c r="BA87" s="420">
        <v>45723</v>
      </c>
      <c r="BB87" s="421"/>
      <c r="BC87" s="422"/>
      <c r="BD87" s="420"/>
      <c r="BE87" s="4"/>
      <c r="BF87" s="8" t="s">
        <v>6144</v>
      </c>
      <c r="BG87" s="232">
        <v>45729</v>
      </c>
      <c r="BH87" s="4">
        <v>5</v>
      </c>
      <c r="BI87" s="8">
        <v>5</v>
      </c>
      <c r="BJ87" s="231" t="s">
        <v>7029</v>
      </c>
      <c r="BK87" s="4" t="s">
        <v>202</v>
      </c>
      <c r="BL87" s="232">
        <v>45721</v>
      </c>
      <c r="BM87" s="232">
        <v>45721</v>
      </c>
      <c r="BN87" s="232">
        <v>46091</v>
      </c>
      <c r="BO87" s="232" t="s">
        <v>6144</v>
      </c>
      <c r="BP87" s="232" t="s">
        <v>805</v>
      </c>
      <c r="BQ87" s="8"/>
      <c r="BR87" s="403"/>
      <c r="BS87" s="8" t="s">
        <v>875</v>
      </c>
      <c r="BT87" s="8"/>
      <c r="BU87" s="8" t="s">
        <v>6162</v>
      </c>
      <c r="BV87" s="8" t="s">
        <v>6148</v>
      </c>
      <c r="BW87" s="597">
        <v>3123643401</v>
      </c>
      <c r="BX87" s="586" t="s">
        <v>7030</v>
      </c>
      <c r="BY87" s="416">
        <v>34350</v>
      </c>
      <c r="BZ87" s="8" t="s">
        <v>6554</v>
      </c>
      <c r="CA87" s="8"/>
      <c r="CB87" s="8"/>
      <c r="CC87" s="4"/>
      <c r="CD87" s="232"/>
      <c r="CE87" s="8" t="s">
        <v>797</v>
      </c>
      <c r="CF87" s="411">
        <f ca="1">DATEDIF(BY87,TODAY(),"Y")</f>
        <v>32</v>
      </c>
      <c r="CG87" s="421" t="s">
        <v>6209</v>
      </c>
      <c r="CH87" s="421" t="s">
        <v>6269</v>
      </c>
      <c r="CI87" s="198" t="s">
        <v>7031</v>
      </c>
      <c r="CJ87" s="8"/>
      <c r="CK87" s="8"/>
    </row>
    <row r="88" spans="1:89" ht="60.75">
      <c r="A88" s="415">
        <v>87</v>
      </c>
      <c r="B88" s="415"/>
      <c r="C88" s="640">
        <v>2025</v>
      </c>
      <c r="D88" s="415" t="s">
        <v>7032</v>
      </c>
      <c r="E88" s="905" t="s">
        <v>7033</v>
      </c>
      <c r="F88" s="907" t="s">
        <v>7034</v>
      </c>
      <c r="G88" s="415" t="s">
        <v>6130</v>
      </c>
      <c r="H88" s="579">
        <v>52860316</v>
      </c>
      <c r="I88" s="415">
        <v>0</v>
      </c>
      <c r="J88" s="415" t="s">
        <v>6131</v>
      </c>
      <c r="K88" s="506" t="s">
        <v>6839</v>
      </c>
      <c r="L88" s="415" t="s">
        <v>7035</v>
      </c>
      <c r="M88" s="415" t="s">
        <v>6548</v>
      </c>
      <c r="N88" s="415">
        <v>10</v>
      </c>
      <c r="O88" s="415" t="s">
        <v>6135</v>
      </c>
      <c r="P88" s="415" t="s">
        <v>7036</v>
      </c>
      <c r="Q88" s="482">
        <v>45722</v>
      </c>
      <c r="R88" s="647">
        <v>6</v>
      </c>
      <c r="S88" s="641">
        <f>_xlfn.DAYS(U88,T88)</f>
        <v>183</v>
      </c>
      <c r="T88" s="482">
        <v>45729</v>
      </c>
      <c r="U88" s="482">
        <v>45912</v>
      </c>
      <c r="V88" s="482"/>
      <c r="W88" s="415"/>
      <c r="X88" s="579"/>
      <c r="Y88" s="644"/>
      <c r="Z88" s="415"/>
      <c r="AA88" s="482"/>
      <c r="AB88" s="495"/>
      <c r="AC88" s="420"/>
      <c r="AD88" s="420"/>
      <c r="AE88" s="4" t="s">
        <v>21</v>
      </c>
      <c r="AF88" s="420">
        <v>45912</v>
      </c>
      <c r="AG88" s="340">
        <f t="shared" ca="1" si="1"/>
        <v>-236</v>
      </c>
      <c r="AH88" s="423" t="s">
        <v>6138</v>
      </c>
      <c r="AI88" s="423" t="s">
        <v>6138</v>
      </c>
      <c r="AJ88" s="346" t="s">
        <v>7037</v>
      </c>
      <c r="AK88" s="4" t="s">
        <v>6140</v>
      </c>
      <c r="AL88" s="8" t="s">
        <v>6192</v>
      </c>
      <c r="AM88" s="424"/>
      <c r="AN88" s="425"/>
      <c r="AO88" s="4">
        <v>129627</v>
      </c>
      <c r="AP88" s="4"/>
      <c r="AQ88" s="234" t="e">
        <f>#REF!/R88</f>
        <v>#REF!</v>
      </c>
      <c r="AR88" s="234" t="e">
        <f>#REF!/AT88</f>
        <v>#REF!</v>
      </c>
      <c r="AS88" s="8" t="s">
        <v>7038</v>
      </c>
      <c r="AT88" s="4">
        <f>_xlfn.DAYS(U88,T88)</f>
        <v>183</v>
      </c>
      <c r="AU88" s="8" t="s">
        <v>6143</v>
      </c>
      <c r="AV88" s="8">
        <v>736</v>
      </c>
      <c r="AW88" s="232">
        <v>45706</v>
      </c>
      <c r="AX88" s="392">
        <v>61890000</v>
      </c>
      <c r="AY88" s="8">
        <v>791</v>
      </c>
      <c r="AZ88" s="392">
        <v>12378000</v>
      </c>
      <c r="BA88" s="420">
        <v>45723</v>
      </c>
      <c r="BB88" s="421"/>
      <c r="BC88" s="422"/>
      <c r="BD88" s="420"/>
      <c r="BE88" s="4"/>
      <c r="BF88" s="8" t="s">
        <v>6144</v>
      </c>
      <c r="BG88" s="232">
        <v>45729</v>
      </c>
      <c r="BH88" s="4">
        <v>4</v>
      </c>
      <c r="BI88" s="8">
        <v>4</v>
      </c>
      <c r="BJ88" s="231" t="s">
        <v>7039</v>
      </c>
      <c r="BK88" s="4" t="s">
        <v>202</v>
      </c>
      <c r="BL88" s="232">
        <v>45723</v>
      </c>
      <c r="BM88" s="232">
        <v>45722</v>
      </c>
      <c r="BN88" s="232">
        <v>46101</v>
      </c>
      <c r="BO88" s="232" t="s">
        <v>6144</v>
      </c>
      <c r="BP88" s="232" t="s">
        <v>805</v>
      </c>
      <c r="BQ88" s="8"/>
      <c r="BR88" s="403"/>
      <c r="BS88" s="8" t="s">
        <v>875</v>
      </c>
      <c r="BT88" s="8"/>
      <c r="BU88" s="8" t="s">
        <v>6162</v>
      </c>
      <c r="BV88" s="8" t="s">
        <v>6148</v>
      </c>
      <c r="BW88" s="597">
        <v>3214950539</v>
      </c>
      <c r="BX88" s="586" t="s">
        <v>7040</v>
      </c>
      <c r="BY88" s="416">
        <v>30300</v>
      </c>
      <c r="BZ88" s="8" t="s">
        <v>3136</v>
      </c>
      <c r="CA88" s="8"/>
      <c r="CB88" s="8"/>
      <c r="CC88" s="4"/>
      <c r="CD88" s="232"/>
      <c r="CE88" s="8" t="s">
        <v>797</v>
      </c>
      <c r="CF88" s="411">
        <f ca="1">DATEDIF(BY88,TODAY(),"Y")</f>
        <v>43</v>
      </c>
      <c r="CG88" s="421" t="s">
        <v>6150</v>
      </c>
      <c r="CH88" s="421" t="s">
        <v>6166</v>
      </c>
      <c r="CI88" s="198" t="s">
        <v>7041</v>
      </c>
      <c r="CJ88" s="8"/>
      <c r="CK88" s="8"/>
    </row>
    <row r="89" spans="1:89" ht="60.75">
      <c r="A89" s="415">
        <v>88</v>
      </c>
      <c r="B89" s="415"/>
      <c r="C89" s="640">
        <v>2025</v>
      </c>
      <c r="D89" s="415" t="s">
        <v>7042</v>
      </c>
      <c r="E89" s="905" t="s">
        <v>7043</v>
      </c>
      <c r="F89" s="907" t="s">
        <v>7044</v>
      </c>
      <c r="G89" s="415" t="s">
        <v>6130</v>
      </c>
      <c r="H89" s="579">
        <v>9972030</v>
      </c>
      <c r="I89" s="415">
        <v>4</v>
      </c>
      <c r="J89" s="415" t="s">
        <v>6131</v>
      </c>
      <c r="K89" s="506" t="s">
        <v>6132</v>
      </c>
      <c r="L89" s="415" t="s">
        <v>6909</v>
      </c>
      <c r="M89" s="415" t="s">
        <v>6548</v>
      </c>
      <c r="N89" s="415">
        <v>10</v>
      </c>
      <c r="O89" s="415" t="s">
        <v>6135</v>
      </c>
      <c r="P89" s="415" t="s">
        <v>7045</v>
      </c>
      <c r="Q89" s="482">
        <v>45727</v>
      </c>
      <c r="R89" s="647">
        <v>6</v>
      </c>
      <c r="S89" s="641">
        <f>_xlfn.DAYS(U89,T89)</f>
        <v>183</v>
      </c>
      <c r="T89" s="482">
        <v>45730</v>
      </c>
      <c r="U89" s="482">
        <v>45913</v>
      </c>
      <c r="V89" s="482"/>
      <c r="W89" s="415"/>
      <c r="X89" s="579"/>
      <c r="Y89" s="644"/>
      <c r="Z89" s="415"/>
      <c r="AA89" s="482"/>
      <c r="AB89" s="495"/>
      <c r="AC89" s="420"/>
      <c r="AD89" s="420"/>
      <c r="AE89" s="232">
        <v>45869</v>
      </c>
      <c r="AF89" s="420">
        <v>45913</v>
      </c>
      <c r="AG89" s="340">
        <f t="shared" ca="1" si="1"/>
        <v>-235</v>
      </c>
      <c r="AH89" s="423" t="s">
        <v>6138</v>
      </c>
      <c r="AI89" s="423" t="s">
        <v>6138</v>
      </c>
      <c r="AJ89" s="346" t="s">
        <v>7046</v>
      </c>
      <c r="AK89" s="4" t="s">
        <v>6140</v>
      </c>
      <c r="AL89" s="8" t="s">
        <v>6192</v>
      </c>
      <c r="AM89" s="424"/>
      <c r="AN89" s="425"/>
      <c r="AO89" s="4">
        <v>128991</v>
      </c>
      <c r="AP89" s="4"/>
      <c r="AQ89" s="234" t="e">
        <f>#REF!/R89</f>
        <v>#REF!</v>
      </c>
      <c r="AR89" s="234" t="e">
        <f>#REF!/AT89</f>
        <v>#REF!</v>
      </c>
      <c r="AS89" s="8" t="s">
        <v>7047</v>
      </c>
      <c r="AT89" s="4">
        <f>_xlfn.DAYS(U89,T89)</f>
        <v>183</v>
      </c>
      <c r="AU89" s="8" t="s">
        <v>6143</v>
      </c>
      <c r="AV89" s="8">
        <v>726</v>
      </c>
      <c r="AW89" s="232">
        <v>45699</v>
      </c>
      <c r="AX89" s="392">
        <v>42000000</v>
      </c>
      <c r="AY89" s="8">
        <v>806</v>
      </c>
      <c r="AZ89" s="392">
        <v>21000000</v>
      </c>
      <c r="BA89" s="420">
        <v>45728</v>
      </c>
      <c r="BB89" s="421"/>
      <c r="BC89" s="422"/>
      <c r="BD89" s="420"/>
      <c r="BE89" s="4"/>
      <c r="BF89" s="8" t="s">
        <v>6144</v>
      </c>
      <c r="BG89" s="232">
        <v>45730</v>
      </c>
      <c r="BH89" s="4">
        <v>1</v>
      </c>
      <c r="BI89" s="8">
        <v>1</v>
      </c>
      <c r="BJ89" s="231" t="s">
        <v>7048</v>
      </c>
      <c r="BK89" s="4" t="s">
        <v>202</v>
      </c>
      <c r="BL89" s="232">
        <v>45728</v>
      </c>
      <c r="BM89" s="232">
        <v>45727</v>
      </c>
      <c r="BN89" s="232">
        <v>46096</v>
      </c>
      <c r="BO89" s="232" t="s">
        <v>6144</v>
      </c>
      <c r="BP89" s="232" t="s">
        <v>805</v>
      </c>
      <c r="BQ89" s="8"/>
      <c r="BR89" s="403"/>
      <c r="BS89" s="8" t="s">
        <v>875</v>
      </c>
      <c r="BT89" s="8"/>
      <c r="BU89" s="8" t="s">
        <v>6147</v>
      </c>
      <c r="BV89" s="8" t="s">
        <v>6148</v>
      </c>
      <c r="BW89" s="597">
        <v>3156166281</v>
      </c>
      <c r="BX89" s="586" t="s">
        <v>7049</v>
      </c>
      <c r="BY89" s="416">
        <v>28784</v>
      </c>
      <c r="BZ89" s="8" t="s">
        <v>6554</v>
      </c>
      <c r="CA89" s="8"/>
      <c r="CB89" s="8"/>
      <c r="CC89" s="4"/>
      <c r="CD89" s="232"/>
      <c r="CE89" s="8" t="s">
        <v>797</v>
      </c>
      <c r="CF89" s="411">
        <f ca="1">DATEDIF(BY89,TODAY(),"Y")</f>
        <v>47</v>
      </c>
      <c r="CG89" s="421" t="s">
        <v>6181</v>
      </c>
      <c r="CH89" s="421" t="s">
        <v>7050</v>
      </c>
      <c r="CI89" s="198" t="s">
        <v>7051</v>
      </c>
      <c r="CJ89" s="8"/>
      <c r="CK89" s="8"/>
    </row>
    <row r="90" spans="1:89" ht="45.75">
      <c r="A90" s="415">
        <v>89</v>
      </c>
      <c r="B90" s="415"/>
      <c r="C90" s="640">
        <v>2025</v>
      </c>
      <c r="D90" s="415" t="s">
        <v>7052</v>
      </c>
      <c r="E90" s="905" t="s">
        <v>7053</v>
      </c>
      <c r="F90" s="907" t="s">
        <v>7054</v>
      </c>
      <c r="G90" s="415" t="s">
        <v>6130</v>
      </c>
      <c r="H90" s="579">
        <v>1022342284</v>
      </c>
      <c r="I90" s="415">
        <v>3</v>
      </c>
      <c r="J90" s="415" t="s">
        <v>6131</v>
      </c>
      <c r="K90" s="506" t="s">
        <v>6132</v>
      </c>
      <c r="L90" s="415" t="s">
        <v>6909</v>
      </c>
      <c r="M90" s="415" t="s">
        <v>6530</v>
      </c>
      <c r="N90" s="415">
        <v>10</v>
      </c>
      <c r="O90" s="415" t="s">
        <v>6135</v>
      </c>
      <c r="P90" s="415" t="s">
        <v>7055</v>
      </c>
      <c r="Q90" s="482">
        <v>45722</v>
      </c>
      <c r="R90" s="647">
        <v>6</v>
      </c>
      <c r="S90" s="641">
        <f>_xlfn.DAYS(U90,T90)</f>
        <v>183</v>
      </c>
      <c r="T90" s="482">
        <v>45726</v>
      </c>
      <c r="U90" s="482">
        <v>45909</v>
      </c>
      <c r="V90" s="482"/>
      <c r="W90" s="415"/>
      <c r="X90" s="579"/>
      <c r="Y90" s="644">
        <v>3</v>
      </c>
      <c r="Z90" s="415">
        <v>9</v>
      </c>
      <c r="AA90" s="482">
        <v>45910</v>
      </c>
      <c r="AB90" s="495"/>
      <c r="AC90" s="420"/>
      <c r="AD90" s="420"/>
      <c r="AE90" s="4" t="s">
        <v>21</v>
      </c>
      <c r="AF90" s="420">
        <v>46000</v>
      </c>
      <c r="AG90" s="340">
        <f t="shared" ca="1" si="1"/>
        <v>-148</v>
      </c>
      <c r="AH90" s="423" t="s">
        <v>6138</v>
      </c>
      <c r="AI90" s="423" t="s">
        <v>6138</v>
      </c>
      <c r="AJ90" s="346" t="s">
        <v>7056</v>
      </c>
      <c r="AK90" s="4" t="s">
        <v>6140</v>
      </c>
      <c r="AL90" s="8" t="s">
        <v>6175</v>
      </c>
      <c r="AM90" s="424" t="s">
        <v>7057</v>
      </c>
      <c r="AN90" s="425" t="s">
        <v>7058</v>
      </c>
      <c r="AO90" s="4">
        <v>128335</v>
      </c>
      <c r="AP90" s="4"/>
      <c r="AQ90" s="234" t="e">
        <f>#REF!/R90</f>
        <v>#REF!</v>
      </c>
      <c r="AR90" s="234" t="e">
        <f>#REF!/AT90</f>
        <v>#REF!</v>
      </c>
      <c r="AS90" s="8" t="s">
        <v>7059</v>
      </c>
      <c r="AT90" s="4">
        <f>_xlfn.DAYS(U90,T90)</f>
        <v>183</v>
      </c>
      <c r="AU90" s="8" t="s">
        <v>6143</v>
      </c>
      <c r="AV90" s="8">
        <v>717</v>
      </c>
      <c r="AW90" s="232">
        <v>45692</v>
      </c>
      <c r="AX90" s="392" t="s">
        <v>7060</v>
      </c>
      <c r="AY90" s="8">
        <v>785</v>
      </c>
      <c r="AZ90" s="392">
        <v>43800000</v>
      </c>
      <c r="BA90" s="420">
        <v>45723</v>
      </c>
      <c r="BB90" s="421"/>
      <c r="BC90" s="422"/>
      <c r="BD90" s="420"/>
      <c r="BE90" s="4"/>
      <c r="BF90" s="8" t="s">
        <v>6144</v>
      </c>
      <c r="BG90" s="232">
        <v>45726</v>
      </c>
      <c r="BH90" s="4">
        <v>1</v>
      </c>
      <c r="BI90" s="8">
        <v>1</v>
      </c>
      <c r="BJ90" s="231" t="s">
        <v>7061</v>
      </c>
      <c r="BK90" s="4" t="s">
        <v>202</v>
      </c>
      <c r="BL90" s="232">
        <v>45723</v>
      </c>
      <c r="BM90" s="232">
        <v>45722</v>
      </c>
      <c r="BN90" s="232">
        <v>46087</v>
      </c>
      <c r="BO90" s="232" t="s">
        <v>6144</v>
      </c>
      <c r="BP90" s="232" t="s">
        <v>805</v>
      </c>
      <c r="BQ90" s="8"/>
      <c r="BR90" s="403"/>
      <c r="BS90" s="8" t="s">
        <v>875</v>
      </c>
      <c r="BT90" s="8"/>
      <c r="BU90" s="8" t="s">
        <v>6162</v>
      </c>
      <c r="BV90" s="8" t="s">
        <v>6148</v>
      </c>
      <c r="BW90" s="597">
        <v>3132277065</v>
      </c>
      <c r="BX90" s="586" t="s">
        <v>7062</v>
      </c>
      <c r="BY90" s="416">
        <v>32140</v>
      </c>
      <c r="BZ90" s="8" t="s">
        <v>3831</v>
      </c>
      <c r="CA90" s="8"/>
      <c r="CB90" s="8"/>
      <c r="CC90" s="4"/>
      <c r="CD90" s="232"/>
      <c r="CE90" s="8" t="s">
        <v>797</v>
      </c>
      <c r="CF90" s="411">
        <f ca="1">DATEDIF(BY90,TODAY(),"Y")</f>
        <v>38</v>
      </c>
      <c r="CG90" s="421" t="s">
        <v>6165</v>
      </c>
      <c r="CH90" s="421" t="s">
        <v>6210</v>
      </c>
      <c r="CI90" s="198" t="s">
        <v>7063</v>
      </c>
      <c r="CJ90" s="8"/>
      <c r="CK90" s="8"/>
    </row>
    <row r="91" spans="1:89" ht="60.75">
      <c r="A91" s="415">
        <v>90</v>
      </c>
      <c r="B91" s="415"/>
      <c r="C91" s="640">
        <v>2025</v>
      </c>
      <c r="D91" s="415" t="s">
        <v>7064</v>
      </c>
      <c r="E91" s="905" t="s">
        <v>7065</v>
      </c>
      <c r="F91" s="907" t="s">
        <v>7066</v>
      </c>
      <c r="G91" s="415" t="s">
        <v>6130</v>
      </c>
      <c r="H91" s="579">
        <v>79558171</v>
      </c>
      <c r="I91" s="415">
        <v>4</v>
      </c>
      <c r="J91" s="415" t="s">
        <v>6131</v>
      </c>
      <c r="K91" s="506" t="s">
        <v>6581</v>
      </c>
      <c r="L91" s="415" t="s">
        <v>7067</v>
      </c>
      <c r="M91" s="415" t="s">
        <v>6548</v>
      </c>
      <c r="N91" s="415">
        <v>10</v>
      </c>
      <c r="O91" s="415" t="s">
        <v>6135</v>
      </c>
      <c r="P91" s="415" t="s">
        <v>7068</v>
      </c>
      <c r="Q91" s="482">
        <v>45728</v>
      </c>
      <c r="R91" s="647">
        <v>6</v>
      </c>
      <c r="S91" s="641">
        <f>_xlfn.DAYS(U91,T91)</f>
        <v>183</v>
      </c>
      <c r="T91" s="482">
        <v>45730</v>
      </c>
      <c r="U91" s="482">
        <v>45913</v>
      </c>
      <c r="V91" s="482"/>
      <c r="W91" s="415"/>
      <c r="X91" s="579"/>
      <c r="Y91" s="644">
        <v>3</v>
      </c>
      <c r="Z91" s="415">
        <v>9</v>
      </c>
      <c r="AA91" s="482">
        <v>45914</v>
      </c>
      <c r="AB91" s="495"/>
      <c r="AC91" s="420"/>
      <c r="AD91" s="420"/>
      <c r="AE91" s="4" t="s">
        <v>21</v>
      </c>
      <c r="AF91" s="420">
        <v>46004</v>
      </c>
      <c r="AG91" s="340">
        <f t="shared" ca="1" si="1"/>
        <v>-144</v>
      </c>
      <c r="AH91" s="423" t="s">
        <v>6138</v>
      </c>
      <c r="AI91" s="423" t="s">
        <v>6138</v>
      </c>
      <c r="AJ91" s="346" t="s">
        <v>7069</v>
      </c>
      <c r="AK91" s="4" t="s">
        <v>6140</v>
      </c>
      <c r="AL91" s="8" t="s">
        <v>6192</v>
      </c>
      <c r="AM91" s="424" t="s">
        <v>6829</v>
      </c>
      <c r="AN91" s="425" t="s">
        <v>6830</v>
      </c>
      <c r="AO91" s="4">
        <v>130373</v>
      </c>
      <c r="AP91" s="4"/>
      <c r="AQ91" s="234" t="e">
        <f>#REF!/R91</f>
        <v>#REF!</v>
      </c>
      <c r="AR91" s="234" t="e">
        <f>#REF!/AT91</f>
        <v>#REF!</v>
      </c>
      <c r="AS91" s="8" t="s">
        <v>7070</v>
      </c>
      <c r="AT91" s="4">
        <f>_xlfn.DAYS(U91,T91)</f>
        <v>183</v>
      </c>
      <c r="AU91" s="8" t="s">
        <v>6143</v>
      </c>
      <c r="AV91" s="8">
        <v>744</v>
      </c>
      <c r="AW91" s="232">
        <v>45719</v>
      </c>
      <c r="AX91" s="392">
        <v>21000000</v>
      </c>
      <c r="AY91" s="8">
        <v>812</v>
      </c>
      <c r="AZ91" s="392">
        <v>21000000</v>
      </c>
      <c r="BA91" s="420">
        <v>45729</v>
      </c>
      <c r="BB91" s="421"/>
      <c r="BC91" s="422"/>
      <c r="BD91" s="420"/>
      <c r="BE91" s="4"/>
      <c r="BF91" s="8" t="s">
        <v>6144</v>
      </c>
      <c r="BG91" s="232">
        <v>45730</v>
      </c>
      <c r="BH91" s="4">
        <v>1</v>
      </c>
      <c r="BI91" s="8">
        <v>1</v>
      </c>
      <c r="BJ91" s="231" t="s">
        <v>7071</v>
      </c>
      <c r="BK91" s="4" t="s">
        <v>1056</v>
      </c>
      <c r="BL91" s="232">
        <v>45729</v>
      </c>
      <c r="BM91" s="232">
        <v>45728</v>
      </c>
      <c r="BN91" s="232">
        <v>46097</v>
      </c>
      <c r="BO91" s="232" t="s">
        <v>6144</v>
      </c>
      <c r="BP91" s="232" t="s">
        <v>805</v>
      </c>
      <c r="BQ91" s="8"/>
      <c r="BR91" s="403"/>
      <c r="BS91" s="8" t="s">
        <v>875</v>
      </c>
      <c r="BT91" s="8"/>
      <c r="BU91" s="8" t="s">
        <v>6147</v>
      </c>
      <c r="BV91" s="8" t="s">
        <v>6148</v>
      </c>
      <c r="BW91" s="597">
        <v>3125295863</v>
      </c>
      <c r="BX91" s="586" t="s">
        <v>7072</v>
      </c>
      <c r="BY91" s="416">
        <v>26795</v>
      </c>
      <c r="BZ91" s="8" t="s">
        <v>6554</v>
      </c>
      <c r="CA91" s="8"/>
      <c r="CB91" s="8"/>
      <c r="CC91" s="4"/>
      <c r="CD91" s="232"/>
      <c r="CE91" s="8" t="s">
        <v>797</v>
      </c>
      <c r="CF91" s="411">
        <f ca="1">DATEDIF(BY91,TODAY(),"Y")</f>
        <v>52</v>
      </c>
      <c r="CG91" s="421" t="s">
        <v>6165</v>
      </c>
      <c r="CH91" s="421" t="s">
        <v>6245</v>
      </c>
      <c r="CI91" s="198" t="s">
        <v>7073</v>
      </c>
      <c r="CJ91" s="8"/>
      <c r="CK91" s="8"/>
    </row>
    <row r="92" spans="1:89" ht="76.5">
      <c r="A92" s="415">
        <v>91</v>
      </c>
      <c r="B92" s="415"/>
      <c r="C92" s="640">
        <v>2025</v>
      </c>
      <c r="D92" s="415" t="s">
        <v>7074</v>
      </c>
      <c r="E92" s="905" t="s">
        <v>7075</v>
      </c>
      <c r="F92" s="907" t="s">
        <v>7076</v>
      </c>
      <c r="G92" s="415" t="s">
        <v>6130</v>
      </c>
      <c r="H92" s="579">
        <v>79392568</v>
      </c>
      <c r="I92" s="415">
        <v>1</v>
      </c>
      <c r="J92" s="415" t="s">
        <v>6131</v>
      </c>
      <c r="K92" s="506" t="s">
        <v>6132</v>
      </c>
      <c r="L92" s="415" t="s">
        <v>6909</v>
      </c>
      <c r="M92" s="415" t="s">
        <v>6548</v>
      </c>
      <c r="N92" s="415">
        <v>10</v>
      </c>
      <c r="O92" s="415" t="s">
        <v>6135</v>
      </c>
      <c r="P92" s="415" t="s">
        <v>7077</v>
      </c>
      <c r="Q92" s="482">
        <v>45734</v>
      </c>
      <c r="R92" s="647">
        <v>6</v>
      </c>
      <c r="S92" s="641">
        <f>_xlfn.DAYS(U92,T92)</f>
        <v>183</v>
      </c>
      <c r="T92" s="482">
        <v>45737</v>
      </c>
      <c r="U92" s="482">
        <v>45920</v>
      </c>
      <c r="V92" s="482"/>
      <c r="W92" s="415"/>
      <c r="X92" s="579"/>
      <c r="Y92" s="644"/>
      <c r="Z92" s="415"/>
      <c r="AA92" s="482"/>
      <c r="AB92" s="495"/>
      <c r="AC92" s="420"/>
      <c r="AD92" s="420"/>
      <c r="AE92" s="4" t="s">
        <v>21</v>
      </c>
      <c r="AF92" s="420">
        <v>45920</v>
      </c>
      <c r="AG92" s="340">
        <f t="shared" ca="1" si="1"/>
        <v>-228</v>
      </c>
      <c r="AH92" s="423" t="s">
        <v>6138</v>
      </c>
      <c r="AI92" s="423" t="s">
        <v>6138</v>
      </c>
      <c r="AJ92" s="346" t="s">
        <v>7078</v>
      </c>
      <c r="AK92" s="4" t="s">
        <v>6140</v>
      </c>
      <c r="AL92" s="8" t="s">
        <v>117</v>
      </c>
      <c r="AM92" s="424" t="s">
        <v>7079</v>
      </c>
      <c r="AN92" s="425" t="s">
        <v>7080</v>
      </c>
      <c r="AO92" s="4">
        <v>131900</v>
      </c>
      <c r="AP92" s="4"/>
      <c r="AQ92" s="234" t="e">
        <f>#REF!/R92</f>
        <v>#REF!</v>
      </c>
      <c r="AR92" s="234" t="e">
        <f>#REF!/AT92</f>
        <v>#REF!</v>
      </c>
      <c r="AS92" s="8" t="s">
        <v>7081</v>
      </c>
      <c r="AT92" s="4">
        <f>_xlfn.DAYS(U92,T92)</f>
        <v>183</v>
      </c>
      <c r="AU92" s="8" t="s">
        <v>6143</v>
      </c>
      <c r="AV92" s="8">
        <v>775</v>
      </c>
      <c r="AW92" s="232">
        <v>45730</v>
      </c>
      <c r="AX92" s="392">
        <v>33600000</v>
      </c>
      <c r="AY92" s="8">
        <v>820</v>
      </c>
      <c r="AZ92" s="392">
        <v>16800000</v>
      </c>
      <c r="BA92" s="420">
        <v>45718</v>
      </c>
      <c r="BB92" s="421"/>
      <c r="BC92" s="422"/>
      <c r="BD92" s="420"/>
      <c r="BE92" s="4"/>
      <c r="BF92" s="8" t="s">
        <v>6144</v>
      </c>
      <c r="BG92" s="232">
        <v>45737</v>
      </c>
      <c r="BH92" s="4">
        <v>4</v>
      </c>
      <c r="BI92" s="8">
        <v>4</v>
      </c>
      <c r="BJ92" s="231" t="s">
        <v>7082</v>
      </c>
      <c r="BK92" s="4" t="s">
        <v>1541</v>
      </c>
      <c r="BL92" s="232">
        <v>45734</v>
      </c>
      <c r="BM92" s="232">
        <v>45734</v>
      </c>
      <c r="BN92" s="232">
        <v>46101</v>
      </c>
      <c r="BO92" s="232" t="s">
        <v>6144</v>
      </c>
      <c r="BP92" s="232" t="s">
        <v>805</v>
      </c>
      <c r="BQ92" s="8"/>
      <c r="BR92" s="403"/>
      <c r="BS92" s="8" t="s">
        <v>875</v>
      </c>
      <c r="BT92" s="8"/>
      <c r="BU92" s="8" t="s">
        <v>6147</v>
      </c>
      <c r="BV92" s="8" t="s">
        <v>6148</v>
      </c>
      <c r="BW92" s="597">
        <v>3041159374</v>
      </c>
      <c r="BX92" s="586" t="s">
        <v>7083</v>
      </c>
      <c r="BY92" s="416">
        <v>24332</v>
      </c>
      <c r="BZ92" s="8" t="s">
        <v>3136</v>
      </c>
      <c r="CA92" s="8"/>
      <c r="CB92" s="8"/>
      <c r="CC92" s="4"/>
      <c r="CD92" s="232"/>
      <c r="CE92" s="8" t="s">
        <v>797</v>
      </c>
      <c r="CF92" s="411">
        <f ca="1">DATEDIF(BY92,TODAY(),"Y")</f>
        <v>59</v>
      </c>
      <c r="CG92" s="421" t="s">
        <v>6165</v>
      </c>
      <c r="CH92" s="421" t="s">
        <v>6210</v>
      </c>
      <c r="CI92" s="198" t="s">
        <v>7084</v>
      </c>
      <c r="CJ92" s="8"/>
      <c r="CK92" s="8"/>
    </row>
    <row r="93" spans="1:89" ht="76.5">
      <c r="A93" s="415">
        <v>92</v>
      </c>
      <c r="B93" s="415"/>
      <c r="C93" s="640">
        <v>2025</v>
      </c>
      <c r="D93" s="415" t="s">
        <v>7085</v>
      </c>
      <c r="E93" s="905" t="s">
        <v>7086</v>
      </c>
      <c r="F93" s="907" t="s">
        <v>7087</v>
      </c>
      <c r="G93" s="415" t="s">
        <v>6130</v>
      </c>
      <c r="H93" s="579">
        <v>1016030081</v>
      </c>
      <c r="I93" s="415">
        <v>4</v>
      </c>
      <c r="J93" s="415" t="s">
        <v>6131</v>
      </c>
      <c r="K93" s="506" t="s">
        <v>6215</v>
      </c>
      <c r="L93" s="415" t="s">
        <v>7088</v>
      </c>
      <c r="M93" s="415" t="s">
        <v>6548</v>
      </c>
      <c r="N93" s="415">
        <v>10</v>
      </c>
      <c r="O93" s="415" t="s">
        <v>6135</v>
      </c>
      <c r="P93" s="415" t="s">
        <v>6969</v>
      </c>
      <c r="Q93" s="482">
        <v>45722</v>
      </c>
      <c r="R93" s="647">
        <v>6</v>
      </c>
      <c r="S93" s="641">
        <f>_xlfn.DAYS(U93,T93)</f>
        <v>183</v>
      </c>
      <c r="T93" s="482">
        <v>45729</v>
      </c>
      <c r="U93" s="482">
        <v>45912</v>
      </c>
      <c r="V93" s="482"/>
      <c r="W93" s="415"/>
      <c r="X93" s="579"/>
      <c r="Y93" s="644"/>
      <c r="Z93" s="415"/>
      <c r="AA93" s="482"/>
      <c r="AB93" s="495"/>
      <c r="AC93" s="420"/>
      <c r="AD93" s="420"/>
      <c r="AE93" s="4" t="s">
        <v>21</v>
      </c>
      <c r="AF93" s="420">
        <v>45912</v>
      </c>
      <c r="AG93" s="340">
        <f t="shared" ca="1" si="1"/>
        <v>-236</v>
      </c>
      <c r="AH93" s="423" t="s">
        <v>6138</v>
      </c>
      <c r="AI93" s="423" t="s">
        <v>6138</v>
      </c>
      <c r="AJ93" s="346" t="s">
        <v>7089</v>
      </c>
      <c r="AK93" s="4" t="s">
        <v>6140</v>
      </c>
      <c r="AL93" s="8" t="s">
        <v>20</v>
      </c>
      <c r="AM93" s="424"/>
      <c r="AN93" s="425"/>
      <c r="AO93" s="4">
        <v>125907</v>
      </c>
      <c r="AP93" s="4"/>
      <c r="AQ93" s="234" t="e">
        <f>#REF!/R93</f>
        <v>#REF!</v>
      </c>
      <c r="AR93" s="234" t="e">
        <f>#REF!/AT93</f>
        <v>#REF!</v>
      </c>
      <c r="AS93" s="8" t="s">
        <v>7090</v>
      </c>
      <c r="AT93" s="4">
        <f>_xlfn.DAYS(U93,T93)</f>
        <v>183</v>
      </c>
      <c r="AU93" s="8" t="s">
        <v>6143</v>
      </c>
      <c r="AV93" s="8">
        <v>677</v>
      </c>
      <c r="AW93" s="232">
        <v>45686</v>
      </c>
      <c r="AX93" s="392">
        <v>235182000</v>
      </c>
      <c r="AY93" s="8">
        <v>790</v>
      </c>
      <c r="AZ93" s="392">
        <v>12378000</v>
      </c>
      <c r="BA93" s="420">
        <v>45723</v>
      </c>
      <c r="BB93" s="421"/>
      <c r="BC93" s="422"/>
      <c r="BD93" s="420"/>
      <c r="BE93" s="4"/>
      <c r="BF93" s="8" t="s">
        <v>6144</v>
      </c>
      <c r="BG93" s="232">
        <v>45729</v>
      </c>
      <c r="BH93" s="4">
        <v>5</v>
      </c>
      <c r="BI93" s="8">
        <v>5</v>
      </c>
      <c r="BJ93" s="231" t="s">
        <v>7091</v>
      </c>
      <c r="BK93" s="4" t="s">
        <v>202</v>
      </c>
      <c r="BL93" s="232">
        <v>45723</v>
      </c>
      <c r="BM93" s="232">
        <v>45722</v>
      </c>
      <c r="BN93" s="232">
        <v>46101</v>
      </c>
      <c r="BO93" s="232" t="s">
        <v>6144</v>
      </c>
      <c r="BP93" s="232" t="s">
        <v>805</v>
      </c>
      <c r="BQ93" s="8"/>
      <c r="BR93" s="403"/>
      <c r="BS93" s="8" t="s">
        <v>875</v>
      </c>
      <c r="BT93" s="8"/>
      <c r="BU93" s="8" t="s">
        <v>6147</v>
      </c>
      <c r="BV93" s="8" t="s">
        <v>6148</v>
      </c>
      <c r="BW93" s="597">
        <v>3002107611</v>
      </c>
      <c r="BX93" s="586" t="s">
        <v>7092</v>
      </c>
      <c r="BY93" s="416">
        <v>33164</v>
      </c>
      <c r="BZ93" s="8" t="s">
        <v>3136</v>
      </c>
      <c r="CA93" s="8"/>
      <c r="CB93" s="8"/>
      <c r="CC93" s="4"/>
      <c r="CD93" s="232"/>
      <c r="CE93" s="8" t="s">
        <v>797</v>
      </c>
      <c r="CF93" s="411">
        <f ca="1">DATEDIF(BY93,TODAY(),"Y")</f>
        <v>35</v>
      </c>
      <c r="CG93" s="421" t="s">
        <v>6150</v>
      </c>
      <c r="CH93" s="421" t="s">
        <v>6210</v>
      </c>
      <c r="CI93" s="198" t="s">
        <v>7093</v>
      </c>
      <c r="CJ93" s="8"/>
      <c r="CK93" s="8"/>
    </row>
    <row r="94" spans="1:89" ht="91.5">
      <c r="A94" s="415">
        <v>93</v>
      </c>
      <c r="B94" s="415"/>
      <c r="C94" s="640">
        <v>2025</v>
      </c>
      <c r="D94" s="415" t="s">
        <v>7094</v>
      </c>
      <c r="E94" s="905" t="s">
        <v>7095</v>
      </c>
      <c r="F94" s="907" t="s">
        <v>7096</v>
      </c>
      <c r="G94" s="415" t="s">
        <v>6130</v>
      </c>
      <c r="H94" s="579">
        <v>1019067443</v>
      </c>
      <c r="I94" s="415">
        <v>8</v>
      </c>
      <c r="J94" s="415" t="s">
        <v>6131</v>
      </c>
      <c r="K94" s="506" t="s">
        <v>6250</v>
      </c>
      <c r="L94" s="415" t="s">
        <v>6251</v>
      </c>
      <c r="M94" s="415" t="s">
        <v>6530</v>
      </c>
      <c r="N94" s="415">
        <v>10</v>
      </c>
      <c r="O94" s="415" t="s">
        <v>6135</v>
      </c>
      <c r="P94" s="415" t="s">
        <v>6253</v>
      </c>
      <c r="Q94" s="482">
        <v>45722</v>
      </c>
      <c r="R94" s="647">
        <v>6</v>
      </c>
      <c r="S94" s="641">
        <f>_xlfn.DAYS(U94,T94)</f>
        <v>183</v>
      </c>
      <c r="T94" s="482">
        <v>45726</v>
      </c>
      <c r="U94" s="482">
        <v>45909</v>
      </c>
      <c r="V94" s="482"/>
      <c r="W94" s="415"/>
      <c r="X94" s="579"/>
      <c r="Y94" s="644">
        <v>3</v>
      </c>
      <c r="Z94" s="415">
        <v>9</v>
      </c>
      <c r="AA94" s="482">
        <v>45910</v>
      </c>
      <c r="AB94" s="495"/>
      <c r="AC94" s="420"/>
      <c r="AD94" s="420"/>
      <c r="AE94" s="4" t="s">
        <v>21</v>
      </c>
      <c r="AF94" s="420">
        <v>46000</v>
      </c>
      <c r="AG94" s="340">
        <f t="shared" ca="1" si="1"/>
        <v>-148</v>
      </c>
      <c r="AH94" s="423" t="s">
        <v>6138</v>
      </c>
      <c r="AI94" s="423" t="s">
        <v>6138</v>
      </c>
      <c r="AJ94" s="346" t="s">
        <v>7097</v>
      </c>
      <c r="AK94" s="4" t="s">
        <v>6140</v>
      </c>
      <c r="AL94" s="8" t="s">
        <v>20</v>
      </c>
      <c r="AM94" s="424"/>
      <c r="AN94" s="425"/>
      <c r="AO94" s="4">
        <v>125901</v>
      </c>
      <c r="AP94" s="4"/>
      <c r="AQ94" s="234" t="e">
        <f>#REF!/R94</f>
        <v>#REF!</v>
      </c>
      <c r="AR94" s="234" t="e">
        <f>#REF!/AT94</f>
        <v>#REF!</v>
      </c>
      <c r="AS94" s="8" t="s">
        <v>7098</v>
      </c>
      <c r="AT94" s="4">
        <f>_xlfn.DAYS(U94,T94)</f>
        <v>183</v>
      </c>
      <c r="AU94" s="8" t="s">
        <v>6143</v>
      </c>
      <c r="AV94" s="8">
        <v>682</v>
      </c>
      <c r="AW94" s="232">
        <v>45684</v>
      </c>
      <c r="AX94" s="392">
        <v>175200000</v>
      </c>
      <c r="AY94" s="8">
        <v>794</v>
      </c>
      <c r="AZ94" s="392">
        <v>43800000</v>
      </c>
      <c r="BA94" s="420">
        <v>45726</v>
      </c>
      <c r="BB94" s="421"/>
      <c r="BC94" s="422"/>
      <c r="BD94" s="420"/>
      <c r="BE94" s="4"/>
      <c r="BF94" s="8" t="s">
        <v>6144</v>
      </c>
      <c r="BG94" s="232">
        <v>45723</v>
      </c>
      <c r="BH94" s="4">
        <v>3</v>
      </c>
      <c r="BI94" s="8">
        <v>3</v>
      </c>
      <c r="BJ94" s="231" t="s">
        <v>7099</v>
      </c>
      <c r="BK94" s="4" t="s">
        <v>202</v>
      </c>
      <c r="BL94" s="232">
        <v>45723</v>
      </c>
      <c r="BM94" s="232">
        <v>45722</v>
      </c>
      <c r="BN94" s="232">
        <v>46101</v>
      </c>
      <c r="BO94" s="232" t="s">
        <v>6144</v>
      </c>
      <c r="BP94" s="232" t="s">
        <v>805</v>
      </c>
      <c r="BQ94" s="8"/>
      <c r="BR94" s="403"/>
      <c r="BS94" s="8" t="s">
        <v>875</v>
      </c>
      <c r="BT94" s="8"/>
      <c r="BU94" s="8" t="s">
        <v>6147</v>
      </c>
      <c r="BV94" s="8" t="s">
        <v>6148</v>
      </c>
      <c r="BW94" s="597">
        <v>3124919190</v>
      </c>
      <c r="BX94" s="586" t="s">
        <v>7100</v>
      </c>
      <c r="BY94" s="416">
        <v>33553</v>
      </c>
      <c r="BZ94" s="8" t="s">
        <v>3831</v>
      </c>
      <c r="CA94" s="8"/>
      <c r="CB94" s="8"/>
      <c r="CC94" s="4"/>
      <c r="CD94" s="232"/>
      <c r="CE94" s="8" t="s">
        <v>797</v>
      </c>
      <c r="CF94" s="411">
        <f ca="1">DATEDIF(BY94,TODAY(),"Y")</f>
        <v>34</v>
      </c>
      <c r="CG94" s="421" t="s">
        <v>6181</v>
      </c>
      <c r="CH94" s="421" t="s">
        <v>6210</v>
      </c>
      <c r="CI94" s="198" t="s">
        <v>7101</v>
      </c>
      <c r="CJ94" s="8"/>
      <c r="CK94" s="8"/>
    </row>
    <row r="95" spans="1:89" ht="45.75">
      <c r="A95" s="415">
        <v>94</v>
      </c>
      <c r="B95" s="415"/>
      <c r="C95" s="640">
        <v>2025</v>
      </c>
      <c r="D95" s="415" t="s">
        <v>7102</v>
      </c>
      <c r="E95" s="905" t="s">
        <v>7103</v>
      </c>
      <c r="F95" s="907" t="s">
        <v>7104</v>
      </c>
      <c r="G95" s="415" t="s">
        <v>6130</v>
      </c>
      <c r="H95" s="579">
        <v>52065282</v>
      </c>
      <c r="I95" s="415">
        <v>9</v>
      </c>
      <c r="J95" s="415" t="s">
        <v>6131</v>
      </c>
      <c r="K95" s="506" t="s">
        <v>6132</v>
      </c>
      <c r="L95" s="415" t="s">
        <v>6909</v>
      </c>
      <c r="M95" s="415" t="s">
        <v>6530</v>
      </c>
      <c r="N95" s="415">
        <v>10</v>
      </c>
      <c r="O95" s="415" t="s">
        <v>6135</v>
      </c>
      <c r="P95" s="415" t="s">
        <v>7105</v>
      </c>
      <c r="Q95" s="482">
        <v>45722</v>
      </c>
      <c r="R95" s="647">
        <v>6</v>
      </c>
      <c r="S95" s="641">
        <f>_xlfn.DAYS(U95,T95)</f>
        <v>183</v>
      </c>
      <c r="T95" s="482">
        <v>45729</v>
      </c>
      <c r="U95" s="482">
        <v>45912</v>
      </c>
      <c r="V95" s="482"/>
      <c r="W95" s="415"/>
      <c r="X95" s="579"/>
      <c r="Y95" s="644">
        <v>3</v>
      </c>
      <c r="Z95" s="415">
        <v>9</v>
      </c>
      <c r="AA95" s="482">
        <v>45913</v>
      </c>
      <c r="AB95" s="495"/>
      <c r="AC95" s="420"/>
      <c r="AD95" s="420"/>
      <c r="AE95" s="4" t="s">
        <v>21</v>
      </c>
      <c r="AF95" s="420">
        <v>46003</v>
      </c>
      <c r="AG95" s="340">
        <f t="shared" ca="1" si="1"/>
        <v>-145</v>
      </c>
      <c r="AH95" s="423" t="s">
        <v>6138</v>
      </c>
      <c r="AI95" s="423" t="s">
        <v>6138</v>
      </c>
      <c r="AJ95" s="346" t="s">
        <v>7106</v>
      </c>
      <c r="AK95" s="4" t="s">
        <v>6140</v>
      </c>
      <c r="AL95" s="8" t="s">
        <v>125</v>
      </c>
      <c r="AM95" s="424" t="s">
        <v>7107</v>
      </c>
      <c r="AN95" s="425" t="s">
        <v>7108</v>
      </c>
      <c r="AO95" s="4">
        <v>125975</v>
      </c>
      <c r="AP95" s="4"/>
      <c r="AQ95" s="234" t="e">
        <f>#REF!/R95</f>
        <v>#REF!</v>
      </c>
      <c r="AR95" s="234" t="e">
        <f>#REF!/AT95</f>
        <v>#REF!</v>
      </c>
      <c r="AS95" s="8" t="s">
        <v>7109</v>
      </c>
      <c r="AT95" s="4">
        <f>_xlfn.DAYS(U95,T95)</f>
        <v>183</v>
      </c>
      <c r="AU95" s="8" t="s">
        <v>6143</v>
      </c>
      <c r="AV95" s="8">
        <v>702</v>
      </c>
      <c r="AW95" s="232">
        <v>45691</v>
      </c>
      <c r="AX95" s="392">
        <v>126000000</v>
      </c>
      <c r="AY95" s="8">
        <v>792</v>
      </c>
      <c r="AZ95" s="392">
        <v>42000000</v>
      </c>
      <c r="BA95" s="420">
        <v>45723</v>
      </c>
      <c r="BB95" s="421"/>
      <c r="BC95" s="422"/>
      <c r="BD95" s="420"/>
      <c r="BE95" s="4"/>
      <c r="BF95" s="8" t="s">
        <v>6144</v>
      </c>
      <c r="BG95" s="232">
        <v>45728</v>
      </c>
      <c r="BH95" s="4">
        <v>5</v>
      </c>
      <c r="BI95" s="8">
        <v>5</v>
      </c>
      <c r="BJ95" s="231" t="s">
        <v>7110</v>
      </c>
      <c r="BK95" s="4" t="s">
        <v>202</v>
      </c>
      <c r="BL95" s="232">
        <v>45723</v>
      </c>
      <c r="BM95" s="232">
        <v>45722</v>
      </c>
      <c r="BN95" s="232">
        <v>46096</v>
      </c>
      <c r="BO95" s="232" t="s">
        <v>6144</v>
      </c>
      <c r="BP95" s="232" t="s">
        <v>805</v>
      </c>
      <c r="BQ95" s="8"/>
      <c r="BR95" s="403"/>
      <c r="BS95" s="8" t="s">
        <v>875</v>
      </c>
      <c r="BT95" s="8"/>
      <c r="BU95" s="8" t="s">
        <v>6162</v>
      </c>
      <c r="BV95" s="8" t="s">
        <v>6148</v>
      </c>
      <c r="BW95" s="597">
        <v>3054005600</v>
      </c>
      <c r="BX95" s="586" t="s">
        <v>7111</v>
      </c>
      <c r="BY95" s="416">
        <v>26358</v>
      </c>
      <c r="BZ95" s="8" t="s">
        <v>6164</v>
      </c>
      <c r="CA95" s="8"/>
      <c r="CB95" s="8"/>
      <c r="CC95" s="232"/>
      <c r="CD95" s="232"/>
      <c r="CE95" s="8" t="s">
        <v>797</v>
      </c>
      <c r="CF95" s="411">
        <f ca="1">DATEDIF(BY95,TODAY(),"Y")</f>
        <v>54</v>
      </c>
      <c r="CG95" s="421" t="s">
        <v>6165</v>
      </c>
      <c r="CH95" s="421" t="s">
        <v>6245</v>
      </c>
      <c r="CI95" s="198" t="s">
        <v>7112</v>
      </c>
      <c r="CJ95" s="8"/>
      <c r="CK95" s="8"/>
    </row>
    <row r="96" spans="1:89" ht="60.75">
      <c r="A96" s="415">
        <v>95</v>
      </c>
      <c r="B96" s="415"/>
      <c r="C96" s="640">
        <v>2025</v>
      </c>
      <c r="D96" s="415" t="s">
        <v>7113</v>
      </c>
      <c r="E96" s="905" t="s">
        <v>7114</v>
      </c>
      <c r="F96" s="907" t="s">
        <v>7115</v>
      </c>
      <c r="G96" s="415" t="s">
        <v>6130</v>
      </c>
      <c r="H96" s="579">
        <v>1030700893</v>
      </c>
      <c r="I96" s="415">
        <v>4</v>
      </c>
      <c r="J96" s="415" t="s">
        <v>6131</v>
      </c>
      <c r="K96" s="506" t="s">
        <v>6839</v>
      </c>
      <c r="L96" s="415" t="s">
        <v>7116</v>
      </c>
      <c r="M96" s="415" t="s">
        <v>6548</v>
      </c>
      <c r="N96" s="415">
        <v>10</v>
      </c>
      <c r="O96" s="415" t="s">
        <v>6135</v>
      </c>
      <c r="P96" s="415" t="s">
        <v>7036</v>
      </c>
      <c r="Q96" s="482">
        <v>45722</v>
      </c>
      <c r="R96" s="647">
        <v>6</v>
      </c>
      <c r="S96" s="641">
        <f>_xlfn.DAYS(U96,T96)</f>
        <v>183</v>
      </c>
      <c r="T96" s="482">
        <v>45728</v>
      </c>
      <c r="U96" s="482">
        <v>45911</v>
      </c>
      <c r="V96" s="482"/>
      <c r="W96" s="415"/>
      <c r="X96" s="579"/>
      <c r="Y96" s="644"/>
      <c r="Z96" s="415"/>
      <c r="AA96" s="482"/>
      <c r="AB96" s="495"/>
      <c r="AC96" s="420"/>
      <c r="AD96" s="420"/>
      <c r="AE96" s="4" t="s">
        <v>21</v>
      </c>
      <c r="AF96" s="420">
        <v>45911</v>
      </c>
      <c r="AG96" s="340">
        <f t="shared" ca="1" si="1"/>
        <v>-237</v>
      </c>
      <c r="AH96" s="423" t="s">
        <v>6138</v>
      </c>
      <c r="AI96" s="423" t="s">
        <v>6138</v>
      </c>
      <c r="AJ96" s="346" t="s">
        <v>7117</v>
      </c>
      <c r="AK96" s="4" t="s">
        <v>6140</v>
      </c>
      <c r="AL96" s="8" t="s">
        <v>6192</v>
      </c>
      <c r="AM96" s="424"/>
      <c r="AN96" s="425"/>
      <c r="AO96" s="4">
        <v>129627</v>
      </c>
      <c r="AP96" s="4"/>
      <c r="AQ96" s="234" t="e">
        <f>#REF!/R96</f>
        <v>#REF!</v>
      </c>
      <c r="AR96" s="234" t="e">
        <f>#REF!/AT96</f>
        <v>#REF!</v>
      </c>
      <c r="AS96" s="8" t="s">
        <v>7118</v>
      </c>
      <c r="AT96" s="4">
        <f>_xlfn.DAYS(U96,T96)</f>
        <v>183</v>
      </c>
      <c r="AU96" s="8" t="s">
        <v>6143</v>
      </c>
      <c r="AV96" s="8">
        <v>736</v>
      </c>
      <c r="AW96" s="232">
        <v>45706</v>
      </c>
      <c r="AX96" s="392">
        <v>61890000</v>
      </c>
      <c r="AY96" s="8">
        <v>793</v>
      </c>
      <c r="AZ96" s="392">
        <v>12378000</v>
      </c>
      <c r="BA96" s="420">
        <v>45723</v>
      </c>
      <c r="BB96" s="421"/>
      <c r="BC96" s="422"/>
      <c r="BD96" s="420"/>
      <c r="BE96" s="4"/>
      <c r="BF96" s="8" t="s">
        <v>6144</v>
      </c>
      <c r="BG96" s="232" t="s">
        <v>7119</v>
      </c>
      <c r="BH96" s="4">
        <v>4</v>
      </c>
      <c r="BI96" s="8">
        <v>4</v>
      </c>
      <c r="BJ96" s="231" t="s">
        <v>7120</v>
      </c>
      <c r="BK96" s="4" t="s">
        <v>202</v>
      </c>
      <c r="BL96" s="232">
        <v>45723</v>
      </c>
      <c r="BM96" s="232">
        <v>45722</v>
      </c>
      <c r="BN96" s="232">
        <v>46101</v>
      </c>
      <c r="BO96" s="232" t="s">
        <v>6144</v>
      </c>
      <c r="BP96" s="232" t="s">
        <v>805</v>
      </c>
      <c r="BQ96" s="8"/>
      <c r="BR96" s="403"/>
      <c r="BS96" s="8" t="s">
        <v>875</v>
      </c>
      <c r="BT96" s="8"/>
      <c r="BU96" s="8" t="s">
        <v>6162</v>
      </c>
      <c r="BV96" s="8" t="s">
        <v>6148</v>
      </c>
      <c r="BW96" s="597">
        <v>3013987495</v>
      </c>
      <c r="BX96" s="586" t="s">
        <v>7121</v>
      </c>
      <c r="BY96" s="416">
        <v>36461</v>
      </c>
      <c r="BZ96" s="8" t="s">
        <v>3136</v>
      </c>
      <c r="CA96" s="8"/>
      <c r="CB96" s="8"/>
      <c r="CC96" s="232"/>
      <c r="CD96" s="232"/>
      <c r="CE96" s="8" t="s">
        <v>797</v>
      </c>
      <c r="CF96" s="411">
        <f ca="1">DATEDIF(BY96,TODAY(),"Y")</f>
        <v>26</v>
      </c>
      <c r="CG96" s="421" t="s">
        <v>6181</v>
      </c>
      <c r="CH96" s="421" t="s">
        <v>6269</v>
      </c>
      <c r="CI96" s="198" t="s">
        <v>7122</v>
      </c>
      <c r="CJ96" s="8"/>
      <c r="CK96" s="8"/>
    </row>
    <row r="97" spans="1:89" ht="60.75">
      <c r="A97" s="415">
        <v>96</v>
      </c>
      <c r="B97" s="415"/>
      <c r="C97" s="640">
        <v>2025</v>
      </c>
      <c r="D97" s="415" t="s">
        <v>7123</v>
      </c>
      <c r="E97" s="905" t="s">
        <v>7124</v>
      </c>
      <c r="F97" s="907" t="s">
        <v>7125</v>
      </c>
      <c r="G97" s="415" t="s">
        <v>6130</v>
      </c>
      <c r="H97" s="579">
        <v>79871952</v>
      </c>
      <c r="I97" s="415">
        <v>0</v>
      </c>
      <c r="J97" s="415" t="s">
        <v>6131</v>
      </c>
      <c r="K97" s="506" t="s">
        <v>6132</v>
      </c>
      <c r="L97" s="415" t="s">
        <v>6909</v>
      </c>
      <c r="M97" s="415" t="s">
        <v>6530</v>
      </c>
      <c r="N97" s="415">
        <v>10</v>
      </c>
      <c r="O97" s="415" t="s">
        <v>6135</v>
      </c>
      <c r="P97" s="415" t="s">
        <v>6173</v>
      </c>
      <c r="Q97" s="482">
        <v>45726</v>
      </c>
      <c r="R97" s="647">
        <v>6</v>
      </c>
      <c r="S97" s="641">
        <f>_xlfn.DAYS(U97,T97)</f>
        <v>183</v>
      </c>
      <c r="T97" s="482">
        <v>45728</v>
      </c>
      <c r="U97" s="482">
        <v>45911</v>
      </c>
      <c r="V97" s="482"/>
      <c r="W97" s="415"/>
      <c r="X97" s="579"/>
      <c r="Y97" s="644">
        <v>3</v>
      </c>
      <c r="Z97" s="415">
        <v>9</v>
      </c>
      <c r="AA97" s="482">
        <v>45912</v>
      </c>
      <c r="AB97" s="495"/>
      <c r="AC97" s="420"/>
      <c r="AD97" s="420"/>
      <c r="AE97" s="4" t="s">
        <v>21</v>
      </c>
      <c r="AF97" s="420">
        <v>46002</v>
      </c>
      <c r="AG97" s="340">
        <f t="shared" ca="1" si="1"/>
        <v>-146</v>
      </c>
      <c r="AH97" s="423" t="s">
        <v>6138</v>
      </c>
      <c r="AI97" s="423" t="s">
        <v>6138</v>
      </c>
      <c r="AJ97" s="346" t="s">
        <v>7126</v>
      </c>
      <c r="AK97" s="4" t="s">
        <v>6140</v>
      </c>
      <c r="AL97" s="8" t="s">
        <v>6298</v>
      </c>
      <c r="AM97" s="424" t="s">
        <v>6829</v>
      </c>
      <c r="AN97" s="425" t="s">
        <v>6830</v>
      </c>
      <c r="AO97" s="4">
        <v>126471</v>
      </c>
      <c r="AP97" s="4"/>
      <c r="AQ97" s="234" t="e">
        <f>#REF!/R97</f>
        <v>#REF!</v>
      </c>
      <c r="AR97" s="234" t="e">
        <f>#REF!/AT97</f>
        <v>#REF!</v>
      </c>
      <c r="AS97" s="8" t="s">
        <v>7127</v>
      </c>
      <c r="AT97" s="4">
        <f>_xlfn.DAYS(U97,T97)</f>
        <v>183</v>
      </c>
      <c r="AU97" s="8" t="s">
        <v>6143</v>
      </c>
      <c r="AV97" s="8">
        <v>680</v>
      </c>
      <c r="AW97" s="232">
        <v>45684</v>
      </c>
      <c r="AX97" s="392">
        <v>336000000</v>
      </c>
      <c r="AY97" s="8">
        <v>796</v>
      </c>
      <c r="AZ97" s="392">
        <v>42000000</v>
      </c>
      <c r="BA97" s="420">
        <v>45727</v>
      </c>
      <c r="BB97" s="421"/>
      <c r="BC97" s="422"/>
      <c r="BD97" s="420"/>
      <c r="BE97" s="4"/>
      <c r="BF97" s="8" t="s">
        <v>6144</v>
      </c>
      <c r="BG97" s="232">
        <v>45728</v>
      </c>
      <c r="BH97" s="4">
        <v>1</v>
      </c>
      <c r="BI97" s="8">
        <v>1</v>
      </c>
      <c r="BJ97" s="231" t="s">
        <v>7128</v>
      </c>
      <c r="BK97" s="4" t="s">
        <v>202</v>
      </c>
      <c r="BL97" s="232">
        <v>45726</v>
      </c>
      <c r="BM97" s="232">
        <v>45726</v>
      </c>
      <c r="BN97" s="232">
        <v>46101</v>
      </c>
      <c r="BO97" s="232" t="s">
        <v>6144</v>
      </c>
      <c r="BP97" s="232" t="s">
        <v>805</v>
      </c>
      <c r="BQ97" s="8"/>
      <c r="BR97" s="403"/>
      <c r="BS97" s="8" t="s">
        <v>875</v>
      </c>
      <c r="BT97" s="8"/>
      <c r="BU97" s="8" t="s">
        <v>6147</v>
      </c>
      <c r="BV97" s="8" t="s">
        <v>6148</v>
      </c>
      <c r="BW97" s="597">
        <v>3132541670</v>
      </c>
      <c r="BX97" s="586" t="s">
        <v>7129</v>
      </c>
      <c r="BY97" s="416">
        <v>27753</v>
      </c>
      <c r="BZ97" s="8" t="s">
        <v>3831</v>
      </c>
      <c r="CA97" s="8"/>
      <c r="CB97" s="8"/>
      <c r="CC97" s="232"/>
      <c r="CD97" s="232"/>
      <c r="CE97" s="8" t="s">
        <v>797</v>
      </c>
      <c r="CF97" s="411">
        <f ca="1">DATEDIF(BY97,TODAY(),"Y")</f>
        <v>50</v>
      </c>
      <c r="CG97" s="421" t="s">
        <v>6165</v>
      </c>
      <c r="CH97" s="421" t="s">
        <v>6182</v>
      </c>
      <c r="CI97" s="198" t="s">
        <v>7130</v>
      </c>
      <c r="CJ97" s="415" t="s">
        <v>7131</v>
      </c>
      <c r="CK97" s="8"/>
    </row>
    <row r="98" spans="1:89" ht="76.5">
      <c r="A98" s="415">
        <v>97</v>
      </c>
      <c r="B98" s="415"/>
      <c r="C98" s="640">
        <v>2025</v>
      </c>
      <c r="D98" s="415" t="s">
        <v>7132</v>
      </c>
      <c r="E98" s="905" t="s">
        <v>7133</v>
      </c>
      <c r="F98" s="907" t="s">
        <v>7134</v>
      </c>
      <c r="G98" s="415" t="s">
        <v>6130</v>
      </c>
      <c r="H98" s="579">
        <v>51879613</v>
      </c>
      <c r="I98" s="415">
        <v>3</v>
      </c>
      <c r="J98" s="415" t="s">
        <v>6131</v>
      </c>
      <c r="K98" s="506" t="s">
        <v>6215</v>
      </c>
      <c r="L98" s="415" t="s">
        <v>7088</v>
      </c>
      <c r="M98" s="415" t="s">
        <v>6548</v>
      </c>
      <c r="N98" s="415">
        <v>10</v>
      </c>
      <c r="O98" s="415" t="s">
        <v>6135</v>
      </c>
      <c r="P98" s="415" t="s">
        <v>6969</v>
      </c>
      <c r="Q98" s="482">
        <v>45722</v>
      </c>
      <c r="R98" s="647">
        <v>6</v>
      </c>
      <c r="S98" s="641">
        <f>_xlfn.DAYS(U98,T98)</f>
        <v>183</v>
      </c>
      <c r="T98" s="482">
        <v>45727</v>
      </c>
      <c r="U98" s="482">
        <v>45910</v>
      </c>
      <c r="V98" s="482"/>
      <c r="W98" s="415"/>
      <c r="X98" s="579"/>
      <c r="Y98" s="644"/>
      <c r="Z98" s="415"/>
      <c r="AA98" s="482"/>
      <c r="AB98" s="495"/>
      <c r="AC98" s="420"/>
      <c r="AD98" s="420"/>
      <c r="AE98" s="4" t="s">
        <v>21</v>
      </c>
      <c r="AF98" s="420">
        <v>45910</v>
      </c>
      <c r="AG98" s="340">
        <f t="shared" ca="1" si="1"/>
        <v>-238</v>
      </c>
      <c r="AH98" s="423" t="s">
        <v>6138</v>
      </c>
      <c r="AI98" s="423" t="s">
        <v>6138</v>
      </c>
      <c r="AJ98" s="346" t="s">
        <v>7135</v>
      </c>
      <c r="AK98" s="4" t="s">
        <v>6140</v>
      </c>
      <c r="AL98" s="8" t="s">
        <v>20</v>
      </c>
      <c r="AM98" s="424"/>
      <c r="AN98" s="425"/>
      <c r="AO98" s="4">
        <v>125907</v>
      </c>
      <c r="AP98" s="4"/>
      <c r="AQ98" s="234" t="e">
        <f>#REF!/R98</f>
        <v>#REF!</v>
      </c>
      <c r="AR98" s="234" t="e">
        <f>#REF!/AT98</f>
        <v>#REF!</v>
      </c>
      <c r="AS98" s="8" t="s">
        <v>7136</v>
      </c>
      <c r="AT98" s="4">
        <f>_xlfn.DAYS(U98,T98)</f>
        <v>183</v>
      </c>
      <c r="AU98" s="8" t="s">
        <v>6143</v>
      </c>
      <c r="AV98" s="8">
        <v>677</v>
      </c>
      <c r="AW98" s="232">
        <v>45686</v>
      </c>
      <c r="AX98" s="392">
        <v>235182000</v>
      </c>
      <c r="AY98" s="8">
        <v>795</v>
      </c>
      <c r="AZ98" s="392">
        <v>12378000</v>
      </c>
      <c r="BA98" s="420">
        <v>45726</v>
      </c>
      <c r="BB98" s="421"/>
      <c r="BC98" s="422"/>
      <c r="BD98" s="420"/>
      <c r="BE98" s="4"/>
      <c r="BF98" s="8" t="s">
        <v>6144</v>
      </c>
      <c r="BG98" s="232">
        <v>45727</v>
      </c>
      <c r="BH98" s="4">
        <v>5</v>
      </c>
      <c r="BI98" s="8">
        <v>5</v>
      </c>
      <c r="BJ98" s="231" t="s">
        <v>7137</v>
      </c>
      <c r="BK98" s="4" t="s">
        <v>202</v>
      </c>
      <c r="BL98" s="232">
        <v>45723</v>
      </c>
      <c r="BM98" s="232">
        <v>45722</v>
      </c>
      <c r="BN98" s="232">
        <v>46096</v>
      </c>
      <c r="BO98" s="232" t="s">
        <v>6144</v>
      </c>
      <c r="BP98" s="232" t="s">
        <v>805</v>
      </c>
      <c r="BQ98" s="8"/>
      <c r="BR98" s="403"/>
      <c r="BS98" s="8" t="s">
        <v>875</v>
      </c>
      <c r="BT98" s="8"/>
      <c r="BU98" s="8" t="s">
        <v>6162</v>
      </c>
      <c r="BV98" s="8" t="s">
        <v>6148</v>
      </c>
      <c r="BW98" s="597">
        <v>3014121780</v>
      </c>
      <c r="BX98" s="586" t="s">
        <v>7138</v>
      </c>
      <c r="BY98" s="416">
        <v>24623</v>
      </c>
      <c r="BZ98" s="8" t="s">
        <v>3136</v>
      </c>
      <c r="CA98" s="8"/>
      <c r="CB98" s="8"/>
      <c r="CC98" s="232"/>
      <c r="CD98" s="232"/>
      <c r="CE98" s="8" t="s">
        <v>797</v>
      </c>
      <c r="CF98" s="411">
        <f ca="1">DATEDIF(BY98,TODAY(),"Y")</f>
        <v>58</v>
      </c>
      <c r="CG98" s="421" t="s">
        <v>6165</v>
      </c>
      <c r="CH98" s="421" t="s">
        <v>6210</v>
      </c>
      <c r="CI98" s="198" t="s">
        <v>7139</v>
      </c>
      <c r="CJ98" s="8"/>
      <c r="CK98" s="8"/>
    </row>
    <row r="99" spans="1:89" ht="45.75">
      <c r="A99" s="415">
        <v>98</v>
      </c>
      <c r="B99" s="415"/>
      <c r="C99" s="640">
        <v>2025</v>
      </c>
      <c r="D99" s="415" t="s">
        <v>7140</v>
      </c>
      <c r="E99" s="905" t="s">
        <v>7141</v>
      </c>
      <c r="F99" s="907" t="s">
        <v>7142</v>
      </c>
      <c r="G99" s="415" t="s">
        <v>6130</v>
      </c>
      <c r="H99" s="579">
        <v>52951456</v>
      </c>
      <c r="I99" s="415">
        <v>4</v>
      </c>
      <c r="J99" s="415" t="s">
        <v>6131</v>
      </c>
      <c r="K99" s="506" t="s">
        <v>7143</v>
      </c>
      <c r="L99" s="415" t="s">
        <v>7144</v>
      </c>
      <c r="M99" s="415" t="s">
        <v>6548</v>
      </c>
      <c r="N99" s="415">
        <v>10</v>
      </c>
      <c r="O99" s="415" t="s">
        <v>6135</v>
      </c>
      <c r="P99" s="415" t="s">
        <v>7145</v>
      </c>
      <c r="Q99" s="482">
        <v>45727</v>
      </c>
      <c r="R99" s="647">
        <v>6</v>
      </c>
      <c r="S99" s="641">
        <f>_xlfn.DAYS(U99,T99)</f>
        <v>183</v>
      </c>
      <c r="T99" s="482">
        <v>45733</v>
      </c>
      <c r="U99" s="482">
        <v>45916</v>
      </c>
      <c r="V99" s="482"/>
      <c r="W99" s="415"/>
      <c r="X99" s="579"/>
      <c r="Y99" s="644">
        <v>3</v>
      </c>
      <c r="Z99" s="415">
        <v>9</v>
      </c>
      <c r="AA99" s="482">
        <v>45917</v>
      </c>
      <c r="AB99" s="495"/>
      <c r="AC99" s="420"/>
      <c r="AD99" s="420"/>
      <c r="AE99" s="4" t="s">
        <v>21</v>
      </c>
      <c r="AF99" s="420">
        <v>46007</v>
      </c>
      <c r="AG99" s="340">
        <f t="shared" ca="1" si="1"/>
        <v>-141</v>
      </c>
      <c r="AH99" s="423" t="s">
        <v>6138</v>
      </c>
      <c r="AI99" s="423" t="s">
        <v>6138</v>
      </c>
      <c r="AJ99" s="346" t="s">
        <v>7146</v>
      </c>
      <c r="AK99" s="4" t="s">
        <v>6140</v>
      </c>
      <c r="AL99" s="8" t="s">
        <v>6192</v>
      </c>
      <c r="AM99" s="424" t="s">
        <v>6843</v>
      </c>
      <c r="AN99" s="425" t="s">
        <v>7147</v>
      </c>
      <c r="AO99" s="4">
        <v>130725</v>
      </c>
      <c r="AP99" s="4"/>
      <c r="AQ99" s="234" t="e">
        <f>#REF!/R99</f>
        <v>#REF!</v>
      </c>
      <c r="AR99" s="234" t="e">
        <f>#REF!/AT99</f>
        <v>#REF!</v>
      </c>
      <c r="AS99" s="8" t="s">
        <v>7148</v>
      </c>
      <c r="AT99" s="4">
        <f>_xlfn.DAYS(U99,T99)</f>
        <v>183</v>
      </c>
      <c r="AU99" s="8" t="s">
        <v>6143</v>
      </c>
      <c r="AV99" s="8">
        <v>747</v>
      </c>
      <c r="AW99" s="232">
        <v>45720</v>
      </c>
      <c r="AX99" s="392">
        <v>21000000</v>
      </c>
      <c r="AY99" s="8">
        <v>801</v>
      </c>
      <c r="AZ99" s="392">
        <v>21000000</v>
      </c>
      <c r="BA99" s="420">
        <v>45726</v>
      </c>
      <c r="BB99" s="421"/>
      <c r="BC99" s="422"/>
      <c r="BD99" s="420"/>
      <c r="BE99" s="4"/>
      <c r="BF99" s="8" t="s">
        <v>6144</v>
      </c>
      <c r="BG99" s="232">
        <v>45734</v>
      </c>
      <c r="BH99" s="4">
        <v>1</v>
      </c>
      <c r="BI99" s="8">
        <v>1</v>
      </c>
      <c r="BJ99" s="231" t="s">
        <v>7149</v>
      </c>
      <c r="BK99" s="4" t="s">
        <v>202</v>
      </c>
      <c r="BL99" s="232">
        <v>45728</v>
      </c>
      <c r="BM99" s="232">
        <v>45727</v>
      </c>
      <c r="BN99" s="232">
        <v>46099</v>
      </c>
      <c r="BO99" s="232" t="s">
        <v>6144</v>
      </c>
      <c r="BP99" s="232" t="s">
        <v>805</v>
      </c>
      <c r="BQ99" s="8"/>
      <c r="BR99" s="403"/>
      <c r="BS99" s="8" t="s">
        <v>875</v>
      </c>
      <c r="BT99" s="8"/>
      <c r="BU99" s="8" t="s">
        <v>6147</v>
      </c>
      <c r="BV99" s="8" t="s">
        <v>6148</v>
      </c>
      <c r="BW99" s="597">
        <v>3142382258</v>
      </c>
      <c r="BX99" s="586" t="s">
        <v>7150</v>
      </c>
      <c r="BY99" s="416">
        <v>30136</v>
      </c>
      <c r="BZ99" s="8" t="s">
        <v>6554</v>
      </c>
      <c r="CA99" s="8"/>
      <c r="CB99" s="8"/>
      <c r="CC99" s="232"/>
      <c r="CD99" s="232"/>
      <c r="CE99" s="8" t="s">
        <v>797</v>
      </c>
      <c r="CF99" s="411">
        <f ca="1">DATEDIF(BY99,TODAY(),"Y")</f>
        <v>43</v>
      </c>
      <c r="CG99" s="421" t="s">
        <v>6209</v>
      </c>
      <c r="CH99" s="421" t="s">
        <v>6166</v>
      </c>
      <c r="CI99" s="198" t="s">
        <v>7151</v>
      </c>
      <c r="CJ99" s="8"/>
      <c r="CK99" s="8"/>
    </row>
    <row r="100" spans="1:89" ht="76.5">
      <c r="A100" s="415">
        <v>99</v>
      </c>
      <c r="B100" s="415"/>
      <c r="C100" s="640">
        <v>2025</v>
      </c>
      <c r="D100" s="415" t="s">
        <v>7152</v>
      </c>
      <c r="E100" s="905" t="s">
        <v>7153</v>
      </c>
      <c r="F100" s="907" t="s">
        <v>7154</v>
      </c>
      <c r="G100" s="415" t="s">
        <v>6130</v>
      </c>
      <c r="H100" s="579">
        <v>37754106</v>
      </c>
      <c r="I100" s="415">
        <v>2</v>
      </c>
      <c r="J100" s="415" t="s">
        <v>6131</v>
      </c>
      <c r="K100" s="506" t="s">
        <v>6132</v>
      </c>
      <c r="L100" s="415" t="s">
        <v>6909</v>
      </c>
      <c r="M100" s="415" t="s">
        <v>6530</v>
      </c>
      <c r="N100" s="415">
        <v>10</v>
      </c>
      <c r="O100" s="415" t="s">
        <v>6135</v>
      </c>
      <c r="P100" s="415" t="s">
        <v>7155</v>
      </c>
      <c r="Q100" s="482">
        <v>45727</v>
      </c>
      <c r="R100" s="647">
        <v>6</v>
      </c>
      <c r="S100" s="641">
        <f>_xlfn.DAYS(U100,T100)</f>
        <v>183</v>
      </c>
      <c r="T100" s="482">
        <v>45728</v>
      </c>
      <c r="U100" s="482">
        <v>45911</v>
      </c>
      <c r="V100" s="482"/>
      <c r="W100" s="415"/>
      <c r="X100" s="579"/>
      <c r="Y100" s="644">
        <v>3</v>
      </c>
      <c r="Z100" s="415">
        <v>9</v>
      </c>
      <c r="AA100" s="482">
        <v>45912</v>
      </c>
      <c r="AB100" s="495"/>
      <c r="AC100" s="420"/>
      <c r="AD100" s="420"/>
      <c r="AE100" s="4" t="s">
        <v>21</v>
      </c>
      <c r="AF100" s="420">
        <v>46002</v>
      </c>
      <c r="AG100" s="340">
        <f t="shared" ca="1" si="1"/>
        <v>-146</v>
      </c>
      <c r="AH100" s="423" t="s">
        <v>6138</v>
      </c>
      <c r="AI100" s="423" t="s">
        <v>6138</v>
      </c>
      <c r="AJ100" s="346" t="s">
        <v>7156</v>
      </c>
      <c r="AK100" s="4" t="s">
        <v>6140</v>
      </c>
      <c r="AL100" s="8" t="s">
        <v>6175</v>
      </c>
      <c r="AM100" s="424"/>
      <c r="AN100" s="425"/>
      <c r="AO100" s="4">
        <v>130208</v>
      </c>
      <c r="AP100" s="4"/>
      <c r="AQ100" s="234" t="e">
        <f>#REF!/R100</f>
        <v>#REF!</v>
      </c>
      <c r="AR100" s="234" t="e">
        <f>#REF!/AT100</f>
        <v>#REF!</v>
      </c>
      <c r="AS100" s="8" t="s">
        <v>7157</v>
      </c>
      <c r="AT100" s="4">
        <f>_xlfn.DAYS(U100,T100)</f>
        <v>183</v>
      </c>
      <c r="AU100" s="8" t="s">
        <v>6143</v>
      </c>
      <c r="AV100" s="8">
        <v>752</v>
      </c>
      <c r="AW100" s="232">
        <v>45726</v>
      </c>
      <c r="AX100" s="392">
        <v>66000000</v>
      </c>
      <c r="AY100" s="8">
        <v>807</v>
      </c>
      <c r="AZ100" s="392">
        <v>66000000</v>
      </c>
      <c r="BA100" s="420">
        <v>45728</v>
      </c>
      <c r="BB100" s="421"/>
      <c r="BC100" s="422"/>
      <c r="BD100" s="420"/>
      <c r="BE100" s="4"/>
      <c r="BF100" s="8" t="s">
        <v>6144</v>
      </c>
      <c r="BG100" s="232">
        <v>45727</v>
      </c>
      <c r="BH100" s="4">
        <v>1</v>
      </c>
      <c r="BI100" s="8">
        <v>1</v>
      </c>
      <c r="BJ100" s="231" t="s">
        <v>7158</v>
      </c>
      <c r="BK100" s="4" t="s">
        <v>1056</v>
      </c>
      <c r="BL100" s="232">
        <v>45728</v>
      </c>
      <c r="BM100" s="232">
        <v>45727</v>
      </c>
      <c r="BN100" s="232">
        <v>46097</v>
      </c>
      <c r="BO100" s="232" t="s">
        <v>6144</v>
      </c>
      <c r="BP100" s="232" t="s">
        <v>805</v>
      </c>
      <c r="BQ100" s="8"/>
      <c r="BR100" s="403"/>
      <c r="BS100" s="8" t="s">
        <v>875</v>
      </c>
      <c r="BT100" s="8"/>
      <c r="BU100" s="8" t="s">
        <v>6162</v>
      </c>
      <c r="BV100" s="8" t="s">
        <v>6148</v>
      </c>
      <c r="BW100" s="597">
        <v>3152315095</v>
      </c>
      <c r="BX100" s="586" t="s">
        <v>7159</v>
      </c>
      <c r="BY100" s="416">
        <v>29503</v>
      </c>
      <c r="BZ100" s="8" t="s">
        <v>6164</v>
      </c>
      <c r="CA100" s="8"/>
      <c r="CB100" s="8"/>
      <c r="CC100" s="232"/>
      <c r="CD100" s="232"/>
      <c r="CE100" s="8" t="s">
        <v>797</v>
      </c>
      <c r="CF100" s="411">
        <f ca="1">DATEDIF(BY100,TODAY(),"Y")</f>
        <v>45</v>
      </c>
      <c r="CG100" s="421" t="s">
        <v>6165</v>
      </c>
      <c r="CH100" s="421" t="s">
        <v>6269</v>
      </c>
      <c r="CI100" s="198" t="s">
        <v>7160</v>
      </c>
      <c r="CJ100" s="8"/>
      <c r="CK100" s="8"/>
    </row>
    <row r="101" spans="1:89" ht="91.5">
      <c r="A101" s="415">
        <v>100</v>
      </c>
      <c r="B101" s="415"/>
      <c r="C101" s="640">
        <v>2025</v>
      </c>
      <c r="D101" s="415" t="s">
        <v>7161</v>
      </c>
      <c r="E101" s="905" t="s">
        <v>7162</v>
      </c>
      <c r="F101" s="907" t="s">
        <v>7163</v>
      </c>
      <c r="G101" s="415" t="s">
        <v>6130</v>
      </c>
      <c r="H101" s="579">
        <v>1015471920</v>
      </c>
      <c r="I101" s="415">
        <v>7</v>
      </c>
      <c r="J101" s="415" t="s">
        <v>6131</v>
      </c>
      <c r="K101" s="506" t="s">
        <v>6250</v>
      </c>
      <c r="L101" s="415" t="s">
        <v>6251</v>
      </c>
      <c r="M101" s="415" t="s">
        <v>6530</v>
      </c>
      <c r="N101" s="415">
        <v>10</v>
      </c>
      <c r="O101" s="415" t="s">
        <v>6135</v>
      </c>
      <c r="P101" s="415" t="s">
        <v>6253</v>
      </c>
      <c r="Q101" s="482">
        <v>45726</v>
      </c>
      <c r="R101" s="647">
        <v>6</v>
      </c>
      <c r="S101" s="641">
        <f>_xlfn.DAYS(U101,T101)</f>
        <v>183</v>
      </c>
      <c r="T101" s="482">
        <v>45727</v>
      </c>
      <c r="U101" s="482">
        <v>45910</v>
      </c>
      <c r="V101" s="482"/>
      <c r="W101" s="415"/>
      <c r="X101" s="579"/>
      <c r="Y101" s="644">
        <v>3</v>
      </c>
      <c r="Z101" s="415">
        <v>9</v>
      </c>
      <c r="AA101" s="482">
        <v>45911</v>
      </c>
      <c r="AB101" s="495"/>
      <c r="AC101" s="420"/>
      <c r="AD101" s="420"/>
      <c r="AE101" s="4" t="s">
        <v>21</v>
      </c>
      <c r="AF101" s="420">
        <v>46001</v>
      </c>
      <c r="AG101" s="340">
        <f t="shared" ca="1" si="1"/>
        <v>-147</v>
      </c>
      <c r="AH101" s="423" t="s">
        <v>6138</v>
      </c>
      <c r="AI101" s="423" t="s">
        <v>6138</v>
      </c>
      <c r="AJ101" s="346" t="s">
        <v>7164</v>
      </c>
      <c r="AK101" s="4" t="s">
        <v>6140</v>
      </c>
      <c r="AL101" s="8" t="s">
        <v>6175</v>
      </c>
      <c r="AM101" s="424" t="s">
        <v>7096</v>
      </c>
      <c r="AN101" s="425" t="s">
        <v>7165</v>
      </c>
      <c r="AO101" s="4">
        <v>125901</v>
      </c>
      <c r="AP101" s="4"/>
      <c r="AQ101" s="234" t="e">
        <f>#REF!/R101</f>
        <v>#REF!</v>
      </c>
      <c r="AR101" s="234" t="e">
        <f>#REF!/AT101</f>
        <v>#REF!</v>
      </c>
      <c r="AS101" s="8" t="s">
        <v>7166</v>
      </c>
      <c r="AT101" s="4">
        <f>_xlfn.DAYS(U101,T101)</f>
        <v>183</v>
      </c>
      <c r="AU101" s="8" t="s">
        <v>6143</v>
      </c>
      <c r="AV101" s="8">
        <v>682</v>
      </c>
      <c r="AW101" s="232">
        <v>45684</v>
      </c>
      <c r="AX101" s="392">
        <v>175200000</v>
      </c>
      <c r="AY101" s="8">
        <v>800</v>
      </c>
      <c r="AZ101" s="392">
        <v>43000000</v>
      </c>
      <c r="BA101" s="420">
        <v>45727</v>
      </c>
      <c r="BB101" s="421"/>
      <c r="BC101" s="422"/>
      <c r="BD101" s="420"/>
      <c r="BE101" s="4"/>
      <c r="BF101" s="8" t="s">
        <v>6144</v>
      </c>
      <c r="BG101" s="232">
        <v>45727</v>
      </c>
      <c r="BH101" s="4">
        <v>1</v>
      </c>
      <c r="BI101" s="8">
        <v>1</v>
      </c>
      <c r="BJ101" s="231" t="s">
        <v>7167</v>
      </c>
      <c r="BK101" s="4" t="s">
        <v>202</v>
      </c>
      <c r="BL101" s="232">
        <v>45726</v>
      </c>
      <c r="BM101" s="232">
        <v>45726</v>
      </c>
      <c r="BN101" s="232">
        <v>46100</v>
      </c>
      <c r="BO101" s="232" t="s">
        <v>6144</v>
      </c>
      <c r="BP101" s="232" t="s">
        <v>805</v>
      </c>
      <c r="BQ101" s="8"/>
      <c r="BR101" s="403"/>
      <c r="BS101" s="8" t="s">
        <v>875</v>
      </c>
      <c r="BT101" s="8"/>
      <c r="BU101" s="8" t="s">
        <v>6162</v>
      </c>
      <c r="BV101" s="8" t="s">
        <v>6148</v>
      </c>
      <c r="BW101" s="597">
        <v>3016863122</v>
      </c>
      <c r="BX101" s="586" t="s">
        <v>7168</v>
      </c>
      <c r="BY101" s="416">
        <v>35753</v>
      </c>
      <c r="BZ101" s="8" t="s">
        <v>3831</v>
      </c>
      <c r="CA101" s="8"/>
      <c r="CB101" s="8"/>
      <c r="CC101" s="232"/>
      <c r="CD101" s="232"/>
      <c r="CE101" s="8" t="s">
        <v>797</v>
      </c>
      <c r="CF101" s="411">
        <f ca="1">DATEDIF(BY101,TODAY(),"Y")</f>
        <v>28</v>
      </c>
      <c r="CG101" s="421" t="s">
        <v>6165</v>
      </c>
      <c r="CH101" s="421" t="s">
        <v>6245</v>
      </c>
      <c r="CI101" s="198" t="s">
        <v>7169</v>
      </c>
      <c r="CJ101" s="8"/>
      <c r="CK101" s="8"/>
    </row>
    <row r="102" spans="1:89" ht="30.75">
      <c r="A102" s="415">
        <v>101</v>
      </c>
      <c r="B102" s="415"/>
      <c r="C102" s="640">
        <v>2025</v>
      </c>
      <c r="D102" s="415" t="s">
        <v>7170</v>
      </c>
      <c r="E102" s="905" t="s">
        <v>7171</v>
      </c>
      <c r="F102" s="907" t="s">
        <v>7172</v>
      </c>
      <c r="G102" s="415" t="s">
        <v>6130</v>
      </c>
      <c r="H102" s="579">
        <v>52430142</v>
      </c>
      <c r="I102" s="415">
        <v>1</v>
      </c>
      <c r="J102" s="415" t="s">
        <v>6131</v>
      </c>
      <c r="K102" s="506" t="s">
        <v>6132</v>
      </c>
      <c r="L102" s="415" t="s">
        <v>6909</v>
      </c>
      <c r="M102" s="415" t="s">
        <v>6530</v>
      </c>
      <c r="N102" s="415">
        <v>10</v>
      </c>
      <c r="O102" s="415" t="s">
        <v>6135</v>
      </c>
      <c r="P102" s="415" t="s">
        <v>7173</v>
      </c>
      <c r="Q102" s="482">
        <v>45727</v>
      </c>
      <c r="R102" s="647">
        <v>6</v>
      </c>
      <c r="S102" s="641">
        <f>_xlfn.DAYS(U102,T102)</f>
        <v>183</v>
      </c>
      <c r="T102" s="482">
        <v>45730</v>
      </c>
      <c r="U102" s="482">
        <v>45913</v>
      </c>
      <c r="V102" s="482"/>
      <c r="W102" s="415"/>
      <c r="X102" s="579"/>
      <c r="Y102" s="644"/>
      <c r="Z102" s="415"/>
      <c r="AA102" s="482"/>
      <c r="AB102" s="495"/>
      <c r="AC102" s="420"/>
      <c r="AD102" s="420"/>
      <c r="AE102" s="4" t="s">
        <v>21</v>
      </c>
      <c r="AF102" s="420">
        <v>45913</v>
      </c>
      <c r="AG102" s="340">
        <f t="shared" ca="1" si="1"/>
        <v>-235</v>
      </c>
      <c r="AH102" s="423" t="s">
        <v>6138</v>
      </c>
      <c r="AI102" s="423" t="s">
        <v>6138</v>
      </c>
      <c r="AJ102" s="346" t="s">
        <v>7174</v>
      </c>
      <c r="AK102" s="4" t="s">
        <v>6140</v>
      </c>
      <c r="AL102" s="8" t="s">
        <v>6775</v>
      </c>
      <c r="AM102" s="424" t="s">
        <v>6920</v>
      </c>
      <c r="AN102" s="425" t="s">
        <v>6921</v>
      </c>
      <c r="AO102" s="4">
        <v>130497</v>
      </c>
      <c r="AP102" s="4"/>
      <c r="AQ102" s="234" t="e">
        <f>#REF!/R102</f>
        <v>#REF!</v>
      </c>
      <c r="AR102" s="234" t="e">
        <f>#REF!/AT102</f>
        <v>#REF!</v>
      </c>
      <c r="AS102" s="8" t="s">
        <v>7175</v>
      </c>
      <c r="AT102" s="4">
        <f>_xlfn.DAYS(U102,T102)</f>
        <v>183</v>
      </c>
      <c r="AU102" s="8" t="s">
        <v>6143</v>
      </c>
      <c r="AV102" s="8">
        <v>742</v>
      </c>
      <c r="AW102" s="232">
        <v>45709</v>
      </c>
      <c r="AX102" s="392">
        <v>144000000</v>
      </c>
      <c r="AY102" s="8">
        <v>797</v>
      </c>
      <c r="AZ102" s="392">
        <v>36000000</v>
      </c>
      <c r="BA102" s="420">
        <v>45727</v>
      </c>
      <c r="BB102" s="421"/>
      <c r="BC102" s="422"/>
      <c r="BD102" s="420"/>
      <c r="BE102" s="4"/>
      <c r="BF102" s="8" t="s">
        <v>6144</v>
      </c>
      <c r="BG102" s="232">
        <v>45730</v>
      </c>
      <c r="BH102" s="4">
        <v>5</v>
      </c>
      <c r="BI102" s="8">
        <v>5</v>
      </c>
      <c r="BJ102" s="231" t="s">
        <v>7176</v>
      </c>
      <c r="BK102" s="4" t="s">
        <v>1056</v>
      </c>
      <c r="BL102" s="232">
        <v>45727</v>
      </c>
      <c r="BM102" s="232">
        <v>45726</v>
      </c>
      <c r="BN102" s="232">
        <v>46106</v>
      </c>
      <c r="BO102" s="232" t="s">
        <v>6144</v>
      </c>
      <c r="BP102" s="232" t="s">
        <v>805</v>
      </c>
      <c r="BQ102" s="8"/>
      <c r="BR102" s="403"/>
      <c r="BS102" s="8" t="s">
        <v>875</v>
      </c>
      <c r="BT102" s="8"/>
      <c r="BU102" s="8" t="s">
        <v>6162</v>
      </c>
      <c r="BV102" s="8" t="s">
        <v>6148</v>
      </c>
      <c r="BW102" s="597">
        <v>3134072471</v>
      </c>
      <c r="BX102" s="586" t="s">
        <v>7177</v>
      </c>
      <c r="BY102" s="416">
        <v>28884</v>
      </c>
      <c r="BZ102" s="8" t="s">
        <v>3831</v>
      </c>
      <c r="CA102" s="8"/>
      <c r="CB102" s="8"/>
      <c r="CC102" s="232"/>
      <c r="CD102" s="232"/>
      <c r="CE102" s="8" t="s">
        <v>797</v>
      </c>
      <c r="CF102" s="411">
        <f ca="1">DATEDIF(BY102,TODAY(),"Y")</f>
        <v>47</v>
      </c>
      <c r="CG102" s="421" t="s">
        <v>6165</v>
      </c>
      <c r="CH102" s="421" t="s">
        <v>6210</v>
      </c>
      <c r="CI102" s="198" t="s">
        <v>7178</v>
      </c>
      <c r="CJ102" s="8"/>
      <c r="CK102" s="8"/>
    </row>
    <row r="103" spans="1:89" ht="30.75">
      <c r="A103" s="415">
        <v>102</v>
      </c>
      <c r="B103" s="415"/>
      <c r="C103" s="640">
        <v>2025</v>
      </c>
      <c r="D103" s="415" t="s">
        <v>7179</v>
      </c>
      <c r="E103" s="905" t="s">
        <v>7180</v>
      </c>
      <c r="F103" s="907" t="s">
        <v>7181</v>
      </c>
      <c r="G103" s="415" t="s">
        <v>6130</v>
      </c>
      <c r="H103" s="579">
        <v>37941290</v>
      </c>
      <c r="I103" s="415">
        <v>1</v>
      </c>
      <c r="J103" s="415" t="s">
        <v>6131</v>
      </c>
      <c r="K103" s="415" t="s">
        <v>6132</v>
      </c>
      <c r="L103" s="415" t="s">
        <v>6909</v>
      </c>
      <c r="M103" s="415" t="s">
        <v>6530</v>
      </c>
      <c r="N103" s="415">
        <v>10</v>
      </c>
      <c r="O103" s="415" t="s">
        <v>6135</v>
      </c>
      <c r="P103" s="415" t="s">
        <v>7173</v>
      </c>
      <c r="Q103" s="482">
        <v>45726</v>
      </c>
      <c r="R103" s="647">
        <v>6</v>
      </c>
      <c r="S103" s="641">
        <f>_xlfn.DAYS(U103,T103)</f>
        <v>183</v>
      </c>
      <c r="T103" s="482">
        <v>45730</v>
      </c>
      <c r="U103" s="482">
        <v>45913</v>
      </c>
      <c r="V103" s="482"/>
      <c r="W103" s="415"/>
      <c r="X103" s="579"/>
      <c r="Y103" s="644"/>
      <c r="Z103" s="415"/>
      <c r="AA103" s="482"/>
      <c r="AB103" s="495"/>
      <c r="AC103" s="420"/>
      <c r="AD103" s="420"/>
      <c r="AE103" s="4" t="s">
        <v>21</v>
      </c>
      <c r="AF103" s="420">
        <v>45913</v>
      </c>
      <c r="AG103" s="340">
        <f t="shared" ca="1" si="1"/>
        <v>-235</v>
      </c>
      <c r="AH103" s="423" t="s">
        <v>6138</v>
      </c>
      <c r="AI103" s="423" t="s">
        <v>6138</v>
      </c>
      <c r="AJ103" s="346" t="s">
        <v>7182</v>
      </c>
      <c r="AK103" s="4" t="s">
        <v>6140</v>
      </c>
      <c r="AL103" s="8" t="s">
        <v>6775</v>
      </c>
      <c r="AM103" s="424" t="s">
        <v>6920</v>
      </c>
      <c r="AN103" s="425" t="s">
        <v>6921</v>
      </c>
      <c r="AO103" s="4">
        <v>130497</v>
      </c>
      <c r="AP103" s="4"/>
      <c r="AQ103" s="234" t="e">
        <f>#REF!/R103</f>
        <v>#REF!</v>
      </c>
      <c r="AR103" s="234" t="e">
        <f>#REF!/AT103</f>
        <v>#REF!</v>
      </c>
      <c r="AS103" s="8" t="s">
        <v>7183</v>
      </c>
      <c r="AT103" s="4">
        <f>_xlfn.DAYS(U103,T103)</f>
        <v>183</v>
      </c>
      <c r="AU103" s="8" t="s">
        <v>6143</v>
      </c>
      <c r="AV103" s="8">
        <v>742</v>
      </c>
      <c r="AW103" s="232">
        <v>45709</v>
      </c>
      <c r="AX103" s="392">
        <v>144000000</v>
      </c>
      <c r="AY103" s="8">
        <v>798</v>
      </c>
      <c r="AZ103" s="392">
        <v>36000000</v>
      </c>
      <c r="BA103" s="420">
        <v>45727</v>
      </c>
      <c r="BB103" s="421"/>
      <c r="BC103" s="422"/>
      <c r="BD103" s="420"/>
      <c r="BE103" s="4"/>
      <c r="BF103" s="8" t="s">
        <v>6144</v>
      </c>
      <c r="BG103" s="232">
        <v>45730</v>
      </c>
      <c r="BH103" s="4">
        <v>1</v>
      </c>
      <c r="BI103" s="8">
        <v>1</v>
      </c>
      <c r="BJ103" s="231" t="s">
        <v>7184</v>
      </c>
      <c r="BK103" s="4" t="s">
        <v>202</v>
      </c>
      <c r="BL103" s="232">
        <v>45726</v>
      </c>
      <c r="BM103" s="232">
        <v>45726</v>
      </c>
      <c r="BN103" s="232">
        <v>46106</v>
      </c>
      <c r="BO103" s="232" t="s">
        <v>6144</v>
      </c>
      <c r="BP103" s="232" t="s">
        <v>805</v>
      </c>
      <c r="BQ103" s="8"/>
      <c r="BR103" s="403"/>
      <c r="BS103" s="8" t="s">
        <v>875</v>
      </c>
      <c r="BT103" s="8"/>
      <c r="BU103" s="8" t="s">
        <v>6162</v>
      </c>
      <c r="BV103" s="8" t="s">
        <v>6148</v>
      </c>
      <c r="BW103" s="597">
        <v>3182854008</v>
      </c>
      <c r="BX103" s="586" t="s">
        <v>7185</v>
      </c>
      <c r="BY103" s="416">
        <v>22908</v>
      </c>
      <c r="BZ103" s="8" t="s">
        <v>3831</v>
      </c>
      <c r="CA103" s="8"/>
      <c r="CB103" s="8"/>
      <c r="CC103" s="232"/>
      <c r="CD103" s="232"/>
      <c r="CE103" s="8" t="s">
        <v>797</v>
      </c>
      <c r="CF103" s="411">
        <f ca="1">DATEDIF(BY103,TODAY(),"Y")</f>
        <v>63</v>
      </c>
      <c r="CG103" s="421" t="s">
        <v>6209</v>
      </c>
      <c r="CH103" s="421" t="s">
        <v>6166</v>
      </c>
      <c r="CI103" s="198" t="s">
        <v>7186</v>
      </c>
      <c r="CJ103" s="415" t="s">
        <v>7187</v>
      </c>
      <c r="CK103" s="8"/>
    </row>
    <row r="104" spans="1:89" ht="60.75">
      <c r="A104" s="415">
        <v>103</v>
      </c>
      <c r="B104" s="415"/>
      <c r="C104" s="640">
        <v>2025</v>
      </c>
      <c r="D104" s="415" t="s">
        <v>7188</v>
      </c>
      <c r="E104" s="905" t="s">
        <v>7189</v>
      </c>
      <c r="F104" s="907" t="s">
        <v>7190</v>
      </c>
      <c r="G104" s="415" t="s">
        <v>6130</v>
      </c>
      <c r="H104" s="579">
        <v>1090076081</v>
      </c>
      <c r="I104" s="415">
        <v>1</v>
      </c>
      <c r="J104" s="415" t="s">
        <v>6131</v>
      </c>
      <c r="K104" s="506" t="s">
        <v>6132</v>
      </c>
      <c r="L104" s="415" t="s">
        <v>6909</v>
      </c>
      <c r="M104" s="415" t="s">
        <v>6530</v>
      </c>
      <c r="N104" s="415">
        <v>10</v>
      </c>
      <c r="O104" s="415" t="s">
        <v>6135</v>
      </c>
      <c r="P104" s="415" t="s">
        <v>7191</v>
      </c>
      <c r="Q104" s="482">
        <v>45726</v>
      </c>
      <c r="R104" s="647">
        <v>6</v>
      </c>
      <c r="S104" s="641">
        <f>_xlfn.DAYS(U104,T104)</f>
        <v>183</v>
      </c>
      <c r="T104" s="482">
        <v>45730</v>
      </c>
      <c r="U104" s="482">
        <v>45913</v>
      </c>
      <c r="V104" s="482"/>
      <c r="W104" s="415"/>
      <c r="X104" s="579"/>
      <c r="Y104" s="644"/>
      <c r="Z104" s="415"/>
      <c r="AA104" s="482"/>
      <c r="AB104" s="495"/>
      <c r="AC104" s="420"/>
      <c r="AD104" s="420"/>
      <c r="AE104" s="4" t="s">
        <v>21</v>
      </c>
      <c r="AF104" s="420">
        <v>45913</v>
      </c>
      <c r="AG104" s="340">
        <f t="shared" ca="1" si="1"/>
        <v>-235</v>
      </c>
      <c r="AH104" s="423" t="s">
        <v>6138</v>
      </c>
      <c r="AI104" s="423" t="s">
        <v>6138</v>
      </c>
      <c r="AJ104" s="346" t="s">
        <v>7192</v>
      </c>
      <c r="AK104" s="4" t="s">
        <v>6140</v>
      </c>
      <c r="AL104" s="8" t="s">
        <v>1527</v>
      </c>
      <c r="AM104" s="424" t="s">
        <v>7193</v>
      </c>
      <c r="AN104" s="425" t="s">
        <v>7027</v>
      </c>
      <c r="AO104" s="4">
        <v>128499</v>
      </c>
      <c r="AP104" s="4"/>
      <c r="AQ104" s="234" t="e">
        <f>#REF!/R104</f>
        <v>#REF!</v>
      </c>
      <c r="AR104" s="234" t="e">
        <f>#REF!/AT104</f>
        <v>#REF!</v>
      </c>
      <c r="AS104" s="8" t="s">
        <v>7194</v>
      </c>
      <c r="AT104" s="4">
        <f>_xlfn.DAYS(U104,T104)</f>
        <v>183</v>
      </c>
      <c r="AU104" s="8" t="s">
        <v>6143</v>
      </c>
      <c r="AV104" s="8">
        <v>719</v>
      </c>
      <c r="AW104" s="232" t="s">
        <v>7195</v>
      </c>
      <c r="AX104" s="392">
        <v>39000000</v>
      </c>
      <c r="AY104" s="8">
        <v>799</v>
      </c>
      <c r="AZ104" s="392">
        <v>39000000</v>
      </c>
      <c r="BA104" s="420">
        <v>45727</v>
      </c>
      <c r="BB104" s="421"/>
      <c r="BC104" s="422"/>
      <c r="BD104" s="420"/>
      <c r="BE104" s="4"/>
      <c r="BF104" s="8" t="s">
        <v>6144</v>
      </c>
      <c r="BG104" s="232">
        <v>45730</v>
      </c>
      <c r="BH104" s="4">
        <v>1</v>
      </c>
      <c r="BI104" s="8">
        <v>1</v>
      </c>
      <c r="BJ104" s="231" t="s">
        <v>7196</v>
      </c>
      <c r="BK104" s="4" t="s">
        <v>202</v>
      </c>
      <c r="BL104" s="232">
        <v>45727</v>
      </c>
      <c r="BM104" s="232">
        <v>45726</v>
      </c>
      <c r="BN104" s="232">
        <v>46112</v>
      </c>
      <c r="BO104" s="232" t="s">
        <v>6144</v>
      </c>
      <c r="BP104" s="232" t="s">
        <v>805</v>
      </c>
      <c r="BQ104" s="8"/>
      <c r="BR104" s="403"/>
      <c r="BS104" s="8" t="s">
        <v>875</v>
      </c>
      <c r="BT104" s="8"/>
      <c r="BU104" s="8" t="s">
        <v>6147</v>
      </c>
      <c r="BV104" s="8" t="s">
        <v>6148</v>
      </c>
      <c r="BW104" s="597">
        <v>3164221258</v>
      </c>
      <c r="BX104" s="586" t="s">
        <v>7197</v>
      </c>
      <c r="BY104" s="416">
        <v>31680</v>
      </c>
      <c r="BZ104" s="8" t="s">
        <v>3831</v>
      </c>
      <c r="CA104" s="8"/>
      <c r="CB104" s="8"/>
      <c r="CC104" s="232"/>
      <c r="CD104" s="232"/>
      <c r="CE104" s="8" t="s">
        <v>797</v>
      </c>
      <c r="CF104" s="411">
        <f ca="1">DATEDIF(BY104,TODAY(),"Y")</f>
        <v>39</v>
      </c>
      <c r="CG104" s="421" t="s">
        <v>6209</v>
      </c>
      <c r="CH104" s="421" t="s">
        <v>6343</v>
      </c>
      <c r="CI104" s="198" t="s">
        <v>7198</v>
      </c>
      <c r="CJ104" s="8"/>
      <c r="CK104" s="8"/>
    </row>
    <row r="105" spans="1:89" ht="76.5">
      <c r="A105" s="415">
        <v>104</v>
      </c>
      <c r="B105" s="415"/>
      <c r="C105" s="640">
        <v>2025</v>
      </c>
      <c r="D105" s="415" t="s">
        <v>7199</v>
      </c>
      <c r="E105" s="905" t="s">
        <v>7200</v>
      </c>
      <c r="F105" s="907" t="s">
        <v>7201</v>
      </c>
      <c r="G105" s="415" t="s">
        <v>6130</v>
      </c>
      <c r="H105" s="579">
        <v>1013682150</v>
      </c>
      <c r="I105" s="415">
        <v>0</v>
      </c>
      <c r="J105" s="415" t="s">
        <v>6131</v>
      </c>
      <c r="K105" s="506" t="s">
        <v>6132</v>
      </c>
      <c r="L105" s="415" t="s">
        <v>6909</v>
      </c>
      <c r="M105" s="415" t="s">
        <v>6548</v>
      </c>
      <c r="N105" s="415">
        <v>10</v>
      </c>
      <c r="O105" s="415" t="s">
        <v>6135</v>
      </c>
      <c r="P105" s="415" t="s">
        <v>7202</v>
      </c>
      <c r="Q105" s="482">
        <v>45728</v>
      </c>
      <c r="R105" s="647">
        <v>6</v>
      </c>
      <c r="S105" s="641">
        <f>_xlfn.DAYS(U105,T105)</f>
        <v>183</v>
      </c>
      <c r="T105" s="482">
        <v>45729</v>
      </c>
      <c r="U105" s="482">
        <v>45912</v>
      </c>
      <c r="V105" s="482"/>
      <c r="W105" s="415"/>
      <c r="X105" s="579"/>
      <c r="Y105" s="644">
        <v>3</v>
      </c>
      <c r="Z105" s="415">
        <v>9</v>
      </c>
      <c r="AA105" s="482">
        <v>45913</v>
      </c>
      <c r="AB105" s="495"/>
      <c r="AC105" s="420"/>
      <c r="AD105" s="420"/>
      <c r="AE105" s="4" t="s">
        <v>21</v>
      </c>
      <c r="AF105" s="420">
        <v>46003</v>
      </c>
      <c r="AG105" s="340">
        <f t="shared" ca="1" si="1"/>
        <v>-145</v>
      </c>
      <c r="AH105" s="423" t="s">
        <v>6138</v>
      </c>
      <c r="AI105" s="423" t="s">
        <v>6138</v>
      </c>
      <c r="AJ105" s="346" t="s">
        <v>7203</v>
      </c>
      <c r="AK105" s="4" t="s">
        <v>6140</v>
      </c>
      <c r="AL105" s="8" t="s">
        <v>823</v>
      </c>
      <c r="AM105" s="424"/>
      <c r="AN105" s="425"/>
      <c r="AO105" s="4">
        <v>130283</v>
      </c>
      <c r="AP105" s="4"/>
      <c r="AQ105" s="234" t="e">
        <f>#REF!/R105</f>
        <v>#REF!</v>
      </c>
      <c r="AR105" s="234" t="e">
        <f>#REF!/AT105</f>
        <v>#REF!</v>
      </c>
      <c r="AS105" s="8" t="s">
        <v>7204</v>
      </c>
      <c r="AT105" s="4">
        <f>_xlfn.DAYS(U105,T105)</f>
        <v>183</v>
      </c>
      <c r="AU105" s="8" t="s">
        <v>6143</v>
      </c>
      <c r="AV105" s="8">
        <v>753</v>
      </c>
      <c r="AW105" s="232">
        <v>45726</v>
      </c>
      <c r="AX105" s="392">
        <v>42000000</v>
      </c>
      <c r="AY105" s="8">
        <v>813</v>
      </c>
      <c r="AZ105" s="392">
        <v>21000000</v>
      </c>
      <c r="BA105" s="420">
        <v>45729</v>
      </c>
      <c r="BB105" s="421"/>
      <c r="BC105" s="422"/>
      <c r="BD105" s="420"/>
      <c r="BE105" s="4"/>
      <c r="BF105" s="8" t="s">
        <v>6144</v>
      </c>
      <c r="BG105" s="232">
        <v>45729</v>
      </c>
      <c r="BH105" s="4">
        <v>5</v>
      </c>
      <c r="BI105" s="8">
        <v>5</v>
      </c>
      <c r="BJ105" s="231" t="s">
        <v>7205</v>
      </c>
      <c r="BK105" s="4" t="s">
        <v>202</v>
      </c>
      <c r="BL105" s="232">
        <v>45728</v>
      </c>
      <c r="BM105" s="232">
        <v>45728</v>
      </c>
      <c r="BN105" s="232">
        <v>46104</v>
      </c>
      <c r="BO105" s="232" t="s">
        <v>6144</v>
      </c>
      <c r="BP105" s="232" t="s">
        <v>805</v>
      </c>
      <c r="BQ105" s="8"/>
      <c r="BR105" s="403"/>
      <c r="BS105" s="8" t="s">
        <v>875</v>
      </c>
      <c r="BT105" s="8"/>
      <c r="BU105" s="8" t="s">
        <v>6162</v>
      </c>
      <c r="BV105" s="8" t="s">
        <v>6148</v>
      </c>
      <c r="BW105" s="597">
        <v>3013652171</v>
      </c>
      <c r="BX105" s="586" t="s">
        <v>7206</v>
      </c>
      <c r="BY105" s="416">
        <v>35962</v>
      </c>
      <c r="BZ105" s="8" t="s">
        <v>6554</v>
      </c>
      <c r="CA105" s="8"/>
      <c r="CB105" s="8"/>
      <c r="CC105" s="232"/>
      <c r="CD105" s="232"/>
      <c r="CE105" s="8" t="s">
        <v>797</v>
      </c>
      <c r="CF105" s="411">
        <f ca="1">DATEDIF(BY105,TODAY(),"Y")</f>
        <v>27</v>
      </c>
      <c r="CG105" s="421" t="s">
        <v>6181</v>
      </c>
      <c r="CH105" s="421" t="s">
        <v>6151</v>
      </c>
      <c r="CI105" s="198" t="s">
        <v>7207</v>
      </c>
      <c r="CJ105" s="8"/>
      <c r="CK105" s="8"/>
    </row>
    <row r="106" spans="1:89" ht="76.5">
      <c r="A106" s="415">
        <v>105</v>
      </c>
      <c r="B106" s="415"/>
      <c r="C106" s="640">
        <v>2025</v>
      </c>
      <c r="D106" s="415" t="s">
        <v>7208</v>
      </c>
      <c r="E106" s="905" t="s">
        <v>7209</v>
      </c>
      <c r="F106" s="907" t="s">
        <v>7210</v>
      </c>
      <c r="G106" s="415" t="s">
        <v>6130</v>
      </c>
      <c r="H106" s="579">
        <v>1013659629</v>
      </c>
      <c r="I106" s="415">
        <v>1</v>
      </c>
      <c r="J106" s="415" t="s">
        <v>6131</v>
      </c>
      <c r="K106" s="506" t="s">
        <v>6132</v>
      </c>
      <c r="L106" s="415" t="s">
        <v>6909</v>
      </c>
      <c r="M106" s="415" t="s">
        <v>6548</v>
      </c>
      <c r="N106" s="415">
        <v>10</v>
      </c>
      <c r="O106" s="415" t="s">
        <v>6135</v>
      </c>
      <c r="P106" s="415" t="s">
        <v>7202</v>
      </c>
      <c r="Q106" s="482">
        <v>45727</v>
      </c>
      <c r="R106" s="647">
        <v>6</v>
      </c>
      <c r="S106" s="641">
        <f>_xlfn.DAYS(U106,T106)</f>
        <v>183</v>
      </c>
      <c r="T106" s="482">
        <v>45729</v>
      </c>
      <c r="U106" s="482">
        <v>45912</v>
      </c>
      <c r="V106" s="482"/>
      <c r="W106" s="415"/>
      <c r="X106" s="579"/>
      <c r="Y106" s="644">
        <v>3</v>
      </c>
      <c r="Z106" s="415">
        <v>9</v>
      </c>
      <c r="AA106" s="482">
        <v>45913</v>
      </c>
      <c r="AB106" s="495"/>
      <c r="AC106" s="420"/>
      <c r="AD106" s="420"/>
      <c r="AE106" s="4" t="s">
        <v>21</v>
      </c>
      <c r="AF106" s="420">
        <v>46003</v>
      </c>
      <c r="AG106" s="340">
        <f t="shared" ca="1" si="1"/>
        <v>-145</v>
      </c>
      <c r="AH106" s="423" t="s">
        <v>6138</v>
      </c>
      <c r="AI106" s="423" t="s">
        <v>6138</v>
      </c>
      <c r="AJ106" s="346" t="s">
        <v>7211</v>
      </c>
      <c r="AK106" s="4" t="s">
        <v>6140</v>
      </c>
      <c r="AL106" s="8" t="s">
        <v>823</v>
      </c>
      <c r="AM106" s="424"/>
      <c r="AN106" s="425"/>
      <c r="AO106" s="4">
        <v>130283</v>
      </c>
      <c r="AP106" s="4"/>
      <c r="AQ106" s="234" t="e">
        <f>#REF!/R106</f>
        <v>#REF!</v>
      </c>
      <c r="AR106" s="234" t="e">
        <f>#REF!/AT106</f>
        <v>#REF!</v>
      </c>
      <c r="AS106" s="8" t="s">
        <v>7212</v>
      </c>
      <c r="AT106" s="4">
        <f>_xlfn.DAYS(U106,T106)</f>
        <v>183</v>
      </c>
      <c r="AU106" s="8" t="s">
        <v>6143</v>
      </c>
      <c r="AV106" s="8">
        <v>753</v>
      </c>
      <c r="AW106" s="232">
        <v>45726</v>
      </c>
      <c r="AX106" s="392">
        <v>42000000</v>
      </c>
      <c r="AY106" s="8">
        <v>814</v>
      </c>
      <c r="AZ106" s="392">
        <v>21000000</v>
      </c>
      <c r="BA106" s="420">
        <v>45729</v>
      </c>
      <c r="BB106" s="421"/>
      <c r="BC106" s="422"/>
      <c r="BD106" s="420"/>
      <c r="BE106" s="4"/>
      <c r="BF106" s="8" t="s">
        <v>6144</v>
      </c>
      <c r="BG106" s="232">
        <v>45729</v>
      </c>
      <c r="BH106" s="4">
        <v>5</v>
      </c>
      <c r="BI106" s="8">
        <v>5</v>
      </c>
      <c r="BJ106" s="231" t="s">
        <v>7213</v>
      </c>
      <c r="BK106" s="4" t="s">
        <v>202</v>
      </c>
      <c r="BL106" s="232">
        <v>45728</v>
      </c>
      <c r="BM106" s="232">
        <v>45727</v>
      </c>
      <c r="BN106" s="232">
        <v>46111</v>
      </c>
      <c r="BO106" s="232" t="s">
        <v>6144</v>
      </c>
      <c r="BP106" s="232" t="s">
        <v>805</v>
      </c>
      <c r="BQ106" s="8"/>
      <c r="BR106" s="403"/>
      <c r="BS106" s="8" t="s">
        <v>875</v>
      </c>
      <c r="BT106" s="8"/>
      <c r="BU106" s="8" t="s">
        <v>6162</v>
      </c>
      <c r="BV106" s="8" t="s">
        <v>6148</v>
      </c>
      <c r="BW106" s="597">
        <v>3219968065</v>
      </c>
      <c r="BX106" s="586" t="s">
        <v>7214</v>
      </c>
      <c r="BY106" s="416">
        <v>34853</v>
      </c>
      <c r="BZ106" s="8" t="s">
        <v>6554</v>
      </c>
      <c r="CA106" s="8"/>
      <c r="CB106" s="8"/>
      <c r="CC106" s="232"/>
      <c r="CD106" s="232"/>
      <c r="CE106" s="8" t="s">
        <v>797</v>
      </c>
      <c r="CF106" s="411">
        <f ca="1">DATEDIF(BY106,TODAY(),"Y")</f>
        <v>30</v>
      </c>
      <c r="CG106" s="421" t="s">
        <v>6181</v>
      </c>
      <c r="CH106" s="421" t="s">
        <v>6182</v>
      </c>
      <c r="CI106" s="198" t="s">
        <v>7215</v>
      </c>
      <c r="CJ106" s="8"/>
      <c r="CK106" s="8"/>
    </row>
    <row r="107" spans="1:89" ht="30.75">
      <c r="A107" s="415">
        <v>106</v>
      </c>
      <c r="B107" s="415"/>
      <c r="C107" s="640">
        <v>2025</v>
      </c>
      <c r="D107" s="415" t="s">
        <v>7216</v>
      </c>
      <c r="E107" s="905" t="s">
        <v>7217</v>
      </c>
      <c r="F107" s="907" t="s">
        <v>7218</v>
      </c>
      <c r="G107" s="415" t="s">
        <v>6130</v>
      </c>
      <c r="H107" s="579">
        <v>1030527778</v>
      </c>
      <c r="I107" s="415">
        <v>4</v>
      </c>
      <c r="J107" s="415" t="s">
        <v>6131</v>
      </c>
      <c r="K107" s="506" t="s">
        <v>6132</v>
      </c>
      <c r="L107" s="415" t="s">
        <v>6909</v>
      </c>
      <c r="M107" s="415" t="s">
        <v>6548</v>
      </c>
      <c r="N107" s="415">
        <v>10</v>
      </c>
      <c r="O107" s="415" t="s">
        <v>6135</v>
      </c>
      <c r="P107" s="415" t="s">
        <v>7219</v>
      </c>
      <c r="Q107" s="482">
        <v>45728</v>
      </c>
      <c r="R107" s="647">
        <v>6</v>
      </c>
      <c r="S107" s="641">
        <f>_xlfn.DAYS(U107,T107)</f>
        <v>183</v>
      </c>
      <c r="T107" s="482">
        <v>45733</v>
      </c>
      <c r="U107" s="482">
        <v>45916</v>
      </c>
      <c r="V107" s="482"/>
      <c r="W107" s="415"/>
      <c r="X107" s="579"/>
      <c r="Y107" s="644"/>
      <c r="Z107" s="415"/>
      <c r="AA107" s="482"/>
      <c r="AB107" s="495"/>
      <c r="AC107" s="420"/>
      <c r="AD107" s="420"/>
      <c r="AE107" s="4" t="s">
        <v>21</v>
      </c>
      <c r="AF107" s="420">
        <v>45916</v>
      </c>
      <c r="AG107" s="340">
        <f t="shared" ca="1" si="1"/>
        <v>-232</v>
      </c>
      <c r="AH107" s="423" t="s">
        <v>6138</v>
      </c>
      <c r="AI107" s="423" t="s">
        <v>6138</v>
      </c>
      <c r="AJ107" s="346" t="s">
        <v>7220</v>
      </c>
      <c r="AK107" s="4" t="s">
        <v>6140</v>
      </c>
      <c r="AL107" s="8" t="s">
        <v>125</v>
      </c>
      <c r="AM107" s="424" t="s">
        <v>7221</v>
      </c>
      <c r="AN107" s="425" t="s">
        <v>7222</v>
      </c>
      <c r="AO107" s="4">
        <v>130504</v>
      </c>
      <c r="AP107" s="4"/>
      <c r="AQ107" s="234" t="e">
        <f>#REF!/R107</f>
        <v>#REF!</v>
      </c>
      <c r="AR107" s="234" t="e">
        <f>#REF!/AT107</f>
        <v>#REF!</v>
      </c>
      <c r="AS107" s="8" t="s">
        <v>7223</v>
      </c>
      <c r="AT107" s="4">
        <f>_xlfn.DAYS(U107,T107)</f>
        <v>183</v>
      </c>
      <c r="AU107" s="8" t="s">
        <v>6143</v>
      </c>
      <c r="AV107" s="8">
        <v>746</v>
      </c>
      <c r="AW107" s="232">
        <v>45720</v>
      </c>
      <c r="AX107" s="392">
        <v>108000000</v>
      </c>
      <c r="AY107" s="8">
        <v>811</v>
      </c>
      <c r="AZ107" s="392">
        <v>36000000</v>
      </c>
      <c r="BA107" s="420">
        <v>45729</v>
      </c>
      <c r="BB107" s="421"/>
      <c r="BC107" s="422"/>
      <c r="BD107" s="420"/>
      <c r="BE107" s="4"/>
      <c r="BF107" s="8" t="s">
        <v>6144</v>
      </c>
      <c r="BG107" s="232">
        <v>45731</v>
      </c>
      <c r="BH107" s="4">
        <v>5</v>
      </c>
      <c r="BI107" s="8">
        <v>5</v>
      </c>
      <c r="BJ107" s="231" t="s">
        <v>7224</v>
      </c>
      <c r="BK107" s="4" t="s">
        <v>202</v>
      </c>
      <c r="BL107" s="232">
        <v>45729</v>
      </c>
      <c r="BM107" s="232">
        <v>45728</v>
      </c>
      <c r="BN107" s="232">
        <v>46104</v>
      </c>
      <c r="BO107" s="232" t="s">
        <v>6144</v>
      </c>
      <c r="BP107" s="232" t="s">
        <v>805</v>
      </c>
      <c r="BQ107" s="8"/>
      <c r="BR107" s="403"/>
      <c r="BS107" s="8" t="s">
        <v>875</v>
      </c>
      <c r="BT107" s="8"/>
      <c r="BU107" s="8" t="s">
        <v>6147</v>
      </c>
      <c r="BV107" s="8" t="s">
        <v>6148</v>
      </c>
      <c r="BW107" s="597">
        <v>3208968169</v>
      </c>
      <c r="BX107" s="586" t="s">
        <v>7225</v>
      </c>
      <c r="BY107" s="416">
        <v>31648</v>
      </c>
      <c r="BZ107" s="8" t="s">
        <v>3831</v>
      </c>
      <c r="CA107" s="8"/>
      <c r="CB107" s="8"/>
      <c r="CC107" s="232"/>
      <c r="CD107" s="232"/>
      <c r="CE107" s="8" t="s">
        <v>797</v>
      </c>
      <c r="CF107" s="411">
        <f ca="1">DATEDIF(BY107,TODAY(),"Y")</f>
        <v>39</v>
      </c>
      <c r="CG107" s="421" t="s">
        <v>6165</v>
      </c>
      <c r="CH107" s="421" t="s">
        <v>6210</v>
      </c>
      <c r="CI107" s="198" t="s">
        <v>7226</v>
      </c>
      <c r="CJ107" s="8" t="s">
        <v>7227</v>
      </c>
      <c r="CK107" s="8"/>
    </row>
    <row r="108" spans="1:89" ht="30.75">
      <c r="A108" s="415">
        <v>107</v>
      </c>
      <c r="B108" s="415"/>
      <c r="C108" s="640">
        <v>2025</v>
      </c>
      <c r="D108" s="415" t="s">
        <v>7228</v>
      </c>
      <c r="E108" s="905" t="s">
        <v>7229</v>
      </c>
      <c r="F108" s="907" t="s">
        <v>7230</v>
      </c>
      <c r="G108" s="415" t="s">
        <v>6130</v>
      </c>
      <c r="H108" s="579">
        <v>1018491782</v>
      </c>
      <c r="I108" s="415">
        <v>3</v>
      </c>
      <c r="J108" s="415" t="s">
        <v>6131</v>
      </c>
      <c r="K108" s="506" t="s">
        <v>6132</v>
      </c>
      <c r="L108" s="415" t="s">
        <v>6909</v>
      </c>
      <c r="M108" s="415" t="s">
        <v>6548</v>
      </c>
      <c r="N108" s="415">
        <v>10</v>
      </c>
      <c r="O108" s="415" t="s">
        <v>6135</v>
      </c>
      <c r="P108" s="415" t="s">
        <v>7231</v>
      </c>
      <c r="Q108" s="482">
        <v>45727</v>
      </c>
      <c r="R108" s="647">
        <v>6</v>
      </c>
      <c r="S108" s="641">
        <f>_xlfn.DAYS(U108,T108)</f>
        <v>183</v>
      </c>
      <c r="T108" s="482">
        <v>45734</v>
      </c>
      <c r="U108" s="482">
        <v>45917</v>
      </c>
      <c r="V108" s="482"/>
      <c r="W108" s="415"/>
      <c r="X108" s="579"/>
      <c r="Y108" s="644">
        <v>3</v>
      </c>
      <c r="Z108" s="415">
        <v>9</v>
      </c>
      <c r="AA108" s="482">
        <v>45918</v>
      </c>
      <c r="AB108" s="495"/>
      <c r="AC108" s="420"/>
      <c r="AD108" s="420"/>
      <c r="AE108" s="4" t="s">
        <v>21</v>
      </c>
      <c r="AF108" s="420">
        <v>46008</v>
      </c>
      <c r="AG108" s="340">
        <f t="shared" ca="1" si="1"/>
        <v>-140</v>
      </c>
      <c r="AH108" s="423" t="s">
        <v>6138</v>
      </c>
      <c r="AI108" s="423" t="s">
        <v>6138</v>
      </c>
      <c r="AJ108" s="346" t="s">
        <v>7232</v>
      </c>
      <c r="AK108" s="4" t="s">
        <v>6140</v>
      </c>
      <c r="AL108" s="8" t="s">
        <v>199</v>
      </c>
      <c r="AM108" s="424"/>
      <c r="AN108" s="425"/>
      <c r="AO108" s="4">
        <v>130377</v>
      </c>
      <c r="AP108" s="4"/>
      <c r="AQ108" s="234" t="e">
        <f>#REF!/R108</f>
        <v>#REF!</v>
      </c>
      <c r="AR108" s="234" t="e">
        <f>#REF!/AT108</f>
        <v>#REF!</v>
      </c>
      <c r="AS108" s="8" t="s">
        <v>7233</v>
      </c>
      <c r="AT108" s="4">
        <f>_xlfn.DAYS(U108,T108)</f>
        <v>183</v>
      </c>
      <c r="AU108" s="8" t="s">
        <v>6143</v>
      </c>
      <c r="AV108" s="8">
        <v>750</v>
      </c>
      <c r="AW108" s="232">
        <v>45726</v>
      </c>
      <c r="AX108" s="392">
        <v>21000000</v>
      </c>
      <c r="AY108" s="8">
        <v>803</v>
      </c>
      <c r="AZ108" s="392">
        <v>21000000</v>
      </c>
      <c r="BA108" s="420">
        <v>45728</v>
      </c>
      <c r="BB108" s="421"/>
      <c r="BC108" s="422"/>
      <c r="BD108" s="420"/>
      <c r="BE108" s="4"/>
      <c r="BF108" s="8" t="s">
        <v>6144</v>
      </c>
      <c r="BG108" s="232">
        <v>45734</v>
      </c>
      <c r="BH108" s="4">
        <v>1</v>
      </c>
      <c r="BI108" s="8">
        <v>1</v>
      </c>
      <c r="BJ108" s="231" t="s">
        <v>7234</v>
      </c>
      <c r="BK108" s="4" t="s">
        <v>202</v>
      </c>
      <c r="BL108" s="232">
        <v>45729</v>
      </c>
      <c r="BM108" s="232">
        <v>45727</v>
      </c>
      <c r="BN108" s="232">
        <v>46111</v>
      </c>
      <c r="BO108" s="232" t="s">
        <v>6144</v>
      </c>
      <c r="BP108" s="232" t="s">
        <v>805</v>
      </c>
      <c r="BQ108" s="8"/>
      <c r="BR108" s="403"/>
      <c r="BS108" s="8" t="s">
        <v>875</v>
      </c>
      <c r="BT108" s="8"/>
      <c r="BU108" s="8" t="s">
        <v>6162</v>
      </c>
      <c r="BV108" s="8" t="s">
        <v>6148</v>
      </c>
      <c r="BW108" s="597">
        <v>3228559426</v>
      </c>
      <c r="BX108" s="586" t="s">
        <v>7235</v>
      </c>
      <c r="BY108" s="416">
        <v>35426</v>
      </c>
      <c r="BZ108" s="8" t="s">
        <v>6554</v>
      </c>
      <c r="CA108" s="8"/>
      <c r="CB108" s="8"/>
      <c r="CC108" s="232"/>
      <c r="CD108" s="232"/>
      <c r="CE108" s="8" t="s">
        <v>797</v>
      </c>
      <c r="CF108" s="411">
        <f ca="1">DATEDIF(BY108,TODAY(),"Y")</f>
        <v>29</v>
      </c>
      <c r="CG108" s="421" t="s">
        <v>6209</v>
      </c>
      <c r="CH108" s="421" t="s">
        <v>6166</v>
      </c>
      <c r="CI108" s="198" t="s">
        <v>7236</v>
      </c>
      <c r="CJ108" s="8"/>
      <c r="CK108" s="8"/>
    </row>
    <row r="109" spans="1:89" ht="60.75">
      <c r="A109" s="415">
        <v>108</v>
      </c>
      <c r="B109" s="415"/>
      <c r="C109" s="640">
        <v>2025</v>
      </c>
      <c r="D109" s="415" t="s">
        <v>7237</v>
      </c>
      <c r="E109" s="905" t="s">
        <v>7238</v>
      </c>
      <c r="F109" s="907" t="s">
        <v>7239</v>
      </c>
      <c r="G109" s="415" t="s">
        <v>6130</v>
      </c>
      <c r="H109" s="579">
        <v>73215187</v>
      </c>
      <c r="I109" s="415">
        <v>8</v>
      </c>
      <c r="J109" s="415" t="s">
        <v>6131</v>
      </c>
      <c r="K109" s="506" t="s">
        <v>6132</v>
      </c>
      <c r="L109" s="415" t="s">
        <v>6909</v>
      </c>
      <c r="M109" s="415" t="s">
        <v>6530</v>
      </c>
      <c r="N109" s="415">
        <v>10</v>
      </c>
      <c r="O109" s="415" t="s">
        <v>6135</v>
      </c>
      <c r="P109" s="415" t="s">
        <v>7240</v>
      </c>
      <c r="Q109" s="482">
        <v>45727</v>
      </c>
      <c r="R109" s="647">
        <v>6</v>
      </c>
      <c r="S109" s="641">
        <f>_xlfn.DAYS(U109,T109)</f>
        <v>183</v>
      </c>
      <c r="T109" s="482">
        <v>45728</v>
      </c>
      <c r="U109" s="482">
        <v>45911</v>
      </c>
      <c r="V109" s="482">
        <v>45817</v>
      </c>
      <c r="W109" s="415" t="s">
        <v>7241</v>
      </c>
      <c r="X109" s="579" t="s">
        <v>7242</v>
      </c>
      <c r="Y109" s="644">
        <v>3</v>
      </c>
      <c r="Z109" s="415">
        <v>9</v>
      </c>
      <c r="AA109" s="482">
        <v>45921</v>
      </c>
      <c r="AB109" s="495"/>
      <c r="AC109" s="420"/>
      <c r="AD109" s="420"/>
      <c r="AE109" s="4" t="s">
        <v>21</v>
      </c>
      <c r="AF109" s="420">
        <v>46002</v>
      </c>
      <c r="AG109" s="340">
        <f t="shared" ca="1" si="1"/>
        <v>-146</v>
      </c>
      <c r="AH109" s="423" t="s">
        <v>6138</v>
      </c>
      <c r="AI109" s="423" t="s">
        <v>6138</v>
      </c>
      <c r="AJ109" s="346" t="s">
        <v>7243</v>
      </c>
      <c r="AK109" s="4" t="s">
        <v>6140</v>
      </c>
      <c r="AL109" s="8" t="s">
        <v>20</v>
      </c>
      <c r="AM109" s="424"/>
      <c r="AN109" s="425"/>
      <c r="AO109" s="4">
        <v>130931</v>
      </c>
      <c r="AP109" s="4"/>
      <c r="AQ109" s="234" t="e">
        <f>#REF!/R109</f>
        <v>#REF!</v>
      </c>
      <c r="AR109" s="234" t="e">
        <f>#REF!/AT109</f>
        <v>#REF!</v>
      </c>
      <c r="AS109" s="8" t="s">
        <v>7244</v>
      </c>
      <c r="AT109" s="4">
        <f>_xlfn.DAYS(U109,T109)</f>
        <v>183</v>
      </c>
      <c r="AU109" s="8" t="s">
        <v>6143</v>
      </c>
      <c r="AV109" s="8">
        <v>748</v>
      </c>
      <c r="AW109" s="232">
        <v>45720</v>
      </c>
      <c r="AX109" s="392">
        <v>48000000</v>
      </c>
      <c r="AY109" s="8">
        <v>802</v>
      </c>
      <c r="AZ109" s="392">
        <v>48000000</v>
      </c>
      <c r="BA109" s="420">
        <v>45728</v>
      </c>
      <c r="BB109" s="421"/>
      <c r="BC109" s="422"/>
      <c r="BD109" s="420"/>
      <c r="BE109" s="4"/>
      <c r="BF109" s="8" t="s">
        <v>6144</v>
      </c>
      <c r="BG109" s="232">
        <v>45728</v>
      </c>
      <c r="BH109" s="4">
        <v>5</v>
      </c>
      <c r="BI109" s="8">
        <v>5</v>
      </c>
      <c r="BJ109" s="231" t="s">
        <v>7245</v>
      </c>
      <c r="BK109" s="4" t="s">
        <v>202</v>
      </c>
      <c r="BL109" s="232">
        <v>45728</v>
      </c>
      <c r="BM109" s="232">
        <v>45727</v>
      </c>
      <c r="BN109" s="232">
        <v>46111</v>
      </c>
      <c r="BO109" s="232" t="s">
        <v>6144</v>
      </c>
      <c r="BP109" s="232" t="s">
        <v>805</v>
      </c>
      <c r="BQ109" s="8"/>
      <c r="BR109" s="403"/>
      <c r="BS109" s="8" t="s">
        <v>875</v>
      </c>
      <c r="BT109" s="8"/>
      <c r="BU109" s="8" t="s">
        <v>6147</v>
      </c>
      <c r="BV109" s="8" t="s">
        <v>6148</v>
      </c>
      <c r="BW109" s="597">
        <v>3134028577</v>
      </c>
      <c r="BX109" s="586" t="s">
        <v>7246</v>
      </c>
      <c r="BY109" s="416">
        <v>31209</v>
      </c>
      <c r="BZ109" s="8" t="s">
        <v>6164</v>
      </c>
      <c r="CA109" s="8"/>
      <c r="CB109" s="8"/>
      <c r="CC109" s="232"/>
      <c r="CD109" s="232"/>
      <c r="CE109" s="8" t="s">
        <v>797</v>
      </c>
      <c r="CF109" s="411">
        <f ca="1">DATEDIF(BY109,TODAY(),"Y")</f>
        <v>40</v>
      </c>
      <c r="CG109" s="421" t="s">
        <v>6165</v>
      </c>
      <c r="CH109" s="421" t="s">
        <v>7050</v>
      </c>
      <c r="CI109" s="198" t="s">
        <v>7247</v>
      </c>
      <c r="CJ109" s="8"/>
      <c r="CK109" s="8"/>
    </row>
    <row r="110" spans="1:89" ht="60.75">
      <c r="A110" s="415">
        <v>109</v>
      </c>
      <c r="B110" s="415"/>
      <c r="C110" s="640">
        <v>2025</v>
      </c>
      <c r="D110" s="415" t="s">
        <v>7248</v>
      </c>
      <c r="E110" s="905" t="s">
        <v>7249</v>
      </c>
      <c r="F110" s="907" t="s">
        <v>7250</v>
      </c>
      <c r="G110" s="415" t="s">
        <v>6130</v>
      </c>
      <c r="H110" s="579">
        <v>23183838</v>
      </c>
      <c r="I110" s="415">
        <v>3</v>
      </c>
      <c r="J110" s="415" t="s">
        <v>6131</v>
      </c>
      <c r="K110" s="506" t="s">
        <v>6132</v>
      </c>
      <c r="L110" s="415" t="s">
        <v>6909</v>
      </c>
      <c r="M110" s="415" t="s">
        <v>6548</v>
      </c>
      <c r="N110" s="415">
        <v>10</v>
      </c>
      <c r="O110" s="415" t="s">
        <v>6135</v>
      </c>
      <c r="P110" s="415" t="s">
        <v>7045</v>
      </c>
      <c r="Q110" s="482">
        <v>45730</v>
      </c>
      <c r="R110" s="647">
        <v>6</v>
      </c>
      <c r="S110" s="641">
        <f>_xlfn.DAYS(U110,T110)</f>
        <v>183</v>
      </c>
      <c r="T110" s="482">
        <v>45736</v>
      </c>
      <c r="U110" s="482">
        <v>45919</v>
      </c>
      <c r="V110" s="482"/>
      <c r="W110" s="415"/>
      <c r="X110" s="579"/>
      <c r="Y110" s="644">
        <v>3</v>
      </c>
      <c r="Z110" s="415">
        <v>9</v>
      </c>
      <c r="AA110" s="482">
        <v>45920</v>
      </c>
      <c r="AB110" s="495"/>
      <c r="AC110" s="420"/>
      <c r="AD110" s="420"/>
      <c r="AE110" s="4" t="s">
        <v>21</v>
      </c>
      <c r="AF110" s="420">
        <v>46010</v>
      </c>
      <c r="AG110" s="340">
        <f t="shared" ca="1" si="1"/>
        <v>-138</v>
      </c>
      <c r="AH110" s="423" t="s">
        <v>6138</v>
      </c>
      <c r="AI110" s="423" t="s">
        <v>6138</v>
      </c>
      <c r="AJ110" s="346" t="s">
        <v>7251</v>
      </c>
      <c r="AK110" s="4" t="s">
        <v>6140</v>
      </c>
      <c r="AL110" s="8" t="s">
        <v>6192</v>
      </c>
      <c r="AM110" s="424"/>
      <c r="AN110" s="425"/>
      <c r="AO110" s="4">
        <v>128991</v>
      </c>
      <c r="AP110" s="4"/>
      <c r="AQ110" s="234" t="e">
        <f>#REF!/R110</f>
        <v>#REF!</v>
      </c>
      <c r="AR110" s="234" t="e">
        <f>#REF!/AT110</f>
        <v>#REF!</v>
      </c>
      <c r="AS110" s="8" t="s">
        <v>7252</v>
      </c>
      <c r="AT110" s="4">
        <f>_xlfn.DAYS(U110,T110)</f>
        <v>183</v>
      </c>
      <c r="AU110" s="8" t="s">
        <v>6143</v>
      </c>
      <c r="AV110" s="8">
        <v>726</v>
      </c>
      <c r="AW110" s="232">
        <v>45699</v>
      </c>
      <c r="AX110" s="392">
        <v>42000000</v>
      </c>
      <c r="AY110" s="8">
        <v>815</v>
      </c>
      <c r="AZ110" s="392">
        <v>21000000</v>
      </c>
      <c r="BA110" s="420">
        <v>45730</v>
      </c>
      <c r="BB110" s="421"/>
      <c r="BC110" s="422"/>
      <c r="BD110" s="420"/>
      <c r="BE110" s="4"/>
      <c r="BF110" s="8" t="s">
        <v>6144</v>
      </c>
      <c r="BG110" s="232">
        <v>45736</v>
      </c>
      <c r="BH110" s="4">
        <v>1</v>
      </c>
      <c r="BI110" s="8">
        <v>1</v>
      </c>
      <c r="BJ110" s="231" t="s">
        <v>7253</v>
      </c>
      <c r="BK110" s="4" t="s">
        <v>1541</v>
      </c>
      <c r="BL110" s="232">
        <v>45730</v>
      </c>
      <c r="BM110" s="232">
        <v>45730</v>
      </c>
      <c r="BN110" s="232">
        <v>46110</v>
      </c>
      <c r="BO110" s="232" t="s">
        <v>6144</v>
      </c>
      <c r="BP110" s="232" t="s">
        <v>805</v>
      </c>
      <c r="BQ110" s="8"/>
      <c r="BR110" s="403"/>
      <c r="BS110" s="8" t="s">
        <v>875</v>
      </c>
      <c r="BT110" s="8"/>
      <c r="BU110" s="8" t="s">
        <v>6162</v>
      </c>
      <c r="BV110" s="8" t="s">
        <v>6148</v>
      </c>
      <c r="BW110" s="597">
        <v>3118632959</v>
      </c>
      <c r="BX110" s="586" t="s">
        <v>7254</v>
      </c>
      <c r="BY110" s="416">
        <v>30312</v>
      </c>
      <c r="BZ110" s="8" t="s">
        <v>6554</v>
      </c>
      <c r="CA110" s="8"/>
      <c r="CB110" s="8"/>
      <c r="CC110" s="232"/>
      <c r="CD110" s="232"/>
      <c r="CE110" s="8" t="s">
        <v>797</v>
      </c>
      <c r="CF110" s="411">
        <f ca="1">DATEDIF(BY110,TODAY(),"Y")</f>
        <v>43</v>
      </c>
      <c r="CG110" s="421" t="s">
        <v>6165</v>
      </c>
      <c r="CH110" s="421" t="s">
        <v>6166</v>
      </c>
      <c r="CI110" s="198" t="s">
        <v>7255</v>
      </c>
      <c r="CJ110" s="8"/>
      <c r="CK110" s="8"/>
    </row>
    <row r="111" spans="1:89" ht="45.75">
      <c r="A111" s="415">
        <v>110</v>
      </c>
      <c r="B111" s="415"/>
      <c r="C111" s="640">
        <v>2025</v>
      </c>
      <c r="D111" s="415" t="s">
        <v>7256</v>
      </c>
      <c r="E111" s="905" t="s">
        <v>7257</v>
      </c>
      <c r="F111" s="907" t="s">
        <v>7258</v>
      </c>
      <c r="G111" s="415" t="s">
        <v>6130</v>
      </c>
      <c r="H111" s="579">
        <v>1026258747</v>
      </c>
      <c r="I111" s="415">
        <v>7</v>
      </c>
      <c r="J111" s="415" t="s">
        <v>6131</v>
      </c>
      <c r="K111" s="506" t="s">
        <v>6839</v>
      </c>
      <c r="L111" s="415" t="s">
        <v>7035</v>
      </c>
      <c r="M111" s="415" t="s">
        <v>6530</v>
      </c>
      <c r="N111" s="415">
        <v>10</v>
      </c>
      <c r="O111" s="415" t="s">
        <v>6135</v>
      </c>
      <c r="P111" s="415" t="s">
        <v>7259</v>
      </c>
      <c r="Q111" s="482">
        <v>45727</v>
      </c>
      <c r="R111" s="647">
        <v>6</v>
      </c>
      <c r="S111" s="641">
        <f>_xlfn.DAYS(U111,T111)</f>
        <v>183</v>
      </c>
      <c r="T111" s="482">
        <v>45733</v>
      </c>
      <c r="U111" s="482">
        <v>45916</v>
      </c>
      <c r="V111" s="482"/>
      <c r="W111" s="415"/>
      <c r="X111" s="579"/>
      <c r="Y111" s="644">
        <v>3</v>
      </c>
      <c r="Z111" s="415">
        <v>9</v>
      </c>
      <c r="AA111" s="482">
        <v>45916</v>
      </c>
      <c r="AB111" s="495"/>
      <c r="AC111" s="420"/>
      <c r="AD111" s="420"/>
      <c r="AE111" s="4" t="s">
        <v>21</v>
      </c>
      <c r="AF111" s="420">
        <v>46007</v>
      </c>
      <c r="AG111" s="340">
        <f t="shared" ca="1" si="1"/>
        <v>-141</v>
      </c>
      <c r="AH111" s="423" t="s">
        <v>6138</v>
      </c>
      <c r="AI111" s="423" t="s">
        <v>6138</v>
      </c>
      <c r="AJ111" s="346" t="s">
        <v>7260</v>
      </c>
      <c r="AK111" s="4" t="s">
        <v>6140</v>
      </c>
      <c r="AL111" s="8" t="s">
        <v>6298</v>
      </c>
      <c r="AM111" s="424" t="s">
        <v>6843</v>
      </c>
      <c r="AN111" s="425" t="s">
        <v>7147</v>
      </c>
      <c r="AO111" s="4">
        <v>130103</v>
      </c>
      <c r="AP111" s="4"/>
      <c r="AQ111" s="234" t="e">
        <f>#REF!/R111</f>
        <v>#REF!</v>
      </c>
      <c r="AR111" s="234" t="e">
        <f>#REF!/AT111</f>
        <v>#REF!</v>
      </c>
      <c r="AS111" s="8" t="s">
        <v>7261</v>
      </c>
      <c r="AT111" s="4">
        <f>_xlfn.DAYS(U111,T111)</f>
        <v>183</v>
      </c>
      <c r="AU111" s="8" t="s">
        <v>6143</v>
      </c>
      <c r="AV111" s="8">
        <v>755</v>
      </c>
      <c r="AW111" s="232">
        <v>45726</v>
      </c>
      <c r="AX111" s="392">
        <v>39000000</v>
      </c>
      <c r="AY111" s="8">
        <v>805</v>
      </c>
      <c r="AZ111" s="392">
        <v>39000000</v>
      </c>
      <c r="BA111" s="420">
        <v>45728</v>
      </c>
      <c r="BB111" s="421"/>
      <c r="BC111" s="422"/>
      <c r="BD111" s="420"/>
      <c r="BE111" s="4"/>
      <c r="BF111" s="8" t="s">
        <v>6144</v>
      </c>
      <c r="BG111" s="232">
        <v>45731</v>
      </c>
      <c r="BH111" s="4">
        <v>1</v>
      </c>
      <c r="BI111" s="8">
        <v>1</v>
      </c>
      <c r="BJ111" s="231" t="s">
        <v>7262</v>
      </c>
      <c r="BK111" s="4" t="s">
        <v>202</v>
      </c>
      <c r="BL111" s="232">
        <v>45728</v>
      </c>
      <c r="BM111" s="232">
        <v>45727</v>
      </c>
      <c r="BN111" s="232">
        <v>46102</v>
      </c>
      <c r="BO111" s="232" t="s">
        <v>6144</v>
      </c>
      <c r="BP111" s="232" t="s">
        <v>805</v>
      </c>
      <c r="BQ111" s="8"/>
      <c r="BR111" s="403"/>
      <c r="BS111" s="8" t="s">
        <v>875</v>
      </c>
      <c r="BT111" s="8"/>
      <c r="BU111" s="8" t="s">
        <v>6147</v>
      </c>
      <c r="BV111" s="8" t="s">
        <v>6148</v>
      </c>
      <c r="BW111" s="597">
        <v>3005298607</v>
      </c>
      <c r="BX111" s="586" t="s">
        <v>7263</v>
      </c>
      <c r="BY111" s="416">
        <v>32130</v>
      </c>
      <c r="BZ111" s="8" t="s">
        <v>3831</v>
      </c>
      <c r="CA111" s="8"/>
      <c r="CB111" s="8"/>
      <c r="CC111" s="232"/>
      <c r="CD111" s="232"/>
      <c r="CE111" s="8" t="s">
        <v>797</v>
      </c>
      <c r="CF111" s="411">
        <f ca="1">DATEDIF(BY111,TODAY(),"Y")</f>
        <v>38</v>
      </c>
      <c r="CG111" s="421" t="s">
        <v>6165</v>
      </c>
      <c r="CH111" s="421" t="s">
        <v>6543</v>
      </c>
      <c r="CI111" s="198" t="s">
        <v>7264</v>
      </c>
      <c r="CJ111" s="8"/>
      <c r="CK111" s="8"/>
    </row>
    <row r="112" spans="1:89" ht="60.75">
      <c r="A112" s="415">
        <v>111</v>
      </c>
      <c r="B112" s="415"/>
      <c r="C112" s="640">
        <v>2025</v>
      </c>
      <c r="D112" s="415" t="s">
        <v>7265</v>
      </c>
      <c r="E112" s="905" t="s">
        <v>7266</v>
      </c>
      <c r="F112" s="907" t="s">
        <v>7267</v>
      </c>
      <c r="G112" s="415" t="s">
        <v>6130</v>
      </c>
      <c r="H112" s="579">
        <v>1013670549</v>
      </c>
      <c r="I112" s="415">
        <v>3</v>
      </c>
      <c r="J112" s="415" t="s">
        <v>6131</v>
      </c>
      <c r="K112" s="506" t="s">
        <v>6644</v>
      </c>
      <c r="L112" s="415" t="s">
        <v>7268</v>
      </c>
      <c r="M112" s="415" t="s">
        <v>6548</v>
      </c>
      <c r="N112" s="415">
        <v>10</v>
      </c>
      <c r="O112" s="415" t="s">
        <v>6135</v>
      </c>
      <c r="P112" s="415" t="s">
        <v>7269</v>
      </c>
      <c r="Q112" s="482">
        <v>45730</v>
      </c>
      <c r="R112" s="647">
        <v>6</v>
      </c>
      <c r="S112" s="641">
        <f>_xlfn.DAYS(U112,T112)</f>
        <v>183</v>
      </c>
      <c r="T112" s="482">
        <v>45733</v>
      </c>
      <c r="U112" s="482">
        <v>45916</v>
      </c>
      <c r="V112" s="482"/>
      <c r="W112" s="415"/>
      <c r="X112" s="579"/>
      <c r="Y112" s="644"/>
      <c r="Z112" s="415"/>
      <c r="AA112" s="482"/>
      <c r="AB112" s="495"/>
      <c r="AC112" s="420"/>
      <c r="AD112" s="420"/>
      <c r="AE112" s="4" t="s">
        <v>21</v>
      </c>
      <c r="AF112" s="420">
        <v>45916</v>
      </c>
      <c r="AG112" s="340">
        <f t="shared" ca="1" si="1"/>
        <v>-232</v>
      </c>
      <c r="AH112" s="423" t="s">
        <v>6138</v>
      </c>
      <c r="AI112" s="423" t="s">
        <v>6138</v>
      </c>
      <c r="AJ112" s="346" t="s">
        <v>7270</v>
      </c>
      <c r="AK112" s="4" t="s">
        <v>6140</v>
      </c>
      <c r="AL112" s="8" t="s">
        <v>6192</v>
      </c>
      <c r="AM112" s="424" t="s">
        <v>6843</v>
      </c>
      <c r="AN112" s="425" t="s">
        <v>7147</v>
      </c>
      <c r="AO112" s="4">
        <v>129666</v>
      </c>
      <c r="AP112" s="4"/>
      <c r="AQ112" s="234" t="e">
        <f>#REF!/R112</f>
        <v>#REF!</v>
      </c>
      <c r="AR112" s="234" t="e">
        <f>#REF!/AT112</f>
        <v>#REF!</v>
      </c>
      <c r="AS112" s="8" t="s">
        <v>7271</v>
      </c>
      <c r="AT112" s="4">
        <f>_xlfn.DAYS(U112,T112)</f>
        <v>183</v>
      </c>
      <c r="AU112" s="8" t="s">
        <v>6143</v>
      </c>
      <c r="AV112" s="8">
        <v>733</v>
      </c>
      <c r="AW112" s="232">
        <v>45702</v>
      </c>
      <c r="AX112" s="392">
        <v>21000000</v>
      </c>
      <c r="AY112" s="8">
        <v>818</v>
      </c>
      <c r="AZ112" s="392">
        <v>21000000</v>
      </c>
      <c r="BA112" s="420">
        <v>45731</v>
      </c>
      <c r="BB112" s="421"/>
      <c r="BC112" s="422"/>
      <c r="BD112" s="420"/>
      <c r="BE112" s="4"/>
      <c r="BF112" s="8" t="s">
        <v>6144</v>
      </c>
      <c r="BG112" s="232">
        <v>45733</v>
      </c>
      <c r="BH112" s="4">
        <v>1</v>
      </c>
      <c r="BI112" s="8">
        <v>1</v>
      </c>
      <c r="BJ112" s="231"/>
      <c r="BK112" s="4"/>
      <c r="BL112" s="232"/>
      <c r="BM112" s="232"/>
      <c r="BN112" s="232"/>
      <c r="BO112" s="232" t="s">
        <v>6144</v>
      </c>
      <c r="BP112" s="232"/>
      <c r="BQ112" s="8"/>
      <c r="BR112" s="403"/>
      <c r="BS112" s="8" t="s">
        <v>875</v>
      </c>
      <c r="BT112" s="8"/>
      <c r="BU112" s="8" t="s">
        <v>6147</v>
      </c>
      <c r="BV112" s="8" t="s">
        <v>6148</v>
      </c>
      <c r="BW112" s="597">
        <v>3213059296</v>
      </c>
      <c r="BX112" s="586" t="s">
        <v>7272</v>
      </c>
      <c r="BY112" s="416">
        <v>35373</v>
      </c>
      <c r="BZ112" s="8" t="s">
        <v>6554</v>
      </c>
      <c r="CA112" s="8"/>
      <c r="CB112" s="8"/>
      <c r="CC112" s="232"/>
      <c r="CD112" s="232"/>
      <c r="CE112" s="8" t="s">
        <v>797</v>
      </c>
      <c r="CF112" s="411">
        <f ca="1">DATEDIF(BY112,TODAY(),"Y")</f>
        <v>29</v>
      </c>
      <c r="CG112" s="421" t="s">
        <v>6181</v>
      </c>
      <c r="CH112" s="421" t="s">
        <v>6269</v>
      </c>
      <c r="CI112" s="198" t="s">
        <v>7273</v>
      </c>
      <c r="CJ112" s="8"/>
      <c r="CK112" s="8"/>
    </row>
    <row r="113" spans="1:89" ht="76.5">
      <c r="A113" s="415">
        <v>112</v>
      </c>
      <c r="B113" s="415"/>
      <c r="C113" s="640">
        <v>2025</v>
      </c>
      <c r="D113" s="415" t="s">
        <v>7274</v>
      </c>
      <c r="E113" s="905" t="s">
        <v>7275</v>
      </c>
      <c r="F113" s="907" t="s">
        <v>7276</v>
      </c>
      <c r="G113" s="415" t="s">
        <v>6130</v>
      </c>
      <c r="H113" s="579">
        <v>1000236372</v>
      </c>
      <c r="I113" s="415">
        <v>1</v>
      </c>
      <c r="J113" s="415" t="s">
        <v>6131</v>
      </c>
      <c r="K113" s="506" t="s">
        <v>6215</v>
      </c>
      <c r="L113" s="415" t="s">
        <v>7088</v>
      </c>
      <c r="M113" s="415" t="s">
        <v>6548</v>
      </c>
      <c r="N113" s="415">
        <v>10</v>
      </c>
      <c r="O113" s="415" t="s">
        <v>6135</v>
      </c>
      <c r="P113" s="415" t="s">
        <v>6969</v>
      </c>
      <c r="Q113" s="482">
        <v>45730</v>
      </c>
      <c r="R113" s="647">
        <v>6</v>
      </c>
      <c r="S113" s="641">
        <f>_xlfn.DAYS(U113,T113)</f>
        <v>183</v>
      </c>
      <c r="T113" s="482">
        <v>45736</v>
      </c>
      <c r="U113" s="482">
        <v>45919</v>
      </c>
      <c r="V113" s="482"/>
      <c r="W113" s="415"/>
      <c r="X113" s="579"/>
      <c r="Y113" s="644"/>
      <c r="Z113" s="415"/>
      <c r="AA113" s="482"/>
      <c r="AB113" s="495"/>
      <c r="AC113" s="420"/>
      <c r="AD113" s="420"/>
      <c r="AE113" s="4" t="s">
        <v>21</v>
      </c>
      <c r="AF113" s="420">
        <v>45919</v>
      </c>
      <c r="AG113" s="340">
        <f t="shared" ca="1" si="1"/>
        <v>-229</v>
      </c>
      <c r="AH113" s="423" t="s">
        <v>6138</v>
      </c>
      <c r="AI113" s="423" t="s">
        <v>6138</v>
      </c>
      <c r="AJ113" s="346" t="s">
        <v>7277</v>
      </c>
      <c r="AK113" s="4" t="s">
        <v>6140</v>
      </c>
      <c r="AL113" s="8" t="s">
        <v>20</v>
      </c>
      <c r="AM113" s="424"/>
      <c r="AN113" s="425"/>
      <c r="AO113" s="4">
        <v>125907</v>
      </c>
      <c r="AP113" s="4"/>
      <c r="AQ113" s="234" t="e">
        <f>#REF!/R113</f>
        <v>#REF!</v>
      </c>
      <c r="AR113" s="234" t="e">
        <f>#REF!/AT113</f>
        <v>#REF!</v>
      </c>
      <c r="AS113" s="8" t="s">
        <v>7278</v>
      </c>
      <c r="AT113" s="4">
        <f>_xlfn.DAYS(U113,T113)</f>
        <v>183</v>
      </c>
      <c r="AU113" s="8" t="s">
        <v>6143</v>
      </c>
      <c r="AV113" s="8">
        <v>677</v>
      </c>
      <c r="AW113" s="232">
        <v>45686</v>
      </c>
      <c r="AX113" s="392">
        <v>235182000</v>
      </c>
      <c r="AY113" s="8">
        <v>816</v>
      </c>
      <c r="AZ113" s="392">
        <v>12378000</v>
      </c>
      <c r="BA113" s="420">
        <v>45731</v>
      </c>
      <c r="BB113" s="421"/>
      <c r="BC113" s="422"/>
      <c r="BD113" s="420"/>
      <c r="BE113" s="4"/>
      <c r="BF113" s="8" t="s">
        <v>6144</v>
      </c>
      <c r="BG113" s="232">
        <v>45736</v>
      </c>
      <c r="BH113" s="4">
        <v>5</v>
      </c>
      <c r="BI113" s="8">
        <v>5</v>
      </c>
      <c r="BJ113" s="231" t="s">
        <v>7279</v>
      </c>
      <c r="BK113" s="4" t="s">
        <v>202</v>
      </c>
      <c r="BL113" s="232">
        <v>45733</v>
      </c>
      <c r="BM113" s="232">
        <v>45730</v>
      </c>
      <c r="BN113" s="232">
        <v>46108</v>
      </c>
      <c r="BO113" s="232" t="s">
        <v>6144</v>
      </c>
      <c r="BP113" s="232" t="s">
        <v>805</v>
      </c>
      <c r="BQ113" s="8"/>
      <c r="BR113" s="403"/>
      <c r="BS113" s="8" t="s">
        <v>875</v>
      </c>
      <c r="BT113" s="8"/>
      <c r="BU113" s="8" t="s">
        <v>6162</v>
      </c>
      <c r="BV113" s="8" t="s">
        <v>6148</v>
      </c>
      <c r="BW113" s="597">
        <v>3227238084</v>
      </c>
      <c r="BX113" s="586" t="s">
        <v>7280</v>
      </c>
      <c r="BY113" s="416">
        <v>37588</v>
      </c>
      <c r="BZ113" s="8" t="s">
        <v>3136</v>
      </c>
      <c r="CA113" s="8"/>
      <c r="CB113" s="8"/>
      <c r="CC113" s="232"/>
      <c r="CD113" s="232"/>
      <c r="CE113" s="8" t="s">
        <v>797</v>
      </c>
      <c r="CF113" s="411">
        <f ca="1">DATEDIF(BY113,TODAY(),"Y")</f>
        <v>23</v>
      </c>
      <c r="CG113" s="421" t="s">
        <v>6181</v>
      </c>
      <c r="CH113" s="421" t="s">
        <v>6210</v>
      </c>
      <c r="CI113" s="198" t="s">
        <v>7281</v>
      </c>
      <c r="CJ113" s="8"/>
      <c r="CK113" s="8"/>
    </row>
    <row r="114" spans="1:89" ht="76.5">
      <c r="A114" s="415">
        <v>113</v>
      </c>
      <c r="B114" s="415"/>
      <c r="C114" s="640">
        <v>2025</v>
      </c>
      <c r="D114" s="415" t="s">
        <v>7282</v>
      </c>
      <c r="E114" s="905" t="s">
        <v>7283</v>
      </c>
      <c r="F114" s="907" t="s">
        <v>7284</v>
      </c>
      <c r="G114" s="415" t="s">
        <v>6130</v>
      </c>
      <c r="H114" s="579">
        <v>19499950</v>
      </c>
      <c r="I114" s="415">
        <v>3</v>
      </c>
      <c r="J114" s="415" t="s">
        <v>6131</v>
      </c>
      <c r="K114" s="506" t="s">
        <v>6215</v>
      </c>
      <c r="L114" s="415" t="s">
        <v>7088</v>
      </c>
      <c r="M114" s="415" t="s">
        <v>6548</v>
      </c>
      <c r="N114" s="415">
        <v>10</v>
      </c>
      <c r="O114" s="415" t="s">
        <v>6135</v>
      </c>
      <c r="P114" s="415" t="s">
        <v>6969</v>
      </c>
      <c r="Q114" s="482">
        <v>45733</v>
      </c>
      <c r="R114" s="647">
        <v>6</v>
      </c>
      <c r="S114" s="641">
        <f>_xlfn.DAYS(U114,T114)</f>
        <v>183</v>
      </c>
      <c r="T114" s="482">
        <v>45741</v>
      </c>
      <c r="U114" s="482">
        <v>45924</v>
      </c>
      <c r="V114" s="482"/>
      <c r="W114" s="415"/>
      <c r="X114" s="579"/>
      <c r="Y114" s="644"/>
      <c r="Z114" s="415"/>
      <c r="AA114" s="482"/>
      <c r="AB114" s="495"/>
      <c r="AC114" s="420"/>
      <c r="AD114" s="420"/>
      <c r="AE114" s="4" t="s">
        <v>21</v>
      </c>
      <c r="AF114" s="420">
        <v>45924</v>
      </c>
      <c r="AG114" s="340">
        <f t="shared" ca="1" si="1"/>
        <v>-224</v>
      </c>
      <c r="AH114" s="423" t="s">
        <v>6138</v>
      </c>
      <c r="AI114" s="423" t="s">
        <v>6138</v>
      </c>
      <c r="AJ114" s="346" t="s">
        <v>7285</v>
      </c>
      <c r="AK114" s="4" t="s">
        <v>6140</v>
      </c>
      <c r="AL114" s="8" t="s">
        <v>20</v>
      </c>
      <c r="AM114" s="424"/>
      <c r="AN114" s="425"/>
      <c r="AO114" s="4">
        <v>125907</v>
      </c>
      <c r="AP114" s="4"/>
      <c r="AQ114" s="234" t="e">
        <f>#REF!/R114</f>
        <v>#REF!</v>
      </c>
      <c r="AR114" s="234" t="e">
        <f>#REF!/AT114</f>
        <v>#REF!</v>
      </c>
      <c r="AS114" s="8" t="s">
        <v>7286</v>
      </c>
      <c r="AT114" s="4">
        <f>_xlfn.DAYS(U114,T114)</f>
        <v>183</v>
      </c>
      <c r="AU114" s="8" t="s">
        <v>6143</v>
      </c>
      <c r="AV114" s="8">
        <v>677</v>
      </c>
      <c r="AW114" s="232">
        <v>45686</v>
      </c>
      <c r="AX114" s="392">
        <v>235182000</v>
      </c>
      <c r="AY114" s="8">
        <v>819</v>
      </c>
      <c r="AZ114" s="392">
        <v>12378000</v>
      </c>
      <c r="BA114" s="420">
        <v>45736</v>
      </c>
      <c r="BB114" s="421"/>
      <c r="BC114" s="422"/>
      <c r="BD114" s="420"/>
      <c r="BE114" s="4"/>
      <c r="BF114" s="8" t="s">
        <v>6144</v>
      </c>
      <c r="BG114" s="232">
        <v>45741</v>
      </c>
      <c r="BH114" s="4">
        <v>5</v>
      </c>
      <c r="BI114" s="8">
        <v>5</v>
      </c>
      <c r="BJ114" s="231" t="s">
        <v>7287</v>
      </c>
      <c r="BK114" s="4" t="s">
        <v>1541</v>
      </c>
      <c r="BL114" s="232">
        <v>45733</v>
      </c>
      <c r="BM114" s="232">
        <v>45733</v>
      </c>
      <c r="BN114" s="232">
        <v>46104</v>
      </c>
      <c r="BO114" s="232" t="s">
        <v>6144</v>
      </c>
      <c r="BP114" s="232" t="s">
        <v>805</v>
      </c>
      <c r="BQ114" s="8"/>
      <c r="BR114" s="403"/>
      <c r="BS114" s="8" t="s">
        <v>875</v>
      </c>
      <c r="BT114" s="8"/>
      <c r="BU114" s="8" t="s">
        <v>6147</v>
      </c>
      <c r="BV114" s="8" t="s">
        <v>6148</v>
      </c>
      <c r="BW114" s="597"/>
      <c r="BX114" s="586" t="s">
        <v>7288</v>
      </c>
      <c r="BY114" s="416">
        <v>22324</v>
      </c>
      <c r="BZ114" s="8" t="s">
        <v>3136</v>
      </c>
      <c r="CA114" s="8"/>
      <c r="CB114" s="8"/>
      <c r="CC114" s="232"/>
      <c r="CD114" s="232"/>
      <c r="CE114" s="8" t="s">
        <v>797</v>
      </c>
      <c r="CF114" s="411">
        <f ca="1">DATEDIF(BY114,TODAY(),"Y")</f>
        <v>65</v>
      </c>
      <c r="CG114" s="421" t="s">
        <v>6181</v>
      </c>
      <c r="CH114" s="421" t="s">
        <v>6151</v>
      </c>
      <c r="CI114" s="198" t="s">
        <v>7289</v>
      </c>
      <c r="CJ114" s="8"/>
      <c r="CK114" s="8"/>
    </row>
    <row r="115" spans="1:89" ht="76.5">
      <c r="A115" s="415">
        <v>114</v>
      </c>
      <c r="B115" s="415"/>
      <c r="C115" s="640">
        <v>2025</v>
      </c>
      <c r="D115" s="415" t="s">
        <v>7290</v>
      </c>
      <c r="E115" s="905" t="s">
        <v>7291</v>
      </c>
      <c r="F115" s="907" t="s">
        <v>7292</v>
      </c>
      <c r="G115" s="415" t="s">
        <v>6130</v>
      </c>
      <c r="H115" s="579">
        <v>1016069134</v>
      </c>
      <c r="I115" s="415">
        <v>5</v>
      </c>
      <c r="J115" s="415" t="s">
        <v>6131</v>
      </c>
      <c r="K115" s="506" t="s">
        <v>6132</v>
      </c>
      <c r="L115" s="415" t="s">
        <v>6909</v>
      </c>
      <c r="M115" s="415" t="s">
        <v>6530</v>
      </c>
      <c r="N115" s="415">
        <v>10</v>
      </c>
      <c r="O115" s="415" t="s">
        <v>6135</v>
      </c>
      <c r="P115" s="415" t="s">
        <v>7293</v>
      </c>
      <c r="Q115" s="482">
        <v>45736</v>
      </c>
      <c r="R115" s="647">
        <v>6</v>
      </c>
      <c r="S115" s="641">
        <f>_xlfn.DAYS(U115,T115)</f>
        <v>182</v>
      </c>
      <c r="T115" s="482">
        <v>45748</v>
      </c>
      <c r="U115" s="482">
        <v>45930</v>
      </c>
      <c r="V115" s="482"/>
      <c r="W115" s="415"/>
      <c r="X115" s="579"/>
      <c r="Y115" s="644"/>
      <c r="Z115" s="415"/>
      <c r="AA115" s="482"/>
      <c r="AB115" s="495"/>
      <c r="AC115" s="420"/>
      <c r="AD115" s="420"/>
      <c r="AE115" s="4" t="s">
        <v>21</v>
      </c>
      <c r="AF115" s="420">
        <v>45930</v>
      </c>
      <c r="AG115" s="340">
        <f t="shared" ca="1" si="1"/>
        <v>-218</v>
      </c>
      <c r="AH115" s="423" t="s">
        <v>6138</v>
      </c>
      <c r="AI115" s="423" t="s">
        <v>6138</v>
      </c>
      <c r="AJ115" s="346" t="s">
        <v>7294</v>
      </c>
      <c r="AK115" s="4" t="s">
        <v>6140</v>
      </c>
      <c r="AL115" s="8" t="s">
        <v>6192</v>
      </c>
      <c r="AM115" s="424"/>
      <c r="AN115" s="425"/>
      <c r="AO115" s="4">
        <v>128327</v>
      </c>
      <c r="AP115" s="4"/>
      <c r="AQ115" s="234" t="e">
        <f>#REF!/R115</f>
        <v>#REF!</v>
      </c>
      <c r="AR115" s="234" t="e">
        <f>#REF!/AT115</f>
        <v>#REF!</v>
      </c>
      <c r="AS115" s="8" t="s">
        <v>7295</v>
      </c>
      <c r="AT115" s="4">
        <f>_xlfn.DAYS(U115,T115)</f>
        <v>182</v>
      </c>
      <c r="AU115" s="8" t="s">
        <v>6143</v>
      </c>
      <c r="AV115" s="8">
        <v>684</v>
      </c>
      <c r="AW115" s="232">
        <v>45684</v>
      </c>
      <c r="AX115" s="392">
        <v>288000000</v>
      </c>
      <c r="AY115" s="8">
        <v>850</v>
      </c>
      <c r="AZ115" s="392">
        <v>36000000</v>
      </c>
      <c r="BA115" s="420">
        <v>45744</v>
      </c>
      <c r="BB115" s="421"/>
      <c r="BC115" s="422"/>
      <c r="BD115" s="420"/>
      <c r="BE115" s="4"/>
      <c r="BF115" s="8" t="s">
        <v>6144</v>
      </c>
      <c r="BG115" s="232">
        <v>45744</v>
      </c>
      <c r="BH115" s="4">
        <v>1</v>
      </c>
      <c r="BI115" s="8">
        <v>1</v>
      </c>
      <c r="BJ115" s="231" t="s">
        <v>7296</v>
      </c>
      <c r="BK115" s="4" t="s">
        <v>202</v>
      </c>
      <c r="BL115" s="232">
        <v>45741</v>
      </c>
      <c r="BM115" s="232">
        <v>45736</v>
      </c>
      <c r="BN115" s="232">
        <v>46111</v>
      </c>
      <c r="BO115" s="232" t="s">
        <v>6144</v>
      </c>
      <c r="BP115" s="232" t="s">
        <v>805</v>
      </c>
      <c r="BQ115" s="8"/>
      <c r="BR115" s="403"/>
      <c r="BS115" s="8" t="s">
        <v>875</v>
      </c>
      <c r="BT115" s="8"/>
      <c r="BU115" s="8" t="s">
        <v>6162</v>
      </c>
      <c r="BV115" s="8" t="s">
        <v>6148</v>
      </c>
      <c r="BW115" s="597">
        <v>3124601511</v>
      </c>
      <c r="BX115" s="586" t="s">
        <v>7297</v>
      </c>
      <c r="BY115" s="416">
        <v>34472</v>
      </c>
      <c r="BZ115" s="8" t="s">
        <v>3831</v>
      </c>
      <c r="CA115" s="8"/>
      <c r="CB115" s="8"/>
      <c r="CC115" s="232"/>
      <c r="CD115" s="232"/>
      <c r="CE115" s="8" t="s">
        <v>797</v>
      </c>
      <c r="CF115" s="411">
        <f ca="1">DATEDIF(BY115,TODAY(),"Y")</f>
        <v>31</v>
      </c>
      <c r="CG115" s="421" t="s">
        <v>6181</v>
      </c>
      <c r="CH115" s="421" t="s">
        <v>6210</v>
      </c>
      <c r="CI115" s="198" t="s">
        <v>7298</v>
      </c>
      <c r="CJ115" s="8"/>
      <c r="CK115" s="8"/>
    </row>
    <row r="116" spans="1:89" ht="45.75">
      <c r="A116" s="415">
        <v>115</v>
      </c>
      <c r="B116" s="415"/>
      <c r="C116" s="640">
        <v>2025</v>
      </c>
      <c r="D116" s="415" t="s">
        <v>7299</v>
      </c>
      <c r="E116" s="905" t="s">
        <v>7300</v>
      </c>
      <c r="F116" s="907" t="s">
        <v>7301</v>
      </c>
      <c r="G116" s="415" t="s">
        <v>6130</v>
      </c>
      <c r="H116" s="579">
        <v>1019113136</v>
      </c>
      <c r="I116" s="415">
        <v>9</v>
      </c>
      <c r="J116" s="415" t="s">
        <v>6131</v>
      </c>
      <c r="K116" s="506" t="s">
        <v>6570</v>
      </c>
      <c r="L116" s="415" t="s">
        <v>7003</v>
      </c>
      <c r="M116" s="415" t="s">
        <v>6548</v>
      </c>
      <c r="N116" s="415">
        <v>10</v>
      </c>
      <c r="O116" s="415" t="s">
        <v>6135</v>
      </c>
      <c r="P116" s="415" t="s">
        <v>7302</v>
      </c>
      <c r="Q116" s="482">
        <v>45735</v>
      </c>
      <c r="R116" s="647">
        <v>6</v>
      </c>
      <c r="S116" s="641">
        <f>_xlfn.DAYS(U116,T116)</f>
        <v>183</v>
      </c>
      <c r="T116" s="482">
        <v>45743</v>
      </c>
      <c r="U116" s="482">
        <v>45926</v>
      </c>
      <c r="V116" s="482"/>
      <c r="W116" s="415"/>
      <c r="X116" s="579"/>
      <c r="Y116" s="644">
        <v>3</v>
      </c>
      <c r="Z116" s="415">
        <v>9</v>
      </c>
      <c r="AA116" s="482">
        <v>45927</v>
      </c>
      <c r="AB116" s="495"/>
      <c r="AC116" s="420"/>
      <c r="AD116" s="420"/>
      <c r="AE116" s="4" t="s">
        <v>21</v>
      </c>
      <c r="AF116" s="420">
        <v>46017</v>
      </c>
      <c r="AG116" s="340">
        <f t="shared" ca="1" si="1"/>
        <v>-131</v>
      </c>
      <c r="AH116" s="423" t="s">
        <v>6138</v>
      </c>
      <c r="AI116" s="423" t="s">
        <v>6138</v>
      </c>
      <c r="AJ116" s="346" t="s">
        <v>7303</v>
      </c>
      <c r="AK116" s="4" t="s">
        <v>6140</v>
      </c>
      <c r="AL116" s="8" t="s">
        <v>1527</v>
      </c>
      <c r="AM116" s="424"/>
      <c r="AN116" s="425"/>
      <c r="AO116" s="4">
        <v>131732</v>
      </c>
      <c r="AP116" s="4"/>
      <c r="AQ116" s="234" t="e">
        <f>#REF!/R116</f>
        <v>#REF!</v>
      </c>
      <c r="AR116" s="234" t="e">
        <f>#REF!/AT116</f>
        <v>#REF!</v>
      </c>
      <c r="AS116" s="8" t="s">
        <v>7304</v>
      </c>
      <c r="AT116" s="4">
        <f>_xlfn.DAYS(U116,T116)</f>
        <v>183</v>
      </c>
      <c r="AU116" s="8" t="s">
        <v>6143</v>
      </c>
      <c r="AV116" s="8">
        <v>758</v>
      </c>
      <c r="AW116" s="232">
        <v>45728</v>
      </c>
      <c r="AX116" s="392">
        <v>42000000</v>
      </c>
      <c r="AY116" s="8">
        <v>828</v>
      </c>
      <c r="AZ116" s="392">
        <v>21000000</v>
      </c>
      <c r="BA116" s="420">
        <v>45737</v>
      </c>
      <c r="BB116" s="421"/>
      <c r="BC116" s="422"/>
      <c r="BD116" s="420"/>
      <c r="BE116" s="4"/>
      <c r="BF116" s="8" t="s">
        <v>6144</v>
      </c>
      <c r="BG116" s="232">
        <v>45743</v>
      </c>
      <c r="BH116" s="4">
        <v>1</v>
      </c>
      <c r="BI116" s="8">
        <v>1</v>
      </c>
      <c r="BJ116" s="231" t="s">
        <v>7305</v>
      </c>
      <c r="BK116" s="4" t="s">
        <v>1541</v>
      </c>
      <c r="BL116" s="232">
        <v>45736</v>
      </c>
      <c r="BM116" s="232">
        <v>45735</v>
      </c>
      <c r="BN116" s="232">
        <v>45746</v>
      </c>
      <c r="BO116" s="232" t="s">
        <v>6144</v>
      </c>
      <c r="BP116" s="232" t="s">
        <v>805</v>
      </c>
      <c r="BQ116" s="8"/>
      <c r="BR116" s="403"/>
      <c r="BS116" s="8" t="s">
        <v>875</v>
      </c>
      <c r="BT116" s="8"/>
      <c r="BU116" s="8" t="s">
        <v>6162</v>
      </c>
      <c r="BV116" s="8" t="s">
        <v>6148</v>
      </c>
      <c r="BW116" s="597">
        <v>3125721903</v>
      </c>
      <c r="BX116" s="586" t="s">
        <v>7306</v>
      </c>
      <c r="BY116" s="416">
        <v>34997</v>
      </c>
      <c r="BZ116" s="8" t="s">
        <v>6554</v>
      </c>
      <c r="CA116" s="8"/>
      <c r="CB116" s="8"/>
      <c r="CC116" s="232"/>
      <c r="CD116" s="232"/>
      <c r="CE116" s="8" t="s">
        <v>797</v>
      </c>
      <c r="CF116" s="411">
        <f ca="1">DATEDIF(BY116,TODAY(),"Y")</f>
        <v>30</v>
      </c>
      <c r="CG116" s="421" t="s">
        <v>6181</v>
      </c>
      <c r="CH116" s="421" t="s">
        <v>6166</v>
      </c>
      <c r="CI116" s="198" t="s">
        <v>7307</v>
      </c>
      <c r="CJ116" s="8"/>
      <c r="CK116" s="8"/>
    </row>
    <row r="117" spans="1:89" ht="45.75">
      <c r="A117" s="415">
        <v>116</v>
      </c>
      <c r="B117" s="415"/>
      <c r="C117" s="640">
        <v>2025</v>
      </c>
      <c r="D117" s="415" t="s">
        <v>7308</v>
      </c>
      <c r="E117" s="905" t="s">
        <v>7309</v>
      </c>
      <c r="F117" s="907" t="s">
        <v>7310</v>
      </c>
      <c r="G117" s="415" t="s">
        <v>6130</v>
      </c>
      <c r="H117" s="579">
        <v>1000351240</v>
      </c>
      <c r="I117" s="415">
        <v>8</v>
      </c>
      <c r="J117" s="415" t="s">
        <v>6131</v>
      </c>
      <c r="K117" s="506" t="s">
        <v>6570</v>
      </c>
      <c r="L117" s="415" t="s">
        <v>7003</v>
      </c>
      <c r="M117" s="415" t="s">
        <v>6548</v>
      </c>
      <c r="N117" s="415">
        <v>10</v>
      </c>
      <c r="O117" s="415" t="s">
        <v>6135</v>
      </c>
      <c r="P117" s="415" t="s">
        <v>7302</v>
      </c>
      <c r="Q117" s="482">
        <v>45733</v>
      </c>
      <c r="R117" s="647">
        <v>6</v>
      </c>
      <c r="S117" s="641">
        <f>_xlfn.DAYS(U117,T117)</f>
        <v>183</v>
      </c>
      <c r="T117" s="482">
        <v>45737</v>
      </c>
      <c r="U117" s="482">
        <v>45920</v>
      </c>
      <c r="V117" s="482"/>
      <c r="W117" s="415"/>
      <c r="X117" s="579"/>
      <c r="Y117" s="644">
        <v>3</v>
      </c>
      <c r="Z117" s="415">
        <v>9</v>
      </c>
      <c r="AA117" s="482">
        <v>45891</v>
      </c>
      <c r="AB117" s="495"/>
      <c r="AC117" s="420"/>
      <c r="AD117" s="420"/>
      <c r="AE117" s="4" t="s">
        <v>21</v>
      </c>
      <c r="AF117" s="420">
        <v>46011</v>
      </c>
      <c r="AG117" s="340">
        <f t="shared" ca="1" si="1"/>
        <v>-137</v>
      </c>
      <c r="AH117" s="423" t="s">
        <v>6138</v>
      </c>
      <c r="AI117" s="423" t="s">
        <v>6138</v>
      </c>
      <c r="AJ117" s="346" t="s">
        <v>7311</v>
      </c>
      <c r="AK117" s="4" t="s">
        <v>6140</v>
      </c>
      <c r="AL117" s="8" t="s">
        <v>1527</v>
      </c>
      <c r="AM117" s="424"/>
      <c r="AN117" s="425"/>
      <c r="AO117" s="4">
        <v>131732</v>
      </c>
      <c r="AP117" s="4"/>
      <c r="AQ117" s="234" t="e">
        <f>#REF!/R117</f>
        <v>#REF!</v>
      </c>
      <c r="AR117" s="234" t="e">
        <f>#REF!/AT117</f>
        <v>#REF!</v>
      </c>
      <c r="AS117" s="8" t="s">
        <v>7312</v>
      </c>
      <c r="AT117" s="4">
        <f>_xlfn.DAYS(U117,T117)</f>
        <v>183</v>
      </c>
      <c r="AU117" s="8" t="s">
        <v>6143</v>
      </c>
      <c r="AV117" s="8">
        <v>758</v>
      </c>
      <c r="AW117" s="232">
        <v>45728</v>
      </c>
      <c r="AX117" s="392">
        <v>42000000</v>
      </c>
      <c r="AY117" s="8">
        <v>821</v>
      </c>
      <c r="AZ117" s="392">
        <v>21000000</v>
      </c>
      <c r="BA117" s="420">
        <v>45736</v>
      </c>
      <c r="BB117" s="421"/>
      <c r="BC117" s="422"/>
      <c r="BD117" s="420"/>
      <c r="BE117" s="4"/>
      <c r="BF117" s="8" t="s">
        <v>6144</v>
      </c>
      <c r="BG117" s="232" t="s">
        <v>7313</v>
      </c>
      <c r="BH117" s="4">
        <v>1</v>
      </c>
      <c r="BI117" s="8">
        <v>1</v>
      </c>
      <c r="BJ117" s="231" t="s">
        <v>7314</v>
      </c>
      <c r="BK117" s="4" t="s">
        <v>202</v>
      </c>
      <c r="BL117" s="232">
        <v>45736</v>
      </c>
      <c r="BM117" s="232">
        <v>45733</v>
      </c>
      <c r="BN117" s="232">
        <v>45741</v>
      </c>
      <c r="BO117" s="232" t="s">
        <v>6144</v>
      </c>
      <c r="BP117" s="232" t="s">
        <v>805</v>
      </c>
      <c r="BQ117" s="8"/>
      <c r="BR117" s="403"/>
      <c r="BS117" s="8" t="s">
        <v>875</v>
      </c>
      <c r="BT117" s="8"/>
      <c r="BU117" s="8" t="s">
        <v>6162</v>
      </c>
      <c r="BV117" s="8" t="s">
        <v>6148</v>
      </c>
      <c r="BW117" s="597">
        <v>3006586170</v>
      </c>
      <c r="BX117" s="586" t="s">
        <v>7315</v>
      </c>
      <c r="BY117" s="416">
        <v>37291</v>
      </c>
      <c r="BZ117" s="8" t="s">
        <v>6554</v>
      </c>
      <c r="CA117" s="8"/>
      <c r="CB117" s="8"/>
      <c r="CC117" s="232"/>
      <c r="CD117" s="232"/>
      <c r="CE117" s="8" t="s">
        <v>797</v>
      </c>
      <c r="CF117" s="411">
        <f ca="1">DATEDIF(BY117,TODAY(),"Y")</f>
        <v>24</v>
      </c>
      <c r="CG117" s="421" t="s">
        <v>6181</v>
      </c>
      <c r="CH117" s="421" t="s">
        <v>6151</v>
      </c>
      <c r="CI117" s="198" t="s">
        <v>7316</v>
      </c>
      <c r="CJ117" s="8"/>
      <c r="CK117" s="8"/>
    </row>
    <row r="118" spans="1:89" ht="76.5">
      <c r="A118" s="415">
        <v>117</v>
      </c>
      <c r="B118" s="415"/>
      <c r="C118" s="640">
        <v>2025</v>
      </c>
      <c r="D118" s="415" t="s">
        <v>7317</v>
      </c>
      <c r="E118" s="905" t="s">
        <v>7318</v>
      </c>
      <c r="F118" s="907" t="s">
        <v>7319</v>
      </c>
      <c r="G118" s="415" t="s">
        <v>6130</v>
      </c>
      <c r="H118" s="579">
        <v>1023888326</v>
      </c>
      <c r="I118" s="415">
        <v>1</v>
      </c>
      <c r="J118" s="415" t="s">
        <v>6131</v>
      </c>
      <c r="K118" s="506" t="s">
        <v>6570</v>
      </c>
      <c r="L118" s="415" t="s">
        <v>7003</v>
      </c>
      <c r="M118" s="415" t="s">
        <v>6530</v>
      </c>
      <c r="N118" s="415">
        <v>10</v>
      </c>
      <c r="O118" s="415" t="s">
        <v>6135</v>
      </c>
      <c r="P118" s="415" t="s">
        <v>7320</v>
      </c>
      <c r="Q118" s="482">
        <v>45734</v>
      </c>
      <c r="R118" s="647">
        <v>6</v>
      </c>
      <c r="S118" s="641">
        <f>_xlfn.DAYS(U118,T118)</f>
        <v>183</v>
      </c>
      <c r="T118" s="482">
        <v>45736</v>
      </c>
      <c r="U118" s="482">
        <v>45919</v>
      </c>
      <c r="V118" s="482"/>
      <c r="W118" s="415"/>
      <c r="X118" s="579"/>
      <c r="Y118" s="644">
        <v>3</v>
      </c>
      <c r="Z118" s="415">
        <v>9</v>
      </c>
      <c r="AA118" s="482">
        <v>45920</v>
      </c>
      <c r="AB118" s="495"/>
      <c r="AC118" s="420"/>
      <c r="AD118" s="420"/>
      <c r="AE118" s="4" t="s">
        <v>21</v>
      </c>
      <c r="AF118" s="420">
        <v>46010</v>
      </c>
      <c r="AG118" s="340">
        <f t="shared" ca="1" si="1"/>
        <v>-138</v>
      </c>
      <c r="AH118" s="423" t="s">
        <v>6138</v>
      </c>
      <c r="AI118" s="423" t="s">
        <v>6138</v>
      </c>
      <c r="AJ118" s="346" t="s">
        <v>7321</v>
      </c>
      <c r="AK118" s="4" t="s">
        <v>6140</v>
      </c>
      <c r="AL118" s="8" t="s">
        <v>6298</v>
      </c>
      <c r="AM118" s="424"/>
      <c r="AN118" s="425"/>
      <c r="AO118" s="4">
        <v>131852</v>
      </c>
      <c r="AP118" s="4"/>
      <c r="AQ118" s="234" t="e">
        <f>#REF!/R118</f>
        <v>#REF!</v>
      </c>
      <c r="AR118" s="234" t="e">
        <f>#REF!/AT118</f>
        <v>#REF!</v>
      </c>
      <c r="AS118" s="8" t="s">
        <v>7322</v>
      </c>
      <c r="AT118" s="4">
        <f>_xlfn.DAYS(U118,T118)</f>
        <v>183</v>
      </c>
      <c r="AU118" s="8" t="s">
        <v>6143</v>
      </c>
      <c r="AV118" s="8">
        <v>777</v>
      </c>
      <c r="AW118" s="232">
        <v>45730</v>
      </c>
      <c r="AX118" s="392">
        <v>102000000</v>
      </c>
      <c r="AY118" s="8">
        <v>822</v>
      </c>
      <c r="AZ118" s="392">
        <v>51000000</v>
      </c>
      <c r="BA118" s="420">
        <v>45736</v>
      </c>
      <c r="BB118" s="421"/>
      <c r="BC118" s="422"/>
      <c r="BD118" s="420"/>
      <c r="BE118" s="4"/>
      <c r="BF118" s="8" t="s">
        <v>6144</v>
      </c>
      <c r="BG118" s="232">
        <v>45736</v>
      </c>
      <c r="BH118" s="4">
        <v>1</v>
      </c>
      <c r="BI118" s="8">
        <v>1</v>
      </c>
      <c r="BJ118" s="231" t="s">
        <v>7323</v>
      </c>
      <c r="BK118" s="4" t="s">
        <v>202</v>
      </c>
      <c r="BL118" s="232">
        <v>45746</v>
      </c>
      <c r="BM118" s="232">
        <v>45734</v>
      </c>
      <c r="BN118" s="232">
        <v>46122</v>
      </c>
      <c r="BO118" s="232" t="s">
        <v>6144</v>
      </c>
      <c r="BP118" s="232" t="s">
        <v>805</v>
      </c>
      <c r="BQ118" s="8"/>
      <c r="BR118" s="403"/>
      <c r="BS118" s="8" t="s">
        <v>875</v>
      </c>
      <c r="BT118" s="8"/>
      <c r="BU118" s="8" t="s">
        <v>6162</v>
      </c>
      <c r="BV118" s="8" t="s">
        <v>6148</v>
      </c>
      <c r="BW118" s="597">
        <v>3108838577</v>
      </c>
      <c r="BX118" s="586" t="s">
        <v>7324</v>
      </c>
      <c r="BY118" s="416">
        <v>32766</v>
      </c>
      <c r="BZ118" s="8" t="s">
        <v>6164</v>
      </c>
      <c r="CA118" s="8"/>
      <c r="CB118" s="8"/>
      <c r="CC118" s="232"/>
      <c r="CD118" s="232"/>
      <c r="CE118" s="8" t="s">
        <v>797</v>
      </c>
      <c r="CF118" s="411">
        <f ca="1">DATEDIF(BY118,TODAY(),"Y")</f>
        <v>36</v>
      </c>
      <c r="CG118" s="421" t="s">
        <v>6181</v>
      </c>
      <c r="CH118" s="421" t="s">
        <v>6543</v>
      </c>
      <c r="CI118" s="198" t="s">
        <v>7325</v>
      </c>
      <c r="CJ118" s="415" t="s">
        <v>7326</v>
      </c>
      <c r="CK118" s="8"/>
    </row>
    <row r="119" spans="1:89" ht="30.75">
      <c r="A119" s="646">
        <v>118</v>
      </c>
      <c r="B119" s="646"/>
      <c r="C119" s="655">
        <v>2025</v>
      </c>
      <c r="D119" s="646" t="s">
        <v>7327</v>
      </c>
      <c r="E119" s="908" t="s">
        <v>7328</v>
      </c>
      <c r="F119" s="909" t="s">
        <v>7329</v>
      </c>
      <c r="G119" s="646" t="s">
        <v>6130</v>
      </c>
      <c r="H119" s="656">
        <v>28946846</v>
      </c>
      <c r="I119" s="646">
        <v>6</v>
      </c>
      <c r="J119" s="646" t="s">
        <v>6131</v>
      </c>
      <c r="K119" s="437" t="s">
        <v>6132</v>
      </c>
      <c r="L119" s="646" t="s">
        <v>6909</v>
      </c>
      <c r="M119" s="646" t="s">
        <v>6530</v>
      </c>
      <c r="N119" s="646">
        <v>10</v>
      </c>
      <c r="O119" s="646" t="s">
        <v>6135</v>
      </c>
      <c r="P119" s="646" t="s">
        <v>7173</v>
      </c>
      <c r="Q119" s="657">
        <v>45735</v>
      </c>
      <c r="R119" s="658">
        <v>6</v>
      </c>
      <c r="S119" s="666">
        <f>_xlfn.DAYS(U119,T119)</f>
        <v>184</v>
      </c>
      <c r="T119" s="657">
        <v>45741</v>
      </c>
      <c r="U119" s="657">
        <v>45925</v>
      </c>
      <c r="V119" s="657"/>
      <c r="W119" s="646"/>
      <c r="X119" s="656"/>
      <c r="Y119" s="659"/>
      <c r="Z119" s="646"/>
      <c r="AA119" s="657"/>
      <c r="AB119" s="681"/>
      <c r="AC119" s="468"/>
      <c r="AD119" s="468"/>
      <c r="AE119" s="470" t="s">
        <v>21</v>
      </c>
      <c r="AF119" s="468">
        <v>45925</v>
      </c>
      <c r="AG119" s="340">
        <f t="shared" ca="1" si="1"/>
        <v>-223</v>
      </c>
      <c r="AH119" s="472" t="s">
        <v>6138</v>
      </c>
      <c r="AI119" s="472" t="s">
        <v>6138</v>
      </c>
      <c r="AJ119" s="473" t="s">
        <v>7330</v>
      </c>
      <c r="AK119" s="4" t="s">
        <v>6140</v>
      </c>
      <c r="AL119" s="417" t="s">
        <v>6775</v>
      </c>
      <c r="AM119" s="474" t="s">
        <v>6920</v>
      </c>
      <c r="AN119" s="426" t="s">
        <v>6921</v>
      </c>
      <c r="AO119" s="470">
        <v>130497</v>
      </c>
      <c r="AP119" s="470"/>
      <c r="AQ119" s="475" t="e">
        <f>#REF!/R119</f>
        <v>#REF!</v>
      </c>
      <c r="AR119" s="475" t="e">
        <f>#REF!/AT119</f>
        <v>#REF!</v>
      </c>
      <c r="AS119" s="417" t="s">
        <v>7331</v>
      </c>
      <c r="AT119" s="470">
        <f>_xlfn.DAYS(U119,T119)</f>
        <v>184</v>
      </c>
      <c r="AU119" s="417" t="s">
        <v>6143</v>
      </c>
      <c r="AV119" s="417">
        <v>742</v>
      </c>
      <c r="AW119" s="476">
        <v>45709</v>
      </c>
      <c r="AX119" s="477">
        <v>144000000</v>
      </c>
      <c r="AY119" s="417">
        <v>825</v>
      </c>
      <c r="AZ119" s="477">
        <v>36000000</v>
      </c>
      <c r="BA119" s="468">
        <v>45737</v>
      </c>
      <c r="BB119" s="469"/>
      <c r="BC119" s="471"/>
      <c r="BD119" s="468"/>
      <c r="BE119" s="470"/>
      <c r="BF119" s="417" t="s">
        <v>6144</v>
      </c>
      <c r="BG119" s="476">
        <v>45741</v>
      </c>
      <c r="BH119" s="470">
        <v>1</v>
      </c>
      <c r="BI119" s="417">
        <v>1</v>
      </c>
      <c r="BJ119" s="479" t="s">
        <v>7332</v>
      </c>
      <c r="BK119" s="470" t="s">
        <v>202</v>
      </c>
      <c r="BL119" s="476">
        <v>45736</v>
      </c>
      <c r="BM119" s="476">
        <v>45735</v>
      </c>
      <c r="BN119" s="476">
        <v>45746</v>
      </c>
      <c r="BO119" s="476" t="s">
        <v>6144</v>
      </c>
      <c r="BP119" s="476" t="s">
        <v>805</v>
      </c>
      <c r="BQ119" s="417"/>
      <c r="BR119" s="467"/>
      <c r="BS119" s="417" t="s">
        <v>875</v>
      </c>
      <c r="BT119" s="417"/>
      <c r="BU119" s="417" t="s">
        <v>6162</v>
      </c>
      <c r="BV119" s="417" t="s">
        <v>6148</v>
      </c>
      <c r="BW119" s="598">
        <v>3142747039</v>
      </c>
      <c r="BX119" s="588" t="s">
        <v>7333</v>
      </c>
      <c r="BY119" s="606">
        <v>23880</v>
      </c>
      <c r="BZ119" s="417" t="s">
        <v>3831</v>
      </c>
      <c r="CA119" s="417"/>
      <c r="CB119" s="417"/>
      <c r="CC119" s="476"/>
      <c r="CD119" s="476"/>
      <c r="CE119" s="417" t="s">
        <v>797</v>
      </c>
      <c r="CF119" s="480">
        <f ca="1">DATEDIF(BY119,TODAY(),"Y")</f>
        <v>60</v>
      </c>
      <c r="CG119" s="469" t="s">
        <v>6165</v>
      </c>
      <c r="CH119" s="469" t="s">
        <v>6182</v>
      </c>
      <c r="CI119" s="481" t="s">
        <v>7334</v>
      </c>
      <c r="CJ119" s="417"/>
      <c r="CK119" s="417"/>
    </row>
    <row r="120" spans="1:89" ht="76.5">
      <c r="A120" s="415">
        <v>119</v>
      </c>
      <c r="B120" s="415"/>
      <c r="C120" s="640">
        <v>2025</v>
      </c>
      <c r="D120" s="415" t="s">
        <v>7335</v>
      </c>
      <c r="E120" s="905" t="s">
        <v>7336</v>
      </c>
      <c r="F120" s="907" t="s">
        <v>7337</v>
      </c>
      <c r="G120" s="415" t="s">
        <v>6130</v>
      </c>
      <c r="H120" s="579">
        <v>80881761</v>
      </c>
      <c r="I120" s="415">
        <v>7</v>
      </c>
      <c r="J120" s="415" t="s">
        <v>6131</v>
      </c>
      <c r="K120" s="506" t="s">
        <v>6570</v>
      </c>
      <c r="L120" s="415" t="s">
        <v>7003</v>
      </c>
      <c r="M120" s="415" t="s">
        <v>6530</v>
      </c>
      <c r="N120" s="415">
        <v>10</v>
      </c>
      <c r="O120" s="415" t="s">
        <v>6135</v>
      </c>
      <c r="P120" s="415" t="s">
        <v>7320</v>
      </c>
      <c r="Q120" s="482">
        <v>45735</v>
      </c>
      <c r="R120" s="647">
        <v>6</v>
      </c>
      <c r="S120" s="641">
        <f>_xlfn.DAYS(U120,T120)</f>
        <v>183</v>
      </c>
      <c r="T120" s="482">
        <v>45736</v>
      </c>
      <c r="U120" s="482">
        <v>45919</v>
      </c>
      <c r="V120" s="482"/>
      <c r="W120" s="415"/>
      <c r="X120" s="579"/>
      <c r="Y120" s="644">
        <v>3</v>
      </c>
      <c r="Z120" s="415">
        <v>9</v>
      </c>
      <c r="AA120" s="482">
        <v>45920</v>
      </c>
      <c r="AB120" s="495"/>
      <c r="AC120" s="420"/>
      <c r="AD120" s="420"/>
      <c r="AE120" s="4" t="s">
        <v>21</v>
      </c>
      <c r="AF120" s="420">
        <v>46010</v>
      </c>
      <c r="AG120" s="340">
        <f t="shared" ca="1" si="1"/>
        <v>-138</v>
      </c>
      <c r="AH120" s="423" t="s">
        <v>6138</v>
      </c>
      <c r="AI120" s="423" t="s">
        <v>6138</v>
      </c>
      <c r="AJ120" s="346" t="s">
        <v>7338</v>
      </c>
      <c r="AK120" s="4" t="s">
        <v>6140</v>
      </c>
      <c r="AL120" s="8" t="s">
        <v>6298</v>
      </c>
      <c r="AM120" s="424" t="s">
        <v>6829</v>
      </c>
      <c r="AN120" s="425" t="s">
        <v>6830</v>
      </c>
      <c r="AO120" s="4">
        <v>131852</v>
      </c>
      <c r="AP120" s="4"/>
      <c r="AQ120" s="234" t="e">
        <f>#REF!/R120</f>
        <v>#REF!</v>
      </c>
      <c r="AR120" s="234" t="e">
        <f>#REF!/AT120</f>
        <v>#REF!</v>
      </c>
      <c r="AS120" s="8" t="s">
        <v>7339</v>
      </c>
      <c r="AT120" s="4">
        <f>_xlfn.DAYS(U120,T120)</f>
        <v>183</v>
      </c>
      <c r="AU120" s="8" t="s">
        <v>6143</v>
      </c>
      <c r="AV120" s="8">
        <v>777</v>
      </c>
      <c r="AW120" s="232">
        <v>45730</v>
      </c>
      <c r="AX120" s="392">
        <v>102000000</v>
      </c>
      <c r="AY120" s="8">
        <v>823</v>
      </c>
      <c r="AZ120" s="392">
        <v>51000000</v>
      </c>
      <c r="BA120" s="420">
        <v>45736</v>
      </c>
      <c r="BB120" s="421"/>
      <c r="BC120" s="422"/>
      <c r="BD120" s="420"/>
      <c r="BE120" s="4"/>
      <c r="BF120" s="8" t="s">
        <v>6144</v>
      </c>
      <c r="BG120" s="232">
        <v>45736</v>
      </c>
      <c r="BH120" s="4">
        <v>1</v>
      </c>
      <c r="BI120" s="8">
        <v>1</v>
      </c>
      <c r="BJ120" s="231" t="s">
        <v>7340</v>
      </c>
      <c r="BK120" s="4" t="s">
        <v>202</v>
      </c>
      <c r="BL120" s="232">
        <v>45736</v>
      </c>
      <c r="BM120" s="232">
        <v>45735</v>
      </c>
      <c r="BN120" s="232">
        <v>45745</v>
      </c>
      <c r="BO120" s="232" t="s">
        <v>6144</v>
      </c>
      <c r="BP120" s="232" t="s">
        <v>805</v>
      </c>
      <c r="BQ120" s="8"/>
      <c r="BR120" s="403"/>
      <c r="BS120" s="8" t="s">
        <v>875</v>
      </c>
      <c r="BT120" s="8"/>
      <c r="BU120" s="8" t="s">
        <v>6147</v>
      </c>
      <c r="BV120" s="8" t="s">
        <v>6148</v>
      </c>
      <c r="BW120" s="597">
        <v>3213982293</v>
      </c>
      <c r="BX120" s="586" t="s">
        <v>7341</v>
      </c>
      <c r="BY120" s="416">
        <v>31249</v>
      </c>
      <c r="BZ120" s="8" t="s">
        <v>6164</v>
      </c>
      <c r="CA120" s="8"/>
      <c r="CB120" s="8"/>
      <c r="CC120" s="232"/>
      <c r="CD120" s="232"/>
      <c r="CE120" s="8" t="s">
        <v>797</v>
      </c>
      <c r="CF120" s="411">
        <f ca="1">DATEDIF(BY120,TODAY(),"Y")</f>
        <v>40</v>
      </c>
      <c r="CG120" s="421" t="s">
        <v>6181</v>
      </c>
      <c r="CH120" s="421" t="s">
        <v>6210</v>
      </c>
      <c r="CI120" s="198" t="s">
        <v>7342</v>
      </c>
      <c r="CJ120" s="415" t="s">
        <v>7343</v>
      </c>
      <c r="CK120" s="8"/>
    </row>
    <row r="121" spans="1:89" s="478" customFormat="1" ht="76.5">
      <c r="A121" s="415">
        <v>120</v>
      </c>
      <c r="B121" s="415"/>
      <c r="C121" s="640">
        <v>2025</v>
      </c>
      <c r="D121" s="415" t="s">
        <v>7344</v>
      </c>
      <c r="E121" s="905" t="s">
        <v>7345</v>
      </c>
      <c r="F121" s="907" t="s">
        <v>7346</v>
      </c>
      <c r="G121" s="415" t="s">
        <v>6130</v>
      </c>
      <c r="H121" s="579">
        <v>79762313</v>
      </c>
      <c r="I121" s="415">
        <v>7</v>
      </c>
      <c r="J121" s="415" t="s">
        <v>6131</v>
      </c>
      <c r="K121" s="506" t="s">
        <v>6132</v>
      </c>
      <c r="L121" s="415" t="s">
        <v>6909</v>
      </c>
      <c r="M121" s="415" t="s">
        <v>6548</v>
      </c>
      <c r="N121" s="415">
        <v>10</v>
      </c>
      <c r="O121" s="415" t="s">
        <v>6135</v>
      </c>
      <c r="P121" s="415" t="s">
        <v>7347</v>
      </c>
      <c r="Q121" s="482">
        <v>45735</v>
      </c>
      <c r="R121" s="647">
        <v>6</v>
      </c>
      <c r="S121" s="641">
        <f>_xlfn.DAYS(U121,T121)</f>
        <v>183</v>
      </c>
      <c r="T121" s="482">
        <v>45743</v>
      </c>
      <c r="U121" s="482">
        <v>45926</v>
      </c>
      <c r="V121" s="482"/>
      <c r="W121" s="415"/>
      <c r="X121" s="579"/>
      <c r="Y121" s="644"/>
      <c r="Z121" s="415"/>
      <c r="AA121" s="482"/>
      <c r="AB121" s="495"/>
      <c r="AC121" s="420"/>
      <c r="AD121" s="420"/>
      <c r="AE121" s="4" t="s">
        <v>21</v>
      </c>
      <c r="AF121" s="420">
        <v>45926</v>
      </c>
      <c r="AG121" s="340">
        <f t="shared" ca="1" si="1"/>
        <v>-222</v>
      </c>
      <c r="AH121" s="423" t="s">
        <v>6138</v>
      </c>
      <c r="AI121" s="423" t="s">
        <v>6138</v>
      </c>
      <c r="AJ121" s="346" t="s">
        <v>7348</v>
      </c>
      <c r="AK121" s="4" t="s">
        <v>6140</v>
      </c>
      <c r="AL121" s="8" t="s">
        <v>823</v>
      </c>
      <c r="AM121" s="424" t="s">
        <v>7079</v>
      </c>
      <c r="AN121" s="425" t="s">
        <v>7080</v>
      </c>
      <c r="AO121" s="4">
        <v>131900</v>
      </c>
      <c r="AP121" s="4"/>
      <c r="AQ121" s="234" t="e">
        <f>#REF!/R121</f>
        <v>#REF!</v>
      </c>
      <c r="AR121" s="234" t="e">
        <f>#REF!/AT121</f>
        <v>#REF!</v>
      </c>
      <c r="AS121" s="8" t="s">
        <v>7349</v>
      </c>
      <c r="AT121" s="4">
        <f>_xlfn.DAYS(U121,T121)</f>
        <v>183</v>
      </c>
      <c r="AU121" s="8" t="s">
        <v>6143</v>
      </c>
      <c r="AV121" s="8">
        <v>775</v>
      </c>
      <c r="AW121" s="232">
        <v>45730</v>
      </c>
      <c r="AX121" s="392">
        <v>33600000</v>
      </c>
      <c r="AY121" s="8">
        <v>827</v>
      </c>
      <c r="AZ121" s="392">
        <v>16800000</v>
      </c>
      <c r="BA121" s="420">
        <v>45737</v>
      </c>
      <c r="BB121" s="421"/>
      <c r="BC121" s="422"/>
      <c r="BD121" s="420"/>
      <c r="BE121" s="4"/>
      <c r="BF121" s="8" t="s">
        <v>6144</v>
      </c>
      <c r="BG121" s="232">
        <v>45743</v>
      </c>
      <c r="BH121" s="4">
        <v>4</v>
      </c>
      <c r="BI121" s="8">
        <v>4</v>
      </c>
      <c r="BJ121" s="231" t="s">
        <v>7350</v>
      </c>
      <c r="BK121" s="4" t="s">
        <v>202</v>
      </c>
      <c r="BL121" s="232">
        <v>45737</v>
      </c>
      <c r="BM121" s="232">
        <v>45735</v>
      </c>
      <c r="BN121" s="232">
        <v>45746</v>
      </c>
      <c r="BO121" s="232" t="s">
        <v>6144</v>
      </c>
      <c r="BP121" s="232" t="s">
        <v>805</v>
      </c>
      <c r="BQ121" s="8"/>
      <c r="BR121" s="403"/>
      <c r="BS121" s="8" t="s">
        <v>875</v>
      </c>
      <c r="BT121" s="8"/>
      <c r="BU121" s="8" t="s">
        <v>6147</v>
      </c>
      <c r="BV121" s="8" t="s">
        <v>6148</v>
      </c>
      <c r="BW121" s="597">
        <v>3193469465</v>
      </c>
      <c r="BX121" s="586" t="s">
        <v>7351</v>
      </c>
      <c r="BY121" s="416">
        <v>29003</v>
      </c>
      <c r="BZ121" s="8" t="s">
        <v>3136</v>
      </c>
      <c r="CA121" s="8"/>
      <c r="CB121" s="8"/>
      <c r="CC121" s="232"/>
      <c r="CD121" s="232"/>
      <c r="CE121" s="8" t="s">
        <v>797</v>
      </c>
      <c r="CF121" s="411">
        <f ca="1">DATEDIF(BY121,TODAY(),"Y")</f>
        <v>46</v>
      </c>
      <c r="CG121" s="421" t="s">
        <v>6165</v>
      </c>
      <c r="CH121" s="421" t="s">
        <v>6210</v>
      </c>
      <c r="CI121" s="198" t="s">
        <v>7352</v>
      </c>
      <c r="CJ121" s="8"/>
      <c r="CK121" s="8"/>
    </row>
    <row r="122" spans="1:89" ht="60.75">
      <c r="A122" s="415">
        <v>121</v>
      </c>
      <c r="B122" s="415"/>
      <c r="C122" s="640">
        <v>2025</v>
      </c>
      <c r="D122" s="415" t="s">
        <v>7353</v>
      </c>
      <c r="E122" s="905" t="s">
        <v>7354</v>
      </c>
      <c r="F122" s="907" t="s">
        <v>7355</v>
      </c>
      <c r="G122" s="415" t="s">
        <v>6130</v>
      </c>
      <c r="H122" s="579">
        <v>1033728995</v>
      </c>
      <c r="I122" s="415">
        <v>1</v>
      </c>
      <c r="J122" s="415" t="s">
        <v>6131</v>
      </c>
      <c r="K122" s="506" t="s">
        <v>6581</v>
      </c>
      <c r="L122" s="415" t="s">
        <v>7067</v>
      </c>
      <c r="M122" s="415" t="s">
        <v>6548</v>
      </c>
      <c r="N122" s="415">
        <v>10</v>
      </c>
      <c r="O122" s="415" t="s">
        <v>6135</v>
      </c>
      <c r="P122" s="415" t="s">
        <v>7356</v>
      </c>
      <c r="Q122" s="482">
        <v>45749</v>
      </c>
      <c r="R122" s="647">
        <v>6</v>
      </c>
      <c r="S122" s="641">
        <f>_xlfn.DAYS(U122,T122)</f>
        <v>182</v>
      </c>
      <c r="T122" s="482">
        <v>45755</v>
      </c>
      <c r="U122" s="482">
        <v>45937</v>
      </c>
      <c r="V122" s="482"/>
      <c r="W122" s="415"/>
      <c r="X122" s="579"/>
      <c r="Y122" s="644"/>
      <c r="Z122" s="415"/>
      <c r="AA122" s="482"/>
      <c r="AB122" s="495"/>
      <c r="AC122" s="420"/>
      <c r="AD122" s="420"/>
      <c r="AE122" s="4" t="s">
        <v>21</v>
      </c>
      <c r="AF122" s="420">
        <v>45937</v>
      </c>
      <c r="AG122" s="340">
        <f t="shared" ca="1" si="1"/>
        <v>-211</v>
      </c>
      <c r="AH122" s="423" t="s">
        <v>6138</v>
      </c>
      <c r="AI122" s="423" t="s">
        <v>6138</v>
      </c>
      <c r="AJ122" s="505" t="s">
        <v>7357</v>
      </c>
      <c r="AK122" s="4" t="s">
        <v>6140</v>
      </c>
      <c r="AL122" s="8" t="s">
        <v>6192</v>
      </c>
      <c r="AM122" s="424"/>
      <c r="AN122" s="425"/>
      <c r="AO122" s="4">
        <v>132149</v>
      </c>
      <c r="AP122" s="4"/>
      <c r="AQ122" s="488" t="e">
        <f>#REF!/R122</f>
        <v>#REF!</v>
      </c>
      <c r="AR122" s="488" t="e">
        <f>#REF!/AT122</f>
        <v>#REF!</v>
      </c>
      <c r="AS122" s="8" t="s">
        <v>7358</v>
      </c>
      <c r="AT122" s="4">
        <f>_xlfn.DAYS(U122,T122)</f>
        <v>182</v>
      </c>
      <c r="AU122" s="8" t="s">
        <v>6143</v>
      </c>
      <c r="AV122" s="8">
        <v>786</v>
      </c>
      <c r="AW122" s="232">
        <v>45743</v>
      </c>
      <c r="AX122" s="489">
        <v>38400000</v>
      </c>
      <c r="AY122" s="421">
        <v>873</v>
      </c>
      <c r="AZ122" s="489">
        <v>19200000</v>
      </c>
      <c r="BA122" s="420">
        <v>45751</v>
      </c>
      <c r="BB122" s="421"/>
      <c r="BC122" s="422"/>
      <c r="BD122" s="420"/>
      <c r="BE122" s="4"/>
      <c r="BF122" s="8" t="s">
        <v>6144</v>
      </c>
      <c r="BG122" s="232">
        <v>45755</v>
      </c>
      <c r="BH122" s="4">
        <v>1</v>
      </c>
      <c r="BI122" s="8">
        <v>1</v>
      </c>
      <c r="BJ122" s="231" t="s">
        <v>7359</v>
      </c>
      <c r="BK122" s="4" t="s">
        <v>202</v>
      </c>
      <c r="BL122" s="232">
        <v>45384</v>
      </c>
      <c r="BM122" s="232">
        <v>45384</v>
      </c>
      <c r="BN122" s="232">
        <v>46126</v>
      </c>
      <c r="BO122" s="232" t="s">
        <v>6144</v>
      </c>
      <c r="BP122" s="232" t="s">
        <v>805</v>
      </c>
      <c r="BQ122" s="8"/>
      <c r="BR122" s="403"/>
      <c r="BS122" s="8" t="s">
        <v>875</v>
      </c>
      <c r="BT122" s="8"/>
      <c r="BU122" s="8" t="s">
        <v>6162</v>
      </c>
      <c r="BV122" s="8" t="s">
        <v>6148</v>
      </c>
      <c r="BW122" s="597">
        <v>3115863564</v>
      </c>
      <c r="BX122" s="586" t="s">
        <v>7360</v>
      </c>
      <c r="BY122" s="416">
        <v>29519</v>
      </c>
      <c r="BZ122" s="8"/>
      <c r="CA122" s="8"/>
      <c r="CB122" s="8"/>
      <c r="CC122" s="232"/>
      <c r="CD122" s="232"/>
      <c r="CE122" s="8" t="s">
        <v>797</v>
      </c>
      <c r="CF122" s="411">
        <f ca="1">DATEDIF(BY122,TODAY(),"Y")</f>
        <v>45</v>
      </c>
      <c r="CG122" s="421" t="s">
        <v>6209</v>
      </c>
      <c r="CH122" s="421" t="s">
        <v>6210</v>
      </c>
      <c r="CI122" s="490" t="s">
        <v>7361</v>
      </c>
      <c r="CJ122" s="8"/>
      <c r="CK122" s="8"/>
    </row>
    <row r="123" spans="1:89" ht="45.75">
      <c r="A123" s="415">
        <v>122</v>
      </c>
      <c r="B123" s="415"/>
      <c r="C123" s="640">
        <v>2025</v>
      </c>
      <c r="D123" s="415" t="s">
        <v>7362</v>
      </c>
      <c r="E123" s="905" t="s">
        <v>7363</v>
      </c>
      <c r="F123" s="907" t="s">
        <v>7364</v>
      </c>
      <c r="G123" s="415" t="s">
        <v>6130</v>
      </c>
      <c r="H123" s="579">
        <v>53017119</v>
      </c>
      <c r="I123" s="415">
        <v>5</v>
      </c>
      <c r="J123" s="415" t="s">
        <v>6131</v>
      </c>
      <c r="K123" s="506" t="s">
        <v>6132</v>
      </c>
      <c r="L123" s="415" t="s">
        <v>6909</v>
      </c>
      <c r="M123" s="415" t="s">
        <v>6548</v>
      </c>
      <c r="N123" s="415">
        <v>10</v>
      </c>
      <c r="O123" s="415" t="s">
        <v>6135</v>
      </c>
      <c r="P123" s="415" t="s">
        <v>7365</v>
      </c>
      <c r="Q123" s="482">
        <v>45736</v>
      </c>
      <c r="R123" s="647">
        <v>6</v>
      </c>
      <c r="S123" s="641">
        <f>_xlfn.DAYS(U123,T123)</f>
        <v>183</v>
      </c>
      <c r="T123" s="482">
        <v>45737</v>
      </c>
      <c r="U123" s="482">
        <v>45920</v>
      </c>
      <c r="V123" s="482"/>
      <c r="W123" s="415"/>
      <c r="X123" s="579"/>
      <c r="Y123" s="644">
        <v>3</v>
      </c>
      <c r="Z123" s="415">
        <v>9</v>
      </c>
      <c r="AA123" s="482">
        <v>45921</v>
      </c>
      <c r="AB123" s="495"/>
      <c r="AC123" s="420"/>
      <c r="AD123" s="420"/>
      <c r="AE123" s="4" t="s">
        <v>21</v>
      </c>
      <c r="AF123" s="420">
        <v>46011</v>
      </c>
      <c r="AG123" s="340">
        <f t="shared" ca="1" si="1"/>
        <v>-137</v>
      </c>
      <c r="AH123" s="423" t="s">
        <v>6138</v>
      </c>
      <c r="AI123" s="423" t="s">
        <v>6138</v>
      </c>
      <c r="AJ123" s="346" t="s">
        <v>7366</v>
      </c>
      <c r="AK123" s="4" t="s">
        <v>6140</v>
      </c>
      <c r="AL123" s="8" t="s">
        <v>823</v>
      </c>
      <c r="AM123" s="424" t="s">
        <v>7193</v>
      </c>
      <c r="AN123" s="425" t="s">
        <v>7027</v>
      </c>
      <c r="AO123" s="4">
        <v>130211</v>
      </c>
      <c r="AP123" s="4"/>
      <c r="AQ123" s="234" t="e">
        <f>#REF!/R123</f>
        <v>#REF!</v>
      </c>
      <c r="AR123" s="234" t="e">
        <f>#REF!/AT123</f>
        <v>#REF!</v>
      </c>
      <c r="AS123" s="8" t="s">
        <v>7367</v>
      </c>
      <c r="AT123" s="4">
        <v>180</v>
      </c>
      <c r="AU123" s="8" t="s">
        <v>6143</v>
      </c>
      <c r="AV123" s="8">
        <v>751</v>
      </c>
      <c r="AW123" s="232">
        <v>45726</v>
      </c>
      <c r="AX123" s="392">
        <v>27000000</v>
      </c>
      <c r="AY123" s="8">
        <v>833</v>
      </c>
      <c r="AZ123" s="392">
        <v>27000000</v>
      </c>
      <c r="BA123" s="420">
        <v>45737</v>
      </c>
      <c r="BB123" s="421"/>
      <c r="BC123" s="422"/>
      <c r="BD123" s="420"/>
      <c r="BE123" s="4"/>
      <c r="BF123" s="8" t="s">
        <v>6144</v>
      </c>
      <c r="BG123" s="232">
        <v>45737</v>
      </c>
      <c r="BH123" s="4">
        <v>1</v>
      </c>
      <c r="BI123" s="8">
        <v>1</v>
      </c>
      <c r="BJ123" s="231" t="s">
        <v>7368</v>
      </c>
      <c r="BK123" s="4" t="s">
        <v>1541</v>
      </c>
      <c r="BL123" s="232">
        <v>45736</v>
      </c>
      <c r="BM123" s="232">
        <v>45736</v>
      </c>
      <c r="BN123" s="232">
        <v>46101</v>
      </c>
      <c r="BO123" s="232" t="s">
        <v>6144</v>
      </c>
      <c r="BP123" s="232" t="s">
        <v>805</v>
      </c>
      <c r="BQ123" s="8"/>
      <c r="BR123" s="403"/>
      <c r="BS123" s="8" t="s">
        <v>875</v>
      </c>
      <c r="BT123" s="8"/>
      <c r="BU123" s="8" t="s">
        <v>6162</v>
      </c>
      <c r="BV123" s="8" t="s">
        <v>6148</v>
      </c>
      <c r="BW123" s="597">
        <v>3133696139</v>
      </c>
      <c r="BX123" s="590" t="s">
        <v>7369</v>
      </c>
      <c r="BY123" s="416">
        <v>31068</v>
      </c>
      <c r="BZ123" s="8" t="s">
        <v>6554</v>
      </c>
      <c r="CA123" s="8"/>
      <c r="CB123" s="8"/>
      <c r="CC123" s="232"/>
      <c r="CD123" s="232"/>
      <c r="CE123" s="8" t="s">
        <v>797</v>
      </c>
      <c r="CF123" s="411">
        <f ca="1">DATEDIF(BY123,TODAY(),"Y")</f>
        <v>41</v>
      </c>
      <c r="CG123" s="421" t="s">
        <v>6150</v>
      </c>
      <c r="CH123" s="421" t="s">
        <v>6166</v>
      </c>
      <c r="CI123" s="198" t="s">
        <v>7370</v>
      </c>
      <c r="CJ123" s="8"/>
      <c r="CK123" s="8"/>
    </row>
    <row r="124" spans="1:89" ht="30.75">
      <c r="A124" s="415">
        <v>123</v>
      </c>
      <c r="B124" s="415"/>
      <c r="C124" s="640">
        <v>2025</v>
      </c>
      <c r="D124" s="415" t="s">
        <v>7371</v>
      </c>
      <c r="E124" s="905" t="s">
        <v>7372</v>
      </c>
      <c r="F124" s="907" t="s">
        <v>7373</v>
      </c>
      <c r="G124" s="415" t="s">
        <v>6130</v>
      </c>
      <c r="H124" s="579">
        <v>79609028</v>
      </c>
      <c r="I124" s="415">
        <v>9</v>
      </c>
      <c r="J124" s="415" t="s">
        <v>6131</v>
      </c>
      <c r="K124" s="506" t="s">
        <v>6132</v>
      </c>
      <c r="L124" s="415" t="s">
        <v>6909</v>
      </c>
      <c r="M124" s="415" t="s">
        <v>6530</v>
      </c>
      <c r="N124" s="415">
        <v>10</v>
      </c>
      <c r="O124" s="415" t="s">
        <v>6135</v>
      </c>
      <c r="P124" s="415" t="s">
        <v>7173</v>
      </c>
      <c r="Q124" s="482">
        <v>45735</v>
      </c>
      <c r="R124" s="647">
        <v>6</v>
      </c>
      <c r="S124" s="641">
        <f>_xlfn.DAYS(U124,T124)</f>
        <v>183</v>
      </c>
      <c r="T124" s="482">
        <v>45742</v>
      </c>
      <c r="U124" s="482">
        <v>45925</v>
      </c>
      <c r="V124" s="482">
        <v>45818</v>
      </c>
      <c r="W124" s="415" t="s">
        <v>7374</v>
      </c>
      <c r="X124" s="579">
        <v>1051744696</v>
      </c>
      <c r="Y124" s="644"/>
      <c r="Z124" s="415"/>
      <c r="AA124" s="482"/>
      <c r="AB124" s="495"/>
      <c r="AC124" s="420"/>
      <c r="AD124" s="420"/>
      <c r="AE124" s="4" t="s">
        <v>21</v>
      </c>
      <c r="AF124" s="420">
        <v>45925</v>
      </c>
      <c r="AG124" s="340">
        <f t="shared" ca="1" si="1"/>
        <v>-223</v>
      </c>
      <c r="AH124" s="423" t="s">
        <v>6138</v>
      </c>
      <c r="AI124" s="423" t="s">
        <v>6138</v>
      </c>
      <c r="AJ124" s="346" t="s">
        <v>7375</v>
      </c>
      <c r="AK124" s="4" t="s">
        <v>6140</v>
      </c>
      <c r="AL124" s="8" t="s">
        <v>6775</v>
      </c>
      <c r="AM124" s="424" t="s">
        <v>6920</v>
      </c>
      <c r="AN124" s="425" t="s">
        <v>6921</v>
      </c>
      <c r="AO124" s="4">
        <v>130497</v>
      </c>
      <c r="AP124" s="4"/>
      <c r="AQ124" s="234" t="e">
        <f>#REF!/R124</f>
        <v>#REF!</v>
      </c>
      <c r="AR124" s="234" t="e">
        <f>#REF!/AT124</f>
        <v>#REF!</v>
      </c>
      <c r="AS124" s="8" t="s">
        <v>7376</v>
      </c>
      <c r="AT124" s="4">
        <f>_xlfn.DAYS(U124,T124)</f>
        <v>183</v>
      </c>
      <c r="AU124" s="8" t="s">
        <v>6143</v>
      </c>
      <c r="AV124" s="8">
        <v>742</v>
      </c>
      <c r="AW124" s="232">
        <v>45709</v>
      </c>
      <c r="AX124" s="392">
        <v>144000000</v>
      </c>
      <c r="AY124" s="8">
        <v>826</v>
      </c>
      <c r="AZ124" s="392">
        <v>36000000</v>
      </c>
      <c r="BA124" s="420">
        <v>45737</v>
      </c>
      <c r="BB124" s="421"/>
      <c r="BC124" s="422"/>
      <c r="BD124" s="420"/>
      <c r="BE124" s="4"/>
      <c r="BF124" s="8" t="s">
        <v>6144</v>
      </c>
      <c r="BG124" s="232" t="s">
        <v>7377</v>
      </c>
      <c r="BH124" s="4">
        <v>1</v>
      </c>
      <c r="BI124" s="8">
        <v>1</v>
      </c>
      <c r="BJ124" s="231" t="s">
        <v>7378</v>
      </c>
      <c r="BK124" s="4" t="s">
        <v>1056</v>
      </c>
      <c r="BL124" s="232">
        <v>45736</v>
      </c>
      <c r="BM124" s="232">
        <v>45735</v>
      </c>
      <c r="BN124" s="232">
        <v>45746</v>
      </c>
      <c r="BO124" s="232" t="s">
        <v>6144</v>
      </c>
      <c r="BP124" s="232" t="s">
        <v>805</v>
      </c>
      <c r="BQ124" s="8"/>
      <c r="BR124" s="403"/>
      <c r="BS124" s="8" t="s">
        <v>875</v>
      </c>
      <c r="BT124" s="8"/>
      <c r="BU124" s="8" t="s">
        <v>6147</v>
      </c>
      <c r="BV124" s="8" t="s">
        <v>6148</v>
      </c>
      <c r="BW124" s="597">
        <v>3102116594</v>
      </c>
      <c r="BX124" s="586" t="s">
        <v>7379</v>
      </c>
      <c r="BY124" s="416">
        <v>26822</v>
      </c>
      <c r="BZ124" s="8" t="s">
        <v>3831</v>
      </c>
      <c r="CA124" s="8"/>
      <c r="CB124" s="8"/>
      <c r="CC124" s="232"/>
      <c r="CD124" s="232"/>
      <c r="CE124" s="8" t="s">
        <v>797</v>
      </c>
      <c r="CF124" s="411">
        <f ca="1">DATEDIF(BY124,TODAY(),"Y")</f>
        <v>52</v>
      </c>
      <c r="CG124" s="421" t="s">
        <v>6181</v>
      </c>
      <c r="CH124" s="421" t="s">
        <v>7380</v>
      </c>
      <c r="CI124" s="198" t="s">
        <v>7381</v>
      </c>
      <c r="CJ124" s="8"/>
      <c r="CK124" s="8"/>
    </row>
    <row r="125" spans="1:89" ht="60.75">
      <c r="A125" s="415">
        <v>124</v>
      </c>
      <c r="B125" s="415"/>
      <c r="C125" s="640">
        <v>2025</v>
      </c>
      <c r="D125" s="415" t="s">
        <v>7382</v>
      </c>
      <c r="E125" s="905" t="s">
        <v>7383</v>
      </c>
      <c r="F125" s="907" t="s">
        <v>7384</v>
      </c>
      <c r="G125" s="415" t="s">
        <v>6130</v>
      </c>
      <c r="H125" s="579">
        <v>1016081106</v>
      </c>
      <c r="I125" s="415">
        <v>8</v>
      </c>
      <c r="J125" s="415" t="s">
        <v>6131</v>
      </c>
      <c r="K125" s="506" t="s">
        <v>6424</v>
      </c>
      <c r="L125" s="415" t="s">
        <v>6978</v>
      </c>
      <c r="M125" s="415" t="s">
        <v>6548</v>
      </c>
      <c r="N125" s="415">
        <v>10</v>
      </c>
      <c r="O125" s="415" t="s">
        <v>6135</v>
      </c>
      <c r="P125" s="415" t="s">
        <v>6427</v>
      </c>
      <c r="Q125" s="482">
        <v>45736</v>
      </c>
      <c r="R125" s="647">
        <v>6</v>
      </c>
      <c r="S125" s="641">
        <f>_xlfn.DAYS(U125,T125)</f>
        <v>183</v>
      </c>
      <c r="T125" s="482">
        <v>45743</v>
      </c>
      <c r="U125" s="482">
        <v>45926</v>
      </c>
      <c r="V125" s="482"/>
      <c r="W125" s="415"/>
      <c r="X125" s="579"/>
      <c r="Y125" s="644"/>
      <c r="Z125" s="415"/>
      <c r="AA125" s="482"/>
      <c r="AB125" s="495"/>
      <c r="AC125" s="420"/>
      <c r="AD125" s="420"/>
      <c r="AE125" s="4" t="s">
        <v>21</v>
      </c>
      <c r="AF125" s="420">
        <v>45926</v>
      </c>
      <c r="AG125" s="340">
        <f t="shared" ca="1" si="1"/>
        <v>-222</v>
      </c>
      <c r="AH125" s="423" t="s">
        <v>6138</v>
      </c>
      <c r="AI125" s="423" t="s">
        <v>6138</v>
      </c>
      <c r="AJ125" s="346" t="s">
        <v>7385</v>
      </c>
      <c r="AK125" s="4" t="s">
        <v>6140</v>
      </c>
      <c r="AL125" s="8" t="s">
        <v>20</v>
      </c>
      <c r="AM125" s="424" t="s">
        <v>6981</v>
      </c>
      <c r="AN125" s="425" t="s">
        <v>6982</v>
      </c>
      <c r="AO125" s="4">
        <v>126471</v>
      </c>
      <c r="AP125" s="4"/>
      <c r="AQ125" s="234" t="e">
        <f>#REF!/R125</f>
        <v>#REF!</v>
      </c>
      <c r="AR125" s="234" t="e">
        <f>#REF!/AT125</f>
        <v>#REF!</v>
      </c>
      <c r="AS125" s="8" t="s">
        <v>7386</v>
      </c>
      <c r="AT125" s="4">
        <f>_xlfn.DAYS(U125,T125)</f>
        <v>183</v>
      </c>
      <c r="AU125" s="8" t="s">
        <v>6143</v>
      </c>
      <c r="AV125" s="8">
        <v>678</v>
      </c>
      <c r="AW125" s="232">
        <v>45684</v>
      </c>
      <c r="AX125" s="392">
        <v>75000000</v>
      </c>
      <c r="AY125" s="8">
        <v>831</v>
      </c>
      <c r="AZ125" s="392">
        <v>15000000</v>
      </c>
      <c r="BA125" s="420">
        <v>45737</v>
      </c>
      <c r="BB125" s="421"/>
      <c r="BC125" s="422"/>
      <c r="BD125" s="420"/>
      <c r="BE125" s="4"/>
      <c r="BF125" s="8" t="s">
        <v>6144</v>
      </c>
      <c r="BG125" s="232">
        <v>45743</v>
      </c>
      <c r="BH125" s="4">
        <v>4</v>
      </c>
      <c r="BI125" s="8">
        <v>4</v>
      </c>
      <c r="BJ125" s="231" t="s">
        <v>7387</v>
      </c>
      <c r="BK125" s="4" t="s">
        <v>1056</v>
      </c>
      <c r="BL125" s="232">
        <v>45737</v>
      </c>
      <c r="BM125" s="232">
        <v>45736</v>
      </c>
      <c r="BN125" s="232">
        <v>46111</v>
      </c>
      <c r="BO125" s="232" t="s">
        <v>6144</v>
      </c>
      <c r="BP125" s="232" t="s">
        <v>805</v>
      </c>
      <c r="BQ125" s="8"/>
      <c r="BR125" s="403"/>
      <c r="BS125" s="8" t="s">
        <v>875</v>
      </c>
      <c r="BT125" s="8"/>
      <c r="BU125" s="8" t="s">
        <v>6147</v>
      </c>
      <c r="BV125" s="8" t="s">
        <v>6148</v>
      </c>
      <c r="BW125" s="597">
        <v>3167153110</v>
      </c>
      <c r="BX125" s="586" t="s">
        <v>7388</v>
      </c>
      <c r="BY125" s="416">
        <v>31293</v>
      </c>
      <c r="BZ125" s="8" t="s">
        <v>3136</v>
      </c>
      <c r="CA125" s="8"/>
      <c r="CB125" s="8"/>
      <c r="CC125" s="232"/>
      <c r="CD125" s="232"/>
      <c r="CE125" s="8" t="s">
        <v>797</v>
      </c>
      <c r="CF125" s="411">
        <f ca="1">DATEDIF(BY125,TODAY(),"Y")</f>
        <v>40</v>
      </c>
      <c r="CG125" s="421" t="s">
        <v>6181</v>
      </c>
      <c r="CH125" s="421" t="s">
        <v>6166</v>
      </c>
      <c r="CI125" s="198" t="s">
        <v>7389</v>
      </c>
      <c r="CJ125" s="8"/>
      <c r="CK125" s="8"/>
    </row>
    <row r="126" spans="1:89" ht="60.75">
      <c r="A126" s="415">
        <v>125</v>
      </c>
      <c r="B126" s="415"/>
      <c r="C126" s="640">
        <v>2025</v>
      </c>
      <c r="D126" s="415" t="s">
        <v>7390</v>
      </c>
      <c r="E126" s="905" t="s">
        <v>7391</v>
      </c>
      <c r="F126" s="907" t="s">
        <v>7392</v>
      </c>
      <c r="G126" s="415" t="s">
        <v>6130</v>
      </c>
      <c r="H126" s="579">
        <v>37893817</v>
      </c>
      <c r="I126" s="415">
        <v>6</v>
      </c>
      <c r="J126" s="415" t="s">
        <v>6131</v>
      </c>
      <c r="K126" s="506" t="s">
        <v>6132</v>
      </c>
      <c r="L126" s="415" t="s">
        <v>6909</v>
      </c>
      <c r="M126" s="415" t="s">
        <v>6530</v>
      </c>
      <c r="N126" s="415">
        <v>10</v>
      </c>
      <c r="O126" s="415" t="s">
        <v>6135</v>
      </c>
      <c r="P126" s="415" t="s">
        <v>6173</v>
      </c>
      <c r="Q126" s="482">
        <v>45735</v>
      </c>
      <c r="R126" s="647">
        <v>6</v>
      </c>
      <c r="S126" s="641">
        <f>_xlfn.DAYS(U126,T126)</f>
        <v>183</v>
      </c>
      <c r="T126" s="482">
        <v>45737</v>
      </c>
      <c r="U126" s="482">
        <v>45920</v>
      </c>
      <c r="V126" s="482"/>
      <c r="W126" s="415"/>
      <c r="X126" s="579"/>
      <c r="Y126" s="644">
        <v>3</v>
      </c>
      <c r="Z126" s="415">
        <v>9</v>
      </c>
      <c r="AA126" s="482">
        <v>45921</v>
      </c>
      <c r="AB126" s="495"/>
      <c r="AC126" s="420"/>
      <c r="AD126" s="420"/>
      <c r="AE126" s="4" t="s">
        <v>21</v>
      </c>
      <c r="AF126" s="420">
        <v>46011</v>
      </c>
      <c r="AG126" s="340">
        <f t="shared" ca="1" si="1"/>
        <v>-137</v>
      </c>
      <c r="AH126" s="423" t="s">
        <v>6138</v>
      </c>
      <c r="AI126" s="423" t="s">
        <v>6138</v>
      </c>
      <c r="AJ126" s="346" t="s">
        <v>7393</v>
      </c>
      <c r="AK126" s="4" t="s">
        <v>6140</v>
      </c>
      <c r="AL126" s="8" t="s">
        <v>6298</v>
      </c>
      <c r="AM126" s="424" t="s">
        <v>6829</v>
      </c>
      <c r="AN126" s="425" t="s">
        <v>6830</v>
      </c>
      <c r="AO126" s="4">
        <v>126471</v>
      </c>
      <c r="AP126" s="4"/>
      <c r="AQ126" s="234" t="e">
        <f>#REF!/R126</f>
        <v>#REF!</v>
      </c>
      <c r="AR126" s="234" t="e">
        <f>#REF!/AT126</f>
        <v>#REF!</v>
      </c>
      <c r="AS126" s="8" t="s">
        <v>7394</v>
      </c>
      <c r="AT126" s="4">
        <f>_xlfn.DAYS(U126,T126)</f>
        <v>183</v>
      </c>
      <c r="AU126" s="8" t="s">
        <v>6143</v>
      </c>
      <c r="AV126" s="8">
        <v>680</v>
      </c>
      <c r="AW126" s="232">
        <v>45684</v>
      </c>
      <c r="AX126" s="392">
        <v>336000000</v>
      </c>
      <c r="AY126" s="8">
        <v>824</v>
      </c>
      <c r="AZ126" s="392">
        <v>42000000</v>
      </c>
      <c r="BA126" s="420">
        <v>45736</v>
      </c>
      <c r="BB126" s="421"/>
      <c r="BC126" s="422"/>
      <c r="BD126" s="420"/>
      <c r="BE126" s="4"/>
      <c r="BF126" s="8" t="s">
        <v>6144</v>
      </c>
      <c r="BG126" s="232">
        <v>45737</v>
      </c>
      <c r="BH126" s="4">
        <v>1</v>
      </c>
      <c r="BI126" s="8">
        <v>1</v>
      </c>
      <c r="BJ126" s="231" t="s">
        <v>7395</v>
      </c>
      <c r="BK126" s="4" t="s">
        <v>1541</v>
      </c>
      <c r="BL126" s="232">
        <v>45736</v>
      </c>
      <c r="BM126" s="232">
        <v>45735</v>
      </c>
      <c r="BN126" s="232">
        <v>46111</v>
      </c>
      <c r="BO126" s="232" t="s">
        <v>6144</v>
      </c>
      <c r="BP126" s="232" t="s">
        <v>805</v>
      </c>
      <c r="BQ126" s="8"/>
      <c r="BR126" s="403"/>
      <c r="BS126" s="8" t="s">
        <v>875</v>
      </c>
      <c r="BT126" s="8"/>
      <c r="BU126" s="8" t="s">
        <v>6162</v>
      </c>
      <c r="BV126" s="8" t="s">
        <v>6148</v>
      </c>
      <c r="BW126" s="597">
        <v>3137068977</v>
      </c>
      <c r="BX126" s="586" t="s">
        <v>7396</v>
      </c>
      <c r="BY126" s="416">
        <v>26235</v>
      </c>
      <c r="BZ126" s="8" t="s">
        <v>3831</v>
      </c>
      <c r="CA126" s="8"/>
      <c r="CB126" s="8"/>
      <c r="CC126" s="232"/>
      <c r="CD126" s="232"/>
      <c r="CE126" s="8" t="s">
        <v>797</v>
      </c>
      <c r="CF126" s="411">
        <f ca="1">DATEDIF(BY126,TODAY(),"Y")</f>
        <v>54</v>
      </c>
      <c r="CG126" s="421" t="s">
        <v>6165</v>
      </c>
      <c r="CH126" s="421" t="s">
        <v>6166</v>
      </c>
      <c r="CI126" s="198" t="s">
        <v>7397</v>
      </c>
      <c r="CJ126" s="415" t="s">
        <v>7398</v>
      </c>
      <c r="CK126" s="8"/>
    </row>
    <row r="127" spans="1:89" ht="60.75">
      <c r="A127" s="415">
        <v>126</v>
      </c>
      <c r="B127" s="415"/>
      <c r="C127" s="640">
        <v>2025</v>
      </c>
      <c r="D127" s="415" t="s">
        <v>7399</v>
      </c>
      <c r="E127" s="905" t="s">
        <v>7400</v>
      </c>
      <c r="F127" s="907" t="s">
        <v>7401</v>
      </c>
      <c r="G127" s="415" t="s">
        <v>6130</v>
      </c>
      <c r="H127" s="579">
        <v>1019058882</v>
      </c>
      <c r="I127" s="415">
        <v>1</v>
      </c>
      <c r="J127" s="415" t="s">
        <v>6131</v>
      </c>
      <c r="K127" s="506" t="s">
        <v>6132</v>
      </c>
      <c r="L127" s="415" t="s">
        <v>6909</v>
      </c>
      <c r="M127" s="415" t="s">
        <v>6530</v>
      </c>
      <c r="N127" s="415">
        <v>10</v>
      </c>
      <c r="O127" s="415" t="s">
        <v>6135</v>
      </c>
      <c r="P127" s="415" t="s">
        <v>6296</v>
      </c>
      <c r="Q127" s="482">
        <v>45736</v>
      </c>
      <c r="R127" s="647">
        <v>6</v>
      </c>
      <c r="S127" s="641">
        <f>_xlfn.DAYS(U127,T127)</f>
        <v>183</v>
      </c>
      <c r="T127" s="482">
        <v>45742</v>
      </c>
      <c r="U127" s="482">
        <v>45925</v>
      </c>
      <c r="V127" s="482"/>
      <c r="W127" s="415"/>
      <c r="X127" s="579"/>
      <c r="Y127" s="644">
        <v>3</v>
      </c>
      <c r="Z127" s="415">
        <v>9</v>
      </c>
      <c r="AA127" s="482">
        <v>45926</v>
      </c>
      <c r="AB127" s="495"/>
      <c r="AC127" s="420"/>
      <c r="AD127" s="420"/>
      <c r="AE127" s="4" t="s">
        <v>21</v>
      </c>
      <c r="AF127" s="420">
        <v>46016</v>
      </c>
      <c r="AG127" s="340">
        <f t="shared" ca="1" si="1"/>
        <v>-132</v>
      </c>
      <c r="AH127" s="423" t="s">
        <v>6138</v>
      </c>
      <c r="AI127" s="423" t="s">
        <v>6138</v>
      </c>
      <c r="AJ127" s="346" t="s">
        <v>7402</v>
      </c>
      <c r="AK127" s="4" t="s">
        <v>6140</v>
      </c>
      <c r="AL127" s="8" t="s">
        <v>6298</v>
      </c>
      <c r="AM127" s="424" t="s">
        <v>6829</v>
      </c>
      <c r="AN127" s="425" t="s">
        <v>6830</v>
      </c>
      <c r="AO127" s="4">
        <v>126471</v>
      </c>
      <c r="AP127" s="4"/>
      <c r="AQ127" s="234" t="e">
        <f>#REF!/R127</f>
        <v>#REF!</v>
      </c>
      <c r="AR127" s="234" t="e">
        <f>#REF!/AT127</f>
        <v>#REF!</v>
      </c>
      <c r="AS127" s="8" t="s">
        <v>7403</v>
      </c>
      <c r="AT127" s="4">
        <f>_xlfn.DAYS(U127,T127)</f>
        <v>183</v>
      </c>
      <c r="AU127" s="8" t="s">
        <v>6143</v>
      </c>
      <c r="AV127" s="8">
        <v>680</v>
      </c>
      <c r="AW127" s="232">
        <v>45684</v>
      </c>
      <c r="AX127" s="392">
        <v>336000000</v>
      </c>
      <c r="AY127" s="8">
        <v>836</v>
      </c>
      <c r="AZ127" s="392">
        <v>42000000</v>
      </c>
      <c r="BA127" s="420">
        <v>45737</v>
      </c>
      <c r="BB127" s="421"/>
      <c r="BC127" s="422"/>
      <c r="BD127" s="420"/>
      <c r="BE127" s="4"/>
      <c r="BF127" s="8" t="s">
        <v>6144</v>
      </c>
      <c r="BG127" s="232">
        <v>45742</v>
      </c>
      <c r="BH127" s="4">
        <v>1</v>
      </c>
      <c r="BI127" s="8">
        <v>1</v>
      </c>
      <c r="BJ127" s="231" t="s">
        <v>7404</v>
      </c>
      <c r="BK127" s="4" t="s">
        <v>202</v>
      </c>
      <c r="BL127" s="232">
        <v>45737</v>
      </c>
      <c r="BM127" s="232">
        <v>45736</v>
      </c>
      <c r="BN127" s="232">
        <v>46132</v>
      </c>
      <c r="BO127" s="232" t="s">
        <v>6144</v>
      </c>
      <c r="BP127" s="232" t="s">
        <v>805</v>
      </c>
      <c r="BQ127" s="8"/>
      <c r="BR127" s="403"/>
      <c r="BS127" s="8" t="s">
        <v>875</v>
      </c>
      <c r="BT127" s="8"/>
      <c r="BU127" s="8" t="s">
        <v>6162</v>
      </c>
      <c r="BV127" s="8" t="s">
        <v>6148</v>
      </c>
      <c r="BW127" s="597">
        <v>3004947941</v>
      </c>
      <c r="BX127" s="586" t="s">
        <v>7405</v>
      </c>
      <c r="BY127" s="416">
        <v>33314</v>
      </c>
      <c r="BZ127" s="8" t="s">
        <v>3831</v>
      </c>
      <c r="CA127" s="8"/>
      <c r="CB127" s="8"/>
      <c r="CC127" s="232"/>
      <c r="CD127" s="232"/>
      <c r="CE127" s="8" t="s">
        <v>797</v>
      </c>
      <c r="CF127" s="411">
        <f ca="1">DATEDIF(BY127,TODAY(),"Y")</f>
        <v>35</v>
      </c>
      <c r="CG127" s="421" t="s">
        <v>6165</v>
      </c>
      <c r="CH127" s="421" t="s">
        <v>6166</v>
      </c>
      <c r="CI127" s="198" t="s">
        <v>7406</v>
      </c>
      <c r="CJ127" s="415"/>
      <c r="CK127" s="8"/>
    </row>
    <row r="128" spans="1:89" ht="60.75">
      <c r="A128" s="415">
        <v>127</v>
      </c>
      <c r="B128" s="415"/>
      <c r="C128" s="640">
        <v>2025</v>
      </c>
      <c r="D128" s="415" t="s">
        <v>7407</v>
      </c>
      <c r="E128" s="905" t="s">
        <v>7408</v>
      </c>
      <c r="F128" s="907" t="s">
        <v>7409</v>
      </c>
      <c r="G128" s="415" t="s">
        <v>6130</v>
      </c>
      <c r="H128" s="579">
        <v>52235302</v>
      </c>
      <c r="I128" s="415">
        <v>8</v>
      </c>
      <c r="J128" s="415" t="s">
        <v>6131</v>
      </c>
      <c r="K128" s="506" t="s">
        <v>6839</v>
      </c>
      <c r="L128" s="415" t="s">
        <v>7035</v>
      </c>
      <c r="M128" s="415" t="s">
        <v>6548</v>
      </c>
      <c r="N128" s="415">
        <v>10</v>
      </c>
      <c r="O128" s="415" t="s">
        <v>6135</v>
      </c>
      <c r="P128" s="415" t="s">
        <v>7036</v>
      </c>
      <c r="Q128" s="482">
        <v>45736</v>
      </c>
      <c r="R128" s="647">
        <v>6</v>
      </c>
      <c r="S128" s="641">
        <f>_xlfn.DAYS(U128,T128)</f>
        <v>183</v>
      </c>
      <c r="T128" s="482">
        <v>45743</v>
      </c>
      <c r="U128" s="482">
        <v>45926</v>
      </c>
      <c r="V128" s="482"/>
      <c r="W128" s="415"/>
      <c r="X128" s="579"/>
      <c r="Y128" s="644"/>
      <c r="Z128" s="415"/>
      <c r="AA128" s="482"/>
      <c r="AB128" s="495"/>
      <c r="AC128" s="420"/>
      <c r="AD128" s="420"/>
      <c r="AE128" s="4" t="s">
        <v>21</v>
      </c>
      <c r="AF128" s="420">
        <v>45926</v>
      </c>
      <c r="AG128" s="340">
        <f t="shared" ca="1" si="1"/>
        <v>-222</v>
      </c>
      <c r="AH128" s="423" t="s">
        <v>6138</v>
      </c>
      <c r="AI128" s="423" t="s">
        <v>6138</v>
      </c>
      <c r="AJ128" s="346" t="s">
        <v>7410</v>
      </c>
      <c r="AK128" s="4" t="s">
        <v>6140</v>
      </c>
      <c r="AL128" s="8" t="s">
        <v>6192</v>
      </c>
      <c r="AM128" s="424" t="s">
        <v>7411</v>
      </c>
      <c r="AN128" s="425" t="s">
        <v>7412</v>
      </c>
      <c r="AO128" s="4">
        <v>129627</v>
      </c>
      <c r="AP128" s="4"/>
      <c r="AQ128" s="234" t="e">
        <f>#REF!/R128</f>
        <v>#REF!</v>
      </c>
      <c r="AR128" s="234" t="e">
        <f>#REF!/AT128</f>
        <v>#REF!</v>
      </c>
      <c r="AS128" s="8" t="s">
        <v>7413</v>
      </c>
      <c r="AT128" s="4">
        <f>_xlfn.DAYS(U128,T128)</f>
        <v>183</v>
      </c>
      <c r="AU128" s="8" t="s">
        <v>6143</v>
      </c>
      <c r="AV128" s="8">
        <v>736</v>
      </c>
      <c r="AW128" s="232">
        <v>45706</v>
      </c>
      <c r="AX128" s="392">
        <v>61890000</v>
      </c>
      <c r="AY128" s="8">
        <v>835</v>
      </c>
      <c r="AZ128" s="392">
        <v>12378000</v>
      </c>
      <c r="BA128" s="420">
        <v>45737</v>
      </c>
      <c r="BB128" s="421"/>
      <c r="BC128" s="422"/>
      <c r="BD128" s="420"/>
      <c r="BE128" s="4"/>
      <c r="BF128" s="8" t="s">
        <v>6144</v>
      </c>
      <c r="BG128" s="232">
        <v>45743</v>
      </c>
      <c r="BH128" s="4">
        <v>4</v>
      </c>
      <c r="BI128" s="8">
        <v>4</v>
      </c>
      <c r="BJ128" s="231" t="s">
        <v>7414</v>
      </c>
      <c r="BK128" s="4" t="s">
        <v>202</v>
      </c>
      <c r="BL128" s="232">
        <v>45737</v>
      </c>
      <c r="BM128" s="232">
        <v>45736</v>
      </c>
      <c r="BN128" s="232">
        <v>46117</v>
      </c>
      <c r="BO128" s="232" t="s">
        <v>6144</v>
      </c>
      <c r="BP128" s="232" t="s">
        <v>805</v>
      </c>
      <c r="BQ128" s="8"/>
      <c r="BR128" s="403"/>
      <c r="BS128" s="8" t="s">
        <v>875</v>
      </c>
      <c r="BT128" s="8"/>
      <c r="BU128" s="8" t="s">
        <v>6162</v>
      </c>
      <c r="BV128" s="8" t="s">
        <v>6148</v>
      </c>
      <c r="BW128" s="597">
        <v>3208162922</v>
      </c>
      <c r="BX128" s="586" t="s">
        <v>7415</v>
      </c>
      <c r="BY128" s="416">
        <v>28816</v>
      </c>
      <c r="BZ128" s="8" t="s">
        <v>3136</v>
      </c>
      <c r="CA128" s="8"/>
      <c r="CB128" s="8"/>
      <c r="CC128" s="232"/>
      <c r="CD128" s="232"/>
      <c r="CE128" s="8" t="s">
        <v>797</v>
      </c>
      <c r="CF128" s="411">
        <f ca="1">DATEDIF(BY128,TODAY(),"Y")</f>
        <v>47</v>
      </c>
      <c r="CG128" s="421" t="s">
        <v>6181</v>
      </c>
      <c r="CH128" s="421" t="s">
        <v>6269</v>
      </c>
      <c r="CI128" s="198" t="s">
        <v>7416</v>
      </c>
      <c r="CJ128" s="8"/>
      <c r="CK128" s="8"/>
    </row>
    <row r="129" spans="1:89" ht="76.5">
      <c r="A129" s="415">
        <v>128</v>
      </c>
      <c r="B129" s="415"/>
      <c r="C129" s="640">
        <v>2025</v>
      </c>
      <c r="D129" s="415" t="s">
        <v>7417</v>
      </c>
      <c r="E129" s="905" t="s">
        <v>7418</v>
      </c>
      <c r="F129" s="907" t="s">
        <v>7419</v>
      </c>
      <c r="G129" s="415" t="s">
        <v>6130</v>
      </c>
      <c r="H129" s="579">
        <v>52953637</v>
      </c>
      <c r="I129" s="415">
        <v>1</v>
      </c>
      <c r="J129" s="415" t="s">
        <v>6131</v>
      </c>
      <c r="K129" s="506" t="s">
        <v>6570</v>
      </c>
      <c r="L129" s="415" t="s">
        <v>7003</v>
      </c>
      <c r="M129" s="415" t="s">
        <v>6530</v>
      </c>
      <c r="N129" s="415">
        <v>10</v>
      </c>
      <c r="O129" s="415" t="s">
        <v>6135</v>
      </c>
      <c r="P129" s="415" t="s">
        <v>7420</v>
      </c>
      <c r="Q129" s="482">
        <v>45743</v>
      </c>
      <c r="R129" s="647">
        <v>6</v>
      </c>
      <c r="S129" s="641">
        <f>_xlfn.DAYS(U129,T129)</f>
        <v>182</v>
      </c>
      <c r="T129" s="482">
        <v>45748</v>
      </c>
      <c r="U129" s="482">
        <v>45930</v>
      </c>
      <c r="V129" s="482"/>
      <c r="W129" s="415"/>
      <c r="X129" s="579"/>
      <c r="Y129" s="644">
        <v>3</v>
      </c>
      <c r="Z129" s="415"/>
      <c r="AA129" s="482"/>
      <c r="AB129" s="495"/>
      <c r="AC129" s="420"/>
      <c r="AD129" s="420"/>
      <c r="AE129" s="4" t="s">
        <v>21</v>
      </c>
      <c r="AF129" s="420">
        <v>45930</v>
      </c>
      <c r="AG129" s="340">
        <f t="shared" ca="1" si="1"/>
        <v>-218</v>
      </c>
      <c r="AH129" s="423" t="s">
        <v>6138</v>
      </c>
      <c r="AI129" s="423" t="s">
        <v>6138</v>
      </c>
      <c r="AJ129" s="346" t="s">
        <v>7421</v>
      </c>
      <c r="AK129" s="4" t="s">
        <v>6140</v>
      </c>
      <c r="AL129" s="8" t="s">
        <v>6192</v>
      </c>
      <c r="AM129" s="424"/>
      <c r="AN129" s="425"/>
      <c r="AO129" s="4">
        <v>131616</v>
      </c>
      <c r="AP129" s="4"/>
      <c r="AQ129" s="234" t="e">
        <f>#REF!/R129</f>
        <v>#REF!</v>
      </c>
      <c r="AR129" s="234" t="e">
        <f>#REF!/AT129</f>
        <v>#REF!</v>
      </c>
      <c r="AS129" s="8" t="s">
        <v>7422</v>
      </c>
      <c r="AT129" s="4">
        <f>_xlfn.DAYS(U129,T129)</f>
        <v>182</v>
      </c>
      <c r="AU129" s="8" t="s">
        <v>6143</v>
      </c>
      <c r="AV129" s="8">
        <v>766</v>
      </c>
      <c r="AW129" s="232">
        <v>45729</v>
      </c>
      <c r="AX129" s="392">
        <v>240000000</v>
      </c>
      <c r="AY129" s="8">
        <v>846</v>
      </c>
      <c r="AZ129" s="392">
        <v>30000000</v>
      </c>
      <c r="BA129" s="420">
        <v>45743</v>
      </c>
      <c r="BB129" s="421"/>
      <c r="BC129" s="422"/>
      <c r="BD129" s="420"/>
      <c r="BE129" s="4"/>
      <c r="BF129" s="8" t="s">
        <v>6144</v>
      </c>
      <c r="BG129" s="232" t="s">
        <v>7423</v>
      </c>
      <c r="BH129" s="4">
        <v>1</v>
      </c>
      <c r="BI129" s="8">
        <v>1</v>
      </c>
      <c r="BJ129" s="231" t="s">
        <v>7424</v>
      </c>
      <c r="BK129" s="4" t="s">
        <v>202</v>
      </c>
      <c r="BL129" s="232">
        <v>45744</v>
      </c>
      <c r="BM129" s="232">
        <v>45743</v>
      </c>
      <c r="BN129" s="232">
        <v>46111</v>
      </c>
      <c r="BO129" s="232" t="s">
        <v>6144</v>
      </c>
      <c r="BP129" s="232" t="s">
        <v>805</v>
      </c>
      <c r="BQ129" s="8"/>
      <c r="BR129" s="403"/>
      <c r="BS129" s="8" t="s">
        <v>875</v>
      </c>
      <c r="BT129" s="8"/>
      <c r="BU129" s="8" t="s">
        <v>6162</v>
      </c>
      <c r="BV129" s="8" t="s">
        <v>6148</v>
      </c>
      <c r="BW129" s="597"/>
      <c r="BX129" s="586" t="s">
        <v>7425</v>
      </c>
      <c r="BY129" s="416">
        <v>30242</v>
      </c>
      <c r="BZ129" s="8" t="s">
        <v>3831</v>
      </c>
      <c r="CA129" s="8"/>
      <c r="CB129" s="8"/>
      <c r="CC129" s="232"/>
      <c r="CD129" s="232"/>
      <c r="CE129" s="8" t="s">
        <v>797</v>
      </c>
      <c r="CF129" s="411">
        <f ca="1">DATEDIF(BY129,TODAY(),"Y")</f>
        <v>43</v>
      </c>
      <c r="CG129" s="421" t="s">
        <v>6165</v>
      </c>
      <c r="CH129" s="421" t="s">
        <v>6166</v>
      </c>
      <c r="CI129" s="198" t="s">
        <v>7426</v>
      </c>
      <c r="CJ129" s="8"/>
      <c r="CK129" s="8"/>
    </row>
    <row r="130" spans="1:89" ht="76.5">
      <c r="A130" s="415">
        <v>129</v>
      </c>
      <c r="B130" s="415"/>
      <c r="C130" s="640">
        <v>2025</v>
      </c>
      <c r="D130" s="415" t="s">
        <v>7427</v>
      </c>
      <c r="E130" s="905" t="s">
        <v>7428</v>
      </c>
      <c r="F130" s="907" t="s">
        <v>7429</v>
      </c>
      <c r="G130" s="415" t="s">
        <v>6130</v>
      </c>
      <c r="H130" s="579">
        <v>80236441</v>
      </c>
      <c r="I130" s="415">
        <v>1</v>
      </c>
      <c r="J130" s="415" t="s">
        <v>6131</v>
      </c>
      <c r="K130" s="506" t="s">
        <v>6132</v>
      </c>
      <c r="L130" s="415" t="s">
        <v>6909</v>
      </c>
      <c r="M130" s="415" t="s">
        <v>6530</v>
      </c>
      <c r="N130" s="415">
        <v>10</v>
      </c>
      <c r="O130" s="415" t="s">
        <v>6135</v>
      </c>
      <c r="P130" s="415" t="s">
        <v>7293</v>
      </c>
      <c r="Q130" s="482">
        <v>45736</v>
      </c>
      <c r="R130" s="647">
        <v>6</v>
      </c>
      <c r="S130" s="641">
        <f>_xlfn.DAYS(U130,T130)</f>
        <v>183</v>
      </c>
      <c r="T130" s="482">
        <v>45743</v>
      </c>
      <c r="U130" s="482">
        <v>45926</v>
      </c>
      <c r="V130" s="482"/>
      <c r="W130" s="415"/>
      <c r="X130" s="579"/>
      <c r="Y130" s="644"/>
      <c r="Z130" s="415"/>
      <c r="AA130" s="482"/>
      <c r="AB130" s="495"/>
      <c r="AC130" s="420"/>
      <c r="AD130" s="420"/>
      <c r="AE130" s="4" t="s">
        <v>21</v>
      </c>
      <c r="AF130" s="420">
        <v>45926</v>
      </c>
      <c r="AG130" s="340">
        <f t="shared" ca="1" si="1"/>
        <v>-222</v>
      </c>
      <c r="AH130" s="423" t="s">
        <v>6138</v>
      </c>
      <c r="AI130" s="423" t="s">
        <v>6138</v>
      </c>
      <c r="AJ130" s="346" t="s">
        <v>7430</v>
      </c>
      <c r="AK130" s="4" t="s">
        <v>6140</v>
      </c>
      <c r="AL130" s="8" t="s">
        <v>6192</v>
      </c>
      <c r="AM130" s="424" t="s">
        <v>7411</v>
      </c>
      <c r="AN130" s="425" t="s">
        <v>7412</v>
      </c>
      <c r="AO130" s="4">
        <v>128327</v>
      </c>
      <c r="AP130" s="4"/>
      <c r="AQ130" s="234" t="e">
        <f>#REF!/R130</f>
        <v>#REF!</v>
      </c>
      <c r="AR130" s="234" t="e">
        <f>#REF!/AT130</f>
        <v>#REF!</v>
      </c>
      <c r="AS130" s="8" t="s">
        <v>7431</v>
      </c>
      <c r="AT130" s="4">
        <f>_xlfn.DAYS(U130,T130)</f>
        <v>183</v>
      </c>
      <c r="AU130" s="8" t="s">
        <v>6143</v>
      </c>
      <c r="AV130" s="8">
        <v>684</v>
      </c>
      <c r="AW130" s="232">
        <v>45684</v>
      </c>
      <c r="AX130" s="392">
        <v>288000000</v>
      </c>
      <c r="AY130" s="8">
        <v>830</v>
      </c>
      <c r="AZ130" s="392">
        <v>36000000</v>
      </c>
      <c r="BA130" s="420">
        <v>45737</v>
      </c>
      <c r="BB130" s="421"/>
      <c r="BC130" s="422"/>
      <c r="BD130" s="420"/>
      <c r="BE130" s="4"/>
      <c r="BF130" s="8" t="s">
        <v>6144</v>
      </c>
      <c r="BG130" s="232">
        <v>45743</v>
      </c>
      <c r="BH130" s="4">
        <v>1</v>
      </c>
      <c r="BI130" s="8">
        <v>1</v>
      </c>
      <c r="BJ130" s="231" t="s">
        <v>7432</v>
      </c>
      <c r="BK130" s="4" t="s">
        <v>202</v>
      </c>
      <c r="BL130" s="232">
        <v>45737</v>
      </c>
      <c r="BM130" s="232">
        <v>45736</v>
      </c>
      <c r="BN130" s="232">
        <v>46118</v>
      </c>
      <c r="BO130" s="232" t="s">
        <v>6144</v>
      </c>
      <c r="BP130" s="232" t="s">
        <v>805</v>
      </c>
      <c r="BQ130" s="8"/>
      <c r="BR130" s="403"/>
      <c r="BS130" s="8" t="s">
        <v>875</v>
      </c>
      <c r="BT130" s="8"/>
      <c r="BU130" s="8" t="s">
        <v>6147</v>
      </c>
      <c r="BV130" s="8" t="s">
        <v>6148</v>
      </c>
      <c r="BW130" s="597">
        <v>3177451477</v>
      </c>
      <c r="BX130" s="586" t="s">
        <v>7433</v>
      </c>
      <c r="BY130" s="416">
        <v>29642</v>
      </c>
      <c r="BZ130" s="8" t="s">
        <v>3831</v>
      </c>
      <c r="CA130" s="8"/>
      <c r="CB130" s="8"/>
      <c r="CC130" s="232"/>
      <c r="CD130" s="232"/>
      <c r="CE130" s="8" t="s">
        <v>797</v>
      </c>
      <c r="CF130" s="411">
        <f ca="1">DATEDIF(BY130,TODAY(),"Y")</f>
        <v>45</v>
      </c>
      <c r="CG130" s="421" t="s">
        <v>6165</v>
      </c>
      <c r="CH130" s="421" t="s">
        <v>6210</v>
      </c>
      <c r="CI130" s="198" t="s">
        <v>7434</v>
      </c>
      <c r="CJ130" s="8"/>
      <c r="CK130" s="8"/>
    </row>
    <row r="131" spans="1:89" ht="76.5">
      <c r="A131" s="415">
        <v>130</v>
      </c>
      <c r="B131" s="415"/>
      <c r="C131" s="640">
        <v>2025</v>
      </c>
      <c r="D131" s="415" t="s">
        <v>7435</v>
      </c>
      <c r="E131" s="905" t="s">
        <v>7436</v>
      </c>
      <c r="F131" s="907" t="s">
        <v>7437</v>
      </c>
      <c r="G131" s="415" t="s">
        <v>6130</v>
      </c>
      <c r="H131" s="579">
        <v>79800871</v>
      </c>
      <c r="I131" s="415">
        <v>9</v>
      </c>
      <c r="J131" s="415" t="s">
        <v>6131</v>
      </c>
      <c r="K131" s="506" t="s">
        <v>6132</v>
      </c>
      <c r="L131" s="415" t="s">
        <v>6909</v>
      </c>
      <c r="M131" s="415" t="s">
        <v>6530</v>
      </c>
      <c r="N131" s="415">
        <v>10</v>
      </c>
      <c r="O131" s="415" t="s">
        <v>6135</v>
      </c>
      <c r="P131" s="415" t="s">
        <v>7438</v>
      </c>
      <c r="Q131" s="482">
        <v>45736</v>
      </c>
      <c r="R131" s="647">
        <v>6</v>
      </c>
      <c r="S131" s="641">
        <f>_xlfn.DAYS(U131,T131)</f>
        <v>183</v>
      </c>
      <c r="T131" s="482">
        <v>45742</v>
      </c>
      <c r="U131" s="482">
        <v>45925</v>
      </c>
      <c r="V131" s="482"/>
      <c r="W131" s="415"/>
      <c r="X131" s="579"/>
      <c r="Y131" s="644">
        <v>3</v>
      </c>
      <c r="Z131" s="415">
        <v>9</v>
      </c>
      <c r="AA131" s="482">
        <v>45926</v>
      </c>
      <c r="AB131" s="495"/>
      <c r="AC131" s="420"/>
      <c r="AD131" s="420"/>
      <c r="AE131" s="4" t="s">
        <v>21</v>
      </c>
      <c r="AF131" s="420">
        <v>46016</v>
      </c>
      <c r="AG131" s="340">
        <f t="shared" ca="1" si="1"/>
        <v>-132</v>
      </c>
      <c r="AH131" s="423" t="s">
        <v>6138</v>
      </c>
      <c r="AI131" s="423" t="s">
        <v>6138</v>
      </c>
      <c r="AJ131" s="346" t="s">
        <v>7439</v>
      </c>
      <c r="AK131" s="4" t="s">
        <v>6140</v>
      </c>
      <c r="AL131" s="8" t="s">
        <v>6175</v>
      </c>
      <c r="AM131" s="424" t="s">
        <v>6829</v>
      </c>
      <c r="AN131" s="425" t="s">
        <v>6830</v>
      </c>
      <c r="AO131" s="4">
        <v>12647</v>
      </c>
      <c r="AP131" s="4"/>
      <c r="AQ131" s="234" t="e">
        <f>#REF!/R131</f>
        <v>#REF!</v>
      </c>
      <c r="AR131" s="234" t="e">
        <f>#REF!/AT131</f>
        <v>#REF!</v>
      </c>
      <c r="AS131" s="8" t="s">
        <v>7440</v>
      </c>
      <c r="AT131" s="4">
        <f>_xlfn.DAYS(U131,T131)</f>
        <v>183</v>
      </c>
      <c r="AU131" s="8" t="s">
        <v>6143</v>
      </c>
      <c r="AV131" s="8">
        <v>680</v>
      </c>
      <c r="AW131" s="232">
        <v>45684</v>
      </c>
      <c r="AX131" s="392">
        <v>336000000</v>
      </c>
      <c r="AY131" s="8">
        <v>843</v>
      </c>
      <c r="AZ131" s="392">
        <v>42000000</v>
      </c>
      <c r="BA131" s="420">
        <v>45742</v>
      </c>
      <c r="BB131" s="421"/>
      <c r="BC131" s="422"/>
      <c r="BD131" s="420"/>
      <c r="BE131" s="4"/>
      <c r="BF131" s="8" t="s">
        <v>6144</v>
      </c>
      <c r="BG131" s="232">
        <v>45742</v>
      </c>
      <c r="BH131" s="4">
        <v>1</v>
      </c>
      <c r="BI131" s="8">
        <v>1</v>
      </c>
      <c r="BJ131" s="231" t="s">
        <v>7441</v>
      </c>
      <c r="BK131" s="4" t="s">
        <v>1541</v>
      </c>
      <c r="BL131" s="232">
        <v>45737</v>
      </c>
      <c r="BM131" s="232">
        <v>45736</v>
      </c>
      <c r="BN131" s="232">
        <v>46127</v>
      </c>
      <c r="BO131" s="232" t="s">
        <v>6144</v>
      </c>
      <c r="BP131" s="232" t="s">
        <v>805</v>
      </c>
      <c r="BQ131" s="8"/>
      <c r="BR131" s="403"/>
      <c r="BS131" s="8" t="s">
        <v>875</v>
      </c>
      <c r="BT131" s="8"/>
      <c r="BU131" s="8" t="s">
        <v>6147</v>
      </c>
      <c r="BV131" s="8" t="s">
        <v>6148</v>
      </c>
      <c r="BW131" s="597">
        <v>3204918318</v>
      </c>
      <c r="BX131" s="586" t="s">
        <v>7442</v>
      </c>
      <c r="BY131" s="416">
        <v>27955</v>
      </c>
      <c r="BZ131" s="8" t="s">
        <v>3831</v>
      </c>
      <c r="CA131" s="8"/>
      <c r="CB131" s="8"/>
      <c r="CC131" s="232"/>
      <c r="CD131" s="232"/>
      <c r="CE131" s="8" t="s">
        <v>797</v>
      </c>
      <c r="CF131" s="411">
        <f ca="1">DATEDIF(BY131,TODAY(),"Y")</f>
        <v>49</v>
      </c>
      <c r="CG131" s="421" t="s">
        <v>6165</v>
      </c>
      <c r="CH131" s="421" t="s">
        <v>6166</v>
      </c>
      <c r="CI131" s="198" t="s">
        <v>7443</v>
      </c>
      <c r="CJ131" s="8"/>
      <c r="CK131" s="8"/>
    </row>
    <row r="132" spans="1:89" ht="76.5">
      <c r="A132" s="415">
        <v>131</v>
      </c>
      <c r="B132" s="415"/>
      <c r="C132" s="640">
        <v>2025</v>
      </c>
      <c r="D132" s="415" t="s">
        <v>7444</v>
      </c>
      <c r="E132" s="905" t="s">
        <v>7445</v>
      </c>
      <c r="F132" s="907" t="s">
        <v>7446</v>
      </c>
      <c r="G132" s="415" t="s">
        <v>6130</v>
      </c>
      <c r="H132" s="579">
        <v>52926822</v>
      </c>
      <c r="I132" s="415">
        <v>1</v>
      </c>
      <c r="J132" s="415" t="s">
        <v>6131</v>
      </c>
      <c r="K132" s="506" t="s">
        <v>6215</v>
      </c>
      <c r="L132" s="415" t="s">
        <v>7088</v>
      </c>
      <c r="M132" s="415" t="s">
        <v>6548</v>
      </c>
      <c r="N132" s="415">
        <v>10</v>
      </c>
      <c r="O132" s="415" t="s">
        <v>6135</v>
      </c>
      <c r="P132" s="415" t="s">
        <v>6447</v>
      </c>
      <c r="Q132" s="482">
        <v>45736</v>
      </c>
      <c r="R132" s="647">
        <v>6</v>
      </c>
      <c r="S132" s="641">
        <f>_xlfn.DAYS(U132,T132)</f>
        <v>182</v>
      </c>
      <c r="T132" s="482">
        <v>45751</v>
      </c>
      <c r="U132" s="482">
        <v>45933</v>
      </c>
      <c r="V132" s="482"/>
      <c r="W132" s="415"/>
      <c r="X132" s="579"/>
      <c r="Y132" s="644"/>
      <c r="Z132" s="415"/>
      <c r="AA132" s="482"/>
      <c r="AB132" s="495"/>
      <c r="AC132" s="420"/>
      <c r="AD132" s="420"/>
      <c r="AE132" s="4" t="s">
        <v>21</v>
      </c>
      <c r="AF132" s="420">
        <v>45933</v>
      </c>
      <c r="AG132" s="340">
        <f t="shared" ref="AG132:AG195" ca="1" si="2">_xlfn.DAYS(AF132,TODAY())</f>
        <v>-215</v>
      </c>
      <c r="AH132" s="423" t="s">
        <v>6138</v>
      </c>
      <c r="AI132" s="423" t="s">
        <v>6138</v>
      </c>
      <c r="AJ132" s="346" t="s">
        <v>7447</v>
      </c>
      <c r="AK132" s="4" t="s">
        <v>6140</v>
      </c>
      <c r="AL132" s="8" t="s">
        <v>20</v>
      </c>
      <c r="AM132" s="424"/>
      <c r="AN132" s="425"/>
      <c r="AO132" s="4">
        <v>125907</v>
      </c>
      <c r="AP132" s="4"/>
      <c r="AQ132" s="234" t="e">
        <f>#REF!/R132</f>
        <v>#REF!</v>
      </c>
      <c r="AR132" s="234" t="e">
        <f>#REF!/AT132</f>
        <v>#REF!</v>
      </c>
      <c r="AS132" s="8" t="s">
        <v>7448</v>
      </c>
      <c r="AT132" s="4">
        <f>_xlfn.DAYS(U132,T132)</f>
        <v>182</v>
      </c>
      <c r="AU132" s="8" t="s">
        <v>6143</v>
      </c>
      <c r="AV132" s="8">
        <v>677</v>
      </c>
      <c r="AW132" s="232">
        <v>45686</v>
      </c>
      <c r="AX132" s="392">
        <v>235182000</v>
      </c>
      <c r="AY132" s="8">
        <v>832</v>
      </c>
      <c r="AZ132" s="392">
        <v>12378000</v>
      </c>
      <c r="BA132" s="420">
        <v>45737</v>
      </c>
      <c r="BB132" s="421"/>
      <c r="BC132" s="422"/>
      <c r="BD132" s="420"/>
      <c r="BE132" s="4"/>
      <c r="BF132" s="8" t="s">
        <v>6144</v>
      </c>
      <c r="BG132" s="232">
        <v>45751</v>
      </c>
      <c r="BH132" s="4">
        <v>5</v>
      </c>
      <c r="BI132" s="8">
        <v>5</v>
      </c>
      <c r="BJ132" s="231" t="s">
        <v>7449</v>
      </c>
      <c r="BK132" s="4" t="s">
        <v>1541</v>
      </c>
      <c r="BL132" s="232">
        <v>45742</v>
      </c>
      <c r="BM132" s="232">
        <v>45736</v>
      </c>
      <c r="BN132" s="232">
        <v>45746</v>
      </c>
      <c r="BO132" s="232" t="s">
        <v>6144</v>
      </c>
      <c r="BP132" s="232" t="s">
        <v>805</v>
      </c>
      <c r="BQ132" s="8"/>
      <c r="BR132" s="403"/>
      <c r="BS132" s="8" t="s">
        <v>875</v>
      </c>
      <c r="BT132" s="8"/>
      <c r="BU132" s="8" t="s">
        <v>6162</v>
      </c>
      <c r="BV132" s="8" t="s">
        <v>6148</v>
      </c>
      <c r="BW132" s="597">
        <v>3214130388</v>
      </c>
      <c r="BX132" s="586" t="s">
        <v>7450</v>
      </c>
      <c r="BY132" s="416">
        <v>29492</v>
      </c>
      <c r="BZ132" s="8" t="s">
        <v>3136</v>
      </c>
      <c r="CA132" s="8"/>
      <c r="CB132" s="8"/>
      <c r="CC132" s="232"/>
      <c r="CD132" s="232"/>
      <c r="CE132" s="8" t="s">
        <v>797</v>
      </c>
      <c r="CF132" s="411">
        <f ca="1">DATEDIF(BY132,TODAY(),"Y")</f>
        <v>45</v>
      </c>
      <c r="CG132" s="421" t="s">
        <v>6150</v>
      </c>
      <c r="CH132" s="421" t="s">
        <v>6210</v>
      </c>
      <c r="CI132" s="198" t="s">
        <v>7451</v>
      </c>
      <c r="CJ132" s="8"/>
      <c r="CK132" s="8"/>
    </row>
    <row r="133" spans="1:89" ht="76.5">
      <c r="A133" s="415">
        <v>132</v>
      </c>
      <c r="B133" s="415"/>
      <c r="C133" s="640">
        <v>2025</v>
      </c>
      <c r="D133" s="415" t="s">
        <v>7452</v>
      </c>
      <c r="E133" s="905" t="s">
        <v>7453</v>
      </c>
      <c r="F133" s="907" t="s">
        <v>7454</v>
      </c>
      <c r="G133" s="415" t="s">
        <v>6130</v>
      </c>
      <c r="H133" s="579">
        <v>21061272</v>
      </c>
      <c r="I133" s="415">
        <v>4</v>
      </c>
      <c r="J133" s="415" t="s">
        <v>6131</v>
      </c>
      <c r="K133" s="506" t="s">
        <v>6132</v>
      </c>
      <c r="L133" s="415" t="s">
        <v>6909</v>
      </c>
      <c r="M133" s="415" t="s">
        <v>6530</v>
      </c>
      <c r="N133" s="415">
        <v>10</v>
      </c>
      <c r="O133" s="415" t="s">
        <v>6135</v>
      </c>
      <c r="P133" s="415" t="s">
        <v>7455</v>
      </c>
      <c r="Q133" s="482">
        <v>45736</v>
      </c>
      <c r="R133" s="647">
        <v>6</v>
      </c>
      <c r="S133" s="641">
        <f>_xlfn.DAYS(U133,T133)</f>
        <v>183</v>
      </c>
      <c r="T133" s="482">
        <v>45742</v>
      </c>
      <c r="U133" s="482">
        <v>45925</v>
      </c>
      <c r="V133" s="482"/>
      <c r="W133" s="415"/>
      <c r="X133" s="579"/>
      <c r="Y133" s="644"/>
      <c r="Z133" s="415"/>
      <c r="AA133" s="482"/>
      <c r="AB133" s="495"/>
      <c r="AC133" s="420"/>
      <c r="AD133" s="420"/>
      <c r="AE133" s="4" t="s">
        <v>21</v>
      </c>
      <c r="AF133" s="420">
        <v>45925</v>
      </c>
      <c r="AG133" s="340">
        <f t="shared" ca="1" si="2"/>
        <v>-223</v>
      </c>
      <c r="AH133" s="423" t="s">
        <v>6138</v>
      </c>
      <c r="AI133" s="423" t="s">
        <v>6138</v>
      </c>
      <c r="AJ133" s="346" t="s">
        <v>7456</v>
      </c>
      <c r="AK133" s="4" t="s">
        <v>6140</v>
      </c>
      <c r="AL133" s="8" t="s">
        <v>6192</v>
      </c>
      <c r="AM133" s="424"/>
      <c r="AN133" s="425"/>
      <c r="AO133" s="4">
        <v>128327</v>
      </c>
      <c r="AP133" s="4"/>
      <c r="AQ133" s="234" t="e">
        <f>#REF!/R133</f>
        <v>#REF!</v>
      </c>
      <c r="AR133" s="234" t="e">
        <f>#REF!/AT133</f>
        <v>#REF!</v>
      </c>
      <c r="AS133" s="8" t="s">
        <v>7457</v>
      </c>
      <c r="AT133" s="4">
        <f>_xlfn.DAYS(U133,T133)</f>
        <v>183</v>
      </c>
      <c r="AU133" s="8" t="s">
        <v>6143</v>
      </c>
      <c r="AV133" s="8">
        <v>684</v>
      </c>
      <c r="AW133" s="232">
        <v>45684</v>
      </c>
      <c r="AX133" s="392">
        <v>288000000</v>
      </c>
      <c r="AY133" s="8">
        <v>829</v>
      </c>
      <c r="AZ133" s="392">
        <v>36000000</v>
      </c>
      <c r="BA133" s="420">
        <v>45737</v>
      </c>
      <c r="BB133" s="421"/>
      <c r="BC133" s="422"/>
      <c r="BD133" s="420"/>
      <c r="BE133" s="4"/>
      <c r="BF133" s="8" t="s">
        <v>6144</v>
      </c>
      <c r="BG133" s="232" t="s">
        <v>7458</v>
      </c>
      <c r="BH133" s="4">
        <v>1</v>
      </c>
      <c r="BI133" s="8">
        <v>1</v>
      </c>
      <c r="BJ133" s="231" t="s">
        <v>7459</v>
      </c>
      <c r="BK133" s="4" t="s">
        <v>202</v>
      </c>
      <c r="BL133" s="232">
        <v>45737</v>
      </c>
      <c r="BM133" s="232">
        <v>45736</v>
      </c>
      <c r="BN133" s="232">
        <v>45746</v>
      </c>
      <c r="BO133" s="232" t="s">
        <v>6144</v>
      </c>
      <c r="BP133" s="232" t="s">
        <v>805</v>
      </c>
      <c r="BQ133" s="8"/>
      <c r="BR133" s="403"/>
      <c r="BS133" s="8" t="s">
        <v>875</v>
      </c>
      <c r="BT133" s="8"/>
      <c r="BU133" s="8" t="s">
        <v>6162</v>
      </c>
      <c r="BV133" s="8" t="s">
        <v>6148</v>
      </c>
      <c r="BW133" s="597">
        <v>3102631013</v>
      </c>
      <c r="BX133" s="586" t="s">
        <v>7460</v>
      </c>
      <c r="BY133" s="416">
        <v>25436</v>
      </c>
      <c r="BZ133" s="8" t="s">
        <v>3831</v>
      </c>
      <c r="CA133" s="8"/>
      <c r="CB133" s="8"/>
      <c r="CC133" s="232"/>
      <c r="CD133" s="232"/>
      <c r="CE133" s="8" t="s">
        <v>797</v>
      </c>
      <c r="CF133" s="411">
        <f ca="1">DATEDIF(BY133,TODAY(),"Y")</f>
        <v>56</v>
      </c>
      <c r="CG133" s="421" t="s">
        <v>6165</v>
      </c>
      <c r="CH133" s="421" t="s">
        <v>6210</v>
      </c>
      <c r="CI133" s="198" t="s">
        <v>7461</v>
      </c>
      <c r="CJ133" s="8"/>
      <c r="CK133" s="8"/>
    </row>
    <row r="134" spans="1:89" ht="60.75">
      <c r="A134" s="415">
        <v>133</v>
      </c>
      <c r="B134" s="415"/>
      <c r="C134" s="640">
        <v>2025</v>
      </c>
      <c r="D134" s="415" t="s">
        <v>7462</v>
      </c>
      <c r="E134" s="905" t="s">
        <v>7463</v>
      </c>
      <c r="F134" s="907" t="s">
        <v>7464</v>
      </c>
      <c r="G134" s="415" t="s">
        <v>6130</v>
      </c>
      <c r="H134" s="579">
        <v>1233906129</v>
      </c>
      <c r="I134" s="415">
        <v>7</v>
      </c>
      <c r="J134" s="415" t="s">
        <v>6131</v>
      </c>
      <c r="K134" s="506" t="s">
        <v>6424</v>
      </c>
      <c r="L134" s="415" t="s">
        <v>6978</v>
      </c>
      <c r="M134" s="415" t="s">
        <v>6548</v>
      </c>
      <c r="N134" s="415">
        <v>10</v>
      </c>
      <c r="O134" s="415" t="s">
        <v>6135</v>
      </c>
      <c r="P134" s="415" t="s">
        <v>6979</v>
      </c>
      <c r="Q134" s="482">
        <v>45736</v>
      </c>
      <c r="R134" s="647">
        <v>6</v>
      </c>
      <c r="S134" s="641">
        <f>_xlfn.DAYS(U134,T134)</f>
        <v>183</v>
      </c>
      <c r="T134" s="482">
        <v>45743</v>
      </c>
      <c r="U134" s="482">
        <v>45926</v>
      </c>
      <c r="V134" s="482"/>
      <c r="W134" s="415"/>
      <c r="X134" s="579"/>
      <c r="Y134" s="644"/>
      <c r="Z134" s="415"/>
      <c r="AA134" s="482"/>
      <c r="AB134" s="495"/>
      <c r="AC134" s="420"/>
      <c r="AD134" s="420"/>
      <c r="AE134" s="4" t="s">
        <v>21</v>
      </c>
      <c r="AF134" s="420">
        <v>45926</v>
      </c>
      <c r="AG134" s="340">
        <f t="shared" ca="1" si="2"/>
        <v>-222</v>
      </c>
      <c r="AH134" s="423" t="s">
        <v>6138</v>
      </c>
      <c r="AI134" s="423" t="s">
        <v>6138</v>
      </c>
      <c r="AJ134" s="346" t="s">
        <v>7465</v>
      </c>
      <c r="AK134" s="4" t="s">
        <v>6140</v>
      </c>
      <c r="AL134" s="8" t="s">
        <v>6192</v>
      </c>
      <c r="AM134" s="424" t="s">
        <v>6981</v>
      </c>
      <c r="AN134" s="425" t="s">
        <v>6982</v>
      </c>
      <c r="AO134" s="4">
        <v>125905</v>
      </c>
      <c r="AP134" s="4"/>
      <c r="AQ134" s="234" t="e">
        <f>#REF!/R134</f>
        <v>#REF!</v>
      </c>
      <c r="AR134" s="234" t="e">
        <f>#REF!/AT134</f>
        <v>#REF!</v>
      </c>
      <c r="AS134" s="8" t="s">
        <v>7466</v>
      </c>
      <c r="AT134" s="4">
        <f>_xlfn.DAYS(U134,T134)</f>
        <v>183</v>
      </c>
      <c r="AU134" s="8" t="s">
        <v>6143</v>
      </c>
      <c r="AV134" s="8">
        <v>678</v>
      </c>
      <c r="AW134" s="232">
        <v>45684</v>
      </c>
      <c r="AX134" s="392">
        <v>75000000</v>
      </c>
      <c r="AY134" s="8">
        <v>834</v>
      </c>
      <c r="AZ134" s="392">
        <v>15000000</v>
      </c>
      <c r="BA134" s="420">
        <v>45737</v>
      </c>
      <c r="BB134" s="421"/>
      <c r="BC134" s="422"/>
      <c r="BD134" s="420"/>
      <c r="BE134" s="4"/>
      <c r="BF134" s="8" t="s">
        <v>6144</v>
      </c>
      <c r="BG134" s="232">
        <v>45743</v>
      </c>
      <c r="BH134" s="4">
        <v>4</v>
      </c>
      <c r="BI134" s="8">
        <v>4</v>
      </c>
      <c r="BJ134" s="231" t="s">
        <v>7467</v>
      </c>
      <c r="BK134" s="4" t="s">
        <v>202</v>
      </c>
      <c r="BL134" s="232">
        <v>45737</v>
      </c>
      <c r="BM134" s="232">
        <v>45736</v>
      </c>
      <c r="BN134" s="232">
        <v>45746</v>
      </c>
      <c r="BO134" s="232" t="s">
        <v>6144</v>
      </c>
      <c r="BP134" s="232" t="s">
        <v>805</v>
      </c>
      <c r="BQ134" s="8"/>
      <c r="BR134" s="403"/>
      <c r="BS134" s="8" t="s">
        <v>875</v>
      </c>
      <c r="BT134" s="8"/>
      <c r="BU134" s="8" t="s">
        <v>6147</v>
      </c>
      <c r="BV134" s="8" t="s">
        <v>6148</v>
      </c>
      <c r="BW134" s="597">
        <v>3204648760</v>
      </c>
      <c r="BX134" s="586" t="s">
        <v>7468</v>
      </c>
      <c r="BY134" s="416">
        <v>36260</v>
      </c>
      <c r="BZ134" s="8" t="s">
        <v>3136</v>
      </c>
      <c r="CA134" s="8"/>
      <c r="CB134" s="8"/>
      <c r="CC134" s="232"/>
      <c r="CD134" s="232"/>
      <c r="CE134" s="8" t="s">
        <v>797</v>
      </c>
      <c r="CF134" s="411">
        <f ca="1">DATEDIF(BY134,TODAY(),"Y")</f>
        <v>27</v>
      </c>
      <c r="CG134" s="421" t="s">
        <v>6181</v>
      </c>
      <c r="CH134" s="421" t="s">
        <v>6166</v>
      </c>
      <c r="CI134" s="198" t="s">
        <v>7469</v>
      </c>
      <c r="CJ134" s="8"/>
      <c r="CK134" s="8"/>
    </row>
    <row r="135" spans="1:89" ht="76.5">
      <c r="A135" s="415">
        <v>134</v>
      </c>
      <c r="B135" s="415"/>
      <c r="C135" s="640">
        <v>2025</v>
      </c>
      <c r="D135" s="415" t="s">
        <v>7470</v>
      </c>
      <c r="E135" s="905" t="s">
        <v>7471</v>
      </c>
      <c r="F135" s="907" t="s">
        <v>7472</v>
      </c>
      <c r="G135" s="415" t="s">
        <v>6130</v>
      </c>
      <c r="H135" s="579">
        <v>1133929197</v>
      </c>
      <c r="I135" s="415">
        <v>4</v>
      </c>
      <c r="J135" s="415" t="s">
        <v>6131</v>
      </c>
      <c r="K135" s="506" t="s">
        <v>6570</v>
      </c>
      <c r="L135" s="415" t="s">
        <v>6571</v>
      </c>
      <c r="M135" s="415" t="s">
        <v>6548</v>
      </c>
      <c r="N135" s="415">
        <v>10</v>
      </c>
      <c r="O135" s="415" t="s">
        <v>6135</v>
      </c>
      <c r="P135" s="415" t="s">
        <v>7473</v>
      </c>
      <c r="Q135" s="482">
        <v>45741</v>
      </c>
      <c r="R135" s="647">
        <v>6</v>
      </c>
      <c r="S135" s="641">
        <f>_xlfn.DAYS(U135,T135)</f>
        <v>183</v>
      </c>
      <c r="T135" s="482">
        <v>45744</v>
      </c>
      <c r="U135" s="482">
        <v>45927</v>
      </c>
      <c r="V135" s="482"/>
      <c r="W135" s="415"/>
      <c r="X135" s="579"/>
      <c r="Y135" s="644"/>
      <c r="Z135" s="415"/>
      <c r="AA135" s="482"/>
      <c r="AB135" s="495"/>
      <c r="AC135" s="420"/>
      <c r="AD135" s="420"/>
      <c r="AE135" s="4" t="s">
        <v>21</v>
      </c>
      <c r="AF135" s="420">
        <v>45927</v>
      </c>
      <c r="AG135" s="340">
        <f t="shared" ca="1" si="2"/>
        <v>-221</v>
      </c>
      <c r="AH135" s="423" t="s">
        <v>7474</v>
      </c>
      <c r="AI135" s="423" t="s">
        <v>7474</v>
      </c>
      <c r="AJ135" s="346" t="s">
        <v>7475</v>
      </c>
      <c r="AK135" s="4" t="s">
        <v>6140</v>
      </c>
      <c r="AL135" s="8" t="s">
        <v>2493</v>
      </c>
      <c r="AM135" s="424"/>
      <c r="AN135" s="425"/>
      <c r="AO135" s="4">
        <v>131616</v>
      </c>
      <c r="AP135" s="4"/>
      <c r="AQ135" s="234" t="e">
        <f>#REF!/R135</f>
        <v>#REF!</v>
      </c>
      <c r="AR135" s="234" t="e">
        <f>#REF!/AT135</f>
        <v>#REF!</v>
      </c>
      <c r="AS135" s="8" t="s">
        <v>7476</v>
      </c>
      <c r="AT135" s="4">
        <f>_xlfn.DAYS(U135,T135)</f>
        <v>183</v>
      </c>
      <c r="AU135" s="8" t="s">
        <v>6143</v>
      </c>
      <c r="AV135" s="8">
        <v>766</v>
      </c>
      <c r="AW135" s="232">
        <v>45729</v>
      </c>
      <c r="AX135" s="392">
        <v>240000000</v>
      </c>
      <c r="AY135" s="8">
        <v>849</v>
      </c>
      <c r="AZ135" s="392">
        <v>30000000</v>
      </c>
      <c r="BA135" s="420">
        <v>45744</v>
      </c>
      <c r="BB135" s="421"/>
      <c r="BC135" s="422"/>
      <c r="BD135" s="420"/>
      <c r="BE135" s="4"/>
      <c r="BF135" s="8" t="s">
        <v>6144</v>
      </c>
      <c r="BG135" s="232">
        <v>45763</v>
      </c>
      <c r="BH135" s="4">
        <v>5</v>
      </c>
      <c r="BI135" s="8">
        <v>5</v>
      </c>
      <c r="BJ135" s="231" t="s">
        <v>7477</v>
      </c>
      <c r="BK135" s="4" t="s">
        <v>202</v>
      </c>
      <c r="BL135" s="232">
        <v>45742</v>
      </c>
      <c r="BM135" s="232">
        <v>45741</v>
      </c>
      <c r="BN135" s="232">
        <v>46119</v>
      </c>
      <c r="BO135" s="232" t="s">
        <v>6144</v>
      </c>
      <c r="BP135" s="232" t="s">
        <v>805</v>
      </c>
      <c r="BQ135" s="8"/>
      <c r="BR135" s="403"/>
      <c r="BS135" s="8" t="s">
        <v>875</v>
      </c>
      <c r="BT135" s="8"/>
      <c r="BU135" s="8" t="s">
        <v>6147</v>
      </c>
      <c r="BV135" s="8" t="s">
        <v>6148</v>
      </c>
      <c r="BW135" s="597">
        <v>3106997637</v>
      </c>
      <c r="BX135" s="586" t="s">
        <v>7478</v>
      </c>
      <c r="BY135" s="416">
        <v>31830</v>
      </c>
      <c r="BZ135" s="8" t="s">
        <v>3831</v>
      </c>
      <c r="CA135" s="8"/>
      <c r="CB135" s="8"/>
      <c r="CC135" s="232"/>
      <c r="CD135" s="232"/>
      <c r="CE135" s="8" t="s">
        <v>797</v>
      </c>
      <c r="CF135" s="411">
        <f ca="1">DATEDIF(BY135,TODAY(),"Y")</f>
        <v>39</v>
      </c>
      <c r="CG135" s="421" t="s">
        <v>6181</v>
      </c>
      <c r="CH135" s="421" t="s">
        <v>6166</v>
      </c>
      <c r="CI135" s="198" t="s">
        <v>7479</v>
      </c>
      <c r="CJ135" s="8"/>
      <c r="CK135" s="8"/>
    </row>
    <row r="136" spans="1:89" ht="60.75">
      <c r="A136" s="415">
        <v>135</v>
      </c>
      <c r="B136" s="415"/>
      <c r="C136" s="640">
        <v>2025</v>
      </c>
      <c r="D136" s="415" t="s">
        <v>7480</v>
      </c>
      <c r="E136" s="905" t="s">
        <v>7481</v>
      </c>
      <c r="F136" s="907" t="s">
        <v>7482</v>
      </c>
      <c r="G136" s="415" t="s">
        <v>6130</v>
      </c>
      <c r="H136" s="579">
        <v>1013636599</v>
      </c>
      <c r="I136" s="415">
        <v>8</v>
      </c>
      <c r="J136" s="415" t="s">
        <v>6131</v>
      </c>
      <c r="K136" s="506" t="s">
        <v>7483</v>
      </c>
      <c r="L136" s="415" t="s">
        <v>7484</v>
      </c>
      <c r="M136" s="415" t="s">
        <v>6530</v>
      </c>
      <c r="N136" s="415">
        <v>10</v>
      </c>
      <c r="O136" s="415" t="s">
        <v>6135</v>
      </c>
      <c r="P136" s="415" t="s">
        <v>7485</v>
      </c>
      <c r="Q136" s="482">
        <v>45741</v>
      </c>
      <c r="R136" s="647">
        <v>6</v>
      </c>
      <c r="S136" s="641">
        <f>_xlfn.DAYS(U136,T136)</f>
        <v>182</v>
      </c>
      <c r="T136" s="482">
        <v>45748</v>
      </c>
      <c r="U136" s="482">
        <v>45930</v>
      </c>
      <c r="V136" s="482"/>
      <c r="W136" s="415"/>
      <c r="X136" s="579"/>
      <c r="Y136" s="644"/>
      <c r="Z136" s="415"/>
      <c r="AA136" s="482"/>
      <c r="AB136" s="495"/>
      <c r="AC136" s="420"/>
      <c r="AD136" s="420"/>
      <c r="AE136" s="4" t="s">
        <v>21</v>
      </c>
      <c r="AF136" s="420">
        <v>45930</v>
      </c>
      <c r="AG136" s="340">
        <f t="shared" ca="1" si="2"/>
        <v>-218</v>
      </c>
      <c r="AH136" s="423" t="s">
        <v>6138</v>
      </c>
      <c r="AI136" s="423" t="s">
        <v>6138</v>
      </c>
      <c r="AJ136" s="346" t="s">
        <v>7486</v>
      </c>
      <c r="AK136" s="4" t="s">
        <v>6140</v>
      </c>
      <c r="AL136" s="8" t="s">
        <v>6175</v>
      </c>
      <c r="AM136" s="424"/>
      <c r="AN136" s="425"/>
      <c r="AO136" s="4">
        <v>129631</v>
      </c>
      <c r="AP136" s="4"/>
      <c r="AQ136" s="234" t="e">
        <f>#REF!/R136</f>
        <v>#REF!</v>
      </c>
      <c r="AR136" s="234" t="e">
        <f>#REF!/AT136</f>
        <v>#REF!</v>
      </c>
      <c r="AS136" s="8" t="s">
        <v>7487</v>
      </c>
      <c r="AT136" s="4">
        <f>_xlfn.DAYS(U136,T136)</f>
        <v>182</v>
      </c>
      <c r="AU136" s="8" t="s">
        <v>6143</v>
      </c>
      <c r="AV136" s="8">
        <v>754</v>
      </c>
      <c r="AW136" s="232">
        <v>45726</v>
      </c>
      <c r="AX136" s="392">
        <v>36000000</v>
      </c>
      <c r="AY136" s="8">
        <v>845</v>
      </c>
      <c r="AZ136" s="392">
        <v>36000000</v>
      </c>
      <c r="BA136" s="420">
        <v>45743</v>
      </c>
      <c r="BB136" s="421"/>
      <c r="BC136" s="422"/>
      <c r="BD136" s="420"/>
      <c r="BE136" s="4"/>
      <c r="BF136" s="8" t="s">
        <v>6144</v>
      </c>
      <c r="BG136" s="232">
        <v>45748</v>
      </c>
      <c r="BH136" s="4">
        <v>5</v>
      </c>
      <c r="BI136" s="8">
        <v>5</v>
      </c>
      <c r="BJ136" s="231" t="s">
        <v>7488</v>
      </c>
      <c r="BK136" s="4" t="s">
        <v>202</v>
      </c>
      <c r="BL136" s="232">
        <v>45742</v>
      </c>
      <c r="BM136" s="232">
        <v>45741</v>
      </c>
      <c r="BN136" s="232">
        <v>46112</v>
      </c>
      <c r="BO136" s="232" t="s">
        <v>6144</v>
      </c>
      <c r="BP136" s="232" t="s">
        <v>805</v>
      </c>
      <c r="BQ136" s="8"/>
      <c r="BR136" s="403"/>
      <c r="BS136" s="8" t="s">
        <v>875</v>
      </c>
      <c r="BT136" s="8"/>
      <c r="BU136" s="8" t="s">
        <v>6162</v>
      </c>
      <c r="BV136" s="8" t="s">
        <v>6148</v>
      </c>
      <c r="BW136" s="597">
        <v>3192929446</v>
      </c>
      <c r="BX136" s="586" t="s">
        <v>7489</v>
      </c>
      <c r="BY136" s="416">
        <v>33909</v>
      </c>
      <c r="BZ136" s="8" t="s">
        <v>3831</v>
      </c>
      <c r="CA136" s="8"/>
      <c r="CB136" s="8"/>
      <c r="CC136" s="232"/>
      <c r="CD136" s="232"/>
      <c r="CE136" s="8" t="s">
        <v>797</v>
      </c>
      <c r="CF136" s="411">
        <f ca="1">DATEDIF(BY136,TODAY(),"Y")</f>
        <v>33</v>
      </c>
      <c r="CG136" s="421" t="s">
        <v>6209</v>
      </c>
      <c r="CH136" s="421" t="s">
        <v>6210</v>
      </c>
      <c r="CI136" s="198" t="s">
        <v>7490</v>
      </c>
      <c r="CJ136" s="8"/>
      <c r="CK136" s="8"/>
    </row>
    <row r="137" spans="1:89" ht="60.75">
      <c r="A137" s="415">
        <v>136</v>
      </c>
      <c r="B137" s="415"/>
      <c r="C137" s="640">
        <v>2025</v>
      </c>
      <c r="D137" s="415" t="s">
        <v>7491</v>
      </c>
      <c r="E137" s="905" t="s">
        <v>7492</v>
      </c>
      <c r="F137" s="907" t="s">
        <v>7493</v>
      </c>
      <c r="G137" s="415" t="s">
        <v>6130</v>
      </c>
      <c r="H137" s="579">
        <v>1016032240</v>
      </c>
      <c r="I137" s="415">
        <v>8</v>
      </c>
      <c r="J137" s="415" t="s">
        <v>6131</v>
      </c>
      <c r="K137" s="506" t="s">
        <v>7483</v>
      </c>
      <c r="L137" s="415" t="s">
        <v>7484</v>
      </c>
      <c r="M137" s="415" t="s">
        <v>6530</v>
      </c>
      <c r="N137" s="415">
        <v>10</v>
      </c>
      <c r="O137" s="415" t="s">
        <v>6135</v>
      </c>
      <c r="P137" s="415" t="s">
        <v>7494</v>
      </c>
      <c r="Q137" s="482">
        <v>45741</v>
      </c>
      <c r="R137" s="647">
        <v>6</v>
      </c>
      <c r="S137" s="641">
        <f>_xlfn.DAYS(U137,T137)</f>
        <v>183</v>
      </c>
      <c r="T137" s="482">
        <v>45744</v>
      </c>
      <c r="U137" s="482">
        <v>45927</v>
      </c>
      <c r="V137" s="482"/>
      <c r="W137" s="415"/>
      <c r="X137" s="579"/>
      <c r="Y137" s="644">
        <v>3</v>
      </c>
      <c r="Z137" s="415">
        <v>9</v>
      </c>
      <c r="AA137" s="482">
        <v>45928</v>
      </c>
      <c r="AB137" s="495"/>
      <c r="AC137" s="420"/>
      <c r="AD137" s="420"/>
      <c r="AE137" s="4" t="s">
        <v>21</v>
      </c>
      <c r="AF137" s="420">
        <v>46018</v>
      </c>
      <c r="AG137" s="340">
        <f t="shared" ca="1" si="2"/>
        <v>-130</v>
      </c>
      <c r="AH137" s="423" t="s">
        <v>6138</v>
      </c>
      <c r="AI137" s="423" t="s">
        <v>6138</v>
      </c>
      <c r="AJ137" s="346" t="s">
        <v>7495</v>
      </c>
      <c r="AK137" s="4" t="s">
        <v>6140</v>
      </c>
      <c r="AL137" s="8" t="s">
        <v>6175</v>
      </c>
      <c r="AM137" s="424" t="s">
        <v>6843</v>
      </c>
      <c r="AN137" s="425" t="s">
        <v>7147</v>
      </c>
      <c r="AO137" s="4">
        <v>131766</v>
      </c>
      <c r="AP137" s="4"/>
      <c r="AQ137" s="234" t="e">
        <f>#REF!/R137</f>
        <v>#REF!</v>
      </c>
      <c r="AR137" s="234" t="e">
        <f>#REF!/AT137</f>
        <v>#REF!</v>
      </c>
      <c r="AS137" s="8" t="s">
        <v>7496</v>
      </c>
      <c r="AT137" s="4">
        <f>_xlfn.DAYS(U137,T137)</f>
        <v>183</v>
      </c>
      <c r="AU137" s="8" t="s">
        <v>6143</v>
      </c>
      <c r="AV137" s="8">
        <v>757</v>
      </c>
      <c r="AW137" s="232">
        <v>45728</v>
      </c>
      <c r="AX137" s="392">
        <v>42000000</v>
      </c>
      <c r="AY137" s="8">
        <v>844</v>
      </c>
      <c r="AZ137" s="392">
        <v>42000000</v>
      </c>
      <c r="BA137" s="420">
        <v>45743</v>
      </c>
      <c r="BB137" s="421"/>
      <c r="BC137" s="422"/>
      <c r="BD137" s="420"/>
      <c r="BE137" s="4"/>
      <c r="BF137" s="8" t="s">
        <v>6144</v>
      </c>
      <c r="BG137" s="232">
        <v>45744</v>
      </c>
      <c r="BH137" s="4">
        <v>1</v>
      </c>
      <c r="BI137" s="8">
        <v>1</v>
      </c>
      <c r="BJ137" s="231" t="s">
        <v>7497</v>
      </c>
      <c r="BK137" s="4" t="s">
        <v>202</v>
      </c>
      <c r="BL137" s="232">
        <v>45742</v>
      </c>
      <c r="BM137" s="232">
        <v>45741</v>
      </c>
      <c r="BN137" s="232">
        <v>46112</v>
      </c>
      <c r="BO137" s="232" t="s">
        <v>6144</v>
      </c>
      <c r="BP137" s="232" t="s">
        <v>805</v>
      </c>
      <c r="BQ137" s="8"/>
      <c r="BR137" s="403"/>
      <c r="BS137" s="8" t="s">
        <v>875</v>
      </c>
      <c r="BT137" s="8"/>
      <c r="BU137" s="8" t="s">
        <v>6162</v>
      </c>
      <c r="BV137" s="8" t="s">
        <v>6148</v>
      </c>
      <c r="BW137" s="597">
        <v>3174444272</v>
      </c>
      <c r="BX137" s="586" t="s">
        <v>7498</v>
      </c>
      <c r="BY137" s="416">
        <v>33262</v>
      </c>
      <c r="BZ137" s="8" t="s">
        <v>3831</v>
      </c>
      <c r="CA137" s="8"/>
      <c r="CB137" s="8"/>
      <c r="CC137" s="232"/>
      <c r="CD137" s="232"/>
      <c r="CE137" s="8" t="s">
        <v>797</v>
      </c>
      <c r="CF137" s="411">
        <f ca="1">DATEDIF(BY137,TODAY(),"Y")</f>
        <v>35</v>
      </c>
      <c r="CG137" s="421" t="s">
        <v>6165</v>
      </c>
      <c r="CH137" s="421" t="s">
        <v>6210</v>
      </c>
      <c r="CI137" s="198" t="s">
        <v>7499</v>
      </c>
      <c r="CJ137" s="8"/>
      <c r="CK137" s="8"/>
    </row>
    <row r="138" spans="1:89" ht="45.75">
      <c r="A138" s="415">
        <v>137</v>
      </c>
      <c r="B138" s="415"/>
      <c r="C138" s="640">
        <v>2025</v>
      </c>
      <c r="D138" s="415" t="s">
        <v>7500</v>
      </c>
      <c r="E138" s="905" t="s">
        <v>7501</v>
      </c>
      <c r="F138" s="907" t="s">
        <v>7502</v>
      </c>
      <c r="G138" s="415" t="s">
        <v>6130</v>
      </c>
      <c r="H138" s="579">
        <v>1024495693</v>
      </c>
      <c r="I138" s="415">
        <v>6</v>
      </c>
      <c r="J138" s="415" t="s">
        <v>6131</v>
      </c>
      <c r="K138" s="506" t="s">
        <v>6132</v>
      </c>
      <c r="L138" s="415" t="s">
        <v>6909</v>
      </c>
      <c r="M138" s="415" t="s">
        <v>6548</v>
      </c>
      <c r="N138" s="415">
        <v>10</v>
      </c>
      <c r="O138" s="415" t="s">
        <v>6135</v>
      </c>
      <c r="P138" s="415" t="s">
        <v>7503</v>
      </c>
      <c r="Q138" s="482">
        <v>45737</v>
      </c>
      <c r="R138" s="647">
        <v>6</v>
      </c>
      <c r="S138" s="641">
        <f>_xlfn.DAYS(U138,T138)</f>
        <v>183</v>
      </c>
      <c r="T138" s="482">
        <v>45744</v>
      </c>
      <c r="U138" s="482">
        <v>45927</v>
      </c>
      <c r="V138" s="482"/>
      <c r="W138" s="415"/>
      <c r="X138" s="579"/>
      <c r="Y138" s="644">
        <v>3</v>
      </c>
      <c r="Z138" s="415">
        <v>9</v>
      </c>
      <c r="AA138" s="482">
        <v>45928</v>
      </c>
      <c r="AB138" s="495"/>
      <c r="AC138" s="420"/>
      <c r="AD138" s="420"/>
      <c r="AE138" s="4" t="s">
        <v>21</v>
      </c>
      <c r="AF138" s="420">
        <v>46018</v>
      </c>
      <c r="AG138" s="340">
        <f t="shared" ca="1" si="2"/>
        <v>-130</v>
      </c>
      <c r="AH138" s="423" t="s">
        <v>6138</v>
      </c>
      <c r="AI138" s="423" t="s">
        <v>6138</v>
      </c>
      <c r="AJ138" s="346" t="s">
        <v>7504</v>
      </c>
      <c r="AK138" s="4" t="s">
        <v>6140</v>
      </c>
      <c r="AL138" s="8" t="s">
        <v>6175</v>
      </c>
      <c r="AM138" s="424" t="s">
        <v>7193</v>
      </c>
      <c r="AN138" s="425" t="s">
        <v>7027</v>
      </c>
      <c r="AO138" s="4">
        <v>129391</v>
      </c>
      <c r="AP138" s="4"/>
      <c r="AQ138" s="234" t="e">
        <f>#REF!/R138</f>
        <v>#REF!</v>
      </c>
      <c r="AR138" s="234" t="e">
        <f>#REF!/AT138</f>
        <v>#REF!</v>
      </c>
      <c r="AS138" s="8" t="s">
        <v>7505</v>
      </c>
      <c r="AT138" s="4">
        <f>_xlfn.DAYS(U138,T138)</f>
        <v>183</v>
      </c>
      <c r="AU138" s="8" t="s">
        <v>6143</v>
      </c>
      <c r="AV138" s="8">
        <v>759</v>
      </c>
      <c r="AW138" s="232">
        <v>45728</v>
      </c>
      <c r="AX138" s="392">
        <v>54000000</v>
      </c>
      <c r="AY138" s="8">
        <v>840</v>
      </c>
      <c r="AZ138" s="392">
        <v>27000000</v>
      </c>
      <c r="BA138" s="420">
        <v>45741</v>
      </c>
      <c r="BB138" s="421"/>
      <c r="BC138" s="422"/>
      <c r="BD138" s="420"/>
      <c r="BE138" s="4"/>
      <c r="BF138" s="8" t="s">
        <v>6144</v>
      </c>
      <c r="BG138" s="232">
        <v>45744</v>
      </c>
      <c r="BH138" s="4">
        <v>1</v>
      </c>
      <c r="BI138" s="8">
        <v>1</v>
      </c>
      <c r="BJ138" s="231" t="s">
        <v>7506</v>
      </c>
      <c r="BK138" s="4" t="s">
        <v>1541</v>
      </c>
      <c r="BL138" s="232">
        <v>45741</v>
      </c>
      <c r="BM138" s="232">
        <v>45737</v>
      </c>
      <c r="BN138" s="232">
        <v>46111</v>
      </c>
      <c r="BO138" s="232" t="s">
        <v>6144</v>
      </c>
      <c r="BP138" s="232" t="s">
        <v>805</v>
      </c>
      <c r="BQ138" s="8"/>
      <c r="BR138" s="403"/>
      <c r="BS138" s="8" t="s">
        <v>875</v>
      </c>
      <c r="BT138" s="8"/>
      <c r="BU138" s="8" t="s">
        <v>6162</v>
      </c>
      <c r="BV138" s="8" t="s">
        <v>6148</v>
      </c>
      <c r="BW138" s="597">
        <v>3183810475</v>
      </c>
      <c r="BX138" s="586" t="s">
        <v>7507</v>
      </c>
      <c r="BY138" s="416">
        <v>32789</v>
      </c>
      <c r="BZ138" s="8" t="s">
        <v>6554</v>
      </c>
      <c r="CA138" s="8"/>
      <c r="CB138" s="8"/>
      <c r="CC138" s="232"/>
      <c r="CD138" s="232"/>
      <c r="CE138" s="8" t="s">
        <v>797</v>
      </c>
      <c r="CF138" s="411">
        <f ca="1">DATEDIF(BY138,TODAY(),"Y")</f>
        <v>36</v>
      </c>
      <c r="CG138" s="421" t="s">
        <v>6181</v>
      </c>
      <c r="CH138" s="421" t="s">
        <v>6245</v>
      </c>
      <c r="CI138" s="198" t="s">
        <v>7508</v>
      </c>
      <c r="CJ138" s="8"/>
      <c r="CK138" s="8"/>
    </row>
    <row r="139" spans="1:89" ht="60.75">
      <c r="A139" s="415">
        <v>138</v>
      </c>
      <c r="B139" s="415"/>
      <c r="C139" s="640">
        <v>2025</v>
      </c>
      <c r="D139" s="415" t="s">
        <v>7509</v>
      </c>
      <c r="E139" s="905" t="s">
        <v>7510</v>
      </c>
      <c r="F139" s="907" t="s">
        <v>7511</v>
      </c>
      <c r="G139" s="415" t="s">
        <v>6130</v>
      </c>
      <c r="H139" s="579">
        <v>1023872565</v>
      </c>
      <c r="I139" s="415">
        <v>5</v>
      </c>
      <c r="J139" s="415" t="s">
        <v>6131</v>
      </c>
      <c r="K139" s="506" t="s">
        <v>6132</v>
      </c>
      <c r="L139" s="415" t="s">
        <v>6909</v>
      </c>
      <c r="M139" s="415" t="s">
        <v>6530</v>
      </c>
      <c r="N139" s="415">
        <v>10</v>
      </c>
      <c r="O139" s="415" t="s">
        <v>6135</v>
      </c>
      <c r="P139" s="415" t="s">
        <v>7512</v>
      </c>
      <c r="Q139" s="482">
        <v>45737</v>
      </c>
      <c r="R139" s="647">
        <v>6</v>
      </c>
      <c r="S139" s="641">
        <f>_xlfn.DAYS(U139,T139)</f>
        <v>183</v>
      </c>
      <c r="T139" s="482">
        <v>45741</v>
      </c>
      <c r="U139" s="482">
        <v>45924</v>
      </c>
      <c r="V139" s="482"/>
      <c r="W139" s="415"/>
      <c r="X139" s="579"/>
      <c r="Y139" s="644"/>
      <c r="Z139" s="415"/>
      <c r="AA139" s="482"/>
      <c r="AB139" s="495"/>
      <c r="AC139" s="420"/>
      <c r="AD139" s="420"/>
      <c r="AE139" s="4" t="s">
        <v>21</v>
      </c>
      <c r="AF139" s="420">
        <v>45924</v>
      </c>
      <c r="AG139" s="340">
        <f t="shared" ca="1" si="2"/>
        <v>-224</v>
      </c>
      <c r="AH139" s="423" t="s">
        <v>6138</v>
      </c>
      <c r="AI139" s="423" t="s">
        <v>6138</v>
      </c>
      <c r="AJ139" s="346" t="s">
        <v>7513</v>
      </c>
      <c r="AK139" s="4" t="s">
        <v>6140</v>
      </c>
      <c r="AL139" s="8" t="s">
        <v>6775</v>
      </c>
      <c r="AM139" s="424"/>
      <c r="AN139" s="425"/>
      <c r="AO139" s="4">
        <v>131593</v>
      </c>
      <c r="AP139" s="4"/>
      <c r="AQ139" s="234" t="e">
        <f>#REF!/R139</f>
        <v>#REF!</v>
      </c>
      <c r="AR139" s="234" t="e">
        <f>#REF!/AT139</f>
        <v>#REF!</v>
      </c>
      <c r="AS139" s="8" t="s">
        <v>7514</v>
      </c>
      <c r="AT139" s="4">
        <f>_xlfn.DAYS(U139,T139)</f>
        <v>183</v>
      </c>
      <c r="AU139" s="8" t="s">
        <v>6143</v>
      </c>
      <c r="AV139" s="8">
        <v>776</v>
      </c>
      <c r="AW139" s="232">
        <v>45730</v>
      </c>
      <c r="AX139" s="392">
        <v>48000000</v>
      </c>
      <c r="AY139" s="8">
        <v>841</v>
      </c>
      <c r="AZ139" s="392">
        <v>48000000</v>
      </c>
      <c r="BA139" s="420">
        <v>45741</v>
      </c>
      <c r="BB139" s="421"/>
      <c r="BC139" s="422"/>
      <c r="BD139" s="420"/>
      <c r="BE139" s="4"/>
      <c r="BF139" s="8" t="s">
        <v>6144</v>
      </c>
      <c r="BG139" s="232">
        <v>45741</v>
      </c>
      <c r="BH139" s="4">
        <v>4</v>
      </c>
      <c r="BI139" s="8">
        <v>4</v>
      </c>
      <c r="BJ139" s="231" t="s">
        <v>7515</v>
      </c>
      <c r="BK139" s="4" t="s">
        <v>202</v>
      </c>
      <c r="BL139" s="232">
        <v>45738</v>
      </c>
      <c r="BM139" s="232">
        <v>45737</v>
      </c>
      <c r="BN139" s="232">
        <v>46112</v>
      </c>
      <c r="BO139" s="232" t="s">
        <v>6144</v>
      </c>
      <c r="BP139" s="232" t="s">
        <v>805</v>
      </c>
      <c r="BQ139" s="8"/>
      <c r="BR139" s="403"/>
      <c r="BS139" s="8" t="s">
        <v>875</v>
      </c>
      <c r="BT139" s="8"/>
      <c r="BU139" s="8" t="s">
        <v>6147</v>
      </c>
      <c r="BV139" s="8" t="s">
        <v>6148</v>
      </c>
      <c r="BW139" s="597">
        <v>3044937618</v>
      </c>
      <c r="BX139" s="586" t="s">
        <v>7516</v>
      </c>
      <c r="BY139" s="416">
        <v>31998</v>
      </c>
      <c r="BZ139" s="8" t="s">
        <v>6164</v>
      </c>
      <c r="CA139" s="8"/>
      <c r="CB139" s="8"/>
      <c r="CC139" s="232"/>
      <c r="CD139" s="232"/>
      <c r="CE139" s="8" t="s">
        <v>797</v>
      </c>
      <c r="CF139" s="411">
        <f ca="1">DATEDIF(BY139,TODAY(),"Y")</f>
        <v>38</v>
      </c>
      <c r="CG139" s="421" t="s">
        <v>6209</v>
      </c>
      <c r="CH139" s="421" t="s">
        <v>6182</v>
      </c>
      <c r="CI139" s="198" t="s">
        <v>7517</v>
      </c>
      <c r="CJ139" s="8"/>
      <c r="CK139" s="8"/>
    </row>
    <row r="140" spans="1:89" ht="76.5">
      <c r="A140" s="415">
        <v>139</v>
      </c>
      <c r="B140" s="415"/>
      <c r="C140" s="640">
        <v>2025</v>
      </c>
      <c r="D140" s="415" t="s">
        <v>7518</v>
      </c>
      <c r="E140" s="905" t="s">
        <v>7519</v>
      </c>
      <c r="F140" s="907" t="s">
        <v>7520</v>
      </c>
      <c r="G140" s="415" t="s">
        <v>6130</v>
      </c>
      <c r="H140" s="579">
        <v>1013688711</v>
      </c>
      <c r="I140" s="415">
        <v>1</v>
      </c>
      <c r="J140" s="415" t="s">
        <v>6131</v>
      </c>
      <c r="K140" s="506" t="s">
        <v>6132</v>
      </c>
      <c r="L140" s="415" t="s">
        <v>6909</v>
      </c>
      <c r="M140" s="415" t="s">
        <v>6530</v>
      </c>
      <c r="N140" s="415">
        <v>10</v>
      </c>
      <c r="O140" s="415" t="s">
        <v>6135</v>
      </c>
      <c r="P140" s="415" t="s">
        <v>7521</v>
      </c>
      <c r="Q140" s="482">
        <v>45737</v>
      </c>
      <c r="R140" s="647">
        <v>6</v>
      </c>
      <c r="S140" s="641">
        <f>_xlfn.DAYS(U140,T140)</f>
        <v>182</v>
      </c>
      <c r="T140" s="482">
        <v>45748</v>
      </c>
      <c r="U140" s="482">
        <v>45930</v>
      </c>
      <c r="V140" s="482"/>
      <c r="W140" s="415"/>
      <c r="X140" s="579"/>
      <c r="Y140" s="644"/>
      <c r="Z140" s="415"/>
      <c r="AA140" s="482"/>
      <c r="AB140" s="495"/>
      <c r="AC140" s="420"/>
      <c r="AD140" s="420"/>
      <c r="AE140" s="4" t="s">
        <v>21</v>
      </c>
      <c r="AF140" s="420">
        <v>45930</v>
      </c>
      <c r="AG140" s="340">
        <f t="shared" ca="1" si="2"/>
        <v>-218</v>
      </c>
      <c r="AH140" s="423" t="s">
        <v>6138</v>
      </c>
      <c r="AI140" s="423" t="s">
        <v>6138</v>
      </c>
      <c r="AJ140" s="346" t="s">
        <v>7522</v>
      </c>
      <c r="AK140" s="4" t="s">
        <v>6140</v>
      </c>
      <c r="AL140" s="8" t="s">
        <v>6241</v>
      </c>
      <c r="AM140" s="424"/>
      <c r="AN140" s="425"/>
      <c r="AO140" s="4">
        <v>128906</v>
      </c>
      <c r="AP140" s="4"/>
      <c r="AQ140" s="234" t="e">
        <f>#REF!/R140</f>
        <v>#REF!</v>
      </c>
      <c r="AR140" s="234" t="e">
        <f>#REF!/AT140</f>
        <v>#REF!</v>
      </c>
      <c r="AS140" s="8" t="s">
        <v>7523</v>
      </c>
      <c r="AT140" s="4">
        <f>_xlfn.DAYS(U140,T140)</f>
        <v>182</v>
      </c>
      <c r="AU140" s="8" t="s">
        <v>6143</v>
      </c>
      <c r="AV140" s="8">
        <v>690</v>
      </c>
      <c r="AW140" s="232">
        <v>45685</v>
      </c>
      <c r="AX140" s="392">
        <v>144000000</v>
      </c>
      <c r="AY140" s="8">
        <v>848</v>
      </c>
      <c r="AZ140" s="392">
        <v>36000000</v>
      </c>
      <c r="BA140" s="420">
        <v>45744</v>
      </c>
      <c r="BB140" s="421"/>
      <c r="BC140" s="422"/>
      <c r="BD140" s="420"/>
      <c r="BE140" s="4"/>
      <c r="BF140" s="8" t="s">
        <v>6144</v>
      </c>
      <c r="BG140" s="232">
        <v>45748</v>
      </c>
      <c r="BH140" s="4">
        <v>1</v>
      </c>
      <c r="BI140" s="8">
        <v>1</v>
      </c>
      <c r="BJ140" s="231" t="s">
        <v>7524</v>
      </c>
      <c r="BK140" s="4" t="s">
        <v>202</v>
      </c>
      <c r="BL140" s="232">
        <v>45741</v>
      </c>
      <c r="BM140" s="232">
        <v>45737</v>
      </c>
      <c r="BN140" s="232">
        <v>46118</v>
      </c>
      <c r="BO140" s="232" t="s">
        <v>6144</v>
      </c>
      <c r="BP140" s="232" t="s">
        <v>805</v>
      </c>
      <c r="BQ140" s="8"/>
      <c r="BR140" s="403"/>
      <c r="BS140" s="8" t="s">
        <v>875</v>
      </c>
      <c r="BT140" s="8"/>
      <c r="BU140" s="8" t="s">
        <v>6162</v>
      </c>
      <c r="BV140" s="8" t="s">
        <v>6148</v>
      </c>
      <c r="BW140" s="597">
        <v>3124756093</v>
      </c>
      <c r="BX140" s="586" t="s">
        <v>7525</v>
      </c>
      <c r="BY140" s="416">
        <v>36321</v>
      </c>
      <c r="BZ140" s="8" t="s">
        <v>3831</v>
      </c>
      <c r="CA140" s="8"/>
      <c r="CB140" s="8"/>
      <c r="CC140" s="232"/>
      <c r="CD140" s="232"/>
      <c r="CE140" s="8" t="s">
        <v>797</v>
      </c>
      <c r="CF140" s="411">
        <f ca="1">DATEDIF(BY140,TODAY(),"Y")</f>
        <v>26</v>
      </c>
      <c r="CG140" s="421" t="s">
        <v>6209</v>
      </c>
      <c r="CH140" s="421" t="s">
        <v>6166</v>
      </c>
      <c r="CI140" s="198" t="s">
        <v>7526</v>
      </c>
      <c r="CJ140" s="8"/>
      <c r="CK140" s="8"/>
    </row>
    <row r="141" spans="1:89" ht="76.5">
      <c r="A141" s="415">
        <v>140</v>
      </c>
      <c r="B141" s="415"/>
      <c r="C141" s="640">
        <v>2025</v>
      </c>
      <c r="D141" s="415" t="s">
        <v>7527</v>
      </c>
      <c r="E141" s="905" t="s">
        <v>7528</v>
      </c>
      <c r="F141" s="907" t="s">
        <v>7529</v>
      </c>
      <c r="G141" s="415" t="s">
        <v>6130</v>
      </c>
      <c r="H141" s="579">
        <v>1015402942</v>
      </c>
      <c r="I141" s="415">
        <v>4</v>
      </c>
      <c r="J141" s="415" t="s">
        <v>6131</v>
      </c>
      <c r="K141" s="506" t="s">
        <v>6132</v>
      </c>
      <c r="L141" s="415" t="s">
        <v>6909</v>
      </c>
      <c r="M141" s="415" t="s">
        <v>6530</v>
      </c>
      <c r="N141" s="415">
        <v>10</v>
      </c>
      <c r="O141" s="415" t="s">
        <v>6135</v>
      </c>
      <c r="P141" s="415" t="s">
        <v>7521</v>
      </c>
      <c r="Q141" s="482">
        <v>45737</v>
      </c>
      <c r="R141" s="647">
        <v>6</v>
      </c>
      <c r="S141" s="641">
        <f>_xlfn.DAYS(U141,T141)</f>
        <v>183</v>
      </c>
      <c r="T141" s="482">
        <v>45743</v>
      </c>
      <c r="U141" s="482">
        <v>45926</v>
      </c>
      <c r="V141" s="482"/>
      <c r="W141" s="415"/>
      <c r="X141" s="579"/>
      <c r="Y141" s="644"/>
      <c r="Z141" s="415"/>
      <c r="AA141" s="482"/>
      <c r="AB141" s="495"/>
      <c r="AC141" s="420"/>
      <c r="AD141" s="420"/>
      <c r="AE141" s="4" t="s">
        <v>21</v>
      </c>
      <c r="AF141" s="420">
        <v>45926</v>
      </c>
      <c r="AG141" s="340">
        <f t="shared" ca="1" si="2"/>
        <v>-222</v>
      </c>
      <c r="AH141" s="423" t="s">
        <v>6138</v>
      </c>
      <c r="AI141" s="423" t="s">
        <v>6138</v>
      </c>
      <c r="AJ141" s="346" t="s">
        <v>7530</v>
      </c>
      <c r="AK141" s="4" t="s">
        <v>6140</v>
      </c>
      <c r="AL141" s="8" t="s">
        <v>6241</v>
      </c>
      <c r="AM141" s="424" t="s">
        <v>7193</v>
      </c>
      <c r="AN141" s="425" t="s">
        <v>7027</v>
      </c>
      <c r="AO141" s="4">
        <v>128906</v>
      </c>
      <c r="AP141" s="4"/>
      <c r="AQ141" s="234" t="e">
        <f>#REF!/R141</f>
        <v>#REF!</v>
      </c>
      <c r="AR141" s="234" t="e">
        <f>#REF!/AT141</f>
        <v>#REF!</v>
      </c>
      <c r="AS141" s="8" t="s">
        <v>7531</v>
      </c>
      <c r="AT141" s="4">
        <f>_xlfn.DAYS(U141,T141)</f>
        <v>183</v>
      </c>
      <c r="AU141" s="8" t="s">
        <v>6143</v>
      </c>
      <c r="AV141" s="8">
        <v>690</v>
      </c>
      <c r="AW141" s="232">
        <v>45685</v>
      </c>
      <c r="AX141" s="392">
        <v>144000000</v>
      </c>
      <c r="AY141" s="8">
        <v>842</v>
      </c>
      <c r="AZ141" s="392">
        <v>36000000</v>
      </c>
      <c r="BA141" s="420">
        <v>45742</v>
      </c>
      <c r="BB141" s="421"/>
      <c r="BC141" s="422"/>
      <c r="BD141" s="420"/>
      <c r="BE141" s="4"/>
      <c r="BF141" s="8" t="s">
        <v>6144</v>
      </c>
      <c r="BG141" s="232">
        <v>45743</v>
      </c>
      <c r="BH141" s="4">
        <v>1</v>
      </c>
      <c r="BI141" s="8">
        <v>1</v>
      </c>
      <c r="BJ141" s="231" t="s">
        <v>7532</v>
      </c>
      <c r="BK141" s="4"/>
      <c r="BL141" s="232">
        <v>45738</v>
      </c>
      <c r="BM141" s="232">
        <v>45737</v>
      </c>
      <c r="BN141" s="232">
        <v>46122</v>
      </c>
      <c r="BO141" s="232" t="s">
        <v>6144</v>
      </c>
      <c r="BP141" s="232" t="s">
        <v>805</v>
      </c>
      <c r="BQ141" s="8"/>
      <c r="BR141" s="403"/>
      <c r="BS141" s="8" t="s">
        <v>875</v>
      </c>
      <c r="BT141" s="8"/>
      <c r="BU141" s="8" t="s">
        <v>6147</v>
      </c>
      <c r="BV141" s="8" t="s">
        <v>6148</v>
      </c>
      <c r="BW141" s="597">
        <v>3013381814</v>
      </c>
      <c r="BX141" s="586" t="s">
        <v>7533</v>
      </c>
      <c r="BY141" s="416">
        <v>32147</v>
      </c>
      <c r="BZ141" s="8" t="s">
        <v>3831</v>
      </c>
      <c r="CA141" s="8"/>
      <c r="CB141" s="8"/>
      <c r="CC141" s="232"/>
      <c r="CD141" s="232"/>
      <c r="CE141" s="8" t="s">
        <v>797</v>
      </c>
      <c r="CF141" s="411">
        <f ca="1">DATEDIF(BY141,TODAY(),"Y")</f>
        <v>38</v>
      </c>
      <c r="CG141" s="421" t="s">
        <v>6165</v>
      </c>
      <c r="CH141" s="421" t="s">
        <v>6210</v>
      </c>
      <c r="CI141" s="198" t="s">
        <v>7534</v>
      </c>
      <c r="CJ141" s="8"/>
      <c r="CK141" s="8"/>
    </row>
    <row r="142" spans="1:89" ht="60.75">
      <c r="A142" s="415">
        <v>141</v>
      </c>
      <c r="B142" s="415"/>
      <c r="C142" s="640">
        <v>2025</v>
      </c>
      <c r="D142" s="415" t="s">
        <v>7535</v>
      </c>
      <c r="E142" s="905" t="s">
        <v>7536</v>
      </c>
      <c r="F142" s="907" t="s">
        <v>7537</v>
      </c>
      <c r="G142" s="415" t="s">
        <v>6130</v>
      </c>
      <c r="H142" s="579">
        <v>53076587</v>
      </c>
      <c r="I142" s="415">
        <v>0</v>
      </c>
      <c r="J142" s="415" t="s">
        <v>6131</v>
      </c>
      <c r="K142" s="506" t="s">
        <v>6581</v>
      </c>
      <c r="L142" s="415" t="s">
        <v>7067</v>
      </c>
      <c r="M142" s="415" t="s">
        <v>6530</v>
      </c>
      <c r="N142" s="415">
        <v>10</v>
      </c>
      <c r="O142" s="415" t="s">
        <v>6135</v>
      </c>
      <c r="P142" s="415" t="s">
        <v>7538</v>
      </c>
      <c r="Q142" s="482">
        <v>45757</v>
      </c>
      <c r="R142" s="647">
        <v>6</v>
      </c>
      <c r="S142" s="641">
        <f>_xlfn.DAYS(U142,T142)</f>
        <v>182</v>
      </c>
      <c r="T142" s="482">
        <v>45763</v>
      </c>
      <c r="U142" s="482">
        <v>45945</v>
      </c>
      <c r="V142" s="482"/>
      <c r="W142" s="415"/>
      <c r="X142" s="579"/>
      <c r="Y142" s="644"/>
      <c r="Z142" s="415"/>
      <c r="AA142" s="482"/>
      <c r="AB142" s="495"/>
      <c r="AC142" s="420"/>
      <c r="AD142" s="420"/>
      <c r="AE142" s="4" t="s">
        <v>21</v>
      </c>
      <c r="AF142" s="420">
        <v>45945</v>
      </c>
      <c r="AG142" s="340">
        <f t="shared" ca="1" si="2"/>
        <v>-203</v>
      </c>
      <c r="AH142" s="423" t="s">
        <v>6138</v>
      </c>
      <c r="AI142" s="423" t="s">
        <v>6138</v>
      </c>
      <c r="AJ142" s="346" t="s">
        <v>7539</v>
      </c>
      <c r="AK142" s="4" t="s">
        <v>6140</v>
      </c>
      <c r="AL142" s="8" t="s">
        <v>6192</v>
      </c>
      <c r="AM142" s="424"/>
      <c r="AN142" s="425"/>
      <c r="AO142" s="4">
        <v>131619</v>
      </c>
      <c r="AP142" s="4"/>
      <c r="AQ142" s="234" t="e">
        <f>#REF!/R142</f>
        <v>#REF!</v>
      </c>
      <c r="AR142" s="234" t="e">
        <f>#REF!/AT142</f>
        <v>#REF!</v>
      </c>
      <c r="AS142" s="8" t="s">
        <v>7540</v>
      </c>
      <c r="AT142" s="4">
        <f>_xlfn.DAYS(U142,T142)</f>
        <v>182</v>
      </c>
      <c r="AU142" s="8" t="s">
        <v>6143</v>
      </c>
      <c r="AV142" s="8">
        <v>761</v>
      </c>
      <c r="AW142" s="232">
        <v>45729</v>
      </c>
      <c r="AX142" s="392">
        <v>30000000</v>
      </c>
      <c r="AY142" s="8">
        <v>903</v>
      </c>
      <c r="AZ142" s="392" t="s">
        <v>7541</v>
      </c>
      <c r="BA142" s="420">
        <v>45761</v>
      </c>
      <c r="BB142" s="421"/>
      <c r="BC142" s="422"/>
      <c r="BD142" s="420"/>
      <c r="BE142" s="4"/>
      <c r="BF142" s="8" t="s">
        <v>6144</v>
      </c>
      <c r="BG142" s="232">
        <v>45763</v>
      </c>
      <c r="BH142" s="4">
        <v>5</v>
      </c>
      <c r="BI142" s="8">
        <v>5</v>
      </c>
      <c r="BJ142" s="414" t="s">
        <v>7542</v>
      </c>
      <c r="BK142" s="4" t="s">
        <v>202</v>
      </c>
      <c r="BL142" s="232">
        <v>45396</v>
      </c>
      <c r="BM142" s="232">
        <v>45758</v>
      </c>
      <c r="BN142" s="232">
        <v>46139</v>
      </c>
      <c r="BO142" s="232" t="s">
        <v>6144</v>
      </c>
      <c r="BP142" s="232" t="s">
        <v>805</v>
      </c>
      <c r="BQ142" s="8"/>
      <c r="BR142" s="403"/>
      <c r="BS142" s="8" t="s">
        <v>875</v>
      </c>
      <c r="BT142" s="8"/>
      <c r="BU142" s="8" t="s">
        <v>6162</v>
      </c>
      <c r="BV142" s="8" t="s">
        <v>6148</v>
      </c>
      <c r="BW142" s="597">
        <v>3104658125</v>
      </c>
      <c r="BX142" s="586" t="s">
        <v>7543</v>
      </c>
      <c r="BY142" s="416">
        <v>31252</v>
      </c>
      <c r="BZ142" s="8" t="s">
        <v>3831</v>
      </c>
      <c r="CA142" s="8"/>
      <c r="CB142" s="8"/>
      <c r="CC142" s="232"/>
      <c r="CD142" s="232"/>
      <c r="CE142" s="8" t="s">
        <v>797</v>
      </c>
      <c r="CF142" s="411">
        <f ca="1">DATEDIF(BY142,TODAY(),"Y")</f>
        <v>40</v>
      </c>
      <c r="CG142" s="421" t="s">
        <v>6209</v>
      </c>
      <c r="CH142" s="421" t="s">
        <v>6166</v>
      </c>
      <c r="CI142" s="198" t="s">
        <v>7544</v>
      </c>
      <c r="CJ142" s="8"/>
      <c r="CK142" s="8"/>
    </row>
    <row r="143" spans="1:89" ht="45.75">
      <c r="A143" s="415">
        <v>142</v>
      </c>
      <c r="B143" s="415"/>
      <c r="C143" s="640">
        <v>2025</v>
      </c>
      <c r="D143" s="415" t="s">
        <v>7545</v>
      </c>
      <c r="E143" s="905" t="s">
        <v>7546</v>
      </c>
      <c r="F143" s="907" t="s">
        <v>7547</v>
      </c>
      <c r="G143" s="415" t="s">
        <v>6130</v>
      </c>
      <c r="H143" s="579">
        <v>1010203673</v>
      </c>
      <c r="I143" s="415">
        <v>6</v>
      </c>
      <c r="J143" s="415" t="s">
        <v>6131</v>
      </c>
      <c r="K143" s="506" t="s">
        <v>6412</v>
      </c>
      <c r="L143" s="415" t="s">
        <v>7548</v>
      </c>
      <c r="M143" s="415" t="s">
        <v>6548</v>
      </c>
      <c r="N143" s="415">
        <v>10</v>
      </c>
      <c r="O143" s="415" t="s">
        <v>6135</v>
      </c>
      <c r="P143" s="415" t="s">
        <v>7549</v>
      </c>
      <c r="Q143" s="482">
        <v>45751</v>
      </c>
      <c r="R143" s="647">
        <v>6</v>
      </c>
      <c r="S143" s="641">
        <f>_xlfn.DAYS(U143,T143)</f>
        <v>182</v>
      </c>
      <c r="T143" s="482">
        <v>45758</v>
      </c>
      <c r="U143" s="482">
        <v>45940</v>
      </c>
      <c r="V143" s="482"/>
      <c r="W143" s="415"/>
      <c r="X143" s="579"/>
      <c r="Y143" s="644"/>
      <c r="Z143" s="415"/>
      <c r="AA143" s="482"/>
      <c r="AB143" s="495"/>
      <c r="AC143" s="420"/>
      <c r="AD143" s="420"/>
      <c r="AE143" s="4" t="s">
        <v>21</v>
      </c>
      <c r="AF143" s="420">
        <v>45940</v>
      </c>
      <c r="AG143" s="340">
        <f t="shared" ca="1" si="2"/>
        <v>-208</v>
      </c>
      <c r="AH143" s="423" t="s">
        <v>6138</v>
      </c>
      <c r="AI143" s="423" t="s">
        <v>6138</v>
      </c>
      <c r="AJ143" s="346" t="s">
        <v>7550</v>
      </c>
      <c r="AK143" s="4" t="s">
        <v>6140</v>
      </c>
      <c r="AL143" s="8" t="s">
        <v>6192</v>
      </c>
      <c r="AM143" s="424"/>
      <c r="AN143" s="425"/>
      <c r="AO143" s="4">
        <v>131599</v>
      </c>
      <c r="AP143" s="4"/>
      <c r="AQ143" s="234" t="e">
        <f>#REF!/R143</f>
        <v>#REF!</v>
      </c>
      <c r="AR143" s="234" t="e">
        <f>#REF!/AT143</f>
        <v>#REF!</v>
      </c>
      <c r="AS143" s="8" t="s">
        <v>7551</v>
      </c>
      <c r="AT143" s="4">
        <f>_xlfn.DAYS(U143,T143)</f>
        <v>182</v>
      </c>
      <c r="AU143" s="8" t="s">
        <v>6143</v>
      </c>
      <c r="AV143" s="8">
        <v>768</v>
      </c>
      <c r="AW143" s="232">
        <v>45729</v>
      </c>
      <c r="AX143" s="392">
        <v>75000000</v>
      </c>
      <c r="AY143" s="8">
        <v>881</v>
      </c>
      <c r="AZ143" s="392">
        <v>15000000</v>
      </c>
      <c r="BA143" s="420">
        <v>45755</v>
      </c>
      <c r="BB143" s="421"/>
      <c r="BC143" s="422"/>
      <c r="BD143" s="420"/>
      <c r="BE143" s="4"/>
      <c r="BF143" s="8" t="s">
        <v>6144</v>
      </c>
      <c r="BG143" s="232">
        <v>45758</v>
      </c>
      <c r="BH143" s="4">
        <v>4</v>
      </c>
      <c r="BI143" s="8">
        <v>4</v>
      </c>
      <c r="BJ143" s="231" t="s">
        <v>7552</v>
      </c>
      <c r="BK143" s="4" t="s">
        <v>202</v>
      </c>
      <c r="BL143" s="232">
        <v>46132</v>
      </c>
      <c r="BM143" s="232">
        <v>45751</v>
      </c>
      <c r="BN143" s="232">
        <v>46132</v>
      </c>
      <c r="BO143" s="232" t="s">
        <v>6144</v>
      </c>
      <c r="BP143" s="232" t="s">
        <v>805</v>
      </c>
      <c r="BQ143" s="8"/>
      <c r="BR143" s="403"/>
      <c r="BS143" s="8" t="s">
        <v>875</v>
      </c>
      <c r="BT143" s="8"/>
      <c r="BU143" s="8" t="s">
        <v>6162</v>
      </c>
      <c r="BV143" s="8" t="s">
        <v>6148</v>
      </c>
      <c r="BW143" s="597">
        <v>3194559477</v>
      </c>
      <c r="BX143" s="586" t="s">
        <v>7553</v>
      </c>
      <c r="BY143" s="416">
        <v>33830</v>
      </c>
      <c r="BZ143" s="8" t="s">
        <v>3831</v>
      </c>
      <c r="CA143" s="8"/>
      <c r="CB143" s="8"/>
      <c r="CC143" s="232"/>
      <c r="CD143" s="232"/>
      <c r="CE143" s="8" t="s">
        <v>797</v>
      </c>
      <c r="CF143" s="411">
        <f ca="1">DATEDIF(BY143,TODAY(),"Y")</f>
        <v>33</v>
      </c>
      <c r="CG143" s="421" t="s">
        <v>6209</v>
      </c>
      <c r="CH143" s="421" t="s">
        <v>6182</v>
      </c>
      <c r="CI143" s="198" t="s">
        <v>7554</v>
      </c>
      <c r="CJ143" s="8"/>
      <c r="CK143" s="8"/>
    </row>
    <row r="144" spans="1:89" ht="60.75">
      <c r="A144" s="415">
        <v>143</v>
      </c>
      <c r="B144" s="415"/>
      <c r="C144" s="640">
        <v>2025</v>
      </c>
      <c r="D144" s="415" t="s">
        <v>7555</v>
      </c>
      <c r="E144" s="905" t="s">
        <v>7556</v>
      </c>
      <c r="F144" s="907" t="s">
        <v>7557</v>
      </c>
      <c r="G144" s="415" t="s">
        <v>6130</v>
      </c>
      <c r="H144" s="579">
        <v>52778137</v>
      </c>
      <c r="I144" s="415">
        <v>9</v>
      </c>
      <c r="J144" s="415" t="s">
        <v>6131</v>
      </c>
      <c r="K144" s="506" t="s">
        <v>6424</v>
      </c>
      <c r="L144" s="415" t="s">
        <v>6978</v>
      </c>
      <c r="M144" s="415" t="s">
        <v>6530</v>
      </c>
      <c r="N144" s="415">
        <v>10</v>
      </c>
      <c r="O144" s="415" t="s">
        <v>6135</v>
      </c>
      <c r="P144" s="415" t="s">
        <v>7558</v>
      </c>
      <c r="Q144" s="482">
        <v>45744</v>
      </c>
      <c r="R144" s="647">
        <v>4</v>
      </c>
      <c r="S144" s="641">
        <f>_xlfn.DAYS(U144,T144)</f>
        <v>121</v>
      </c>
      <c r="T144" s="482">
        <v>45748</v>
      </c>
      <c r="U144" s="482">
        <v>45869</v>
      </c>
      <c r="V144" s="482"/>
      <c r="W144" s="415"/>
      <c r="X144" s="579"/>
      <c r="Y144" s="644">
        <v>2</v>
      </c>
      <c r="Z144" s="415">
        <v>6</v>
      </c>
      <c r="AA144" s="482">
        <v>45866</v>
      </c>
      <c r="AB144" s="495"/>
      <c r="AC144" s="420"/>
      <c r="AD144" s="420"/>
      <c r="AE144" s="4" t="s">
        <v>21</v>
      </c>
      <c r="AF144" s="420" t="s">
        <v>7559</v>
      </c>
      <c r="AG144" s="340" t="e">
        <f t="shared" ca="1" si="2"/>
        <v>#VALUE!</v>
      </c>
      <c r="AH144" s="423" t="s">
        <v>6138</v>
      </c>
      <c r="AI144" s="423" t="s">
        <v>6138</v>
      </c>
      <c r="AJ144" s="346" t="s">
        <v>7550</v>
      </c>
      <c r="AK144" s="4" t="s">
        <v>6140</v>
      </c>
      <c r="AL144" s="8" t="s">
        <v>1527</v>
      </c>
      <c r="AM144" s="424"/>
      <c r="AN144" s="425"/>
      <c r="AO144" s="4">
        <v>130722</v>
      </c>
      <c r="AP144" s="4"/>
      <c r="AQ144" s="234" t="e">
        <f>#REF!/R144</f>
        <v>#REF!</v>
      </c>
      <c r="AR144" s="234" t="e">
        <f>#REF!/AT144</f>
        <v>#REF!</v>
      </c>
      <c r="AS144" s="8" t="s">
        <v>7560</v>
      </c>
      <c r="AT144" s="4">
        <f>_xlfn.DAYS(U144,T144)</f>
        <v>121</v>
      </c>
      <c r="AU144" s="8" t="s">
        <v>6143</v>
      </c>
      <c r="AV144" s="8">
        <v>781</v>
      </c>
      <c r="AW144" s="232">
        <v>45737</v>
      </c>
      <c r="AX144" s="392">
        <v>100000000</v>
      </c>
      <c r="AY144" s="8">
        <v>860</v>
      </c>
      <c r="AZ144" s="392">
        <v>20000000</v>
      </c>
      <c r="BA144" s="420">
        <v>45748</v>
      </c>
      <c r="BB144" s="421">
        <v>1022</v>
      </c>
      <c r="BC144" s="422">
        <v>10000000</v>
      </c>
      <c r="BD144" s="420">
        <v>45868</v>
      </c>
      <c r="BE144" s="4">
        <v>877</v>
      </c>
      <c r="BF144" s="8" t="s">
        <v>6144</v>
      </c>
      <c r="BG144" s="232">
        <v>45748</v>
      </c>
      <c r="BH144" s="4">
        <v>1</v>
      </c>
      <c r="BI144" s="8">
        <v>1</v>
      </c>
      <c r="BJ144" s="231" t="s">
        <v>7561</v>
      </c>
      <c r="BK144" s="4" t="s">
        <v>202</v>
      </c>
      <c r="BL144" s="232">
        <v>45747</v>
      </c>
      <c r="BM144" s="232">
        <v>45744</v>
      </c>
      <c r="BN144" s="232">
        <v>46058</v>
      </c>
      <c r="BO144" s="232" t="s">
        <v>6144</v>
      </c>
      <c r="BP144" s="232" t="s">
        <v>805</v>
      </c>
      <c r="BQ144" s="8"/>
      <c r="BR144" s="403"/>
      <c r="BS144" s="8" t="s">
        <v>875</v>
      </c>
      <c r="BT144" s="8"/>
      <c r="BU144" s="8" t="s">
        <v>6162</v>
      </c>
      <c r="BV144" s="8" t="s">
        <v>6148</v>
      </c>
      <c r="BW144" s="597">
        <v>3177737136</v>
      </c>
      <c r="BX144" s="586" t="s">
        <v>7562</v>
      </c>
      <c r="BY144" s="416">
        <v>30377</v>
      </c>
      <c r="BZ144" s="8" t="s">
        <v>3831</v>
      </c>
      <c r="CA144" s="8"/>
      <c r="CB144" s="8"/>
      <c r="CC144" s="232"/>
      <c r="CD144" s="232"/>
      <c r="CE144" s="8" t="s">
        <v>797</v>
      </c>
      <c r="CF144" s="411">
        <f ca="1">DATEDIF(BY144,TODAY(),"Y")</f>
        <v>43</v>
      </c>
      <c r="CG144" s="421" t="s">
        <v>6181</v>
      </c>
      <c r="CH144" s="421" t="s">
        <v>6166</v>
      </c>
      <c r="CI144" s="198" t="s">
        <v>7563</v>
      </c>
      <c r="CJ144" s="8" t="s">
        <v>7564</v>
      </c>
      <c r="CK144" s="8"/>
    </row>
    <row r="145" spans="1:89" ht="76.5">
      <c r="A145" s="415">
        <v>144</v>
      </c>
      <c r="B145" s="415"/>
      <c r="C145" s="640">
        <v>2025</v>
      </c>
      <c r="D145" s="415" t="s">
        <v>7565</v>
      </c>
      <c r="E145" s="905" t="s">
        <v>7566</v>
      </c>
      <c r="F145" s="907" t="s">
        <v>7567</v>
      </c>
      <c r="G145" s="415" t="s">
        <v>6130</v>
      </c>
      <c r="H145" s="579">
        <v>1032371963</v>
      </c>
      <c r="I145" s="415">
        <v>6</v>
      </c>
      <c r="J145" s="415" t="s">
        <v>6131</v>
      </c>
      <c r="K145" s="506" t="s">
        <v>6570</v>
      </c>
      <c r="L145" s="415" t="s">
        <v>7003</v>
      </c>
      <c r="M145" s="415" t="s">
        <v>6530</v>
      </c>
      <c r="N145" s="415">
        <v>10</v>
      </c>
      <c r="O145" s="415" t="s">
        <v>6135</v>
      </c>
      <c r="P145" s="415" t="s">
        <v>7568</v>
      </c>
      <c r="Q145" s="482">
        <v>45744</v>
      </c>
      <c r="R145" s="647">
        <v>6</v>
      </c>
      <c r="S145" s="641">
        <f>_xlfn.DAYS(U145,T145)</f>
        <v>182</v>
      </c>
      <c r="T145" s="482">
        <v>45750</v>
      </c>
      <c r="U145" s="482">
        <v>45932</v>
      </c>
      <c r="V145" s="482"/>
      <c r="W145" s="415"/>
      <c r="X145" s="579"/>
      <c r="Y145" s="644"/>
      <c r="Z145" s="415"/>
      <c r="AA145" s="482"/>
      <c r="AB145" s="495"/>
      <c r="AC145" s="420"/>
      <c r="AD145" s="420"/>
      <c r="AE145" s="4" t="s">
        <v>21</v>
      </c>
      <c r="AF145" s="420">
        <v>45932</v>
      </c>
      <c r="AG145" s="340">
        <f t="shared" ca="1" si="2"/>
        <v>-216</v>
      </c>
      <c r="AH145" s="423" t="s">
        <v>6138</v>
      </c>
      <c r="AI145" s="423" t="s">
        <v>6138</v>
      </c>
      <c r="AJ145" s="346" t="s">
        <v>7569</v>
      </c>
      <c r="AK145" s="4" t="s">
        <v>6140</v>
      </c>
      <c r="AL145" s="8" t="s">
        <v>6192</v>
      </c>
      <c r="AM145" s="424"/>
      <c r="AN145" s="425"/>
      <c r="AO145" s="4">
        <v>131616</v>
      </c>
      <c r="AP145" s="4"/>
      <c r="AQ145" s="234" t="e">
        <f>#REF!/R145</f>
        <v>#REF!</v>
      </c>
      <c r="AR145" s="234" t="e">
        <f>#REF!/AT145</f>
        <v>#REF!</v>
      </c>
      <c r="AS145" s="8" t="s">
        <v>7570</v>
      </c>
      <c r="AT145" s="4">
        <f>_xlfn.DAYS(U145,T145)</f>
        <v>182</v>
      </c>
      <c r="AU145" s="8" t="s">
        <v>6143</v>
      </c>
      <c r="AV145" s="8">
        <v>766</v>
      </c>
      <c r="AW145" s="232">
        <v>45729</v>
      </c>
      <c r="AX145" s="392">
        <v>240000000</v>
      </c>
      <c r="AY145" s="8">
        <v>863</v>
      </c>
      <c r="AZ145" s="392">
        <v>30000000</v>
      </c>
      <c r="BA145" s="420">
        <v>45748</v>
      </c>
      <c r="BB145" s="421"/>
      <c r="BC145" s="422"/>
      <c r="BD145" s="420"/>
      <c r="BE145" s="4"/>
      <c r="BF145" s="8" t="s">
        <v>6144</v>
      </c>
      <c r="BG145" s="232">
        <v>45750</v>
      </c>
      <c r="BH145" s="4">
        <v>1</v>
      </c>
      <c r="BI145" s="8">
        <v>1</v>
      </c>
      <c r="BJ145" s="231" t="s">
        <v>7571</v>
      </c>
      <c r="BK145" s="4" t="s">
        <v>202</v>
      </c>
      <c r="BL145" s="232">
        <v>45744</v>
      </c>
      <c r="BM145" s="232">
        <v>45744</v>
      </c>
      <c r="BN145" s="232">
        <v>45763</v>
      </c>
      <c r="BO145" s="232" t="s">
        <v>6144</v>
      </c>
      <c r="BP145" s="232" t="s">
        <v>805</v>
      </c>
      <c r="BQ145" s="8"/>
      <c r="BR145" s="403"/>
      <c r="BS145" s="8" t="s">
        <v>875</v>
      </c>
      <c r="BT145" s="8"/>
      <c r="BU145" s="8" t="s">
        <v>6162</v>
      </c>
      <c r="BV145" s="8" t="s">
        <v>6148</v>
      </c>
      <c r="BW145" s="597">
        <v>3142012105</v>
      </c>
      <c r="BX145" s="586" t="s">
        <v>7572</v>
      </c>
      <c r="BY145" s="416">
        <v>31688</v>
      </c>
      <c r="BZ145" s="8" t="s">
        <v>3831</v>
      </c>
      <c r="CA145" s="8"/>
      <c r="CB145" s="8"/>
      <c r="CC145" s="232"/>
      <c r="CD145" s="232"/>
      <c r="CE145" s="8" t="s">
        <v>797</v>
      </c>
      <c r="CF145" s="411">
        <f ca="1">DATEDIF(BY145,TODAY(),"Y")</f>
        <v>39</v>
      </c>
      <c r="CG145" s="421" t="s">
        <v>6209</v>
      </c>
      <c r="CH145" s="421" t="s">
        <v>6210</v>
      </c>
      <c r="CI145" s="198" t="s">
        <v>7573</v>
      </c>
      <c r="CJ145" s="8"/>
      <c r="CK145" s="8"/>
    </row>
    <row r="146" spans="1:89" ht="76.5">
      <c r="A146" s="415">
        <v>145</v>
      </c>
      <c r="B146" s="415"/>
      <c r="C146" s="640">
        <v>2025</v>
      </c>
      <c r="D146" s="415" t="s">
        <v>7574</v>
      </c>
      <c r="E146" s="905" t="s">
        <v>7575</v>
      </c>
      <c r="F146" s="907" t="s">
        <v>7576</v>
      </c>
      <c r="G146" s="415" t="s">
        <v>6130</v>
      </c>
      <c r="H146" s="579">
        <v>1012323516</v>
      </c>
      <c r="I146" s="415">
        <v>1</v>
      </c>
      <c r="J146" s="415" t="s">
        <v>6131</v>
      </c>
      <c r="K146" s="506" t="s">
        <v>6570</v>
      </c>
      <c r="L146" s="415" t="s">
        <v>7003</v>
      </c>
      <c r="M146" s="415" t="s">
        <v>6530</v>
      </c>
      <c r="N146" s="415">
        <v>10</v>
      </c>
      <c r="O146" s="415" t="s">
        <v>6135</v>
      </c>
      <c r="P146" s="415" t="s">
        <v>7568</v>
      </c>
      <c r="Q146" s="482">
        <v>45744</v>
      </c>
      <c r="R146" s="647">
        <v>6</v>
      </c>
      <c r="S146" s="641">
        <f>_xlfn.DAYS(U146,T146)</f>
        <v>182</v>
      </c>
      <c r="T146" s="482">
        <v>45750</v>
      </c>
      <c r="U146" s="482">
        <v>45932</v>
      </c>
      <c r="V146" s="482"/>
      <c r="W146" s="415"/>
      <c r="X146" s="579"/>
      <c r="Y146" s="644"/>
      <c r="Z146" s="415"/>
      <c r="AA146" s="482"/>
      <c r="AB146" s="495"/>
      <c r="AC146" s="420"/>
      <c r="AD146" s="420"/>
      <c r="AE146" s="4" t="s">
        <v>21</v>
      </c>
      <c r="AF146" s="420">
        <v>45932</v>
      </c>
      <c r="AG146" s="340">
        <f t="shared" ca="1" si="2"/>
        <v>-216</v>
      </c>
      <c r="AH146" s="423" t="s">
        <v>6138</v>
      </c>
      <c r="AI146" s="423" t="s">
        <v>6138</v>
      </c>
      <c r="AJ146" s="346" t="s">
        <v>7577</v>
      </c>
      <c r="AK146" s="4" t="s">
        <v>6140</v>
      </c>
      <c r="AL146" s="8" t="s">
        <v>6192</v>
      </c>
      <c r="AM146" s="424"/>
      <c r="AN146" s="425"/>
      <c r="AO146" s="4">
        <v>131616</v>
      </c>
      <c r="AP146" s="4"/>
      <c r="AQ146" s="234" t="e">
        <f>#REF!/R146</f>
        <v>#REF!</v>
      </c>
      <c r="AR146" s="234" t="e">
        <f>#REF!/AT146</f>
        <v>#REF!</v>
      </c>
      <c r="AS146" s="8" t="s">
        <v>7578</v>
      </c>
      <c r="AT146" s="4">
        <f>_xlfn.DAYS(U146,T146)</f>
        <v>182</v>
      </c>
      <c r="AU146" s="8" t="s">
        <v>6143</v>
      </c>
      <c r="AV146" s="8">
        <v>766</v>
      </c>
      <c r="AW146" s="232">
        <v>45729</v>
      </c>
      <c r="AX146" s="392">
        <v>240000000</v>
      </c>
      <c r="AY146" s="8">
        <v>857</v>
      </c>
      <c r="AZ146" s="392">
        <v>30000000</v>
      </c>
      <c r="BA146" s="420">
        <v>45748</v>
      </c>
      <c r="BB146" s="421"/>
      <c r="BC146" s="422"/>
      <c r="BD146" s="420"/>
      <c r="BE146" s="4"/>
      <c r="BF146" s="8" t="s">
        <v>6144</v>
      </c>
      <c r="BG146" s="232">
        <v>45750</v>
      </c>
      <c r="BH146" s="4">
        <v>1</v>
      </c>
      <c r="BI146" s="8">
        <v>1</v>
      </c>
      <c r="BJ146" s="231" t="s">
        <v>7579</v>
      </c>
      <c r="BK146" s="4" t="s">
        <v>202</v>
      </c>
      <c r="BL146" s="232">
        <v>45744</v>
      </c>
      <c r="BM146" s="232">
        <v>45744</v>
      </c>
      <c r="BN146" s="232">
        <v>46132</v>
      </c>
      <c r="BO146" s="232" t="s">
        <v>6144</v>
      </c>
      <c r="BP146" s="232" t="s">
        <v>805</v>
      </c>
      <c r="BQ146" s="8"/>
      <c r="BR146" s="403"/>
      <c r="BS146" s="8" t="s">
        <v>875</v>
      </c>
      <c r="BT146" s="8"/>
      <c r="BU146" s="8" t="s">
        <v>6147</v>
      </c>
      <c r="BV146" s="8" t="s">
        <v>6148</v>
      </c>
      <c r="BW146" s="597">
        <v>3108551674</v>
      </c>
      <c r="BX146" s="586" t="s">
        <v>7580</v>
      </c>
      <c r="BY146" s="416">
        <v>31561</v>
      </c>
      <c r="BZ146" s="8" t="s">
        <v>3831</v>
      </c>
      <c r="CA146" s="8"/>
      <c r="CB146" s="8"/>
      <c r="CC146" s="232"/>
      <c r="CD146" s="232"/>
      <c r="CE146" s="8" t="s">
        <v>797</v>
      </c>
      <c r="CF146" s="411">
        <f ca="1">DATEDIF(BY146,TODAY(),"Y")</f>
        <v>39</v>
      </c>
      <c r="CG146" s="421" t="s">
        <v>6181</v>
      </c>
      <c r="CH146" s="421" t="s">
        <v>6245</v>
      </c>
      <c r="CI146" s="198" t="s">
        <v>7581</v>
      </c>
      <c r="CJ146" s="8"/>
      <c r="CK146" s="8"/>
    </row>
    <row r="147" spans="1:89" ht="19.5" customHeight="1">
      <c r="A147" s="415">
        <v>146</v>
      </c>
      <c r="B147" s="415"/>
      <c r="C147" s="640">
        <v>2025</v>
      </c>
      <c r="D147" s="415" t="s">
        <v>7582</v>
      </c>
      <c r="E147" s="905" t="s">
        <v>7583</v>
      </c>
      <c r="F147" s="907" t="s">
        <v>7584</v>
      </c>
      <c r="G147" s="415" t="s">
        <v>6130</v>
      </c>
      <c r="H147" s="579">
        <v>79815095</v>
      </c>
      <c r="I147" s="415">
        <v>5</v>
      </c>
      <c r="J147" s="415" t="s">
        <v>6131</v>
      </c>
      <c r="K147" s="506" t="s">
        <v>6132</v>
      </c>
      <c r="L147" s="415" t="s">
        <v>6909</v>
      </c>
      <c r="M147" s="415" t="s">
        <v>6530</v>
      </c>
      <c r="N147" s="415">
        <v>10</v>
      </c>
      <c r="O147" s="415" t="s">
        <v>6135</v>
      </c>
      <c r="P147" s="415" t="s">
        <v>7585</v>
      </c>
      <c r="Q147" s="482">
        <v>45749</v>
      </c>
      <c r="R147" s="647">
        <v>6</v>
      </c>
      <c r="S147" s="641">
        <f>_xlfn.DAYS(U147,T147)</f>
        <v>182</v>
      </c>
      <c r="T147" s="482">
        <v>45755</v>
      </c>
      <c r="U147" s="482">
        <v>45937</v>
      </c>
      <c r="V147" s="482"/>
      <c r="W147" s="415"/>
      <c r="X147" s="579"/>
      <c r="Y147" s="644"/>
      <c r="Z147" s="415"/>
      <c r="AA147" s="482"/>
      <c r="AB147" s="495"/>
      <c r="AC147" s="420"/>
      <c r="AD147" s="420"/>
      <c r="AE147" s="4" t="s">
        <v>21</v>
      </c>
      <c r="AF147" s="420">
        <v>45937</v>
      </c>
      <c r="AG147" s="340">
        <f t="shared" ca="1" si="2"/>
        <v>-211</v>
      </c>
      <c r="AH147" s="423" t="s">
        <v>6138</v>
      </c>
      <c r="AI147" s="423" t="s">
        <v>6138</v>
      </c>
      <c r="AJ147" s="346" t="s">
        <v>7586</v>
      </c>
      <c r="AK147" s="4" t="s">
        <v>6140</v>
      </c>
      <c r="AL147" s="8" t="s">
        <v>125</v>
      </c>
      <c r="AM147" s="424"/>
      <c r="AN147" s="425"/>
      <c r="AO147" s="4">
        <v>130500</v>
      </c>
      <c r="AP147" s="4"/>
      <c r="AQ147" s="234" t="e">
        <f>#REF!/R147</f>
        <v>#REF!</v>
      </c>
      <c r="AR147" s="234" t="e">
        <f>#REF!/AT147</f>
        <v>#REF!</v>
      </c>
      <c r="AS147" s="8" t="s">
        <v>7587</v>
      </c>
      <c r="AT147" s="4">
        <f>_xlfn.DAYS(U147,T147)</f>
        <v>182</v>
      </c>
      <c r="AU147" s="8" t="s">
        <v>6143</v>
      </c>
      <c r="AV147" s="8">
        <v>782</v>
      </c>
      <c r="AW147" s="232">
        <v>45737</v>
      </c>
      <c r="AX147" s="392">
        <v>72000000</v>
      </c>
      <c r="AY147" s="8">
        <v>874</v>
      </c>
      <c r="AZ147" s="392">
        <v>36000000</v>
      </c>
      <c r="BA147" s="420">
        <v>45751</v>
      </c>
      <c r="BB147" s="421"/>
      <c r="BC147" s="422"/>
      <c r="BD147" s="420"/>
      <c r="BE147" s="4"/>
      <c r="BF147" s="8" t="s">
        <v>6144</v>
      </c>
      <c r="BG147" s="232">
        <v>45742</v>
      </c>
      <c r="BH147" s="4">
        <v>5</v>
      </c>
      <c r="BI147" s="8">
        <v>5</v>
      </c>
      <c r="BJ147" s="231" t="s">
        <v>7588</v>
      </c>
      <c r="BK147" s="4" t="s">
        <v>202</v>
      </c>
      <c r="BL147" s="232">
        <v>45750</v>
      </c>
      <c r="BM147" s="232">
        <v>45749</v>
      </c>
      <c r="BN147" s="232">
        <v>46128</v>
      </c>
      <c r="BO147" s="232" t="s">
        <v>6144</v>
      </c>
      <c r="BP147" s="232" t="s">
        <v>805</v>
      </c>
      <c r="BQ147" s="8"/>
      <c r="BR147" s="403"/>
      <c r="BS147" s="8" t="s">
        <v>875</v>
      </c>
      <c r="BT147" s="8"/>
      <c r="BU147" s="8" t="s">
        <v>6147</v>
      </c>
      <c r="BV147" s="8" t="s">
        <v>6148</v>
      </c>
      <c r="BW147" s="597">
        <v>3204218741</v>
      </c>
      <c r="BX147" s="586" t="s">
        <v>7589</v>
      </c>
      <c r="BY147" s="416">
        <v>27846</v>
      </c>
      <c r="BZ147" s="8" t="s">
        <v>3831</v>
      </c>
      <c r="CA147" s="8"/>
      <c r="CB147" s="8"/>
      <c r="CC147" s="232"/>
      <c r="CD147" s="232"/>
      <c r="CE147" s="8" t="s">
        <v>797</v>
      </c>
      <c r="CF147" s="411">
        <f ca="1">DATEDIF(BY147,TODAY(),"Y")</f>
        <v>50</v>
      </c>
      <c r="CG147" s="421" t="s">
        <v>6209</v>
      </c>
      <c r="CH147" s="421" t="s">
        <v>6245</v>
      </c>
      <c r="CI147" s="198" t="s">
        <v>7590</v>
      </c>
      <c r="CJ147" s="415" t="s">
        <v>7591</v>
      </c>
      <c r="CK147" s="8"/>
    </row>
    <row r="148" spans="1:89" ht="60.75">
      <c r="A148" s="415">
        <v>147</v>
      </c>
      <c r="B148" s="415"/>
      <c r="C148" s="640">
        <v>2025</v>
      </c>
      <c r="D148" s="415" t="s">
        <v>7592</v>
      </c>
      <c r="E148" s="905" t="s">
        <v>7593</v>
      </c>
      <c r="F148" s="907" t="s">
        <v>7594</v>
      </c>
      <c r="G148" s="415" t="s">
        <v>6130</v>
      </c>
      <c r="H148" s="579">
        <v>52196889</v>
      </c>
      <c r="I148" s="415">
        <v>0</v>
      </c>
      <c r="J148" s="415" t="s">
        <v>6131</v>
      </c>
      <c r="K148" s="506" t="s">
        <v>6424</v>
      </c>
      <c r="L148" s="415" t="s">
        <v>6978</v>
      </c>
      <c r="M148" s="415" t="s">
        <v>6530</v>
      </c>
      <c r="N148" s="415">
        <v>10</v>
      </c>
      <c r="O148" s="415" t="s">
        <v>6135</v>
      </c>
      <c r="P148" s="415" t="s">
        <v>7558</v>
      </c>
      <c r="Q148" s="482">
        <v>45744</v>
      </c>
      <c r="R148" s="647">
        <v>4</v>
      </c>
      <c r="S148" s="641">
        <f>_xlfn.DAYS(U148,T148)</f>
        <v>121</v>
      </c>
      <c r="T148" s="482">
        <v>45750</v>
      </c>
      <c r="U148" s="482">
        <v>45871</v>
      </c>
      <c r="V148" s="482"/>
      <c r="W148" s="415"/>
      <c r="X148" s="579"/>
      <c r="Y148" s="644">
        <v>2</v>
      </c>
      <c r="Z148" s="415">
        <v>6</v>
      </c>
      <c r="AA148" s="482">
        <v>45867</v>
      </c>
      <c r="AB148" s="495"/>
      <c r="AC148" s="420"/>
      <c r="AD148" s="420"/>
      <c r="AE148" s="4" t="s">
        <v>21</v>
      </c>
      <c r="AF148" s="420">
        <v>45932</v>
      </c>
      <c r="AG148" s="340">
        <f t="shared" ca="1" si="2"/>
        <v>-216</v>
      </c>
      <c r="AH148" s="423" t="s">
        <v>6138</v>
      </c>
      <c r="AI148" s="423" t="s">
        <v>6138</v>
      </c>
      <c r="AJ148" s="346" t="s">
        <v>7595</v>
      </c>
      <c r="AK148" s="4" t="s">
        <v>6140</v>
      </c>
      <c r="AL148" s="8" t="s">
        <v>6775</v>
      </c>
      <c r="AM148" s="424"/>
      <c r="AN148" s="425"/>
      <c r="AO148" s="4">
        <v>130722</v>
      </c>
      <c r="AP148" s="4"/>
      <c r="AQ148" s="234" t="e">
        <f>#REF!/R148</f>
        <v>#REF!</v>
      </c>
      <c r="AR148" s="234" t="e">
        <f>#REF!/AT148</f>
        <v>#REF!</v>
      </c>
      <c r="AS148" s="8" t="s">
        <v>7596</v>
      </c>
      <c r="AT148" s="4">
        <f>_xlfn.DAYS(U148,T148)</f>
        <v>121</v>
      </c>
      <c r="AU148" s="8" t="s">
        <v>6143</v>
      </c>
      <c r="AV148" s="8">
        <v>781</v>
      </c>
      <c r="AW148" s="232">
        <v>45737</v>
      </c>
      <c r="AX148" s="392">
        <v>100000000</v>
      </c>
      <c r="AY148" s="8">
        <v>861</v>
      </c>
      <c r="AZ148" s="392">
        <v>20000000</v>
      </c>
      <c r="BA148" s="420">
        <v>45748</v>
      </c>
      <c r="BB148" s="421"/>
      <c r="BC148" s="422"/>
      <c r="BD148" s="420"/>
      <c r="BE148" s="4"/>
      <c r="BF148" s="8" t="s">
        <v>6144</v>
      </c>
      <c r="BG148" s="232">
        <v>45750</v>
      </c>
      <c r="BH148" s="4">
        <v>1</v>
      </c>
      <c r="BI148" s="8">
        <v>1</v>
      </c>
      <c r="BJ148" s="231" t="s">
        <v>7597</v>
      </c>
      <c r="BK148" s="4" t="s">
        <v>202</v>
      </c>
      <c r="BL148" s="232">
        <v>45744</v>
      </c>
      <c r="BM148" s="232">
        <v>45744</v>
      </c>
      <c r="BN148" s="232">
        <v>46127</v>
      </c>
      <c r="BO148" s="232" t="s">
        <v>6144</v>
      </c>
      <c r="BP148" s="232" t="s">
        <v>805</v>
      </c>
      <c r="BQ148" s="8"/>
      <c r="BR148" s="403"/>
      <c r="BS148" s="8" t="s">
        <v>875</v>
      </c>
      <c r="BT148" s="8"/>
      <c r="BU148" s="8" t="s">
        <v>6162</v>
      </c>
      <c r="BV148" s="8" t="s">
        <v>6148</v>
      </c>
      <c r="BW148" s="597">
        <v>3102582863</v>
      </c>
      <c r="BX148" s="586" t="s">
        <v>7598</v>
      </c>
      <c r="BY148" s="416">
        <v>27531</v>
      </c>
      <c r="BZ148" s="8" t="s">
        <v>6554</v>
      </c>
      <c r="CA148" s="8"/>
      <c r="CB148" s="8"/>
      <c r="CC148" s="232"/>
      <c r="CD148" s="232"/>
      <c r="CE148" s="8" t="s">
        <v>797</v>
      </c>
      <c r="CF148" s="411">
        <f ca="1">DATEDIF(BY148,TODAY(),"Y")</f>
        <v>50</v>
      </c>
      <c r="CG148" s="421" t="s">
        <v>6181</v>
      </c>
      <c r="CH148" s="421" t="s">
        <v>6166</v>
      </c>
      <c r="CI148" s="198" t="s">
        <v>7599</v>
      </c>
      <c r="CJ148" s="8"/>
      <c r="CK148" s="8"/>
    </row>
    <row r="149" spans="1:89" ht="106.5">
      <c r="A149" s="415">
        <v>148</v>
      </c>
      <c r="B149" s="415"/>
      <c r="C149" s="640">
        <v>2025</v>
      </c>
      <c r="D149" s="415" t="s">
        <v>7600</v>
      </c>
      <c r="E149" s="905" t="s">
        <v>7601</v>
      </c>
      <c r="F149" s="907" t="s">
        <v>7602</v>
      </c>
      <c r="G149" s="415" t="s">
        <v>6130</v>
      </c>
      <c r="H149" s="579">
        <v>1023024426</v>
      </c>
      <c r="I149" s="415">
        <v>2</v>
      </c>
      <c r="J149" s="415" t="s">
        <v>6131</v>
      </c>
      <c r="K149" s="506" t="s">
        <v>6132</v>
      </c>
      <c r="L149" s="415" t="s">
        <v>6909</v>
      </c>
      <c r="M149" s="415" t="s">
        <v>6530</v>
      </c>
      <c r="N149" s="415">
        <v>10</v>
      </c>
      <c r="O149" s="415" t="s">
        <v>6135</v>
      </c>
      <c r="P149" s="415" t="s">
        <v>6960</v>
      </c>
      <c r="Q149" s="482">
        <v>45744</v>
      </c>
      <c r="R149" s="647">
        <v>6</v>
      </c>
      <c r="S149" s="641">
        <f>_xlfn.DAYS(U149,T149)</f>
        <v>183</v>
      </c>
      <c r="T149" s="482">
        <v>45744</v>
      </c>
      <c r="U149" s="482">
        <v>45927</v>
      </c>
      <c r="V149" s="482"/>
      <c r="W149" s="415"/>
      <c r="X149" s="579"/>
      <c r="Y149" s="644">
        <v>3</v>
      </c>
      <c r="Z149" s="415">
        <v>9</v>
      </c>
      <c r="AA149" s="482">
        <v>45890</v>
      </c>
      <c r="AB149" s="495"/>
      <c r="AC149" s="420"/>
      <c r="AD149" s="420"/>
      <c r="AE149" s="420" t="s">
        <v>21</v>
      </c>
      <c r="AF149" s="420">
        <v>46018</v>
      </c>
      <c r="AG149" s="340">
        <f t="shared" ca="1" si="2"/>
        <v>-130</v>
      </c>
      <c r="AH149" s="423" t="s">
        <v>6138</v>
      </c>
      <c r="AI149" s="423" t="s">
        <v>6138</v>
      </c>
      <c r="AJ149" s="346" t="s">
        <v>7603</v>
      </c>
      <c r="AK149" s="4" t="s">
        <v>6140</v>
      </c>
      <c r="AL149" s="8" t="s">
        <v>1438</v>
      </c>
      <c r="AM149" s="424"/>
      <c r="AN149" s="425"/>
      <c r="AO149" s="4">
        <v>130886</v>
      </c>
      <c r="AP149" s="4"/>
      <c r="AQ149" s="234" t="e">
        <f>#REF!/R149</f>
        <v>#REF!</v>
      </c>
      <c r="AR149" s="234" t="e">
        <f>#REF!/AT149</f>
        <v>#REF!</v>
      </c>
      <c r="AS149" s="8" t="s">
        <v>7604</v>
      </c>
      <c r="AT149" s="4">
        <f>_xlfn.DAYS(U149,T149)</f>
        <v>183</v>
      </c>
      <c r="AU149" s="8" t="s">
        <v>6143</v>
      </c>
      <c r="AV149" s="8">
        <v>743</v>
      </c>
      <c r="AW149" s="232">
        <v>45709</v>
      </c>
      <c r="AX149" s="392">
        <v>90000000</v>
      </c>
      <c r="AY149" s="8">
        <v>847</v>
      </c>
      <c r="AZ149" s="392">
        <v>30000000</v>
      </c>
      <c r="BA149" s="420">
        <v>45744</v>
      </c>
      <c r="BB149" s="421"/>
      <c r="BC149" s="422">
        <v>15000000</v>
      </c>
      <c r="BD149" s="420"/>
      <c r="BE149" s="4">
        <v>953</v>
      </c>
      <c r="BF149" s="8" t="s">
        <v>6144</v>
      </c>
      <c r="BG149" s="232">
        <v>45744</v>
      </c>
      <c r="BH149" s="4">
        <v>1</v>
      </c>
      <c r="BI149" s="8">
        <v>1</v>
      </c>
      <c r="BJ149" s="231" t="s">
        <v>7605</v>
      </c>
      <c r="BK149" s="4" t="s">
        <v>1056</v>
      </c>
      <c r="BL149" s="232">
        <v>45744</v>
      </c>
      <c r="BM149" s="232">
        <v>45744</v>
      </c>
      <c r="BN149" s="232">
        <v>46126</v>
      </c>
      <c r="BO149" s="232" t="s">
        <v>6144</v>
      </c>
      <c r="BP149" s="232" t="s">
        <v>805</v>
      </c>
      <c r="BQ149" s="8"/>
      <c r="BR149" s="403"/>
      <c r="BS149" s="8" t="s">
        <v>875</v>
      </c>
      <c r="BT149" s="8"/>
      <c r="BU149" s="8" t="s">
        <v>6162</v>
      </c>
      <c r="BV149" s="8" t="s">
        <v>6148</v>
      </c>
      <c r="BW149" s="597">
        <v>3028338404</v>
      </c>
      <c r="BX149" s="586" t="s">
        <v>7606</v>
      </c>
      <c r="BY149" s="416">
        <v>35708</v>
      </c>
      <c r="BZ149" s="8" t="s">
        <v>3831</v>
      </c>
      <c r="CA149" s="8"/>
      <c r="CB149" s="8"/>
      <c r="CC149" s="232"/>
      <c r="CD149" s="232"/>
      <c r="CE149" s="8" t="s">
        <v>797</v>
      </c>
      <c r="CF149" s="411">
        <f ca="1">DATEDIF(BY149,TODAY(),"Y")</f>
        <v>28</v>
      </c>
      <c r="CG149" s="421" t="s">
        <v>6181</v>
      </c>
      <c r="CH149" s="421" t="s">
        <v>6151</v>
      </c>
      <c r="CI149" s="198" t="s">
        <v>7607</v>
      </c>
      <c r="CJ149" s="8"/>
      <c r="CK149" s="8"/>
    </row>
    <row r="150" spans="1:89" ht="45.75">
      <c r="A150" s="415">
        <v>149</v>
      </c>
      <c r="B150" s="415"/>
      <c r="C150" s="640">
        <v>2025</v>
      </c>
      <c r="D150" s="415" t="s">
        <v>7608</v>
      </c>
      <c r="E150" s="905" t="s">
        <v>7609</v>
      </c>
      <c r="F150" s="907" t="s">
        <v>7610</v>
      </c>
      <c r="G150" s="415" t="s">
        <v>6130</v>
      </c>
      <c r="H150" s="579">
        <v>79750566</v>
      </c>
      <c r="I150" s="415">
        <v>1</v>
      </c>
      <c r="J150" s="415" t="s">
        <v>6131</v>
      </c>
      <c r="K150" s="506" t="s">
        <v>6132</v>
      </c>
      <c r="L150" s="415" t="s">
        <v>6909</v>
      </c>
      <c r="M150" s="415" t="s">
        <v>6530</v>
      </c>
      <c r="N150" s="415">
        <v>10</v>
      </c>
      <c r="O150" s="415" t="s">
        <v>6135</v>
      </c>
      <c r="P150" s="415" t="s">
        <v>7219</v>
      </c>
      <c r="Q150" s="482">
        <v>45744</v>
      </c>
      <c r="R150" s="647">
        <v>6</v>
      </c>
      <c r="S150" s="641">
        <f>_xlfn.DAYS(U150,T150)</f>
        <v>182</v>
      </c>
      <c r="T150" s="482">
        <v>45750</v>
      </c>
      <c r="U150" s="482">
        <v>45932</v>
      </c>
      <c r="V150" s="482"/>
      <c r="W150" s="415"/>
      <c r="X150" s="579"/>
      <c r="Y150" s="644"/>
      <c r="Z150" s="415"/>
      <c r="AA150" s="482"/>
      <c r="AB150" s="495"/>
      <c r="AC150" s="420"/>
      <c r="AD150" s="420"/>
      <c r="AE150" s="420"/>
      <c r="AF150" s="420">
        <v>45932</v>
      </c>
      <c r="AG150" s="340">
        <f t="shared" ca="1" si="2"/>
        <v>-216</v>
      </c>
      <c r="AH150" s="423" t="s">
        <v>6138</v>
      </c>
      <c r="AI150" s="423" t="s">
        <v>6138</v>
      </c>
      <c r="AJ150" s="463" t="s">
        <v>7611</v>
      </c>
      <c r="AK150" s="4" t="s">
        <v>6140</v>
      </c>
      <c r="AL150" s="8" t="s">
        <v>125</v>
      </c>
      <c r="AM150" s="424"/>
      <c r="AN150" s="425"/>
      <c r="AO150" s="4">
        <v>130504</v>
      </c>
      <c r="AP150" s="4"/>
      <c r="AQ150" s="234" t="e">
        <f>#REF!/R150</f>
        <v>#REF!</v>
      </c>
      <c r="AR150" s="234" t="e">
        <f>#REF!/AT150</f>
        <v>#REF!</v>
      </c>
      <c r="AS150" s="8" t="s">
        <v>7612</v>
      </c>
      <c r="AT150" s="4">
        <f>_xlfn.DAYS(U150,T150)</f>
        <v>182</v>
      </c>
      <c r="AU150" s="8" t="s">
        <v>6143</v>
      </c>
      <c r="AV150" s="8">
        <v>746</v>
      </c>
      <c r="AW150" s="232">
        <v>45720</v>
      </c>
      <c r="AX150" s="392">
        <v>108000000</v>
      </c>
      <c r="AY150" s="8">
        <v>851</v>
      </c>
      <c r="AZ150" s="392">
        <v>36000000</v>
      </c>
      <c r="BA150" s="420">
        <v>45747</v>
      </c>
      <c r="BB150" s="421"/>
      <c r="BC150" s="422"/>
      <c r="BD150" s="420"/>
      <c r="BE150" s="4"/>
      <c r="BF150" s="8" t="s">
        <v>6144</v>
      </c>
      <c r="BG150" s="232">
        <v>45932</v>
      </c>
      <c r="BH150" s="4">
        <v>5</v>
      </c>
      <c r="BI150" s="8">
        <v>5</v>
      </c>
      <c r="BJ150" s="231" t="s">
        <v>7613</v>
      </c>
      <c r="BK150" s="4" t="s">
        <v>202</v>
      </c>
      <c r="BL150" s="232">
        <v>45744</v>
      </c>
      <c r="BM150" s="232">
        <v>45744</v>
      </c>
      <c r="BN150" s="232">
        <v>46122</v>
      </c>
      <c r="BO150" s="232" t="s">
        <v>6144</v>
      </c>
      <c r="BP150" s="232" t="s">
        <v>805</v>
      </c>
      <c r="BQ150" s="8"/>
      <c r="BR150" s="403"/>
      <c r="BS150" s="8" t="s">
        <v>875</v>
      </c>
      <c r="BT150" s="8"/>
      <c r="BU150" s="8" t="s">
        <v>6162</v>
      </c>
      <c r="BV150" s="8" t="s">
        <v>6148</v>
      </c>
      <c r="BW150" s="597"/>
      <c r="BX150" s="586"/>
      <c r="BY150" s="416"/>
      <c r="BZ150" s="8" t="s">
        <v>3831</v>
      </c>
      <c r="CA150" s="8"/>
      <c r="CB150" s="8"/>
      <c r="CC150" s="232"/>
      <c r="CD150" s="232"/>
      <c r="CE150" s="8" t="s">
        <v>797</v>
      </c>
      <c r="CF150" s="411">
        <f ca="1">DATEDIF(BY150,TODAY(),"Y")</f>
        <v>126</v>
      </c>
      <c r="CG150" s="421"/>
      <c r="CH150" s="421"/>
      <c r="CI150" s="8"/>
      <c r="CJ150" s="8"/>
      <c r="CK150" s="8"/>
    </row>
    <row r="151" spans="1:89" ht="60.75">
      <c r="A151" s="415">
        <v>150</v>
      </c>
      <c r="B151" s="415"/>
      <c r="C151" s="640">
        <v>2025</v>
      </c>
      <c r="D151" s="415" t="s">
        <v>7614</v>
      </c>
      <c r="E151" s="905" t="s">
        <v>7615</v>
      </c>
      <c r="F151" s="907" t="s">
        <v>7616</v>
      </c>
      <c r="G151" s="415" t="s">
        <v>6130</v>
      </c>
      <c r="H151" s="579">
        <v>1020843981</v>
      </c>
      <c r="I151" s="415">
        <v>1</v>
      </c>
      <c r="J151" s="415" t="s">
        <v>6131</v>
      </c>
      <c r="K151" s="506" t="s">
        <v>7617</v>
      </c>
      <c r="L151" s="415" t="s">
        <v>7618</v>
      </c>
      <c r="M151" s="415" t="s">
        <v>7619</v>
      </c>
      <c r="N151" s="415">
        <v>10</v>
      </c>
      <c r="O151" s="415" t="s">
        <v>6135</v>
      </c>
      <c r="P151" s="415" t="s">
        <v>7620</v>
      </c>
      <c r="Q151" s="482">
        <v>45756</v>
      </c>
      <c r="R151" s="647">
        <v>6</v>
      </c>
      <c r="S151" s="641">
        <f>_xlfn.DAYS(U151,T151)</f>
        <v>182</v>
      </c>
      <c r="T151" s="482">
        <v>45762</v>
      </c>
      <c r="U151" s="482">
        <v>45944</v>
      </c>
      <c r="V151" s="482"/>
      <c r="W151" s="415"/>
      <c r="X151" s="579"/>
      <c r="Y151" s="644"/>
      <c r="Z151" s="415"/>
      <c r="AA151" s="482"/>
      <c r="AB151" s="495"/>
      <c r="AC151" s="420"/>
      <c r="AD151" s="420"/>
      <c r="AE151" s="420"/>
      <c r="AF151" s="420">
        <v>45944</v>
      </c>
      <c r="AG151" s="340">
        <f t="shared" ca="1" si="2"/>
        <v>-204</v>
      </c>
      <c r="AH151" s="423" t="s">
        <v>6138</v>
      </c>
      <c r="AI151" s="423" t="s">
        <v>6138</v>
      </c>
      <c r="AJ151" s="463" t="s">
        <v>7621</v>
      </c>
      <c r="AK151" s="4" t="s">
        <v>6140</v>
      </c>
      <c r="AL151" s="8" t="s">
        <v>6192</v>
      </c>
      <c r="AM151" s="424"/>
      <c r="AN151" s="425"/>
      <c r="AO151" s="4">
        <v>131614</v>
      </c>
      <c r="AP151" s="4"/>
      <c r="AQ151" s="234" t="e">
        <f>#REF!/R151</f>
        <v>#REF!</v>
      </c>
      <c r="AR151" s="234" t="e">
        <f>#REF!/AT151</f>
        <v>#REF!</v>
      </c>
      <c r="AS151" s="8" t="s">
        <v>7622</v>
      </c>
      <c r="AT151" s="4">
        <f>_xlfn.DAYS(U151,T151)</f>
        <v>182</v>
      </c>
      <c r="AU151" s="8" t="s">
        <v>6143</v>
      </c>
      <c r="AV151" s="8">
        <v>762</v>
      </c>
      <c r="AW151" s="232">
        <v>45729</v>
      </c>
      <c r="AX151" s="392">
        <v>30000000</v>
      </c>
      <c r="AY151" s="8">
        <v>890</v>
      </c>
      <c r="AZ151" s="392">
        <v>30000000</v>
      </c>
      <c r="BA151" s="420">
        <v>45758</v>
      </c>
      <c r="BB151" s="421"/>
      <c r="BC151" s="422"/>
      <c r="BD151" s="420"/>
      <c r="BE151" s="4"/>
      <c r="BF151" s="8" t="s">
        <v>6144</v>
      </c>
      <c r="BG151" s="232">
        <v>45762</v>
      </c>
      <c r="BH151" s="4">
        <v>2</v>
      </c>
      <c r="BI151" s="8">
        <v>2</v>
      </c>
      <c r="BJ151" s="231" t="s">
        <v>7623</v>
      </c>
      <c r="BK151" s="4" t="s">
        <v>202</v>
      </c>
      <c r="BL151" s="232">
        <v>45756</v>
      </c>
      <c r="BM151" s="232">
        <v>45756</v>
      </c>
      <c r="BN151" s="232">
        <v>45756</v>
      </c>
      <c r="BO151" s="232" t="s">
        <v>6144</v>
      </c>
      <c r="BP151" s="232" t="s">
        <v>805</v>
      </c>
      <c r="BQ151" s="8"/>
      <c r="BR151" s="403"/>
      <c r="BS151" s="8" t="s">
        <v>875</v>
      </c>
      <c r="BT151" s="8"/>
      <c r="BU151" s="8" t="s">
        <v>6162</v>
      </c>
      <c r="BV151" s="8" t="s">
        <v>6148</v>
      </c>
      <c r="BW151" s="597">
        <v>3112348332</v>
      </c>
      <c r="BX151" s="586" t="s">
        <v>7624</v>
      </c>
      <c r="BY151" s="416">
        <v>36437</v>
      </c>
      <c r="BZ151" s="8"/>
      <c r="CA151" s="8"/>
      <c r="CB151" s="8"/>
      <c r="CC151" s="232"/>
      <c r="CD151" s="232"/>
      <c r="CE151" s="8" t="s">
        <v>797</v>
      </c>
      <c r="CF151" s="411">
        <f ca="1">DATEDIF(BY151,TODAY(),"Y")</f>
        <v>26</v>
      </c>
      <c r="CG151" s="421" t="s">
        <v>6209</v>
      </c>
      <c r="CH151" s="421" t="s">
        <v>6182</v>
      </c>
      <c r="CI151" s="198" t="s">
        <v>7625</v>
      </c>
      <c r="CJ151" s="8"/>
      <c r="CK151" s="8"/>
    </row>
    <row r="152" spans="1:89" ht="30.75">
      <c r="A152" s="415">
        <v>151</v>
      </c>
      <c r="B152" s="415"/>
      <c r="C152" s="640">
        <v>2025</v>
      </c>
      <c r="D152" s="415" t="s">
        <v>7626</v>
      </c>
      <c r="E152" s="905" t="s">
        <v>7627</v>
      </c>
      <c r="F152" s="907" t="s">
        <v>7628</v>
      </c>
      <c r="G152" s="415" t="s">
        <v>6130</v>
      </c>
      <c r="H152" s="579">
        <v>1033772033</v>
      </c>
      <c r="I152" s="415">
        <v>6</v>
      </c>
      <c r="J152" s="415" t="s">
        <v>6131</v>
      </c>
      <c r="K152" s="415" t="s">
        <v>6132</v>
      </c>
      <c r="L152" s="415" t="s">
        <v>6477</v>
      </c>
      <c r="M152" s="415" t="s">
        <v>7629</v>
      </c>
      <c r="N152" s="415">
        <v>10</v>
      </c>
      <c r="O152" s="415" t="s">
        <v>6135</v>
      </c>
      <c r="P152" s="415" t="s">
        <v>7630</v>
      </c>
      <c r="Q152" s="482">
        <v>45747</v>
      </c>
      <c r="R152" s="647">
        <v>6</v>
      </c>
      <c r="S152" s="641">
        <v>180</v>
      </c>
      <c r="T152" s="482">
        <v>45749</v>
      </c>
      <c r="U152" s="482">
        <v>45931</v>
      </c>
      <c r="V152" s="482"/>
      <c r="W152" s="415"/>
      <c r="X152" s="579"/>
      <c r="Y152" s="644"/>
      <c r="Z152" s="415"/>
      <c r="AA152" s="482"/>
      <c r="AB152" s="495"/>
      <c r="AC152" s="420"/>
      <c r="AD152" s="420"/>
      <c r="AE152" s="420"/>
      <c r="AF152" s="420">
        <v>45931</v>
      </c>
      <c r="AG152" s="340">
        <f t="shared" ca="1" si="2"/>
        <v>-217</v>
      </c>
      <c r="AH152" s="423" t="s">
        <v>6138</v>
      </c>
      <c r="AI152" s="423" t="s">
        <v>6138</v>
      </c>
      <c r="AJ152" s="505" t="s">
        <v>7631</v>
      </c>
      <c r="AK152" s="8" t="s">
        <v>7632</v>
      </c>
      <c r="AL152" s="8" t="s">
        <v>823</v>
      </c>
      <c r="AM152" s="424"/>
      <c r="AN152" s="425"/>
      <c r="AO152" s="4">
        <v>132151</v>
      </c>
      <c r="AP152" s="4"/>
      <c r="AQ152" s="488" t="e">
        <f>#REF!/R152</f>
        <v>#REF!</v>
      </c>
      <c r="AR152" s="488" t="e">
        <f>#REF!/AT152</f>
        <v>#REF!</v>
      </c>
      <c r="AS152" s="8" t="s">
        <v>7633</v>
      </c>
      <c r="AT152" s="4">
        <v>182</v>
      </c>
      <c r="AU152" s="8" t="s">
        <v>6143</v>
      </c>
      <c r="AV152" s="8">
        <v>785</v>
      </c>
      <c r="AW152" s="232">
        <v>45743</v>
      </c>
      <c r="AX152" s="489">
        <v>19200000</v>
      </c>
      <c r="AY152" s="8">
        <v>864</v>
      </c>
      <c r="AZ152" s="489">
        <v>19200000</v>
      </c>
      <c r="BA152" s="420">
        <v>45748</v>
      </c>
      <c r="BB152" s="485"/>
      <c r="BC152" s="486"/>
      <c r="BD152" s="484"/>
      <c r="BE152" s="487"/>
      <c r="BF152" s="8" t="s">
        <v>6144</v>
      </c>
      <c r="BG152" s="465" t="s">
        <v>7634</v>
      </c>
      <c r="BH152" s="4">
        <v>1</v>
      </c>
      <c r="BI152" s="8">
        <v>1</v>
      </c>
      <c r="BJ152" s="231" t="s">
        <v>7635</v>
      </c>
      <c r="BK152" s="4" t="s">
        <v>1056</v>
      </c>
      <c r="BL152" s="465">
        <v>45747</v>
      </c>
      <c r="BM152" s="465">
        <v>45747</v>
      </c>
      <c r="BN152" s="232">
        <v>46123</v>
      </c>
      <c r="BO152" s="232" t="s">
        <v>6144</v>
      </c>
      <c r="BP152" s="232" t="s">
        <v>805</v>
      </c>
      <c r="BQ152" s="8"/>
      <c r="BR152" s="403"/>
      <c r="BS152" s="8" t="s">
        <v>875</v>
      </c>
      <c r="BT152" s="8"/>
      <c r="BU152" s="8" t="s">
        <v>6147</v>
      </c>
      <c r="BV152" s="8" t="s">
        <v>6148</v>
      </c>
      <c r="BW152" s="597">
        <v>3138037498</v>
      </c>
      <c r="BX152" s="586" t="s">
        <v>7636</v>
      </c>
      <c r="BY152" s="416">
        <v>34726</v>
      </c>
      <c r="BZ152" s="8" t="s">
        <v>6554</v>
      </c>
      <c r="CA152" s="8"/>
      <c r="CB152" s="8"/>
      <c r="CC152" s="232"/>
      <c r="CD152" s="232"/>
      <c r="CE152" s="8" t="s">
        <v>797</v>
      </c>
      <c r="CF152" s="411">
        <f ca="1">DATEDIF(BY152,TODAY(),"Y")</f>
        <v>31</v>
      </c>
      <c r="CG152" s="421" t="s">
        <v>6181</v>
      </c>
      <c r="CH152" s="421" t="s">
        <v>6269</v>
      </c>
      <c r="CI152" s="490" t="s">
        <v>7637</v>
      </c>
      <c r="CJ152" s="8"/>
      <c r="CK152" s="8"/>
    </row>
    <row r="153" spans="1:89" ht="66.75">
      <c r="A153" s="415">
        <v>152</v>
      </c>
      <c r="B153" s="415"/>
      <c r="C153" s="640">
        <v>2025</v>
      </c>
      <c r="D153" s="415" t="s">
        <v>7638</v>
      </c>
      <c r="E153" s="905" t="s">
        <v>7639</v>
      </c>
      <c r="F153" s="907" t="s">
        <v>7640</v>
      </c>
      <c r="G153" s="415" t="s">
        <v>6130</v>
      </c>
      <c r="H153" s="579">
        <v>1001283009</v>
      </c>
      <c r="I153" s="415">
        <v>4</v>
      </c>
      <c r="J153" s="415" t="s">
        <v>6131</v>
      </c>
      <c r="K153" s="506" t="s">
        <v>6570</v>
      </c>
      <c r="L153" s="415" t="s">
        <v>7003</v>
      </c>
      <c r="M153" s="415" t="s">
        <v>6530</v>
      </c>
      <c r="N153" s="415">
        <v>10</v>
      </c>
      <c r="O153" s="415" t="s">
        <v>6135</v>
      </c>
      <c r="P153" s="667" t="s">
        <v>7641</v>
      </c>
      <c r="Q153" s="482">
        <v>45744</v>
      </c>
      <c r="R153" s="647">
        <v>6</v>
      </c>
      <c r="S153" s="641">
        <f>_xlfn.DAYS(U153,T153)</f>
        <v>182</v>
      </c>
      <c r="T153" s="482">
        <v>45750</v>
      </c>
      <c r="U153" s="482">
        <v>45932</v>
      </c>
      <c r="V153" s="482"/>
      <c r="W153" s="415"/>
      <c r="X153" s="579"/>
      <c r="Y153" s="644"/>
      <c r="Z153" s="415"/>
      <c r="AA153" s="482"/>
      <c r="AB153" s="495"/>
      <c r="AC153" s="420"/>
      <c r="AD153" s="420"/>
      <c r="AE153" s="420"/>
      <c r="AF153" s="420">
        <v>45932</v>
      </c>
      <c r="AG153" s="340">
        <f t="shared" ca="1" si="2"/>
        <v>-216</v>
      </c>
      <c r="AH153" s="423" t="s">
        <v>6138</v>
      </c>
      <c r="AI153" s="423" t="s">
        <v>6138</v>
      </c>
      <c r="AJ153" s="346" t="s">
        <v>7642</v>
      </c>
      <c r="AK153" s="8" t="s">
        <v>7632</v>
      </c>
      <c r="AL153" s="8" t="s">
        <v>6192</v>
      </c>
      <c r="AM153" s="424"/>
      <c r="AN153" s="425"/>
      <c r="AO153" s="4">
        <v>131616</v>
      </c>
      <c r="AP153" s="4"/>
      <c r="AQ153" s="234" t="e">
        <f>#REF!/R153</f>
        <v>#REF!</v>
      </c>
      <c r="AR153" s="234" t="e">
        <f>#REF!/AT153</f>
        <v>#REF!</v>
      </c>
      <c r="AS153" s="8" t="s">
        <v>7643</v>
      </c>
      <c r="AT153" s="4">
        <f>_xlfn.DAYS(U153,T153)</f>
        <v>182</v>
      </c>
      <c r="AU153" s="8" t="s">
        <v>6143</v>
      </c>
      <c r="AV153" s="8">
        <v>766</v>
      </c>
      <c r="AW153" s="232">
        <v>45729</v>
      </c>
      <c r="AX153" s="392">
        <v>30000000</v>
      </c>
      <c r="AY153" s="8">
        <v>854</v>
      </c>
      <c r="AZ153" s="392">
        <v>30000000</v>
      </c>
      <c r="BA153" s="420">
        <v>45747</v>
      </c>
      <c r="BB153" s="421"/>
      <c r="BC153" s="422"/>
      <c r="BD153" s="420"/>
      <c r="BE153" s="4"/>
      <c r="BF153" s="8" t="s">
        <v>6144</v>
      </c>
      <c r="BG153" s="232" t="s">
        <v>7644</v>
      </c>
      <c r="BH153" s="4">
        <v>1</v>
      </c>
      <c r="BI153" s="8">
        <v>1</v>
      </c>
      <c r="BJ153" s="231" t="s">
        <v>7645</v>
      </c>
      <c r="BK153" s="4" t="s">
        <v>202</v>
      </c>
      <c r="BL153" s="232" t="s">
        <v>7646</v>
      </c>
      <c r="BM153" s="232" t="s">
        <v>7646</v>
      </c>
      <c r="BN153" s="232">
        <v>46125</v>
      </c>
      <c r="BO153" s="232" t="s">
        <v>6144</v>
      </c>
      <c r="BP153" s="232" t="s">
        <v>805</v>
      </c>
      <c r="BQ153" s="8"/>
      <c r="BR153" s="403"/>
      <c r="BS153" s="8" t="s">
        <v>875</v>
      </c>
      <c r="BT153" s="8"/>
      <c r="BU153" s="8" t="s">
        <v>6162</v>
      </c>
      <c r="BV153" s="8" t="s">
        <v>6148</v>
      </c>
      <c r="BW153" s="597">
        <v>3173797445</v>
      </c>
      <c r="BX153" s="589" t="s">
        <v>7647</v>
      </c>
      <c r="BY153" s="416">
        <v>37233</v>
      </c>
      <c r="BZ153" s="8" t="s">
        <v>3831</v>
      </c>
      <c r="CA153" s="8"/>
      <c r="CB153" s="8"/>
      <c r="CC153" s="232"/>
      <c r="CD153" s="232"/>
      <c r="CE153" s="8" t="s">
        <v>797</v>
      </c>
      <c r="CF153" s="411">
        <f ca="1">DATEDIF(BY153,TODAY(),"Y")</f>
        <v>24</v>
      </c>
      <c r="CG153" s="421" t="s">
        <v>6165</v>
      </c>
      <c r="CH153" s="421" t="s">
        <v>6166</v>
      </c>
      <c r="CI153" s="198" t="s">
        <v>7648</v>
      </c>
      <c r="CJ153" s="8"/>
      <c r="CK153" s="8"/>
    </row>
    <row r="154" spans="1:89" ht="30.75">
      <c r="A154" s="415">
        <v>153</v>
      </c>
      <c r="B154" s="415"/>
      <c r="C154" s="640">
        <v>2025</v>
      </c>
      <c r="D154" s="415" t="s">
        <v>7649</v>
      </c>
      <c r="E154" s="905" t="s">
        <v>7650</v>
      </c>
      <c r="F154" s="907" t="s">
        <v>7651</v>
      </c>
      <c r="G154" s="415" t="s">
        <v>6130</v>
      </c>
      <c r="H154" s="579">
        <v>1013616563</v>
      </c>
      <c r="I154" s="415">
        <v>8</v>
      </c>
      <c r="J154" s="415" t="s">
        <v>6131</v>
      </c>
      <c r="K154" s="506" t="s">
        <v>6132</v>
      </c>
      <c r="L154" s="415" t="s">
        <v>7652</v>
      </c>
      <c r="M154" s="415" t="s">
        <v>7619</v>
      </c>
      <c r="N154" s="415">
        <v>10</v>
      </c>
      <c r="O154" s="415" t="s">
        <v>6135</v>
      </c>
      <c r="P154" s="415" t="s">
        <v>7653</v>
      </c>
      <c r="Q154" s="482">
        <v>45744</v>
      </c>
      <c r="R154" s="647">
        <v>6</v>
      </c>
      <c r="S154" s="641">
        <f>_xlfn.DAYS(U154,T154)</f>
        <v>182</v>
      </c>
      <c r="T154" s="482">
        <v>45750</v>
      </c>
      <c r="U154" s="482">
        <v>45932</v>
      </c>
      <c r="V154" s="482"/>
      <c r="W154" s="415"/>
      <c r="X154" s="579"/>
      <c r="Y154" s="644"/>
      <c r="Z154" s="415"/>
      <c r="AA154" s="482"/>
      <c r="AB154" s="495"/>
      <c r="AC154" s="420"/>
      <c r="AD154" s="420"/>
      <c r="AE154" s="420"/>
      <c r="AF154" s="420">
        <v>45932</v>
      </c>
      <c r="AG154" s="340">
        <f t="shared" ca="1" si="2"/>
        <v>-216</v>
      </c>
      <c r="AH154" s="423" t="s">
        <v>6138</v>
      </c>
      <c r="AI154" s="423" t="s">
        <v>6138</v>
      </c>
      <c r="AJ154" s="346" t="s">
        <v>7654</v>
      </c>
      <c r="AK154" s="8" t="s">
        <v>6140</v>
      </c>
      <c r="AL154" s="8" t="s">
        <v>125</v>
      </c>
      <c r="AM154" s="424"/>
      <c r="AN154" s="425"/>
      <c r="AO154" s="4">
        <v>130504</v>
      </c>
      <c r="AP154" s="4"/>
      <c r="AQ154" s="234" t="e">
        <f>#REF!/R154</f>
        <v>#REF!</v>
      </c>
      <c r="AR154" s="234" t="e">
        <f>#REF!/AT154</f>
        <v>#REF!</v>
      </c>
      <c r="AS154" s="8" t="s">
        <v>7655</v>
      </c>
      <c r="AT154" s="4">
        <f>_xlfn.DAYS(U154,T154)</f>
        <v>182</v>
      </c>
      <c r="AU154" s="8" t="s">
        <v>6143</v>
      </c>
      <c r="AV154" s="8">
        <v>746</v>
      </c>
      <c r="AW154" s="232">
        <v>45720</v>
      </c>
      <c r="AX154" s="392">
        <v>108000000</v>
      </c>
      <c r="AY154" s="8">
        <v>855</v>
      </c>
      <c r="AZ154" s="392">
        <v>36000000</v>
      </c>
      <c r="BA154" s="420">
        <v>45747</v>
      </c>
      <c r="BB154" s="421"/>
      <c r="BC154" s="422"/>
      <c r="BD154" s="420"/>
      <c r="BE154" s="4"/>
      <c r="BF154" s="8" t="s">
        <v>6144</v>
      </c>
      <c r="BG154" s="232">
        <v>45750</v>
      </c>
      <c r="BH154" s="4">
        <v>5</v>
      </c>
      <c r="BI154" s="8">
        <v>5</v>
      </c>
      <c r="BJ154" s="231" t="s">
        <v>7656</v>
      </c>
      <c r="BK154" s="4" t="s">
        <v>1541</v>
      </c>
      <c r="BL154" s="232">
        <v>45744</v>
      </c>
      <c r="BM154" s="232">
        <v>45744</v>
      </c>
      <c r="BN154" s="232">
        <v>46125</v>
      </c>
      <c r="BO154" s="232" t="s">
        <v>6144</v>
      </c>
      <c r="BP154" s="232" t="s">
        <v>805</v>
      </c>
      <c r="BQ154" s="8"/>
      <c r="BR154" s="403"/>
      <c r="BS154" s="8" t="s">
        <v>875</v>
      </c>
      <c r="BT154" s="8"/>
      <c r="BU154" s="8" t="s">
        <v>6147</v>
      </c>
      <c r="BV154" s="8" t="s">
        <v>6148</v>
      </c>
      <c r="BW154" s="597">
        <v>3103964892</v>
      </c>
      <c r="BX154" s="589" t="s">
        <v>7657</v>
      </c>
      <c r="BY154" s="416">
        <v>33186</v>
      </c>
      <c r="BZ154" s="8" t="s">
        <v>3831</v>
      </c>
      <c r="CA154" s="8"/>
      <c r="CB154" s="8"/>
      <c r="CC154" s="232"/>
      <c r="CD154" s="232"/>
      <c r="CE154" s="8" t="s">
        <v>797</v>
      </c>
      <c r="CF154" s="411">
        <f ca="1">DATEDIF(BY154,TODAY(),"Y")</f>
        <v>35</v>
      </c>
      <c r="CG154" s="421" t="s">
        <v>6150</v>
      </c>
      <c r="CH154" s="421" t="s">
        <v>6245</v>
      </c>
      <c r="CI154" s="198" t="s">
        <v>7658</v>
      </c>
      <c r="CJ154" s="8"/>
      <c r="CK154" s="8"/>
    </row>
    <row r="155" spans="1:89" ht="76.5">
      <c r="A155" s="415">
        <v>154</v>
      </c>
      <c r="B155" s="415"/>
      <c r="C155" s="640">
        <v>2025</v>
      </c>
      <c r="D155" s="415" t="s">
        <v>7659</v>
      </c>
      <c r="E155" s="905" t="s">
        <v>7660</v>
      </c>
      <c r="F155" s="907" t="s">
        <v>7661</v>
      </c>
      <c r="G155" s="415" t="s">
        <v>6130</v>
      </c>
      <c r="H155" s="579">
        <v>51981092</v>
      </c>
      <c r="I155" s="415">
        <v>1</v>
      </c>
      <c r="J155" s="415" t="s">
        <v>6131</v>
      </c>
      <c r="K155" s="506" t="s">
        <v>7662</v>
      </c>
      <c r="L155" s="415" t="s">
        <v>7663</v>
      </c>
      <c r="M155" s="415" t="s">
        <v>6530</v>
      </c>
      <c r="N155" s="415">
        <v>10</v>
      </c>
      <c r="O155" s="415" t="s">
        <v>6135</v>
      </c>
      <c r="P155" s="663" t="s">
        <v>7664</v>
      </c>
      <c r="Q155" s="482">
        <v>45744</v>
      </c>
      <c r="R155" s="647">
        <v>6</v>
      </c>
      <c r="S155" s="641">
        <f>_xlfn.DAYS(U155,T155)</f>
        <v>182</v>
      </c>
      <c r="T155" s="482">
        <v>45748</v>
      </c>
      <c r="U155" s="482">
        <v>45930</v>
      </c>
      <c r="V155" s="482"/>
      <c r="W155" s="415"/>
      <c r="X155" s="579"/>
      <c r="Y155" s="644"/>
      <c r="Z155" s="415"/>
      <c r="AA155" s="482"/>
      <c r="AB155" s="495"/>
      <c r="AC155" s="420"/>
      <c r="AD155" s="420"/>
      <c r="AE155" s="420"/>
      <c r="AF155" s="420">
        <v>45930</v>
      </c>
      <c r="AG155" s="340">
        <f t="shared" ca="1" si="2"/>
        <v>-218</v>
      </c>
      <c r="AH155" s="423" t="s">
        <v>6138</v>
      </c>
      <c r="AI155" s="423" t="s">
        <v>6138</v>
      </c>
      <c r="AJ155" s="346" t="s">
        <v>7665</v>
      </c>
      <c r="AK155" s="8" t="s">
        <v>6140</v>
      </c>
      <c r="AL155" s="8" t="s">
        <v>6192</v>
      </c>
      <c r="AM155" s="424"/>
      <c r="AN155" s="425"/>
      <c r="AO155" s="4">
        <v>131202</v>
      </c>
      <c r="AP155" s="4"/>
      <c r="AQ155" s="234" t="e">
        <f>#REF!/R155</f>
        <v>#REF!</v>
      </c>
      <c r="AR155" s="234" t="e">
        <f>#REF!/AT155</f>
        <v>#REF!</v>
      </c>
      <c r="AS155" s="8" t="s">
        <v>7666</v>
      </c>
      <c r="AT155" s="4">
        <f>_xlfn.DAYS(U155,T155)</f>
        <v>182</v>
      </c>
      <c r="AU155" s="8" t="s">
        <v>6143</v>
      </c>
      <c r="AV155" s="8">
        <v>784</v>
      </c>
      <c r="AW155" s="232">
        <v>45743</v>
      </c>
      <c r="AX155" s="392" t="s">
        <v>7667</v>
      </c>
      <c r="AY155" s="8">
        <v>859</v>
      </c>
      <c r="AZ155" s="392" t="s">
        <v>7667</v>
      </c>
      <c r="BA155" s="420">
        <v>45748</v>
      </c>
      <c r="BB155" s="421"/>
      <c r="BC155" s="422"/>
      <c r="BD155" s="420"/>
      <c r="BE155" s="4"/>
      <c r="BF155" s="8" t="s">
        <v>6144</v>
      </c>
      <c r="BG155" s="232">
        <v>45748</v>
      </c>
      <c r="BH155" s="4">
        <v>1</v>
      </c>
      <c r="BI155" s="8">
        <v>1</v>
      </c>
      <c r="BJ155" s="231" t="s">
        <v>7668</v>
      </c>
      <c r="BK155" s="4" t="s">
        <v>202</v>
      </c>
      <c r="BL155" s="232">
        <v>45744</v>
      </c>
      <c r="BM155" s="232">
        <v>45744</v>
      </c>
      <c r="BN155" s="232">
        <v>46127</v>
      </c>
      <c r="BO155" s="232" t="s">
        <v>6144</v>
      </c>
      <c r="BP155" s="232" t="s">
        <v>805</v>
      </c>
      <c r="BQ155" s="8"/>
      <c r="BR155" s="403"/>
      <c r="BS155" s="8" t="s">
        <v>875</v>
      </c>
      <c r="BT155" s="8"/>
      <c r="BU155" s="8" t="s">
        <v>6162</v>
      </c>
      <c r="BV155" s="8" t="s">
        <v>6148</v>
      </c>
      <c r="BW155" s="597">
        <v>3103362881</v>
      </c>
      <c r="BX155" s="586" t="s">
        <v>7669</v>
      </c>
      <c r="BY155" s="416">
        <v>25807</v>
      </c>
      <c r="BZ155" s="8" t="s">
        <v>3831</v>
      </c>
      <c r="CA155" s="8"/>
      <c r="CB155" s="8"/>
      <c r="CC155" s="232"/>
      <c r="CD155" s="232"/>
      <c r="CE155" s="8" t="s">
        <v>797</v>
      </c>
      <c r="CF155" s="411">
        <f ca="1">DATEDIF(BY155,TODAY(),"Y")</f>
        <v>55</v>
      </c>
      <c r="CG155" s="421" t="s">
        <v>6150</v>
      </c>
      <c r="CH155" s="421" t="s">
        <v>6210</v>
      </c>
      <c r="CI155" s="198" t="s">
        <v>7670</v>
      </c>
      <c r="CJ155" s="8"/>
      <c r="CK155" s="8"/>
    </row>
    <row r="156" spans="1:89" ht="30.75">
      <c r="A156" s="415">
        <v>155</v>
      </c>
      <c r="B156" s="415"/>
      <c r="C156" s="640">
        <v>2025</v>
      </c>
      <c r="D156" s="415" t="s">
        <v>7671</v>
      </c>
      <c r="E156" s="905" t="s">
        <v>7672</v>
      </c>
      <c r="F156" s="907" t="s">
        <v>7673</v>
      </c>
      <c r="G156" s="415" t="s">
        <v>6130</v>
      </c>
      <c r="H156" s="579">
        <v>1013630081</v>
      </c>
      <c r="I156" s="415">
        <v>8</v>
      </c>
      <c r="J156" s="415" t="s">
        <v>6131</v>
      </c>
      <c r="K156" s="415" t="s">
        <v>6132</v>
      </c>
      <c r="L156" s="415" t="s">
        <v>6909</v>
      </c>
      <c r="M156" s="415" t="s">
        <v>6548</v>
      </c>
      <c r="N156" s="415">
        <v>10</v>
      </c>
      <c r="O156" s="415" t="s">
        <v>6135</v>
      </c>
      <c r="P156" s="415" t="s">
        <v>7674</v>
      </c>
      <c r="Q156" s="482">
        <v>45744</v>
      </c>
      <c r="R156" s="647">
        <v>6</v>
      </c>
      <c r="S156" s="641">
        <f>_xlfn.DAYS(U156,T156)</f>
        <v>182</v>
      </c>
      <c r="T156" s="482">
        <v>45750</v>
      </c>
      <c r="U156" s="482">
        <v>45932</v>
      </c>
      <c r="V156" s="482"/>
      <c r="W156" s="415"/>
      <c r="X156" s="579"/>
      <c r="Y156" s="644"/>
      <c r="Z156" s="415"/>
      <c r="AA156" s="482"/>
      <c r="AB156" s="495"/>
      <c r="AC156" s="420"/>
      <c r="AD156" s="420"/>
      <c r="AE156" s="420"/>
      <c r="AF156" s="420">
        <v>45932</v>
      </c>
      <c r="AG156" s="340">
        <f t="shared" ca="1" si="2"/>
        <v>-216</v>
      </c>
      <c r="AH156" s="423" t="s">
        <v>6138</v>
      </c>
      <c r="AI156" s="423" t="s">
        <v>6138</v>
      </c>
      <c r="AJ156" s="346" t="s">
        <v>7675</v>
      </c>
      <c r="AK156" s="8" t="s">
        <v>6140</v>
      </c>
      <c r="AL156" s="8" t="s">
        <v>125</v>
      </c>
      <c r="AM156" s="424"/>
      <c r="AN156" s="425"/>
      <c r="AO156" s="4">
        <v>128349</v>
      </c>
      <c r="AP156" s="4"/>
      <c r="AQ156" s="234" t="e">
        <f>#REF!/R156</f>
        <v>#REF!</v>
      </c>
      <c r="AR156" s="234" t="e">
        <f>#REF!/AT156</f>
        <v>#REF!</v>
      </c>
      <c r="AS156" s="8" t="s">
        <v>6142</v>
      </c>
      <c r="AT156" s="4">
        <f>_xlfn.DAYS(U156,T156)</f>
        <v>182</v>
      </c>
      <c r="AU156" s="8" t="s">
        <v>6143</v>
      </c>
      <c r="AV156" s="8">
        <v>701</v>
      </c>
      <c r="AW156" s="232">
        <v>45691</v>
      </c>
      <c r="AX156" s="392">
        <v>55800000</v>
      </c>
      <c r="AY156" s="8">
        <v>862</v>
      </c>
      <c r="AZ156" s="392" t="s">
        <v>7676</v>
      </c>
      <c r="BA156" s="420">
        <v>45748</v>
      </c>
      <c r="BB156" s="421"/>
      <c r="BC156" s="422"/>
      <c r="BD156" s="420"/>
      <c r="BE156" s="4"/>
      <c r="BF156" s="8" t="s">
        <v>6144</v>
      </c>
      <c r="BG156" s="232">
        <v>45750</v>
      </c>
      <c r="BH156" s="4">
        <v>1</v>
      </c>
      <c r="BI156" s="8">
        <v>1</v>
      </c>
      <c r="BJ156" s="231" t="s">
        <v>7677</v>
      </c>
      <c r="BK156" s="4" t="s">
        <v>1056</v>
      </c>
      <c r="BL156" s="232">
        <v>45747</v>
      </c>
      <c r="BM156" s="232">
        <v>45744</v>
      </c>
      <c r="BN156" s="232">
        <v>46122</v>
      </c>
      <c r="BO156" s="232" t="s">
        <v>6144</v>
      </c>
      <c r="BP156" s="232" t="s">
        <v>805</v>
      </c>
      <c r="BQ156" s="8"/>
      <c r="BR156" s="403"/>
      <c r="BS156" s="8" t="s">
        <v>875</v>
      </c>
      <c r="BT156" s="8"/>
      <c r="BU156" s="8" t="s">
        <v>6162</v>
      </c>
      <c r="BV156" s="8" t="s">
        <v>6148</v>
      </c>
      <c r="BW156" s="597">
        <v>3502095876</v>
      </c>
      <c r="BX156" s="586" t="s">
        <v>7678</v>
      </c>
      <c r="BY156" s="416">
        <v>33644</v>
      </c>
      <c r="BZ156" s="8" t="s">
        <v>3136</v>
      </c>
      <c r="CA156" s="8"/>
      <c r="CB156" s="8"/>
      <c r="CC156" s="232"/>
      <c r="CD156" s="232"/>
      <c r="CE156" s="8" t="s">
        <v>797</v>
      </c>
      <c r="CF156" s="411">
        <f ca="1">DATEDIF(BY156,TODAY(),"Y")</f>
        <v>34</v>
      </c>
      <c r="CG156" s="421" t="s">
        <v>6209</v>
      </c>
      <c r="CH156" s="421" t="s">
        <v>6166</v>
      </c>
      <c r="CI156" s="443" t="s">
        <v>7679</v>
      </c>
      <c r="CJ156" s="8"/>
      <c r="CK156" s="8"/>
    </row>
    <row r="157" spans="1:89" ht="60.75">
      <c r="A157" s="415">
        <v>156</v>
      </c>
      <c r="B157" s="415"/>
      <c r="C157" s="640">
        <v>2025</v>
      </c>
      <c r="D157" s="415" t="s">
        <v>7680</v>
      </c>
      <c r="E157" s="905" t="s">
        <v>7681</v>
      </c>
      <c r="F157" s="907" t="s">
        <v>7682</v>
      </c>
      <c r="G157" s="415" t="s">
        <v>6130</v>
      </c>
      <c r="H157" s="579">
        <v>1014197218</v>
      </c>
      <c r="I157" s="415">
        <v>6</v>
      </c>
      <c r="J157" s="415" t="s">
        <v>6131</v>
      </c>
      <c r="K157" s="506" t="s">
        <v>6424</v>
      </c>
      <c r="L157" s="415" t="s">
        <v>6978</v>
      </c>
      <c r="M157" s="415" t="s">
        <v>7683</v>
      </c>
      <c r="N157" s="415">
        <v>10</v>
      </c>
      <c r="O157" s="415" t="s">
        <v>6135</v>
      </c>
      <c r="P157" s="415" t="s">
        <v>7684</v>
      </c>
      <c r="Q157" s="482">
        <v>45744</v>
      </c>
      <c r="R157" s="647">
        <v>4</v>
      </c>
      <c r="S157" s="414">
        <v>182</v>
      </c>
      <c r="T157" s="482">
        <v>45750</v>
      </c>
      <c r="U157" s="482">
        <v>45871</v>
      </c>
      <c r="V157" s="482"/>
      <c r="W157" s="415"/>
      <c r="X157" s="579"/>
      <c r="Y157" s="644">
        <v>2</v>
      </c>
      <c r="Z157" s="415">
        <v>6</v>
      </c>
      <c r="AA157" s="482">
        <v>45872</v>
      </c>
      <c r="AB157" s="495"/>
      <c r="AC157" s="420"/>
      <c r="AD157" s="420"/>
      <c r="AE157" s="420" t="s">
        <v>21</v>
      </c>
      <c r="AF157" s="420">
        <v>45932</v>
      </c>
      <c r="AG157" s="340">
        <f t="shared" ca="1" si="2"/>
        <v>-216</v>
      </c>
      <c r="AH157" s="423" t="s">
        <v>6138</v>
      </c>
      <c r="AI157" s="423" t="s">
        <v>6138</v>
      </c>
      <c r="AJ157" s="346" t="s">
        <v>7685</v>
      </c>
      <c r="AK157" s="8" t="s">
        <v>6140</v>
      </c>
      <c r="AL157" s="8" t="s">
        <v>6775</v>
      </c>
      <c r="AM157" s="424"/>
      <c r="AN157" s="425"/>
      <c r="AO157" s="4">
        <v>130722</v>
      </c>
      <c r="AP157" s="4"/>
      <c r="AQ157" s="234" t="e">
        <f>#REF!/R157</f>
        <v>#REF!</v>
      </c>
      <c r="AR157" s="234" t="e">
        <f>#REF!/AT157</f>
        <v>#REF!</v>
      </c>
      <c r="AS157" s="8" t="s">
        <v>7686</v>
      </c>
      <c r="AT157" s="4">
        <f>_xlfn.DAYS(U157,T157)</f>
        <v>121</v>
      </c>
      <c r="AU157" s="8" t="s">
        <v>6143</v>
      </c>
      <c r="AV157" s="8">
        <v>781</v>
      </c>
      <c r="AW157" s="232">
        <v>45737</v>
      </c>
      <c r="AX157" s="392">
        <v>100000000</v>
      </c>
      <c r="AY157" s="8">
        <v>868</v>
      </c>
      <c r="AZ157" s="392">
        <v>20000000</v>
      </c>
      <c r="BA157" s="420">
        <v>45750</v>
      </c>
      <c r="BB157" s="421"/>
      <c r="BC157" s="422">
        <v>20000000</v>
      </c>
      <c r="BD157" s="420"/>
      <c r="BE157" s="4">
        <v>884</v>
      </c>
      <c r="BF157" s="8" t="s">
        <v>6144</v>
      </c>
      <c r="BG157" s="232">
        <v>45750</v>
      </c>
      <c r="BH157" s="4">
        <v>1</v>
      </c>
      <c r="BI157" s="8">
        <v>1</v>
      </c>
      <c r="BJ157" s="231" t="s">
        <v>7687</v>
      </c>
      <c r="BK157" s="4" t="s">
        <v>202</v>
      </c>
      <c r="BL157" s="232">
        <v>45747</v>
      </c>
      <c r="BM157" s="232">
        <v>45744</v>
      </c>
      <c r="BN157" s="232">
        <v>46058</v>
      </c>
      <c r="BO157" s="232" t="s">
        <v>6144</v>
      </c>
      <c r="BP157" s="232" t="s">
        <v>805</v>
      </c>
      <c r="BQ157" s="8"/>
      <c r="BR157" s="403"/>
      <c r="BS157" s="8" t="s">
        <v>875</v>
      </c>
      <c r="BT157" s="8"/>
      <c r="BU157" s="8" t="s">
        <v>6147</v>
      </c>
      <c r="BV157" s="8" t="s">
        <v>6148</v>
      </c>
      <c r="BW157" s="597">
        <v>3212198282</v>
      </c>
      <c r="BX157" s="586" t="s">
        <v>7688</v>
      </c>
      <c r="BY157" s="416">
        <v>25183</v>
      </c>
      <c r="BZ157" s="8" t="s">
        <v>3136</v>
      </c>
      <c r="CA157" s="8"/>
      <c r="CB157" s="8"/>
      <c r="CC157" s="232"/>
      <c r="CD157" s="232"/>
      <c r="CE157" s="8" t="s">
        <v>797</v>
      </c>
      <c r="CF157" s="411">
        <f ca="1">DATEDIF(BY157,TODAY(),"Y")</f>
        <v>57</v>
      </c>
      <c r="CG157" s="421" t="s">
        <v>6181</v>
      </c>
      <c r="CH157" s="421" t="s">
        <v>6210</v>
      </c>
      <c r="CI157" s="198" t="s">
        <v>7689</v>
      </c>
      <c r="CJ157" s="8"/>
      <c r="CK157" s="8"/>
    </row>
    <row r="158" spans="1:89" ht="76.5">
      <c r="A158" s="415">
        <v>157</v>
      </c>
      <c r="B158" s="415"/>
      <c r="C158" s="640">
        <v>2025</v>
      </c>
      <c r="D158" s="415" t="s">
        <v>7690</v>
      </c>
      <c r="E158" s="905" t="s">
        <v>7691</v>
      </c>
      <c r="F158" s="907" t="s">
        <v>7692</v>
      </c>
      <c r="G158" s="415" t="s">
        <v>6130</v>
      </c>
      <c r="H158" s="579">
        <v>53073299</v>
      </c>
      <c r="I158" s="415">
        <v>0</v>
      </c>
      <c r="J158" s="415" t="s">
        <v>6131</v>
      </c>
      <c r="K158" s="506" t="s">
        <v>6570</v>
      </c>
      <c r="L158" s="415" t="s">
        <v>7003</v>
      </c>
      <c r="M158" s="415" t="s">
        <v>6530</v>
      </c>
      <c r="N158" s="415">
        <v>10</v>
      </c>
      <c r="O158" s="415" t="s">
        <v>6135</v>
      </c>
      <c r="P158" s="415" t="s">
        <v>7693</v>
      </c>
      <c r="Q158" s="482">
        <v>45744</v>
      </c>
      <c r="R158" s="647">
        <v>6</v>
      </c>
      <c r="S158" s="641">
        <f>_xlfn.DAYS(U158,T158)</f>
        <v>182</v>
      </c>
      <c r="T158" s="482">
        <v>45750</v>
      </c>
      <c r="U158" s="482">
        <v>45932</v>
      </c>
      <c r="V158" s="482"/>
      <c r="W158" s="415"/>
      <c r="X158" s="579"/>
      <c r="Y158" s="644"/>
      <c r="Z158" s="415"/>
      <c r="AA158" s="482"/>
      <c r="AB158" s="495"/>
      <c r="AC158" s="420"/>
      <c r="AD158" s="420"/>
      <c r="AE158" s="420"/>
      <c r="AF158" s="420">
        <v>45932</v>
      </c>
      <c r="AG158" s="340">
        <f t="shared" ca="1" si="2"/>
        <v>-216</v>
      </c>
      <c r="AH158" s="423" t="s">
        <v>6138</v>
      </c>
      <c r="AI158" s="423" t="s">
        <v>6138</v>
      </c>
      <c r="AJ158" s="463" t="s">
        <v>7694</v>
      </c>
      <c r="AK158" s="8" t="s">
        <v>6140</v>
      </c>
      <c r="AL158" s="8" t="s">
        <v>6192</v>
      </c>
      <c r="AM158" s="424"/>
      <c r="AN158" s="425"/>
      <c r="AO158" s="4">
        <v>131616</v>
      </c>
      <c r="AP158" s="4"/>
      <c r="AQ158" s="234" t="e">
        <f>#REF!/R158</f>
        <v>#REF!</v>
      </c>
      <c r="AR158" s="234" t="e">
        <f>#REF!/AT158</f>
        <v>#REF!</v>
      </c>
      <c r="AS158" s="8" t="s">
        <v>7695</v>
      </c>
      <c r="AT158" s="4">
        <f>_xlfn.DAYS(U158,T158)</f>
        <v>182</v>
      </c>
      <c r="AU158" s="8" t="s">
        <v>6143</v>
      </c>
      <c r="AV158" s="8">
        <v>766</v>
      </c>
      <c r="AW158" s="232">
        <v>45729</v>
      </c>
      <c r="AX158" s="392">
        <v>240000000</v>
      </c>
      <c r="AY158" s="8">
        <v>853</v>
      </c>
      <c r="AZ158" s="392">
        <v>30000000</v>
      </c>
      <c r="BA158" s="420">
        <v>45747</v>
      </c>
      <c r="BB158" s="421"/>
      <c r="BC158" s="422"/>
      <c r="BD158" s="420"/>
      <c r="BE158" s="4"/>
      <c r="BF158" s="8" t="s">
        <v>6144</v>
      </c>
      <c r="BG158" s="232" t="s">
        <v>7696</v>
      </c>
      <c r="BH158" s="4">
        <v>1</v>
      </c>
      <c r="BI158" s="8">
        <v>1</v>
      </c>
      <c r="BJ158" s="231" t="s">
        <v>7697</v>
      </c>
      <c r="BK158" s="4" t="s">
        <v>202</v>
      </c>
      <c r="BL158" s="232" t="s">
        <v>7698</v>
      </c>
      <c r="BM158" s="232">
        <v>45744</v>
      </c>
      <c r="BN158" s="232">
        <v>46132</v>
      </c>
      <c r="BO158" s="232" t="s">
        <v>6144</v>
      </c>
      <c r="BP158" s="232" t="s">
        <v>805</v>
      </c>
      <c r="BQ158" s="8"/>
      <c r="BR158" s="403"/>
      <c r="BS158" s="8" t="s">
        <v>875</v>
      </c>
      <c r="BT158" s="8"/>
      <c r="BU158" s="8" t="s">
        <v>6162</v>
      </c>
      <c r="BV158" s="8" t="s">
        <v>6148</v>
      </c>
      <c r="BW158" s="597">
        <v>3134038736</v>
      </c>
      <c r="BX158" s="586" t="s">
        <v>7699</v>
      </c>
      <c r="BY158" s="416">
        <v>30765</v>
      </c>
      <c r="BZ158" s="8" t="s">
        <v>3831</v>
      </c>
      <c r="CA158" s="8"/>
      <c r="CB158" s="8"/>
      <c r="CC158" s="232"/>
      <c r="CD158" s="232"/>
      <c r="CE158" s="8" t="s">
        <v>797</v>
      </c>
      <c r="CF158" s="411">
        <f ca="1">DATEDIF(BY158,TODAY(),"Y")</f>
        <v>42</v>
      </c>
      <c r="CG158" s="421" t="s">
        <v>6150</v>
      </c>
      <c r="CH158" s="421" t="s">
        <v>6269</v>
      </c>
      <c r="CI158" s="415" t="s">
        <v>7700</v>
      </c>
      <c r="CJ158" s="8"/>
      <c r="CK158" s="8"/>
    </row>
    <row r="159" spans="1:89" ht="45.75">
      <c r="A159" s="415">
        <v>158</v>
      </c>
      <c r="B159" s="415"/>
      <c r="C159" s="640">
        <v>2025</v>
      </c>
      <c r="D159" s="415" t="s">
        <v>7701</v>
      </c>
      <c r="E159" s="905" t="s">
        <v>7702</v>
      </c>
      <c r="F159" s="907" t="s">
        <v>7703</v>
      </c>
      <c r="G159" s="415" t="s">
        <v>6130</v>
      </c>
      <c r="H159" s="579">
        <v>1018427410</v>
      </c>
      <c r="I159" s="415">
        <v>7</v>
      </c>
      <c r="J159" s="415" t="s">
        <v>6131</v>
      </c>
      <c r="K159" s="506" t="s">
        <v>6412</v>
      </c>
      <c r="L159" s="415" t="s">
        <v>7548</v>
      </c>
      <c r="M159" s="415" t="s">
        <v>7704</v>
      </c>
      <c r="N159" s="415">
        <v>10</v>
      </c>
      <c r="O159" s="415" t="s">
        <v>6135</v>
      </c>
      <c r="P159" s="415" t="s">
        <v>7705</v>
      </c>
      <c r="Q159" s="482">
        <v>45750</v>
      </c>
      <c r="R159" s="647">
        <v>6</v>
      </c>
      <c r="S159" s="641">
        <f>_xlfn.DAYS(U159,T159)</f>
        <v>182</v>
      </c>
      <c r="T159" s="482">
        <v>45755</v>
      </c>
      <c r="U159" s="482">
        <v>45937</v>
      </c>
      <c r="V159" s="482"/>
      <c r="W159" s="415"/>
      <c r="X159" s="579"/>
      <c r="Y159" s="644"/>
      <c r="Z159" s="415"/>
      <c r="AA159" s="482"/>
      <c r="AB159" s="495"/>
      <c r="AC159" s="420"/>
      <c r="AD159" s="420"/>
      <c r="AE159" s="420"/>
      <c r="AF159" s="420">
        <v>45937</v>
      </c>
      <c r="AG159" s="340">
        <f t="shared" ca="1" si="2"/>
        <v>-211</v>
      </c>
      <c r="AH159" s="423" t="s">
        <v>6138</v>
      </c>
      <c r="AI159" s="423" t="s">
        <v>6138</v>
      </c>
      <c r="AJ159" s="346" t="s">
        <v>7706</v>
      </c>
      <c r="AK159" s="8" t="s">
        <v>6140</v>
      </c>
      <c r="AL159" s="8" t="s">
        <v>6192</v>
      </c>
      <c r="AM159" s="424"/>
      <c r="AN159" s="425"/>
      <c r="AO159" s="4">
        <v>131599</v>
      </c>
      <c r="AP159" s="4"/>
      <c r="AQ159" s="234" t="e">
        <f>#REF!/R159</f>
        <v>#REF!</v>
      </c>
      <c r="AR159" s="234" t="e">
        <f>#REF!/AT159</f>
        <v>#REF!</v>
      </c>
      <c r="AS159" s="8" t="s">
        <v>7707</v>
      </c>
      <c r="AT159" s="4">
        <f>_xlfn.DAYS(U159,T159)</f>
        <v>182</v>
      </c>
      <c r="AU159" s="8" t="s">
        <v>6143</v>
      </c>
      <c r="AV159" s="8">
        <v>768</v>
      </c>
      <c r="AW159" s="232">
        <v>45729</v>
      </c>
      <c r="AX159" s="392">
        <v>75000000</v>
      </c>
      <c r="AY159" s="8">
        <v>876</v>
      </c>
      <c r="AZ159" s="392">
        <v>15000000</v>
      </c>
      <c r="BA159" s="420">
        <v>45751</v>
      </c>
      <c r="BB159" s="421"/>
      <c r="BC159" s="422"/>
      <c r="BD159" s="420"/>
      <c r="BE159" s="4"/>
      <c r="BF159" s="8" t="s">
        <v>6144</v>
      </c>
      <c r="BG159" s="232">
        <v>45755</v>
      </c>
      <c r="BH159" s="4">
        <v>4</v>
      </c>
      <c r="BI159" s="8">
        <v>4</v>
      </c>
      <c r="BJ159" s="231" t="s">
        <v>7708</v>
      </c>
      <c r="BK159" s="4" t="s">
        <v>202</v>
      </c>
      <c r="BL159" s="232">
        <v>45751</v>
      </c>
      <c r="BM159" s="232">
        <v>45750</v>
      </c>
      <c r="BN159" s="232">
        <v>46127</v>
      </c>
      <c r="BO159" s="232" t="s">
        <v>6144</v>
      </c>
      <c r="BP159" s="232" t="s">
        <v>805</v>
      </c>
      <c r="BQ159" s="8"/>
      <c r="BR159" s="403"/>
      <c r="BS159" s="8" t="s">
        <v>875</v>
      </c>
      <c r="BT159" s="8"/>
      <c r="BU159" s="8" t="s">
        <v>6147</v>
      </c>
      <c r="BV159" s="8" t="s">
        <v>6148</v>
      </c>
      <c r="BW159" s="597">
        <v>3212181521</v>
      </c>
      <c r="BX159" s="586" t="s">
        <v>7709</v>
      </c>
      <c r="BY159" s="416">
        <v>32725</v>
      </c>
      <c r="BZ159" s="8" t="s">
        <v>3136</v>
      </c>
      <c r="CA159" s="8"/>
      <c r="CB159" s="8"/>
      <c r="CC159" s="232"/>
      <c r="CD159" s="232"/>
      <c r="CE159" s="8" t="s">
        <v>797</v>
      </c>
      <c r="CF159" s="411">
        <f ca="1">DATEDIF(BY159,TODAY(),"Y")</f>
        <v>36</v>
      </c>
      <c r="CG159" s="421" t="s">
        <v>6181</v>
      </c>
      <c r="CH159" s="421" t="s">
        <v>6210</v>
      </c>
      <c r="CI159" s="415" t="s">
        <v>7710</v>
      </c>
      <c r="CJ159" s="8"/>
      <c r="CK159" s="8"/>
    </row>
    <row r="160" spans="1:89" ht="45.75">
      <c r="A160" s="415">
        <v>159</v>
      </c>
      <c r="B160" s="415"/>
      <c r="C160" s="640">
        <v>2025</v>
      </c>
      <c r="D160" s="415" t="s">
        <v>7711</v>
      </c>
      <c r="E160" s="905" t="s">
        <v>7712</v>
      </c>
      <c r="F160" s="907" t="s">
        <v>7713</v>
      </c>
      <c r="G160" s="415" t="s">
        <v>6130</v>
      </c>
      <c r="H160" s="579">
        <v>80903528</v>
      </c>
      <c r="I160" s="415">
        <v>3</v>
      </c>
      <c r="J160" s="415" t="s">
        <v>6131</v>
      </c>
      <c r="K160" s="506" t="s">
        <v>6412</v>
      </c>
      <c r="L160" s="415" t="s">
        <v>7548</v>
      </c>
      <c r="M160" s="415" t="s">
        <v>7629</v>
      </c>
      <c r="N160" s="415">
        <v>10</v>
      </c>
      <c r="O160" s="415" t="s">
        <v>6135</v>
      </c>
      <c r="P160" s="415" t="s">
        <v>7714</v>
      </c>
      <c r="Q160" s="482">
        <v>45750</v>
      </c>
      <c r="R160" s="647">
        <v>6</v>
      </c>
      <c r="S160" s="641">
        <f>_xlfn.DAYS(U160,T160)</f>
        <v>182</v>
      </c>
      <c r="T160" s="482">
        <v>45756</v>
      </c>
      <c r="U160" s="482">
        <v>45938</v>
      </c>
      <c r="V160" s="482"/>
      <c r="W160" s="415"/>
      <c r="X160" s="579"/>
      <c r="Y160" s="644"/>
      <c r="Z160" s="415"/>
      <c r="AA160" s="482"/>
      <c r="AB160" s="495"/>
      <c r="AC160" s="420"/>
      <c r="AD160" s="420"/>
      <c r="AE160" s="420"/>
      <c r="AF160" s="420">
        <v>45938</v>
      </c>
      <c r="AG160" s="340">
        <f t="shared" ca="1" si="2"/>
        <v>-210</v>
      </c>
      <c r="AH160" s="423" t="s">
        <v>6138</v>
      </c>
      <c r="AI160" s="423" t="s">
        <v>6138</v>
      </c>
      <c r="AJ160" s="346" t="s">
        <v>7715</v>
      </c>
      <c r="AK160" s="8" t="s">
        <v>6140</v>
      </c>
      <c r="AL160" s="8" t="s">
        <v>6192</v>
      </c>
      <c r="AM160" s="424"/>
      <c r="AN160" s="425"/>
      <c r="AO160" s="4">
        <v>131599</v>
      </c>
      <c r="AP160" s="4"/>
      <c r="AQ160" s="234" t="e">
        <f>#REF!/R160</f>
        <v>#REF!</v>
      </c>
      <c r="AR160" s="234" t="e">
        <f>#REF!/AT160</f>
        <v>#REF!</v>
      </c>
      <c r="AS160" s="8" t="s">
        <v>7716</v>
      </c>
      <c r="AT160" s="4">
        <f>_xlfn.DAYS(U160,T160)</f>
        <v>182</v>
      </c>
      <c r="AU160" s="8" t="s">
        <v>6143</v>
      </c>
      <c r="AV160" s="8">
        <v>768</v>
      </c>
      <c r="AW160" s="232">
        <v>45729</v>
      </c>
      <c r="AX160" s="392">
        <v>75000000</v>
      </c>
      <c r="AY160" s="8">
        <v>875</v>
      </c>
      <c r="AZ160" s="392">
        <v>15000000</v>
      </c>
      <c r="BA160" s="420">
        <v>45751</v>
      </c>
      <c r="BB160" s="421"/>
      <c r="BC160" s="422"/>
      <c r="BD160" s="420"/>
      <c r="BE160" s="4"/>
      <c r="BF160" s="8" t="s">
        <v>6144</v>
      </c>
      <c r="BG160" s="232">
        <v>45756</v>
      </c>
      <c r="BH160" s="4">
        <v>4</v>
      </c>
      <c r="BI160" s="8">
        <v>4</v>
      </c>
      <c r="BJ160" s="231" t="s">
        <v>7717</v>
      </c>
      <c r="BK160" s="4" t="s">
        <v>202</v>
      </c>
      <c r="BL160" s="232">
        <v>45751</v>
      </c>
      <c r="BM160" s="232">
        <v>45750</v>
      </c>
      <c r="BN160" s="232">
        <v>46127</v>
      </c>
      <c r="BO160" s="232" t="s">
        <v>6144</v>
      </c>
      <c r="BP160" s="232" t="s">
        <v>805</v>
      </c>
      <c r="BQ160" s="8"/>
      <c r="BR160" s="403"/>
      <c r="BS160" s="8" t="s">
        <v>875</v>
      </c>
      <c r="BT160" s="8"/>
      <c r="BU160" s="8" t="s">
        <v>6147</v>
      </c>
      <c r="BV160" s="8" t="s">
        <v>6148</v>
      </c>
      <c r="BW160" s="597">
        <v>3214486302</v>
      </c>
      <c r="BX160" s="586" t="s">
        <v>7718</v>
      </c>
      <c r="BY160" s="416">
        <v>31333</v>
      </c>
      <c r="BZ160" s="8" t="s">
        <v>3136</v>
      </c>
      <c r="CA160" s="8"/>
      <c r="CB160" s="8"/>
      <c r="CC160" s="232"/>
      <c r="CD160" s="232"/>
      <c r="CE160" s="8" t="s">
        <v>797</v>
      </c>
      <c r="CF160" s="411">
        <f ca="1">DATEDIF(BY160,TODAY(),"Y")</f>
        <v>40</v>
      </c>
      <c r="CG160" s="421" t="s">
        <v>6209</v>
      </c>
      <c r="CH160" s="421" t="s">
        <v>6182</v>
      </c>
      <c r="CI160" s="415" t="s">
        <v>7719</v>
      </c>
      <c r="CJ160" s="8"/>
      <c r="CK160" s="8"/>
    </row>
    <row r="161" spans="1:89" ht="60.75">
      <c r="A161" s="415">
        <v>160</v>
      </c>
      <c r="B161" s="415"/>
      <c r="C161" s="640">
        <v>2025</v>
      </c>
      <c r="D161" s="415" t="s">
        <v>7720</v>
      </c>
      <c r="E161" s="905" t="s">
        <v>7721</v>
      </c>
      <c r="F161" s="907" t="s">
        <v>7722</v>
      </c>
      <c r="G161" s="415" t="s">
        <v>6130</v>
      </c>
      <c r="H161" s="579">
        <v>1123203070</v>
      </c>
      <c r="I161" s="415">
        <v>5</v>
      </c>
      <c r="J161" s="415" t="s">
        <v>6131</v>
      </c>
      <c r="K161" s="506" t="s">
        <v>6424</v>
      </c>
      <c r="L161" s="415" t="s">
        <v>6978</v>
      </c>
      <c r="M161" s="415" t="s">
        <v>7619</v>
      </c>
      <c r="N161" s="415">
        <v>10</v>
      </c>
      <c r="O161" s="415" t="s">
        <v>6135</v>
      </c>
      <c r="P161" s="415" t="s">
        <v>7723</v>
      </c>
      <c r="Q161" s="482">
        <v>45749</v>
      </c>
      <c r="R161" s="647">
        <v>4</v>
      </c>
      <c r="S161" s="641">
        <f>_xlfn.DAYS(U161,T161)</f>
        <v>121</v>
      </c>
      <c r="T161" s="482">
        <v>45754</v>
      </c>
      <c r="U161" s="482">
        <v>45875</v>
      </c>
      <c r="V161" s="482"/>
      <c r="W161" s="415"/>
      <c r="X161" s="579"/>
      <c r="Y161" s="644">
        <v>2</v>
      </c>
      <c r="Z161" s="415">
        <v>6</v>
      </c>
      <c r="AA161" s="482">
        <v>45868</v>
      </c>
      <c r="AB161" s="495"/>
      <c r="AC161" s="420"/>
      <c r="AD161" s="420"/>
      <c r="AE161" s="420" t="s">
        <v>21</v>
      </c>
      <c r="AF161" s="420">
        <v>45936</v>
      </c>
      <c r="AG161" s="340">
        <f t="shared" ca="1" si="2"/>
        <v>-212</v>
      </c>
      <c r="AH161" s="423" t="s">
        <v>6138</v>
      </c>
      <c r="AI161" s="423" t="s">
        <v>6138</v>
      </c>
      <c r="AJ161" s="346" t="s">
        <v>7724</v>
      </c>
      <c r="AK161" s="8" t="s">
        <v>6140</v>
      </c>
      <c r="AL161" s="8" t="s">
        <v>6775</v>
      </c>
      <c r="AM161" s="424"/>
      <c r="AN161" s="425"/>
      <c r="AO161" s="4">
        <v>130722</v>
      </c>
      <c r="AP161" s="4"/>
      <c r="AQ161" s="234" t="e">
        <f>#REF!/R161</f>
        <v>#REF!</v>
      </c>
      <c r="AR161" s="234" t="e">
        <f>#REF!/AT161</f>
        <v>#REF!</v>
      </c>
      <c r="AS161" s="8" t="s">
        <v>7725</v>
      </c>
      <c r="AT161" s="4">
        <f>_xlfn.DAYS(U161,T161)</f>
        <v>121</v>
      </c>
      <c r="AU161" s="8" t="s">
        <v>6143</v>
      </c>
      <c r="AV161" s="8">
        <v>781</v>
      </c>
      <c r="AW161" s="232">
        <v>45737</v>
      </c>
      <c r="AX161" s="392">
        <v>100000000</v>
      </c>
      <c r="AY161" s="8">
        <v>872</v>
      </c>
      <c r="AZ161" s="392">
        <v>20000000</v>
      </c>
      <c r="BA161" s="420">
        <v>45750</v>
      </c>
      <c r="BB161" s="421"/>
      <c r="BC161" s="422"/>
      <c r="BD161" s="420"/>
      <c r="BE161" s="4">
        <v>880</v>
      </c>
      <c r="BF161" s="8" t="s">
        <v>6144</v>
      </c>
      <c r="BG161" s="550">
        <v>45754</v>
      </c>
      <c r="BH161" s="4">
        <v>1</v>
      </c>
      <c r="BI161" s="8">
        <v>1</v>
      </c>
      <c r="BJ161" s="231" t="s">
        <v>7726</v>
      </c>
      <c r="BK161" s="4" t="s">
        <v>202</v>
      </c>
      <c r="BL161" s="232">
        <v>45750</v>
      </c>
      <c r="BM161" s="232">
        <v>45749</v>
      </c>
      <c r="BN161" s="232">
        <v>46063</v>
      </c>
      <c r="BO161" s="232" t="s">
        <v>6144</v>
      </c>
      <c r="BP161" s="232" t="s">
        <v>805</v>
      </c>
      <c r="BQ161" s="8"/>
      <c r="BR161" s="403"/>
      <c r="BS161" s="8" t="s">
        <v>875</v>
      </c>
      <c r="BT161" s="8"/>
      <c r="BU161" s="8" t="s">
        <v>6147</v>
      </c>
      <c r="BV161" s="8" t="s">
        <v>6148</v>
      </c>
      <c r="BW161" s="597">
        <v>3502615121</v>
      </c>
      <c r="BX161" s="586" t="s">
        <v>7727</v>
      </c>
      <c r="BY161" s="416">
        <v>31772</v>
      </c>
      <c r="BZ161" s="8" t="s">
        <v>3136</v>
      </c>
      <c r="CA161" s="8"/>
      <c r="CB161" s="8"/>
      <c r="CC161" s="232"/>
      <c r="CD161" s="232"/>
      <c r="CE161" s="8" t="s">
        <v>797</v>
      </c>
      <c r="CF161" s="411">
        <f ca="1">DATEDIF(BY161,TODAY(),"Y")</f>
        <v>39</v>
      </c>
      <c r="CG161" s="421" t="s">
        <v>6150</v>
      </c>
      <c r="CH161" s="421" t="s">
        <v>6343</v>
      </c>
      <c r="CI161" s="198" t="s">
        <v>7728</v>
      </c>
      <c r="CJ161" s="8"/>
      <c r="CK161" s="8"/>
    </row>
    <row r="162" spans="1:89" ht="60.75">
      <c r="A162" s="415">
        <v>161</v>
      </c>
      <c r="B162" s="415"/>
      <c r="C162" s="640">
        <v>2025</v>
      </c>
      <c r="D162" s="415" t="s">
        <v>7729</v>
      </c>
      <c r="E162" s="905" t="s">
        <v>7730</v>
      </c>
      <c r="F162" s="907" t="s">
        <v>7731</v>
      </c>
      <c r="G162" s="415" t="s">
        <v>6130</v>
      </c>
      <c r="H162" s="579">
        <v>52796223</v>
      </c>
      <c r="I162" s="415">
        <v>0</v>
      </c>
      <c r="J162" s="415" t="s">
        <v>6131</v>
      </c>
      <c r="K162" s="506" t="s">
        <v>6581</v>
      </c>
      <c r="L162" s="415" t="s">
        <v>7067</v>
      </c>
      <c r="M162" s="415" t="s">
        <v>7683</v>
      </c>
      <c r="N162" s="415">
        <v>10</v>
      </c>
      <c r="O162" s="415" t="s">
        <v>6135</v>
      </c>
      <c r="P162" s="415" t="s">
        <v>7732</v>
      </c>
      <c r="Q162" s="482">
        <v>45750</v>
      </c>
      <c r="R162" s="647">
        <v>6</v>
      </c>
      <c r="S162" s="641">
        <f>_xlfn.DAYS(U162,T162)</f>
        <v>182</v>
      </c>
      <c r="T162" s="482">
        <v>45755</v>
      </c>
      <c r="U162" s="482">
        <v>45937</v>
      </c>
      <c r="V162" s="482">
        <v>45785</v>
      </c>
      <c r="W162" s="415" t="s">
        <v>7733</v>
      </c>
      <c r="X162" s="579">
        <v>98773205</v>
      </c>
      <c r="Y162" s="644"/>
      <c r="Z162" s="415"/>
      <c r="AA162" s="482"/>
      <c r="AB162" s="495"/>
      <c r="AC162" s="420"/>
      <c r="AD162" s="420"/>
      <c r="AE162" s="420"/>
      <c r="AF162" s="420">
        <v>45937</v>
      </c>
      <c r="AG162" s="340">
        <f t="shared" ca="1" si="2"/>
        <v>-211</v>
      </c>
      <c r="AH162" s="423" t="s">
        <v>6138</v>
      </c>
      <c r="AI162" s="423" t="s">
        <v>6138</v>
      </c>
      <c r="AJ162" s="346" t="s">
        <v>7734</v>
      </c>
      <c r="AK162" s="8" t="s">
        <v>6140</v>
      </c>
      <c r="AL162" s="8" t="s">
        <v>6192</v>
      </c>
      <c r="AM162" s="424"/>
      <c r="AN162" s="425"/>
      <c r="AO162" s="4">
        <v>132384</v>
      </c>
      <c r="AP162" s="4"/>
      <c r="AQ162" s="234" t="e">
        <f>#REF!/R162</f>
        <v>#REF!</v>
      </c>
      <c r="AR162" s="234" t="e">
        <f>#REF!/AT162</f>
        <v>#REF!</v>
      </c>
      <c r="AS162" s="8" t="s">
        <v>7735</v>
      </c>
      <c r="AT162" s="4">
        <f>_xlfn.DAYS(U162,T162)</f>
        <v>182</v>
      </c>
      <c r="AU162" s="8" t="s">
        <v>6143</v>
      </c>
      <c r="AV162" s="8">
        <v>793</v>
      </c>
      <c r="AW162" s="232">
        <v>45748</v>
      </c>
      <c r="AX162" s="392">
        <v>72000000</v>
      </c>
      <c r="AY162" s="8">
        <v>878</v>
      </c>
      <c r="AZ162" s="392">
        <v>36000000</v>
      </c>
      <c r="BA162" s="420">
        <v>45754</v>
      </c>
      <c r="BB162" s="421"/>
      <c r="BC162" s="422"/>
      <c r="BD162" s="420"/>
      <c r="BE162" s="4"/>
      <c r="BF162" s="8" t="s">
        <v>6144</v>
      </c>
      <c r="BG162" s="232">
        <v>45786</v>
      </c>
      <c r="BH162" s="4">
        <v>1</v>
      </c>
      <c r="BI162" s="8">
        <v>1</v>
      </c>
      <c r="BJ162" s="231">
        <v>72368092</v>
      </c>
      <c r="BK162" s="4" t="s">
        <v>1541</v>
      </c>
      <c r="BL162" s="232">
        <v>45751</v>
      </c>
      <c r="BM162" s="232">
        <v>45750</v>
      </c>
      <c r="BN162" s="232">
        <v>46130</v>
      </c>
      <c r="BO162" s="232" t="s">
        <v>6144</v>
      </c>
      <c r="BP162" s="232" t="s">
        <v>805</v>
      </c>
      <c r="BQ162" s="8"/>
      <c r="BR162" s="403"/>
      <c r="BS162" s="8" t="s">
        <v>875</v>
      </c>
      <c r="BT162" s="8"/>
      <c r="BU162" s="8" t="s">
        <v>6162</v>
      </c>
      <c r="BV162" s="8" t="s">
        <v>6148</v>
      </c>
      <c r="BW162" s="599" t="s">
        <v>7736</v>
      </c>
      <c r="BX162" s="586" t="s">
        <v>7737</v>
      </c>
      <c r="BY162" s="416">
        <v>29498</v>
      </c>
      <c r="BZ162" s="8" t="s">
        <v>3831</v>
      </c>
      <c r="CA162" s="8"/>
      <c r="CB162" s="8"/>
      <c r="CC162" s="232"/>
      <c r="CD162" s="232"/>
      <c r="CE162" s="8" t="s">
        <v>797</v>
      </c>
      <c r="CF162" s="411">
        <f ca="1">DATEDIF(BY162,TODAY(),"Y")</f>
        <v>45</v>
      </c>
      <c r="CG162" s="421" t="s">
        <v>6165</v>
      </c>
      <c r="CH162" s="421" t="s">
        <v>6182</v>
      </c>
      <c r="CI162" s="198" t="s">
        <v>7738</v>
      </c>
      <c r="CJ162" s="8"/>
      <c r="CK162" s="8"/>
    </row>
    <row r="163" spans="1:89" ht="60.75">
      <c r="A163" s="415">
        <v>162</v>
      </c>
      <c r="B163" s="415"/>
      <c r="C163" s="640">
        <v>2025</v>
      </c>
      <c r="D163" s="415" t="s">
        <v>7739</v>
      </c>
      <c r="E163" s="905" t="s">
        <v>7740</v>
      </c>
      <c r="F163" s="907" t="s">
        <v>7741</v>
      </c>
      <c r="G163" s="415" t="s">
        <v>6130</v>
      </c>
      <c r="H163" s="579">
        <v>1032422594</v>
      </c>
      <c r="I163" s="415">
        <v>1</v>
      </c>
      <c r="J163" s="415" t="s">
        <v>6131</v>
      </c>
      <c r="K163" s="506" t="s">
        <v>7742</v>
      </c>
      <c r="L163" s="415" t="s">
        <v>7743</v>
      </c>
      <c r="M163" s="415" t="s">
        <v>6530</v>
      </c>
      <c r="N163" s="415">
        <v>10</v>
      </c>
      <c r="O163" s="415" t="s">
        <v>6135</v>
      </c>
      <c r="P163" s="415" t="s">
        <v>7744</v>
      </c>
      <c r="Q163" s="482">
        <v>45749</v>
      </c>
      <c r="R163" s="647">
        <v>6</v>
      </c>
      <c r="S163" s="641">
        <f>_xlfn.DAYS(U163,T163)</f>
        <v>182</v>
      </c>
      <c r="T163" s="482">
        <v>45755</v>
      </c>
      <c r="U163" s="482">
        <v>45937</v>
      </c>
      <c r="V163" s="482"/>
      <c r="W163" s="415"/>
      <c r="X163" s="579"/>
      <c r="Y163" s="644"/>
      <c r="Z163" s="415"/>
      <c r="AA163" s="482"/>
      <c r="AB163" s="495"/>
      <c r="AC163" s="420"/>
      <c r="AD163" s="420"/>
      <c r="AE163" s="420"/>
      <c r="AF163" s="420">
        <v>45937</v>
      </c>
      <c r="AG163" s="340">
        <f t="shared" ca="1" si="2"/>
        <v>-211</v>
      </c>
      <c r="AH163" s="423" t="s">
        <v>6138</v>
      </c>
      <c r="AI163" s="423" t="s">
        <v>6138</v>
      </c>
      <c r="AJ163" s="346" t="s">
        <v>7745</v>
      </c>
      <c r="AK163" s="8" t="s">
        <v>6140</v>
      </c>
      <c r="AL163" s="8" t="s">
        <v>6192</v>
      </c>
      <c r="AM163" s="424"/>
      <c r="AN163" s="425"/>
      <c r="AO163" s="4">
        <v>131617</v>
      </c>
      <c r="AP163" s="4"/>
      <c r="AQ163" s="234" t="e">
        <f>#REF!/R163</f>
        <v>#REF!</v>
      </c>
      <c r="AR163" s="234" t="e">
        <f>#REF!/AT163</f>
        <v>#REF!</v>
      </c>
      <c r="AS163" s="8" t="s">
        <v>7746</v>
      </c>
      <c r="AT163" s="4">
        <f>_xlfn.DAYS(U163,T163)</f>
        <v>182</v>
      </c>
      <c r="AU163" s="8" t="s">
        <v>6143</v>
      </c>
      <c r="AV163" s="8">
        <v>788</v>
      </c>
      <c r="AW163" s="232">
        <v>45744</v>
      </c>
      <c r="AX163" s="392">
        <v>120000000</v>
      </c>
      <c r="AY163" s="8">
        <v>870</v>
      </c>
      <c r="AZ163" s="392">
        <v>30000000</v>
      </c>
      <c r="BA163" s="420">
        <v>45750</v>
      </c>
      <c r="BB163" s="421"/>
      <c r="BC163" s="422"/>
      <c r="BD163" s="420"/>
      <c r="BE163" s="4"/>
      <c r="BF163" s="8" t="s">
        <v>6144</v>
      </c>
      <c r="BG163" s="626" t="s">
        <v>7747</v>
      </c>
      <c r="BH163" s="4">
        <v>1</v>
      </c>
      <c r="BI163" s="8">
        <v>1</v>
      </c>
      <c r="BJ163" s="231" t="s">
        <v>7748</v>
      </c>
      <c r="BK163" s="4" t="s">
        <v>202</v>
      </c>
      <c r="BL163" s="232">
        <v>45750</v>
      </c>
      <c r="BM163" s="232">
        <v>45749</v>
      </c>
      <c r="BN163" s="232">
        <v>46127</v>
      </c>
      <c r="BO163" s="232" t="s">
        <v>6144</v>
      </c>
      <c r="BP163" s="232" t="s">
        <v>805</v>
      </c>
      <c r="BQ163" s="8"/>
      <c r="BR163" s="403"/>
      <c r="BS163" s="8" t="s">
        <v>875</v>
      </c>
      <c r="BT163" s="8"/>
      <c r="BU163" s="8" t="s">
        <v>6147</v>
      </c>
      <c r="BV163" s="8" t="s">
        <v>6148</v>
      </c>
      <c r="BW163" s="597">
        <v>3222509864</v>
      </c>
      <c r="BX163" s="586" t="s">
        <v>7749</v>
      </c>
      <c r="BY163" s="416">
        <v>32420</v>
      </c>
      <c r="BZ163" s="8" t="s">
        <v>3831</v>
      </c>
      <c r="CA163" s="8"/>
      <c r="CB163" s="8"/>
      <c r="CC163" s="232"/>
      <c r="CD163" s="232"/>
      <c r="CE163" s="8" t="s">
        <v>797</v>
      </c>
      <c r="CF163" s="411">
        <f ca="1">DATEDIF(BY163,TODAY(),"Y")</f>
        <v>37</v>
      </c>
      <c r="CG163" s="421" t="s">
        <v>6181</v>
      </c>
      <c r="CH163" s="421" t="s">
        <v>6166</v>
      </c>
      <c r="CI163" s="198" t="s">
        <v>7750</v>
      </c>
      <c r="CJ163" s="8"/>
      <c r="CK163" s="8"/>
    </row>
    <row r="164" spans="1:89" ht="60.75">
      <c r="A164" s="415">
        <v>163</v>
      </c>
      <c r="B164" s="415"/>
      <c r="C164" s="640">
        <v>2025</v>
      </c>
      <c r="D164" s="415" t="s">
        <v>7751</v>
      </c>
      <c r="E164" s="905" t="s">
        <v>7752</v>
      </c>
      <c r="F164" s="907" t="s">
        <v>7753</v>
      </c>
      <c r="G164" s="415" t="s">
        <v>6130</v>
      </c>
      <c r="H164" s="579">
        <v>1013612020</v>
      </c>
      <c r="I164" s="415">
        <v>2</v>
      </c>
      <c r="J164" s="415" t="s">
        <v>6131</v>
      </c>
      <c r="K164" s="506" t="s">
        <v>7143</v>
      </c>
      <c r="L164" s="415" t="s">
        <v>7144</v>
      </c>
      <c r="M164" s="415" t="s">
        <v>6530</v>
      </c>
      <c r="N164" s="415">
        <v>10</v>
      </c>
      <c r="O164" s="415" t="s">
        <v>6135</v>
      </c>
      <c r="P164" s="415" t="s">
        <v>7754</v>
      </c>
      <c r="Q164" s="482">
        <v>45749</v>
      </c>
      <c r="R164" s="647">
        <v>6</v>
      </c>
      <c r="S164" s="641">
        <f>_xlfn.DAYS(U164,T164)</f>
        <v>182</v>
      </c>
      <c r="T164" s="482">
        <v>45758</v>
      </c>
      <c r="U164" s="482">
        <v>45940</v>
      </c>
      <c r="V164" s="482"/>
      <c r="W164" s="415"/>
      <c r="X164" s="579"/>
      <c r="Y164" s="644"/>
      <c r="Z164" s="415"/>
      <c r="AA164" s="482"/>
      <c r="AB164" s="495"/>
      <c r="AC164" s="420"/>
      <c r="AD164" s="420"/>
      <c r="AE164" s="420"/>
      <c r="AF164" s="420">
        <v>45940</v>
      </c>
      <c r="AG164" s="340">
        <f t="shared" ca="1" si="2"/>
        <v>-208</v>
      </c>
      <c r="AH164" s="423" t="s">
        <v>6138</v>
      </c>
      <c r="AI164" s="423" t="s">
        <v>6138</v>
      </c>
      <c r="AJ164" s="463" t="s">
        <v>7755</v>
      </c>
      <c r="AK164" s="8" t="s">
        <v>6140</v>
      </c>
      <c r="AL164" s="8" t="s">
        <v>6192</v>
      </c>
      <c r="AM164" s="424"/>
      <c r="AN164" s="425"/>
      <c r="AO164" s="4">
        <v>131617</v>
      </c>
      <c r="AP164" s="4"/>
      <c r="AQ164" s="234" t="e">
        <f>#REF!/R164</f>
        <v>#REF!</v>
      </c>
      <c r="AR164" s="234" t="e">
        <f>#REF!/AT164</f>
        <v>#REF!</v>
      </c>
      <c r="AS164" s="8" t="s">
        <v>7756</v>
      </c>
      <c r="AT164" s="4">
        <f>_xlfn.DAYS(U164,T164)</f>
        <v>182</v>
      </c>
      <c r="AU164" s="8" t="s">
        <v>6143</v>
      </c>
      <c r="AV164" s="8">
        <v>788</v>
      </c>
      <c r="AW164" s="232">
        <v>45744</v>
      </c>
      <c r="AX164" s="392">
        <v>120000000</v>
      </c>
      <c r="AY164" s="8">
        <v>869</v>
      </c>
      <c r="AZ164" s="392">
        <v>30000000</v>
      </c>
      <c r="BA164" s="420">
        <v>45750</v>
      </c>
      <c r="BB164" s="421"/>
      <c r="BC164" s="422"/>
      <c r="BD164" s="420"/>
      <c r="BE164" s="4"/>
      <c r="BF164" s="8" t="s">
        <v>6144</v>
      </c>
      <c r="BG164" s="232">
        <v>45758</v>
      </c>
      <c r="BH164" s="4">
        <v>1</v>
      </c>
      <c r="BI164" s="8">
        <v>1</v>
      </c>
      <c r="BJ164" s="231" t="s">
        <v>7757</v>
      </c>
      <c r="BK164" s="4" t="s">
        <v>202</v>
      </c>
      <c r="BL164" s="232">
        <v>45751</v>
      </c>
      <c r="BM164" s="232">
        <v>45749</v>
      </c>
      <c r="BN164" s="232">
        <v>45762</v>
      </c>
      <c r="BO164" s="232" t="s">
        <v>6144</v>
      </c>
      <c r="BP164" s="232" t="s">
        <v>805</v>
      </c>
      <c r="BQ164" s="8"/>
      <c r="BR164" s="403"/>
      <c r="BS164" s="8" t="s">
        <v>875</v>
      </c>
      <c r="BT164" s="8"/>
      <c r="BU164" s="8" t="s">
        <v>6147</v>
      </c>
      <c r="BV164" s="8" t="s">
        <v>6148</v>
      </c>
      <c r="BW164" s="245">
        <v>3232881180</v>
      </c>
      <c r="BX164" s="590" t="s">
        <v>7758</v>
      </c>
      <c r="BY164" s="416">
        <v>33010</v>
      </c>
      <c r="BZ164" s="8" t="s">
        <v>3831</v>
      </c>
      <c r="CA164" s="8"/>
      <c r="CB164" s="8"/>
      <c r="CC164" s="232"/>
      <c r="CD164" s="232"/>
      <c r="CE164" s="8" t="s">
        <v>797</v>
      </c>
      <c r="CF164" s="411">
        <f ca="1">DATEDIF(BY164,TODAY(),"Y")</f>
        <v>35</v>
      </c>
      <c r="CG164" s="421" t="s">
        <v>6209</v>
      </c>
      <c r="CH164" s="421" t="s">
        <v>6245</v>
      </c>
      <c r="CI164" s="415" t="s">
        <v>7759</v>
      </c>
      <c r="CJ164" s="8"/>
      <c r="CK164" s="8"/>
    </row>
    <row r="165" spans="1:89" ht="60.75">
      <c r="A165" s="415">
        <v>164</v>
      </c>
      <c r="B165" s="415"/>
      <c r="C165" s="640">
        <v>2025</v>
      </c>
      <c r="D165" s="415" t="s">
        <v>7760</v>
      </c>
      <c r="E165" s="905" t="s">
        <v>7761</v>
      </c>
      <c r="F165" s="907" t="s">
        <v>7762</v>
      </c>
      <c r="G165" s="415" t="s">
        <v>6130</v>
      </c>
      <c r="H165" s="579">
        <v>1030565208</v>
      </c>
      <c r="I165" s="415">
        <v>1</v>
      </c>
      <c r="J165" s="415" t="s">
        <v>6131</v>
      </c>
      <c r="K165" s="506" t="s">
        <v>6132</v>
      </c>
      <c r="L165" s="415" t="s">
        <v>6909</v>
      </c>
      <c r="M165" s="415" t="s">
        <v>6548</v>
      </c>
      <c r="N165" s="415">
        <v>10</v>
      </c>
      <c r="O165" s="415" t="s">
        <v>6135</v>
      </c>
      <c r="P165" s="415" t="s">
        <v>7763</v>
      </c>
      <c r="Q165" s="482">
        <v>45750</v>
      </c>
      <c r="R165" s="647">
        <v>6</v>
      </c>
      <c r="S165" s="641">
        <f>_xlfn.DAYS(U165,T165)</f>
        <v>182</v>
      </c>
      <c r="T165" s="482">
        <v>45761</v>
      </c>
      <c r="U165" s="482">
        <v>45943</v>
      </c>
      <c r="V165" s="482"/>
      <c r="W165" s="415"/>
      <c r="X165" s="579"/>
      <c r="Y165" s="644"/>
      <c r="Z165" s="415"/>
      <c r="AA165" s="482"/>
      <c r="AB165" s="495"/>
      <c r="AC165" s="420"/>
      <c r="AD165" s="420"/>
      <c r="AE165" s="420"/>
      <c r="AF165" s="420">
        <v>45943</v>
      </c>
      <c r="AG165" s="340">
        <f t="shared" ca="1" si="2"/>
        <v>-205</v>
      </c>
      <c r="AH165" s="423" t="s">
        <v>6138</v>
      </c>
      <c r="AI165" s="423" t="s">
        <v>6138</v>
      </c>
      <c r="AJ165" s="346" t="s">
        <v>7764</v>
      </c>
      <c r="AK165" s="8" t="s">
        <v>6140</v>
      </c>
      <c r="AL165" s="8" t="s">
        <v>6175</v>
      </c>
      <c r="AM165" s="424"/>
      <c r="AN165" s="425"/>
      <c r="AO165" s="4">
        <v>131975</v>
      </c>
      <c r="AP165" s="4"/>
      <c r="AQ165" s="234" t="e">
        <f>#REF!/R165</f>
        <v>#REF!</v>
      </c>
      <c r="AR165" s="234" t="e">
        <f>#REF!/AT165</f>
        <v>#REF!</v>
      </c>
      <c r="AS165" s="8" t="s">
        <v>7765</v>
      </c>
      <c r="AT165" s="4">
        <f>_xlfn.DAYS(U165,T165)</f>
        <v>182</v>
      </c>
      <c r="AU165" s="8" t="s">
        <v>6143</v>
      </c>
      <c r="AV165" s="8">
        <v>787</v>
      </c>
      <c r="AW165" s="232">
        <v>45744</v>
      </c>
      <c r="AX165" s="392">
        <v>27000000</v>
      </c>
      <c r="AY165" s="8">
        <v>877</v>
      </c>
      <c r="AZ165" s="392">
        <v>27000000</v>
      </c>
      <c r="BA165" s="420">
        <v>45751</v>
      </c>
      <c r="BB165" s="421"/>
      <c r="BC165" s="422"/>
      <c r="BD165" s="420"/>
      <c r="BE165" s="4"/>
      <c r="BF165" s="8" t="s">
        <v>6144</v>
      </c>
      <c r="BG165" s="232">
        <v>45761</v>
      </c>
      <c r="BH165" s="4">
        <v>4</v>
      </c>
      <c r="BI165" s="8">
        <v>4</v>
      </c>
      <c r="BJ165" s="231" t="s">
        <v>7766</v>
      </c>
      <c r="BK165" s="4" t="s">
        <v>1541</v>
      </c>
      <c r="BL165" s="232">
        <v>45751</v>
      </c>
      <c r="BM165" s="232">
        <v>45750</v>
      </c>
      <c r="BN165" s="232">
        <v>46124</v>
      </c>
      <c r="BO165" s="232" t="s">
        <v>6144</v>
      </c>
      <c r="BP165" s="232" t="s">
        <v>805</v>
      </c>
      <c r="BQ165" s="8"/>
      <c r="BR165" s="403"/>
      <c r="BS165" s="8" t="s">
        <v>875</v>
      </c>
      <c r="BT165" s="8"/>
      <c r="BU165" s="8" t="s">
        <v>6162</v>
      </c>
      <c r="BV165" s="8" t="s">
        <v>6148</v>
      </c>
      <c r="BW165" s="597">
        <v>3202128990</v>
      </c>
      <c r="BX165" s="586" t="s">
        <v>7767</v>
      </c>
      <c r="BY165" s="416">
        <v>32791</v>
      </c>
      <c r="BZ165" s="8" t="s">
        <v>3831</v>
      </c>
      <c r="CA165" s="8"/>
      <c r="CB165" s="8"/>
      <c r="CC165" s="232"/>
      <c r="CD165" s="232"/>
      <c r="CE165" s="8" t="s">
        <v>797</v>
      </c>
      <c r="CF165" s="411">
        <f ca="1">DATEDIF(BY165,TODAY(),"Y")</f>
        <v>36</v>
      </c>
      <c r="CG165" s="421" t="s">
        <v>6209</v>
      </c>
      <c r="CH165" s="421" t="s">
        <v>6210</v>
      </c>
      <c r="CI165" s="443" t="s">
        <v>7768</v>
      </c>
      <c r="CJ165" s="415" t="s">
        <v>7769</v>
      </c>
      <c r="CK165" s="8"/>
    </row>
    <row r="166" spans="1:89" ht="60.75">
      <c r="A166" s="415">
        <v>165</v>
      </c>
      <c r="B166" s="415"/>
      <c r="C166" s="640">
        <v>2025</v>
      </c>
      <c r="D166" s="415" t="s">
        <v>7770</v>
      </c>
      <c r="E166" s="905" t="s">
        <v>7771</v>
      </c>
      <c r="F166" s="907" t="s">
        <v>7772</v>
      </c>
      <c r="G166" s="415" t="s">
        <v>6130</v>
      </c>
      <c r="H166" s="579">
        <v>35695613</v>
      </c>
      <c r="I166" s="415">
        <v>4</v>
      </c>
      <c r="J166" s="415" t="s">
        <v>6131</v>
      </c>
      <c r="K166" s="506" t="s">
        <v>7143</v>
      </c>
      <c r="L166" s="415" t="s">
        <v>7144</v>
      </c>
      <c r="M166" s="415" t="s">
        <v>7619</v>
      </c>
      <c r="N166" s="415">
        <v>10</v>
      </c>
      <c r="O166" s="415" t="s">
        <v>6135</v>
      </c>
      <c r="P166" s="415" t="s">
        <v>7744</v>
      </c>
      <c r="Q166" s="482">
        <v>45750</v>
      </c>
      <c r="R166" s="647">
        <v>6</v>
      </c>
      <c r="S166" s="641">
        <f>_xlfn.DAYS(U166,T166)</f>
        <v>182</v>
      </c>
      <c r="T166" s="482">
        <v>45757</v>
      </c>
      <c r="U166" s="482">
        <v>45939</v>
      </c>
      <c r="V166" s="482"/>
      <c r="W166" s="415"/>
      <c r="X166" s="579"/>
      <c r="Y166" s="644"/>
      <c r="Z166" s="415"/>
      <c r="AA166" s="482"/>
      <c r="AB166" s="495"/>
      <c r="AC166" s="420"/>
      <c r="AD166" s="420"/>
      <c r="AE166" s="420"/>
      <c r="AF166" s="420">
        <v>45939</v>
      </c>
      <c r="AG166" s="340">
        <f t="shared" ca="1" si="2"/>
        <v>-209</v>
      </c>
      <c r="AH166" s="423" t="s">
        <v>6138</v>
      </c>
      <c r="AI166" s="423" t="s">
        <v>6138</v>
      </c>
      <c r="AJ166" s="346" t="s">
        <v>7773</v>
      </c>
      <c r="AK166" s="8" t="s">
        <v>6140</v>
      </c>
      <c r="AL166" s="8" t="s">
        <v>6192</v>
      </c>
      <c r="AM166" s="424"/>
      <c r="AN166" s="425"/>
      <c r="AO166" s="4">
        <v>131617</v>
      </c>
      <c r="AP166" s="4"/>
      <c r="AQ166" s="234" t="e">
        <f>#REF!/R166</f>
        <v>#REF!</v>
      </c>
      <c r="AR166" s="234" t="e">
        <f>#REF!/AT166</f>
        <v>#REF!</v>
      </c>
      <c r="AS166" s="8" t="s">
        <v>7774</v>
      </c>
      <c r="AT166" s="4">
        <f>_xlfn.DAYS(U166,T166)</f>
        <v>182</v>
      </c>
      <c r="AU166" s="8" t="s">
        <v>6143</v>
      </c>
      <c r="AV166" s="8">
        <v>788</v>
      </c>
      <c r="AW166" s="232">
        <v>45744</v>
      </c>
      <c r="AX166" s="392">
        <v>120000000</v>
      </c>
      <c r="AY166" s="8">
        <v>879</v>
      </c>
      <c r="AZ166" s="392">
        <v>30000000</v>
      </c>
      <c r="BA166" s="420">
        <v>45774</v>
      </c>
      <c r="BB166" s="421"/>
      <c r="BC166" s="422"/>
      <c r="BD166" s="420"/>
      <c r="BE166" s="4"/>
      <c r="BF166" s="8" t="s">
        <v>6144</v>
      </c>
      <c r="BG166" s="232">
        <v>45756</v>
      </c>
      <c r="BH166" s="4">
        <v>1</v>
      </c>
      <c r="BI166" s="8">
        <v>1</v>
      </c>
      <c r="BJ166" s="231" t="s">
        <v>7775</v>
      </c>
      <c r="BK166" s="4" t="s">
        <v>202</v>
      </c>
      <c r="BL166" s="232">
        <v>45752</v>
      </c>
      <c r="BM166" s="232">
        <v>45750</v>
      </c>
      <c r="BN166" s="232">
        <v>46127</v>
      </c>
      <c r="BO166" s="232" t="s">
        <v>6144</v>
      </c>
      <c r="BP166" s="232" t="s">
        <v>805</v>
      </c>
      <c r="BQ166" s="8"/>
      <c r="BR166" s="403"/>
      <c r="BS166" s="8" t="s">
        <v>875</v>
      </c>
      <c r="BT166" s="8"/>
      <c r="BU166" s="8" t="s">
        <v>6162</v>
      </c>
      <c r="BV166" s="8" t="s">
        <v>6148</v>
      </c>
      <c r="BW166" s="597">
        <v>3124034454</v>
      </c>
      <c r="BX166" s="586" t="s">
        <v>7776</v>
      </c>
      <c r="BY166" s="416"/>
      <c r="BZ166" s="8" t="s">
        <v>3831</v>
      </c>
      <c r="CA166" s="8"/>
      <c r="CB166" s="8"/>
      <c r="CC166" s="232"/>
      <c r="CD166" s="232"/>
      <c r="CE166" s="8" t="s">
        <v>797</v>
      </c>
      <c r="CF166" s="411">
        <f ca="1">DATEDIF(BY166,TODAY(),"Y")</f>
        <v>126</v>
      </c>
      <c r="CG166" s="421" t="s">
        <v>6209</v>
      </c>
      <c r="CH166" s="421" t="s">
        <v>6343</v>
      </c>
      <c r="CI166" s="198" t="s">
        <v>7777</v>
      </c>
      <c r="CJ166" s="8"/>
      <c r="CK166" s="8"/>
    </row>
    <row r="167" spans="1:89" ht="60.75">
      <c r="A167" s="415">
        <v>166</v>
      </c>
      <c r="B167" s="415"/>
      <c r="C167" s="640">
        <v>2025</v>
      </c>
      <c r="D167" s="415" t="s">
        <v>7778</v>
      </c>
      <c r="E167" s="905" t="s">
        <v>7779</v>
      </c>
      <c r="F167" s="907" t="s">
        <v>7780</v>
      </c>
      <c r="G167" s="415" t="s">
        <v>6130</v>
      </c>
      <c r="H167" s="579">
        <v>1042446445</v>
      </c>
      <c r="I167" s="415">
        <v>2</v>
      </c>
      <c r="J167" s="415" t="s">
        <v>6131</v>
      </c>
      <c r="K167" s="506" t="s">
        <v>7143</v>
      </c>
      <c r="L167" s="415" t="s">
        <v>7144</v>
      </c>
      <c r="M167" s="415" t="s">
        <v>6530</v>
      </c>
      <c r="N167" s="415">
        <v>10</v>
      </c>
      <c r="O167" s="415" t="s">
        <v>6135</v>
      </c>
      <c r="P167" s="415" t="s">
        <v>7744</v>
      </c>
      <c r="Q167" s="482">
        <v>45754</v>
      </c>
      <c r="R167" s="647">
        <v>6</v>
      </c>
      <c r="S167" s="641">
        <f>_xlfn.DAYS(U167,T167)</f>
        <v>182</v>
      </c>
      <c r="T167" s="482">
        <v>45758</v>
      </c>
      <c r="U167" s="482">
        <v>45940</v>
      </c>
      <c r="V167" s="482"/>
      <c r="W167" s="415"/>
      <c r="X167" s="579"/>
      <c r="Y167" s="644"/>
      <c r="Z167" s="415"/>
      <c r="AA167" s="482"/>
      <c r="AB167" s="495"/>
      <c r="AC167" s="420"/>
      <c r="AD167" s="420"/>
      <c r="AE167" s="420"/>
      <c r="AF167" s="420">
        <v>45940</v>
      </c>
      <c r="AG167" s="340">
        <f t="shared" ca="1" si="2"/>
        <v>-208</v>
      </c>
      <c r="AH167" s="423" t="s">
        <v>6138</v>
      </c>
      <c r="AI167" s="423" t="s">
        <v>6138</v>
      </c>
      <c r="AJ167" s="346" t="s">
        <v>7781</v>
      </c>
      <c r="AK167" s="8" t="s">
        <v>6140</v>
      </c>
      <c r="AL167" s="8" t="s">
        <v>6192</v>
      </c>
      <c r="AM167" s="424"/>
      <c r="AN167" s="425"/>
      <c r="AO167" s="4">
        <v>131617</v>
      </c>
      <c r="AP167" s="4"/>
      <c r="AQ167" s="234" t="e">
        <f>#REF!/R167</f>
        <v>#REF!</v>
      </c>
      <c r="AR167" s="234" t="e">
        <f>#REF!/AT167</f>
        <v>#REF!</v>
      </c>
      <c r="AS167" s="8" t="s">
        <v>7782</v>
      </c>
      <c r="AT167" s="4">
        <f>_xlfn.DAYS(U167,T167)</f>
        <v>182</v>
      </c>
      <c r="AU167" s="8" t="s">
        <v>6143</v>
      </c>
      <c r="AV167" s="8">
        <v>788</v>
      </c>
      <c r="AW167" s="232">
        <v>45744</v>
      </c>
      <c r="AX167" s="392">
        <v>120000000</v>
      </c>
      <c r="AY167" s="8">
        <v>882</v>
      </c>
      <c r="AZ167" s="392">
        <v>30000000</v>
      </c>
      <c r="BA167" s="420">
        <v>45755</v>
      </c>
      <c r="BB167" s="421"/>
      <c r="BC167" s="422"/>
      <c r="BD167" s="420"/>
      <c r="BE167" s="4"/>
      <c r="BF167" s="8" t="s">
        <v>6144</v>
      </c>
      <c r="BG167" s="232">
        <v>45758</v>
      </c>
      <c r="BH167" s="4">
        <v>1</v>
      </c>
      <c r="BI167" s="8">
        <v>1</v>
      </c>
      <c r="BJ167" s="231" t="s">
        <v>7783</v>
      </c>
      <c r="BK167" s="4" t="s">
        <v>202</v>
      </c>
      <c r="BL167" s="232">
        <v>45755</v>
      </c>
      <c r="BM167" s="232">
        <v>45754</v>
      </c>
      <c r="BN167" s="232">
        <v>46127</v>
      </c>
      <c r="BO167" s="232" t="s">
        <v>6144</v>
      </c>
      <c r="BP167" s="232" t="s">
        <v>805</v>
      </c>
      <c r="BQ167" s="8"/>
      <c r="BR167" s="403"/>
      <c r="BS167" s="8" t="s">
        <v>875</v>
      </c>
      <c r="BT167" s="8"/>
      <c r="BU167" s="8" t="s">
        <v>6162</v>
      </c>
      <c r="BV167" s="8" t="s">
        <v>6148</v>
      </c>
      <c r="BW167" s="597">
        <v>3145481125</v>
      </c>
      <c r="BX167" s="586" t="s">
        <v>7784</v>
      </c>
      <c r="BY167" s="416">
        <v>34239</v>
      </c>
      <c r="BZ167" s="8" t="s">
        <v>3831</v>
      </c>
      <c r="CA167" s="8"/>
      <c r="CB167" s="8"/>
      <c r="CC167" s="232"/>
      <c r="CD167" s="232"/>
      <c r="CE167" s="8" t="s">
        <v>797</v>
      </c>
      <c r="CF167" s="411">
        <f ca="1">DATEDIF(BY167,TODAY(),"Y")</f>
        <v>32</v>
      </c>
      <c r="CG167" s="421" t="s">
        <v>6181</v>
      </c>
      <c r="CH167" s="421" t="s">
        <v>6182</v>
      </c>
      <c r="CI167" s="415" t="s">
        <v>7785</v>
      </c>
      <c r="CJ167" s="8"/>
      <c r="CK167" s="8"/>
    </row>
    <row r="168" spans="1:89" ht="106.5">
      <c r="A168" s="415">
        <v>167</v>
      </c>
      <c r="B168" s="415"/>
      <c r="C168" s="640">
        <v>2025</v>
      </c>
      <c r="D168" s="415" t="s">
        <v>7786</v>
      </c>
      <c r="E168" s="905" t="s">
        <v>7787</v>
      </c>
      <c r="F168" s="907" t="s">
        <v>7788</v>
      </c>
      <c r="G168" s="415" t="s">
        <v>6130</v>
      </c>
      <c r="H168" s="579">
        <v>52872015</v>
      </c>
      <c r="I168" s="415">
        <v>0</v>
      </c>
      <c r="J168" s="415" t="s">
        <v>6131</v>
      </c>
      <c r="K168" s="506" t="s">
        <v>6930</v>
      </c>
      <c r="L168" s="415" t="s">
        <v>7789</v>
      </c>
      <c r="M168" s="415" t="s">
        <v>7629</v>
      </c>
      <c r="N168" s="415">
        <v>10</v>
      </c>
      <c r="O168" s="415" t="s">
        <v>6135</v>
      </c>
      <c r="P168" s="415" t="s">
        <v>7790</v>
      </c>
      <c r="Q168" s="482">
        <v>45761</v>
      </c>
      <c r="R168" s="647">
        <v>6</v>
      </c>
      <c r="S168" s="641">
        <f>_xlfn.DAYS(U168,T168)</f>
        <v>182</v>
      </c>
      <c r="T168" s="482">
        <v>45771</v>
      </c>
      <c r="U168" s="482">
        <v>45953</v>
      </c>
      <c r="V168" s="482"/>
      <c r="W168" s="415"/>
      <c r="X168" s="579"/>
      <c r="Y168" s="644"/>
      <c r="Z168" s="415"/>
      <c r="AA168" s="482"/>
      <c r="AB168" s="495"/>
      <c r="AC168" s="420"/>
      <c r="AD168" s="420"/>
      <c r="AE168" s="420"/>
      <c r="AF168" s="420">
        <v>45953</v>
      </c>
      <c r="AG168" s="340">
        <f t="shared" ca="1" si="2"/>
        <v>-195</v>
      </c>
      <c r="AH168" s="423" t="s">
        <v>6138</v>
      </c>
      <c r="AI168" s="423" t="s">
        <v>6138</v>
      </c>
      <c r="AJ168" s="346" t="s">
        <v>7791</v>
      </c>
      <c r="AK168" s="8" t="s">
        <v>6140</v>
      </c>
      <c r="AL168" s="8" t="s">
        <v>2493</v>
      </c>
      <c r="AM168" s="424"/>
      <c r="AN168" s="425"/>
      <c r="AO168" s="4">
        <v>130375</v>
      </c>
      <c r="AP168" s="4"/>
      <c r="AQ168" s="234" t="e">
        <f>#REF!/R168</f>
        <v>#REF!</v>
      </c>
      <c r="AR168" s="234" t="e">
        <f>#REF!/AT168</f>
        <v>#REF!</v>
      </c>
      <c r="AS168" s="8" t="s">
        <v>7792</v>
      </c>
      <c r="AT168" s="4">
        <f>_xlfn.DAYS(U168,T168)</f>
        <v>182</v>
      </c>
      <c r="AU168" s="8" t="s">
        <v>6143</v>
      </c>
      <c r="AV168" s="8">
        <v>764</v>
      </c>
      <c r="AW168" s="232">
        <v>45729</v>
      </c>
      <c r="AX168" s="392">
        <v>21000000</v>
      </c>
      <c r="AY168" s="8">
        <v>914</v>
      </c>
      <c r="AZ168" s="392">
        <v>21000000</v>
      </c>
      <c r="BA168" s="420">
        <v>45771</v>
      </c>
      <c r="BB168" s="421"/>
      <c r="BC168" s="422"/>
      <c r="BD168" s="420"/>
      <c r="BE168" s="4"/>
      <c r="BF168" s="8" t="s">
        <v>6144</v>
      </c>
      <c r="BG168" s="232">
        <v>45771</v>
      </c>
      <c r="BH168" s="4">
        <v>1</v>
      </c>
      <c r="BI168" s="8">
        <v>1</v>
      </c>
      <c r="BJ168" s="231" t="s">
        <v>7793</v>
      </c>
      <c r="BK168" s="4" t="s">
        <v>202</v>
      </c>
      <c r="BL168" s="232">
        <v>45762</v>
      </c>
      <c r="BM168" s="232">
        <v>45761</v>
      </c>
      <c r="BN168" s="232">
        <v>46142</v>
      </c>
      <c r="BO168" s="232" t="s">
        <v>6144</v>
      </c>
      <c r="BP168" s="232" t="s">
        <v>805</v>
      </c>
      <c r="BQ168" s="8"/>
      <c r="BR168" s="403"/>
      <c r="BS168" s="8" t="s">
        <v>875</v>
      </c>
      <c r="BT168" s="8"/>
      <c r="BU168" s="8" t="s">
        <v>6162</v>
      </c>
      <c r="BV168" s="8" t="s">
        <v>6148</v>
      </c>
      <c r="BW168" s="599">
        <v>3125374395</v>
      </c>
      <c r="BX168" s="586" t="s">
        <v>7794</v>
      </c>
      <c r="BY168" s="416">
        <v>29850</v>
      </c>
      <c r="BZ168" s="8" t="s">
        <v>3136</v>
      </c>
      <c r="CA168" s="8"/>
      <c r="CB168" s="8"/>
      <c r="CC168" s="232"/>
      <c r="CD168" s="232"/>
      <c r="CE168" s="8" t="s">
        <v>797</v>
      </c>
      <c r="CF168" s="411">
        <f ca="1">DATEDIF(BY168,TODAY(),"Y")</f>
        <v>44</v>
      </c>
      <c r="CG168" s="421" t="s">
        <v>6209</v>
      </c>
      <c r="CH168" s="421" t="s">
        <v>6210</v>
      </c>
      <c r="CI168" s="415" t="s">
        <v>7795</v>
      </c>
      <c r="CJ168" s="8"/>
      <c r="CK168" s="8"/>
    </row>
    <row r="169" spans="1:89" ht="106.5">
      <c r="A169" s="415">
        <v>168</v>
      </c>
      <c r="B169" s="415"/>
      <c r="C169" s="640">
        <v>2025</v>
      </c>
      <c r="D169" s="415" t="s">
        <v>7796</v>
      </c>
      <c r="E169" s="905" t="s">
        <v>7797</v>
      </c>
      <c r="F169" s="907" t="s">
        <v>7798</v>
      </c>
      <c r="G169" s="415" t="s">
        <v>6130</v>
      </c>
      <c r="H169" s="579">
        <v>51649012</v>
      </c>
      <c r="I169" s="415">
        <v>0</v>
      </c>
      <c r="J169" s="415" t="s">
        <v>6131</v>
      </c>
      <c r="K169" s="506" t="s">
        <v>6581</v>
      </c>
      <c r="L169" s="415" t="s">
        <v>7067</v>
      </c>
      <c r="M169" s="415" t="s">
        <v>7629</v>
      </c>
      <c r="N169" s="415">
        <v>10</v>
      </c>
      <c r="O169" s="415" t="s">
        <v>6135</v>
      </c>
      <c r="P169" s="415" t="s">
        <v>7790</v>
      </c>
      <c r="Q169" s="482">
        <v>45756</v>
      </c>
      <c r="R169" s="647">
        <v>6</v>
      </c>
      <c r="S169" s="641">
        <f>_xlfn.DAYS(U169,T169)</f>
        <v>182</v>
      </c>
      <c r="T169" s="482">
        <v>45762</v>
      </c>
      <c r="U169" s="482">
        <v>45944</v>
      </c>
      <c r="V169" s="482"/>
      <c r="W169" s="415"/>
      <c r="X169" s="579"/>
      <c r="Y169" s="644"/>
      <c r="Z169" s="415"/>
      <c r="AA169" s="482"/>
      <c r="AB169" s="495"/>
      <c r="AC169" s="420"/>
      <c r="AD169" s="420"/>
      <c r="AE169" s="420"/>
      <c r="AF169" s="420">
        <v>45944</v>
      </c>
      <c r="AG169" s="340">
        <f t="shared" ca="1" si="2"/>
        <v>-204</v>
      </c>
      <c r="AH169" s="423" t="s">
        <v>6138</v>
      </c>
      <c r="AI169" s="423" t="s">
        <v>6138</v>
      </c>
      <c r="AJ169" s="463" t="s">
        <v>7799</v>
      </c>
      <c r="AK169" s="8" t="s">
        <v>6140</v>
      </c>
      <c r="AL169" s="8" t="s">
        <v>2493</v>
      </c>
      <c r="AM169" s="424"/>
      <c r="AN169" s="425"/>
      <c r="AO169" s="4">
        <v>132149</v>
      </c>
      <c r="AP169" s="4"/>
      <c r="AQ169" s="234" t="e">
        <f>#REF!/R169</f>
        <v>#REF!</v>
      </c>
      <c r="AR169" s="234" t="e">
        <f>#REF!/AT169</f>
        <v>#REF!</v>
      </c>
      <c r="AS169" s="8" t="s">
        <v>7800</v>
      </c>
      <c r="AT169" s="4">
        <f>_xlfn.DAYS(U169,T169)</f>
        <v>182</v>
      </c>
      <c r="AU169" s="8" t="s">
        <v>6143</v>
      </c>
      <c r="AV169" s="8">
        <v>786</v>
      </c>
      <c r="AW169" s="232">
        <v>45743</v>
      </c>
      <c r="AX169" s="494">
        <v>38400000</v>
      </c>
      <c r="AY169" s="8">
        <v>891</v>
      </c>
      <c r="AZ169" s="392">
        <v>19200000</v>
      </c>
      <c r="BA169" s="420">
        <v>45758</v>
      </c>
      <c r="BB169" s="421"/>
      <c r="BC169" s="422"/>
      <c r="BD169" s="420"/>
      <c r="BE169" s="4"/>
      <c r="BF169" s="8" t="s">
        <v>6144</v>
      </c>
      <c r="BG169" s="232">
        <v>45762</v>
      </c>
      <c r="BH169" s="4">
        <v>1</v>
      </c>
      <c r="BI169" s="8">
        <v>1</v>
      </c>
      <c r="BJ169" s="231" t="s">
        <v>7801</v>
      </c>
      <c r="BK169" s="4" t="s">
        <v>202</v>
      </c>
      <c r="BL169" s="232">
        <v>45756</v>
      </c>
      <c r="BM169" s="232">
        <v>45756</v>
      </c>
      <c r="BN169" s="232">
        <v>46132</v>
      </c>
      <c r="BO169" s="232" t="s">
        <v>6144</v>
      </c>
      <c r="BP169" s="232" t="s">
        <v>805</v>
      </c>
      <c r="BQ169" s="8"/>
      <c r="BR169" s="403"/>
      <c r="BS169" s="8" t="s">
        <v>875</v>
      </c>
      <c r="BT169" s="8"/>
      <c r="BU169" s="8" t="s">
        <v>6162</v>
      </c>
      <c r="BV169" s="8" t="s">
        <v>6148</v>
      </c>
      <c r="BW169" s="599">
        <v>3017891911</v>
      </c>
      <c r="BX169" s="586" t="s">
        <v>7802</v>
      </c>
      <c r="BY169" s="416">
        <v>22329</v>
      </c>
      <c r="BZ169" s="8" t="s">
        <v>3136</v>
      </c>
      <c r="CA169" s="8"/>
      <c r="CB169" s="8"/>
      <c r="CC169" s="232"/>
      <c r="CD169" s="232"/>
      <c r="CE169" s="8" t="s">
        <v>797</v>
      </c>
      <c r="CF169" s="411">
        <f ca="1">DATEDIF(BY169,TODAY(),"Y")</f>
        <v>65</v>
      </c>
      <c r="CG169" s="421" t="s">
        <v>6150</v>
      </c>
      <c r="CH169" s="421" t="s">
        <v>6182</v>
      </c>
      <c r="CI169" s="415" t="s">
        <v>7803</v>
      </c>
      <c r="CJ169" s="8"/>
      <c r="CK169" s="8"/>
    </row>
    <row r="170" spans="1:89" ht="91.5">
      <c r="A170" s="415">
        <v>169</v>
      </c>
      <c r="B170" s="415"/>
      <c r="C170" s="640">
        <v>2025</v>
      </c>
      <c r="D170" s="415" t="s">
        <v>7804</v>
      </c>
      <c r="E170" s="905" t="s">
        <v>7805</v>
      </c>
      <c r="F170" s="907" t="s">
        <v>7806</v>
      </c>
      <c r="G170" s="415" t="s">
        <v>6130</v>
      </c>
      <c r="H170" s="579">
        <v>52742467</v>
      </c>
      <c r="I170" s="415">
        <v>9</v>
      </c>
      <c r="J170" s="415" t="s">
        <v>6131</v>
      </c>
      <c r="K170" s="506" t="s">
        <v>7143</v>
      </c>
      <c r="L170" s="415" t="s">
        <v>7144</v>
      </c>
      <c r="M170" s="415" t="s">
        <v>7619</v>
      </c>
      <c r="N170" s="415">
        <v>10</v>
      </c>
      <c r="O170" s="415" t="s">
        <v>6135</v>
      </c>
      <c r="P170" s="415" t="s">
        <v>7807</v>
      </c>
      <c r="Q170" s="482">
        <v>45756</v>
      </c>
      <c r="R170" s="647">
        <v>6</v>
      </c>
      <c r="S170" s="641">
        <f>_xlfn.DAYS(U170,T170)</f>
        <v>182</v>
      </c>
      <c r="T170" s="482">
        <v>45762</v>
      </c>
      <c r="U170" s="482">
        <v>45944</v>
      </c>
      <c r="V170" s="482"/>
      <c r="W170" s="415"/>
      <c r="X170" s="579"/>
      <c r="Y170" s="644"/>
      <c r="Z170" s="415"/>
      <c r="AA170" s="482"/>
      <c r="AB170" s="495"/>
      <c r="AC170" s="420"/>
      <c r="AD170" s="420"/>
      <c r="AE170" s="420"/>
      <c r="AF170" s="420">
        <v>45944</v>
      </c>
      <c r="AG170" s="340">
        <f t="shared" ca="1" si="2"/>
        <v>-204</v>
      </c>
      <c r="AH170" s="423" t="s">
        <v>6138</v>
      </c>
      <c r="AI170" s="423" t="s">
        <v>6138</v>
      </c>
      <c r="AJ170" s="346" t="s">
        <v>7808</v>
      </c>
      <c r="AK170" s="8" t="s">
        <v>6140</v>
      </c>
      <c r="AL170" s="8" t="s">
        <v>6192</v>
      </c>
      <c r="AM170" s="424"/>
      <c r="AN170" s="425"/>
      <c r="AO170" s="4">
        <v>130096</v>
      </c>
      <c r="AP170" s="4"/>
      <c r="AQ170" s="234" t="e">
        <f>#REF!/R170</f>
        <v>#REF!</v>
      </c>
      <c r="AR170" s="234" t="e">
        <f>#REF!/AT170</f>
        <v>#REF!</v>
      </c>
      <c r="AS170" s="8" t="s">
        <v>7809</v>
      </c>
      <c r="AT170" s="4">
        <f>_xlfn.DAYS(U170,T170)</f>
        <v>182</v>
      </c>
      <c r="AU170" s="8" t="s">
        <v>6143</v>
      </c>
      <c r="AV170" s="8">
        <v>779</v>
      </c>
      <c r="AW170" s="232">
        <v>45737</v>
      </c>
      <c r="AX170" s="392">
        <v>36000000</v>
      </c>
      <c r="AY170" s="8">
        <v>889</v>
      </c>
      <c r="AZ170" s="392">
        <v>36000000</v>
      </c>
      <c r="BA170" s="420">
        <v>45758</v>
      </c>
      <c r="BB170" s="421"/>
      <c r="BC170" s="422"/>
      <c r="BD170" s="420"/>
      <c r="BE170" s="4"/>
      <c r="BF170" s="8" t="s">
        <v>6144</v>
      </c>
      <c r="BG170" s="232">
        <v>45762</v>
      </c>
      <c r="BH170" s="4">
        <v>1</v>
      </c>
      <c r="BI170" s="8">
        <v>1</v>
      </c>
      <c r="BJ170" s="231" t="s">
        <v>7810</v>
      </c>
      <c r="BK170" s="4" t="s">
        <v>202</v>
      </c>
      <c r="BL170" s="232">
        <v>45756</v>
      </c>
      <c r="BM170" s="232">
        <v>45756</v>
      </c>
      <c r="BN170" s="232">
        <v>46129</v>
      </c>
      <c r="BO170" s="232" t="s">
        <v>6144</v>
      </c>
      <c r="BP170" s="232" t="s">
        <v>805</v>
      </c>
      <c r="BQ170" s="8"/>
      <c r="BR170" s="403"/>
      <c r="BS170" s="8" t="s">
        <v>875</v>
      </c>
      <c r="BT170" s="8"/>
      <c r="BU170" s="8" t="s">
        <v>6162</v>
      </c>
      <c r="BV170" s="8" t="s">
        <v>6148</v>
      </c>
      <c r="BW170" s="245">
        <v>3138200886</v>
      </c>
      <c r="BX170" s="586" t="s">
        <v>7811</v>
      </c>
      <c r="BY170" s="416">
        <v>29632</v>
      </c>
      <c r="BZ170" s="8" t="s">
        <v>3831</v>
      </c>
      <c r="CA170" s="8"/>
      <c r="CB170" s="8"/>
      <c r="CC170" s="232"/>
      <c r="CD170" s="232"/>
      <c r="CE170" s="8" t="s">
        <v>797</v>
      </c>
      <c r="CF170" s="411">
        <f ca="1">DATEDIF(BY170,TODAY(),"Y")</f>
        <v>45</v>
      </c>
      <c r="CG170" s="421" t="s">
        <v>6165</v>
      </c>
      <c r="CH170" s="421" t="s">
        <v>6210</v>
      </c>
      <c r="CI170" s="415" t="s">
        <v>7812</v>
      </c>
      <c r="CJ170" s="8"/>
      <c r="CK170" s="8"/>
    </row>
    <row r="171" spans="1:89" ht="91.5">
      <c r="A171" s="415">
        <v>170</v>
      </c>
      <c r="B171" s="415"/>
      <c r="C171" s="640">
        <v>2025</v>
      </c>
      <c r="D171" s="415" t="s">
        <v>7813</v>
      </c>
      <c r="E171" s="905" t="s">
        <v>7814</v>
      </c>
      <c r="F171" s="907" t="s">
        <v>7815</v>
      </c>
      <c r="G171" s="415" t="s">
        <v>6130</v>
      </c>
      <c r="H171" s="579">
        <v>1000349989</v>
      </c>
      <c r="I171" s="415">
        <v>9</v>
      </c>
      <c r="J171" s="415" t="s">
        <v>6131</v>
      </c>
      <c r="K171" s="506" t="s">
        <v>6509</v>
      </c>
      <c r="L171" s="415" t="s">
        <v>7816</v>
      </c>
      <c r="M171" s="415" t="s">
        <v>7619</v>
      </c>
      <c r="N171" s="415">
        <v>10</v>
      </c>
      <c r="O171" s="415" t="s">
        <v>6135</v>
      </c>
      <c r="P171" s="415" t="s">
        <v>7817</v>
      </c>
      <c r="Q171" s="482">
        <v>45756</v>
      </c>
      <c r="R171" s="647">
        <v>6</v>
      </c>
      <c r="S171" s="641">
        <f>_xlfn.DAYS(U171,T171)</f>
        <v>182</v>
      </c>
      <c r="T171" s="482">
        <v>45771</v>
      </c>
      <c r="U171" s="482">
        <v>45953</v>
      </c>
      <c r="V171" s="482"/>
      <c r="W171" s="415"/>
      <c r="X171" s="579"/>
      <c r="Y171" s="644"/>
      <c r="Z171" s="415"/>
      <c r="AA171" s="482"/>
      <c r="AB171" s="495"/>
      <c r="AC171" s="420"/>
      <c r="AD171" s="420"/>
      <c r="AE171" s="420"/>
      <c r="AF171" s="420">
        <v>45953</v>
      </c>
      <c r="AG171" s="340">
        <f t="shared" ca="1" si="2"/>
        <v>-195</v>
      </c>
      <c r="AH171" s="423" t="s">
        <v>6138</v>
      </c>
      <c r="AI171" s="423" t="s">
        <v>6138</v>
      </c>
      <c r="AJ171" s="346" t="s">
        <v>7818</v>
      </c>
      <c r="AK171" s="8" t="s">
        <v>6140</v>
      </c>
      <c r="AL171" s="8" t="s">
        <v>1527</v>
      </c>
      <c r="AM171" s="424"/>
      <c r="AN171" s="425"/>
      <c r="AO171" s="4">
        <v>131618</v>
      </c>
      <c r="AP171" s="4"/>
      <c r="AQ171" s="234" t="e">
        <f>#REF!/R171</f>
        <v>#REF!</v>
      </c>
      <c r="AR171" s="234" t="e">
        <f>#REF!/AT171</f>
        <v>#REF!</v>
      </c>
      <c r="AS171" s="8" t="s">
        <v>7819</v>
      </c>
      <c r="AT171" s="4">
        <f>_xlfn.DAYS(U171,T171)</f>
        <v>182</v>
      </c>
      <c r="AU171" s="8" t="s">
        <v>6143</v>
      </c>
      <c r="AV171" s="8">
        <v>779</v>
      </c>
      <c r="AW171" s="232">
        <v>45751</v>
      </c>
      <c r="AX171" s="392">
        <v>120000000</v>
      </c>
      <c r="AY171" s="8">
        <v>901</v>
      </c>
      <c r="AZ171" s="392">
        <v>30000000</v>
      </c>
      <c r="BA171" s="420">
        <v>45761</v>
      </c>
      <c r="BB171" s="421"/>
      <c r="BC171" s="422"/>
      <c r="BD171" s="420"/>
      <c r="BE171" s="4"/>
      <c r="BF171" s="8" t="s">
        <v>6144</v>
      </c>
      <c r="BG171" s="232">
        <v>45763</v>
      </c>
      <c r="BH171" s="4">
        <v>1</v>
      </c>
      <c r="BI171" s="8">
        <v>1</v>
      </c>
      <c r="BJ171" s="231" t="s">
        <v>7820</v>
      </c>
      <c r="BK171" s="4" t="s">
        <v>202</v>
      </c>
      <c r="BL171" s="232">
        <v>45757</v>
      </c>
      <c r="BM171" s="232">
        <v>45756</v>
      </c>
      <c r="BN171" s="232">
        <v>46137</v>
      </c>
      <c r="BO171" s="232" t="s">
        <v>6144</v>
      </c>
      <c r="BP171" s="232" t="s">
        <v>805</v>
      </c>
      <c r="BQ171" s="8"/>
      <c r="BR171" s="403"/>
      <c r="BS171" s="8" t="s">
        <v>875</v>
      </c>
      <c r="BT171" s="8"/>
      <c r="BU171" s="8" t="s">
        <v>6162</v>
      </c>
      <c r="BV171" s="8" t="s">
        <v>6148</v>
      </c>
      <c r="BW171" s="242" t="s">
        <v>7821</v>
      </c>
      <c r="BX171" s="586" t="s">
        <v>7822</v>
      </c>
      <c r="BY171" s="416">
        <v>36984</v>
      </c>
      <c r="BZ171" s="8" t="s">
        <v>3831</v>
      </c>
      <c r="CA171" s="8"/>
      <c r="CB171" s="8"/>
      <c r="CC171" s="232"/>
      <c r="CD171" s="232"/>
      <c r="CE171" s="8" t="s">
        <v>797</v>
      </c>
      <c r="CF171" s="411">
        <f ca="1">DATEDIF(BY171,TODAY(),"Y")</f>
        <v>25</v>
      </c>
      <c r="CG171" s="421" t="s">
        <v>6209</v>
      </c>
      <c r="CH171" s="421" t="s">
        <v>6245</v>
      </c>
      <c r="CI171" s="198" t="s">
        <v>7823</v>
      </c>
      <c r="CJ171" s="8"/>
      <c r="CK171" s="8"/>
    </row>
    <row r="172" spans="1:89" ht="91.5">
      <c r="A172" s="415">
        <v>171</v>
      </c>
      <c r="B172" s="415"/>
      <c r="C172" s="640">
        <v>2025</v>
      </c>
      <c r="D172" s="415" t="s">
        <v>7824</v>
      </c>
      <c r="E172" s="905" t="s">
        <v>7825</v>
      </c>
      <c r="F172" s="907" t="s">
        <v>7826</v>
      </c>
      <c r="G172" s="415" t="s">
        <v>6130</v>
      </c>
      <c r="H172" s="579">
        <v>53076898</v>
      </c>
      <c r="I172" s="415">
        <v>6</v>
      </c>
      <c r="J172" s="415" t="s">
        <v>6131</v>
      </c>
      <c r="K172" s="506" t="s">
        <v>6509</v>
      </c>
      <c r="L172" s="415" t="s">
        <v>7816</v>
      </c>
      <c r="M172" s="415" t="s">
        <v>7827</v>
      </c>
      <c r="N172" s="415">
        <v>10</v>
      </c>
      <c r="O172" s="415" t="s">
        <v>6135</v>
      </c>
      <c r="P172" s="415" t="s">
        <v>7828</v>
      </c>
      <c r="Q172" s="482">
        <v>45756</v>
      </c>
      <c r="R172" s="647">
        <v>6</v>
      </c>
      <c r="S172" s="641">
        <f>_xlfn.DAYS(U172,T172)</f>
        <v>182</v>
      </c>
      <c r="T172" s="482">
        <v>45762</v>
      </c>
      <c r="U172" s="482">
        <v>45944</v>
      </c>
      <c r="V172" s="482"/>
      <c r="W172" s="415"/>
      <c r="X172" s="579"/>
      <c r="Y172" s="644"/>
      <c r="Z172" s="415"/>
      <c r="AA172" s="482"/>
      <c r="AB172" s="495"/>
      <c r="AC172" s="420"/>
      <c r="AD172" s="420"/>
      <c r="AE172" s="420"/>
      <c r="AF172" s="420">
        <v>45944</v>
      </c>
      <c r="AG172" s="340">
        <f t="shared" ca="1" si="2"/>
        <v>-204</v>
      </c>
      <c r="AH172" s="423" t="s">
        <v>6138</v>
      </c>
      <c r="AI172" s="423" t="s">
        <v>6138</v>
      </c>
      <c r="AJ172" s="346" t="s">
        <v>7829</v>
      </c>
      <c r="AK172" s="8" t="s">
        <v>6140</v>
      </c>
      <c r="AL172" s="8" t="s">
        <v>6192</v>
      </c>
      <c r="AM172" s="424"/>
      <c r="AN172" s="425"/>
      <c r="AO172" s="4">
        <v>131618</v>
      </c>
      <c r="AP172" s="4"/>
      <c r="AQ172" s="234" t="e">
        <f>#REF!/R172</f>
        <v>#REF!</v>
      </c>
      <c r="AR172" s="234" t="e">
        <f>#REF!/AT172</f>
        <v>#REF!</v>
      </c>
      <c r="AS172" s="8" t="s">
        <v>7830</v>
      </c>
      <c r="AT172" s="4">
        <f>_xlfn.DAYS(U172,T172)</f>
        <v>182</v>
      </c>
      <c r="AU172" s="8" t="s">
        <v>6143</v>
      </c>
      <c r="AV172" s="8">
        <v>799</v>
      </c>
      <c r="AW172" s="232">
        <v>45751</v>
      </c>
      <c r="AX172" s="392">
        <v>120000000</v>
      </c>
      <c r="AY172" s="8">
        <v>895</v>
      </c>
      <c r="AZ172" s="392">
        <v>30000000</v>
      </c>
      <c r="BA172" s="420">
        <v>45758</v>
      </c>
      <c r="BB172" s="421"/>
      <c r="BC172" s="422"/>
      <c r="BD172" s="420"/>
      <c r="BE172" s="4"/>
      <c r="BF172" s="8" t="s">
        <v>6144</v>
      </c>
      <c r="BG172" s="232">
        <v>45750</v>
      </c>
      <c r="BH172" s="4">
        <v>1</v>
      </c>
      <c r="BI172" s="8">
        <v>1</v>
      </c>
      <c r="BJ172" s="231" t="s">
        <v>7831</v>
      </c>
      <c r="BK172" s="4" t="s">
        <v>202</v>
      </c>
      <c r="BL172" s="232">
        <v>45757</v>
      </c>
      <c r="BM172" s="232">
        <v>45756</v>
      </c>
      <c r="BN172" s="232">
        <v>46136</v>
      </c>
      <c r="BO172" s="232" t="s">
        <v>6144</v>
      </c>
      <c r="BP172" s="232" t="s">
        <v>805</v>
      </c>
      <c r="BQ172" s="8"/>
      <c r="BR172" s="403"/>
      <c r="BS172" s="8" t="s">
        <v>875</v>
      </c>
      <c r="BT172" s="8"/>
      <c r="BU172" s="8" t="s">
        <v>6162</v>
      </c>
      <c r="BV172" s="8" t="s">
        <v>6148</v>
      </c>
      <c r="BW172" s="597">
        <v>3229420358</v>
      </c>
      <c r="BX172" s="591" t="s">
        <v>7832</v>
      </c>
      <c r="BY172" s="416">
        <v>31317</v>
      </c>
      <c r="BZ172" s="8" t="s">
        <v>3831</v>
      </c>
      <c r="CA172" s="8"/>
      <c r="CB172" s="8"/>
      <c r="CC172" s="232"/>
      <c r="CD172" s="232"/>
      <c r="CE172" s="8" t="s">
        <v>797</v>
      </c>
      <c r="CF172" s="411">
        <f ca="1">DATEDIF(BY172,TODAY(),"Y")</f>
        <v>40</v>
      </c>
      <c r="CG172" s="421" t="s">
        <v>6165</v>
      </c>
      <c r="CH172" s="421" t="s">
        <v>6210</v>
      </c>
      <c r="CI172" s="415" t="s">
        <v>7833</v>
      </c>
      <c r="CJ172" s="8"/>
      <c r="CK172" s="8"/>
    </row>
    <row r="173" spans="1:89" ht="76.5">
      <c r="A173" s="415">
        <v>172</v>
      </c>
      <c r="B173" s="415"/>
      <c r="C173" s="640">
        <v>2025</v>
      </c>
      <c r="D173" s="415" t="s">
        <v>7834</v>
      </c>
      <c r="E173" s="905" t="s">
        <v>7835</v>
      </c>
      <c r="F173" s="907" t="s">
        <v>7836</v>
      </c>
      <c r="G173" s="415" t="s">
        <v>6130</v>
      </c>
      <c r="H173" s="579">
        <v>73575098</v>
      </c>
      <c r="I173" s="415">
        <v>4</v>
      </c>
      <c r="J173" s="415" t="s">
        <v>6131</v>
      </c>
      <c r="K173" s="506" t="s">
        <v>7483</v>
      </c>
      <c r="L173" s="415" t="s">
        <v>7837</v>
      </c>
      <c r="M173" s="415" t="s">
        <v>7683</v>
      </c>
      <c r="N173" s="415">
        <v>10</v>
      </c>
      <c r="O173" s="415" t="s">
        <v>6135</v>
      </c>
      <c r="P173" s="415" t="s">
        <v>7838</v>
      </c>
      <c r="Q173" s="482">
        <v>45756</v>
      </c>
      <c r="R173" s="647">
        <v>6</v>
      </c>
      <c r="S173" s="641">
        <f>_xlfn.DAYS(U172,T172)</f>
        <v>182</v>
      </c>
      <c r="T173" s="482">
        <v>45772</v>
      </c>
      <c r="U173" s="482" t="s">
        <v>7839</v>
      </c>
      <c r="V173" s="482"/>
      <c r="W173" s="415"/>
      <c r="X173" s="579"/>
      <c r="Y173" s="644"/>
      <c r="Z173" s="415"/>
      <c r="AA173" s="482"/>
      <c r="AB173" s="495"/>
      <c r="AC173" s="420"/>
      <c r="AD173" s="420"/>
      <c r="AE173" s="420"/>
      <c r="AF173" s="420" t="s">
        <v>7839</v>
      </c>
      <c r="AG173" s="340" t="e">
        <f t="shared" ca="1" si="2"/>
        <v>#VALUE!</v>
      </c>
      <c r="AH173" s="423" t="s">
        <v>6138</v>
      </c>
      <c r="AI173" s="423" t="s">
        <v>6138</v>
      </c>
      <c r="AJ173" s="498" t="s">
        <v>7840</v>
      </c>
      <c r="AK173" s="8" t="s">
        <v>6140</v>
      </c>
      <c r="AL173" s="8" t="s">
        <v>6775</v>
      </c>
      <c r="AM173" s="424"/>
      <c r="AN173" s="425"/>
      <c r="AO173" s="4">
        <v>132282</v>
      </c>
      <c r="AP173" s="4"/>
      <c r="AQ173" s="234" t="e">
        <f>#REF!/R173</f>
        <v>#REF!</v>
      </c>
      <c r="AR173" s="234" t="e">
        <f>#REF!/AT172</f>
        <v>#REF!</v>
      </c>
      <c r="AS173" s="8" t="s">
        <v>7841</v>
      </c>
      <c r="AT173" s="4">
        <f>_xlfn.DAYS(U172,T172)</f>
        <v>182</v>
      </c>
      <c r="AU173" s="8" t="s">
        <v>6143</v>
      </c>
      <c r="AV173" s="8">
        <v>798</v>
      </c>
      <c r="AW173" s="232">
        <v>45750</v>
      </c>
      <c r="AX173" s="392">
        <v>60000000</v>
      </c>
      <c r="AY173" s="8">
        <v>886</v>
      </c>
      <c r="AZ173" s="392">
        <v>30000000</v>
      </c>
      <c r="BA173" s="420">
        <v>45758</v>
      </c>
      <c r="BB173" s="421"/>
      <c r="BC173" s="422"/>
      <c r="BD173" s="420"/>
      <c r="BE173" s="4"/>
      <c r="BF173" s="8" t="s">
        <v>6144</v>
      </c>
      <c r="BG173" s="232">
        <v>45755</v>
      </c>
      <c r="BH173" s="4">
        <v>1</v>
      </c>
      <c r="BI173" s="8">
        <v>1</v>
      </c>
      <c r="BJ173" s="231" t="s">
        <v>7842</v>
      </c>
      <c r="BK173" s="4" t="s">
        <v>202</v>
      </c>
      <c r="BL173" s="232">
        <v>45758</v>
      </c>
      <c r="BM173" s="232">
        <v>45756</v>
      </c>
      <c r="BN173" s="232">
        <v>46142</v>
      </c>
      <c r="BO173" s="232" t="s">
        <v>6144</v>
      </c>
      <c r="BP173" s="232" t="s">
        <v>805</v>
      </c>
      <c r="BQ173" s="8"/>
      <c r="BR173" s="403"/>
      <c r="BS173" s="8" t="s">
        <v>875</v>
      </c>
      <c r="BT173" s="8"/>
      <c r="BU173" s="8" t="s">
        <v>6147</v>
      </c>
      <c r="BV173" s="8" t="s">
        <v>6148</v>
      </c>
      <c r="BW173" s="245">
        <v>3016536755</v>
      </c>
      <c r="BX173" s="586" t="s">
        <v>7843</v>
      </c>
      <c r="BY173" s="416">
        <v>27864</v>
      </c>
      <c r="BZ173" s="8" t="s">
        <v>3831</v>
      </c>
      <c r="CA173" s="8"/>
      <c r="CB173" s="8"/>
      <c r="CC173" s="232"/>
      <c r="CD173" s="232"/>
      <c r="CE173" s="8" t="s">
        <v>797</v>
      </c>
      <c r="CF173" s="411">
        <f ca="1">DATEDIF(BY173,TODAY(),"Y")</f>
        <v>50</v>
      </c>
      <c r="CG173" s="421" t="s">
        <v>6165</v>
      </c>
      <c r="CH173" s="421" t="s">
        <v>6343</v>
      </c>
      <c r="CI173" s="198" t="s">
        <v>7844</v>
      </c>
      <c r="CJ173" s="8"/>
      <c r="CK173" s="8"/>
    </row>
    <row r="174" spans="1:89" ht="76.5">
      <c r="A174" s="415">
        <v>173</v>
      </c>
      <c r="B174" s="415"/>
      <c r="C174" s="640">
        <v>2025</v>
      </c>
      <c r="D174" s="415" t="s">
        <v>7845</v>
      </c>
      <c r="E174" s="905" t="s">
        <v>7846</v>
      </c>
      <c r="F174" s="907" t="s">
        <v>7847</v>
      </c>
      <c r="G174" s="415" t="s">
        <v>6130</v>
      </c>
      <c r="H174" s="579">
        <v>63544479</v>
      </c>
      <c r="I174" s="415">
        <v>8</v>
      </c>
      <c r="J174" s="415" t="s">
        <v>6131</v>
      </c>
      <c r="K174" s="506" t="s">
        <v>6570</v>
      </c>
      <c r="L174" s="415" t="s">
        <v>7003</v>
      </c>
      <c r="M174" s="415" t="s">
        <v>6530</v>
      </c>
      <c r="N174" s="415">
        <v>10</v>
      </c>
      <c r="O174" s="415" t="s">
        <v>6135</v>
      </c>
      <c r="P174" s="415" t="s">
        <v>7848</v>
      </c>
      <c r="Q174" s="482">
        <v>45756</v>
      </c>
      <c r="R174" s="647">
        <v>6</v>
      </c>
      <c r="S174" s="641">
        <f>_xlfn.DAYS(U174,T174)</f>
        <v>182</v>
      </c>
      <c r="T174" s="482">
        <v>45762</v>
      </c>
      <c r="U174" s="482">
        <v>45944</v>
      </c>
      <c r="V174" s="482"/>
      <c r="W174" s="415"/>
      <c r="X174" s="579"/>
      <c r="Y174" s="644"/>
      <c r="Z174" s="415"/>
      <c r="AA174" s="482"/>
      <c r="AB174" s="495"/>
      <c r="AC174" s="420"/>
      <c r="AD174" s="420"/>
      <c r="AE174" s="420"/>
      <c r="AF174" s="420">
        <v>45944</v>
      </c>
      <c r="AG174" s="340">
        <f t="shared" ca="1" si="2"/>
        <v>-204</v>
      </c>
      <c r="AH174" s="423" t="s">
        <v>6138</v>
      </c>
      <c r="AI174" s="423" t="s">
        <v>6138</v>
      </c>
      <c r="AJ174" s="615" t="s">
        <v>7849</v>
      </c>
      <c r="AK174" s="8" t="s">
        <v>6140</v>
      </c>
      <c r="AL174" s="8" t="s">
        <v>6192</v>
      </c>
      <c r="AM174" s="424"/>
      <c r="AN174" s="425"/>
      <c r="AO174" s="4">
        <v>131616</v>
      </c>
      <c r="AP174" s="4"/>
      <c r="AQ174" s="234" t="e">
        <f>#REF!/R174</f>
        <v>#REF!</v>
      </c>
      <c r="AR174" s="234" t="e">
        <f>#REF!/AT174</f>
        <v>#REF!</v>
      </c>
      <c r="AS174" s="8" t="s">
        <v>7850</v>
      </c>
      <c r="AT174" s="4">
        <f>_xlfn.DAYS(U174,T174)</f>
        <v>182</v>
      </c>
      <c r="AU174" s="8" t="s">
        <v>6143</v>
      </c>
      <c r="AV174" s="8">
        <v>766</v>
      </c>
      <c r="AW174" s="232">
        <v>45760</v>
      </c>
      <c r="AX174" s="392">
        <v>240000000</v>
      </c>
      <c r="AY174" s="8">
        <v>885</v>
      </c>
      <c r="AZ174" s="392">
        <v>30000000</v>
      </c>
      <c r="BA174" s="420">
        <v>45758</v>
      </c>
      <c r="BB174" s="421"/>
      <c r="BC174" s="422"/>
      <c r="BD174" s="420"/>
      <c r="BE174" s="4"/>
      <c r="BF174" s="8" t="s">
        <v>6144</v>
      </c>
      <c r="BG174" s="232" t="s">
        <v>7851</v>
      </c>
      <c r="BH174" s="4">
        <v>1</v>
      </c>
      <c r="BI174" s="8">
        <v>1</v>
      </c>
      <c r="BJ174" s="231" t="s">
        <v>7852</v>
      </c>
      <c r="BK174" s="4" t="s">
        <v>202</v>
      </c>
      <c r="BL174" s="232">
        <v>45757</v>
      </c>
      <c r="BM174" s="232">
        <v>45756</v>
      </c>
      <c r="BN174" s="232">
        <v>46137</v>
      </c>
      <c r="BO174" s="232" t="s">
        <v>6144</v>
      </c>
      <c r="BP174" s="232" t="s">
        <v>805</v>
      </c>
      <c r="BQ174" s="8"/>
      <c r="BR174" s="403"/>
      <c r="BS174" s="8" t="s">
        <v>875</v>
      </c>
      <c r="BT174" s="8"/>
      <c r="BU174" s="8" t="s">
        <v>6162</v>
      </c>
      <c r="BV174" s="8" t="s">
        <v>6148</v>
      </c>
      <c r="BW174" s="597">
        <v>3208754743</v>
      </c>
      <c r="BX174" s="586" t="s">
        <v>7853</v>
      </c>
      <c r="BY174" s="416">
        <v>29710</v>
      </c>
      <c r="BZ174" s="8" t="s">
        <v>3831</v>
      </c>
      <c r="CA174" s="8"/>
      <c r="CB174" s="8"/>
      <c r="CC174" s="232"/>
      <c r="CD174" s="232"/>
      <c r="CE174" s="8" t="s">
        <v>797</v>
      </c>
      <c r="CF174" s="411">
        <f ca="1">DATEDIF(BY174,TODAY(),"Y")</f>
        <v>45</v>
      </c>
      <c r="CG174" s="421" t="s">
        <v>6165</v>
      </c>
      <c r="CH174" s="421" t="s">
        <v>6166</v>
      </c>
      <c r="CI174" s="198" t="s">
        <v>7854</v>
      </c>
      <c r="CJ174" s="8"/>
      <c r="CK174" s="8"/>
    </row>
    <row r="175" spans="1:89" ht="60.75">
      <c r="A175" s="415">
        <v>174</v>
      </c>
      <c r="B175" s="415"/>
      <c r="C175" s="640">
        <v>2025</v>
      </c>
      <c r="D175" s="415" t="s">
        <v>7855</v>
      </c>
      <c r="E175" s="905" t="s">
        <v>7856</v>
      </c>
      <c r="F175" s="907" t="s">
        <v>7857</v>
      </c>
      <c r="G175" s="415" t="s">
        <v>6130</v>
      </c>
      <c r="H175" s="579">
        <v>1233896907</v>
      </c>
      <c r="I175" s="415">
        <v>6</v>
      </c>
      <c r="J175" s="415" t="s">
        <v>6131</v>
      </c>
      <c r="K175" s="506" t="s">
        <v>7143</v>
      </c>
      <c r="L175" s="415" t="s">
        <v>7144</v>
      </c>
      <c r="M175" s="415" t="s">
        <v>7858</v>
      </c>
      <c r="N175" s="415">
        <v>10</v>
      </c>
      <c r="O175" s="415" t="s">
        <v>6135</v>
      </c>
      <c r="P175" s="415" t="s">
        <v>7859</v>
      </c>
      <c r="Q175" s="482">
        <v>45756</v>
      </c>
      <c r="R175" s="647">
        <v>6</v>
      </c>
      <c r="S175" s="641">
        <f>_xlfn.DAYS(U175,T175)</f>
        <v>182</v>
      </c>
      <c r="T175" s="482">
        <v>45762</v>
      </c>
      <c r="U175" s="482">
        <v>45944</v>
      </c>
      <c r="V175" s="482"/>
      <c r="W175" s="415"/>
      <c r="X175" s="579"/>
      <c r="Y175" s="644"/>
      <c r="Z175" s="415"/>
      <c r="AA175" s="482"/>
      <c r="AB175" s="495"/>
      <c r="AC175" s="420"/>
      <c r="AD175" s="420"/>
      <c r="AE175" s="420"/>
      <c r="AF175" s="420">
        <v>45944</v>
      </c>
      <c r="AG175" s="340">
        <f t="shared" ca="1" si="2"/>
        <v>-204</v>
      </c>
      <c r="AH175" s="423" t="s">
        <v>6138</v>
      </c>
      <c r="AI175" s="502" t="s">
        <v>6138</v>
      </c>
      <c r="AJ175" s="498" t="s">
        <v>7860</v>
      </c>
      <c r="AK175" s="503" t="s">
        <v>6140</v>
      </c>
      <c r="AL175" s="8" t="s">
        <v>6192</v>
      </c>
      <c r="AM175" s="424"/>
      <c r="AN175" s="425"/>
      <c r="AO175" s="4">
        <v>132297</v>
      </c>
      <c r="AP175" s="4"/>
      <c r="AQ175" s="234" t="e">
        <f>#REF!/R175</f>
        <v>#REF!</v>
      </c>
      <c r="AR175" s="234" t="e">
        <f>#REF!/AT175</f>
        <v>#REF!</v>
      </c>
      <c r="AS175" s="8" t="s">
        <v>7861</v>
      </c>
      <c r="AT175" s="4">
        <f>_xlfn.DAYS(U175,T175)</f>
        <v>182</v>
      </c>
      <c r="AU175" s="8" t="s">
        <v>6143</v>
      </c>
      <c r="AV175" s="8">
        <v>797</v>
      </c>
      <c r="AW175" s="232">
        <v>45760</v>
      </c>
      <c r="AX175" s="392">
        <v>99024000</v>
      </c>
      <c r="AY175" s="8">
        <v>892</v>
      </c>
      <c r="AZ175" s="392">
        <v>12378000</v>
      </c>
      <c r="BA175" s="420">
        <v>45758</v>
      </c>
      <c r="BB175" s="421"/>
      <c r="BC175" s="422"/>
      <c r="BD175" s="420"/>
      <c r="BE175" s="4"/>
      <c r="BF175" s="8" t="s">
        <v>6144</v>
      </c>
      <c r="BG175" s="232">
        <v>45762</v>
      </c>
      <c r="BH175" s="4">
        <v>5</v>
      </c>
      <c r="BI175" s="8">
        <v>5</v>
      </c>
      <c r="BJ175" s="231" t="s">
        <v>7862</v>
      </c>
      <c r="BK175" s="4" t="s">
        <v>1056</v>
      </c>
      <c r="BL175" s="232">
        <v>45757</v>
      </c>
      <c r="BM175" s="232">
        <v>45756</v>
      </c>
      <c r="BN175" s="232">
        <v>46132</v>
      </c>
      <c r="BO175" s="232" t="s">
        <v>6144</v>
      </c>
      <c r="BP175" s="232" t="s">
        <v>805</v>
      </c>
      <c r="BQ175" s="8"/>
      <c r="BR175" s="403"/>
      <c r="BS175" s="8" t="s">
        <v>875</v>
      </c>
      <c r="BT175" s="8"/>
      <c r="BU175" s="8" t="s">
        <v>6147</v>
      </c>
      <c r="BV175" s="8" t="s">
        <v>6148</v>
      </c>
      <c r="BW175" s="597">
        <v>3023249824</v>
      </c>
      <c r="BX175" s="586" t="s">
        <v>7863</v>
      </c>
      <c r="BY175" s="416">
        <v>35866</v>
      </c>
      <c r="BZ175" s="8" t="s">
        <v>3136</v>
      </c>
      <c r="CA175" s="8"/>
      <c r="CB175" s="8"/>
      <c r="CC175" s="232"/>
      <c r="CD175" s="232"/>
      <c r="CE175" s="8" t="s">
        <v>797</v>
      </c>
      <c r="CF175" s="411">
        <f ca="1">DATEDIF(BY175,TODAY(),"Y")</f>
        <v>28</v>
      </c>
      <c r="CG175" s="421" t="s">
        <v>6181</v>
      </c>
      <c r="CH175" s="421" t="s">
        <v>6343</v>
      </c>
      <c r="CI175" s="198" t="s">
        <v>7864</v>
      </c>
      <c r="CJ175" s="8"/>
      <c r="CK175" s="8"/>
    </row>
    <row r="176" spans="1:89" ht="76.5">
      <c r="A176" s="415">
        <v>175</v>
      </c>
      <c r="B176" s="415"/>
      <c r="C176" s="640">
        <v>2025</v>
      </c>
      <c r="D176" s="415" t="s">
        <v>7865</v>
      </c>
      <c r="E176" s="905" t="s">
        <v>7866</v>
      </c>
      <c r="F176" s="907" t="s">
        <v>7867</v>
      </c>
      <c r="G176" s="415" t="s">
        <v>6130</v>
      </c>
      <c r="H176" s="579">
        <v>1013680367</v>
      </c>
      <c r="I176" s="415">
        <v>2</v>
      </c>
      <c r="J176" s="415" t="s">
        <v>6131</v>
      </c>
      <c r="K176" s="506" t="s">
        <v>6570</v>
      </c>
      <c r="L176" s="415" t="s">
        <v>7003</v>
      </c>
      <c r="M176" s="415" t="s">
        <v>6530</v>
      </c>
      <c r="N176" s="415">
        <v>10</v>
      </c>
      <c r="O176" s="415" t="s">
        <v>6135</v>
      </c>
      <c r="P176" s="415" t="s">
        <v>7693</v>
      </c>
      <c r="Q176" s="482">
        <v>45756</v>
      </c>
      <c r="R176" s="647">
        <v>6</v>
      </c>
      <c r="S176" s="641">
        <f>_xlfn.DAYS(U176,T176)</f>
        <v>182</v>
      </c>
      <c r="T176" s="482">
        <v>45771</v>
      </c>
      <c r="U176" s="482">
        <v>45953</v>
      </c>
      <c r="V176" s="482"/>
      <c r="W176" s="415"/>
      <c r="X176" s="579"/>
      <c r="Y176" s="644"/>
      <c r="Z176" s="415"/>
      <c r="AA176" s="482"/>
      <c r="AB176" s="495"/>
      <c r="AC176" s="420"/>
      <c r="AD176" s="420"/>
      <c r="AE176" s="420"/>
      <c r="AF176" s="420">
        <v>45953</v>
      </c>
      <c r="AG176" s="340">
        <f t="shared" ca="1" si="2"/>
        <v>-195</v>
      </c>
      <c r="AH176" s="423" t="s">
        <v>6138</v>
      </c>
      <c r="AI176" s="502" t="s">
        <v>6138</v>
      </c>
      <c r="AJ176" s="498" t="s">
        <v>7868</v>
      </c>
      <c r="AK176" s="503" t="s">
        <v>6140</v>
      </c>
      <c r="AL176" s="8" t="s">
        <v>6192</v>
      </c>
      <c r="AM176" s="424"/>
      <c r="AN176" s="425"/>
      <c r="AO176" s="4">
        <v>131616</v>
      </c>
      <c r="AP176" s="4"/>
      <c r="AQ176" s="234" t="e">
        <f>#REF!/R176</f>
        <v>#REF!</v>
      </c>
      <c r="AR176" s="234" t="e">
        <f>#REF!/AT176</f>
        <v>#REF!</v>
      </c>
      <c r="AS176" s="8" t="s">
        <v>7869</v>
      </c>
      <c r="AT176" s="4">
        <f>_xlfn.DAYS(U176,T176)</f>
        <v>182</v>
      </c>
      <c r="AU176" s="8" t="s">
        <v>6143</v>
      </c>
      <c r="AV176" s="8">
        <v>766</v>
      </c>
      <c r="AW176" s="232">
        <v>45729</v>
      </c>
      <c r="AX176" s="392">
        <v>240000000</v>
      </c>
      <c r="AY176" s="8">
        <v>896</v>
      </c>
      <c r="AZ176" s="392">
        <v>30000000</v>
      </c>
      <c r="BA176" s="420">
        <v>45758</v>
      </c>
      <c r="BB176" s="421"/>
      <c r="BC176" s="422"/>
      <c r="BD176" s="420"/>
      <c r="BE176" s="4"/>
      <c r="BF176" s="8" t="s">
        <v>6144</v>
      </c>
      <c r="BG176" s="232" t="s">
        <v>7870</v>
      </c>
      <c r="BH176" s="4">
        <v>1</v>
      </c>
      <c r="BI176" s="8">
        <v>1</v>
      </c>
      <c r="BJ176" s="231" t="s">
        <v>7871</v>
      </c>
      <c r="BK176" s="4" t="s">
        <v>202</v>
      </c>
      <c r="BL176" s="232">
        <v>45757</v>
      </c>
      <c r="BM176" s="232">
        <v>45756</v>
      </c>
      <c r="BN176" s="232">
        <v>46142</v>
      </c>
      <c r="BO176" s="232" t="s">
        <v>6144</v>
      </c>
      <c r="BP176" s="232" t="s">
        <v>805</v>
      </c>
      <c r="BQ176" s="8"/>
      <c r="BR176" s="403"/>
      <c r="BS176" s="8" t="s">
        <v>875</v>
      </c>
      <c r="BT176" s="8"/>
      <c r="BU176" s="8" t="s">
        <v>6162</v>
      </c>
      <c r="BV176" s="8" t="s">
        <v>6148</v>
      </c>
      <c r="BW176" s="597">
        <v>3132824044</v>
      </c>
      <c r="BX176" s="586" t="s">
        <v>7872</v>
      </c>
      <c r="BY176" s="416">
        <v>35875</v>
      </c>
      <c r="BZ176" s="8" t="s">
        <v>3831</v>
      </c>
      <c r="CA176" s="8"/>
      <c r="CB176" s="8"/>
      <c r="CC176" s="232"/>
      <c r="CD176" s="232"/>
      <c r="CE176" s="8" t="s">
        <v>797</v>
      </c>
      <c r="CF176" s="411">
        <f ca="1">DATEDIF(BY176,TODAY(),"Y")</f>
        <v>28</v>
      </c>
      <c r="CG176" s="421" t="s">
        <v>6181</v>
      </c>
      <c r="CH176" s="421" t="s">
        <v>6245</v>
      </c>
      <c r="CI176" s="198" t="s">
        <v>7873</v>
      </c>
      <c r="CJ176" s="8"/>
      <c r="CK176" s="8"/>
    </row>
    <row r="177" spans="1:89" ht="45.75">
      <c r="A177" s="415">
        <v>176</v>
      </c>
      <c r="B177" s="415"/>
      <c r="C177" s="640">
        <v>2025</v>
      </c>
      <c r="D177" s="415" t="s">
        <v>7874</v>
      </c>
      <c r="E177" s="905" t="s">
        <v>7875</v>
      </c>
      <c r="F177" s="907" t="s">
        <v>7876</v>
      </c>
      <c r="G177" s="415" t="s">
        <v>6130</v>
      </c>
      <c r="H177" s="579">
        <v>80858925</v>
      </c>
      <c r="I177" s="415">
        <v>1</v>
      </c>
      <c r="J177" s="415" t="s">
        <v>6131</v>
      </c>
      <c r="K177" s="506" t="s">
        <v>6412</v>
      </c>
      <c r="L177" s="415" t="s">
        <v>7548</v>
      </c>
      <c r="M177" s="415" t="s">
        <v>6530</v>
      </c>
      <c r="N177" s="415">
        <v>10</v>
      </c>
      <c r="O177" s="415" t="s">
        <v>6135</v>
      </c>
      <c r="P177" s="415" t="s">
        <v>7705</v>
      </c>
      <c r="Q177" s="482">
        <v>45756</v>
      </c>
      <c r="R177" s="647">
        <v>6</v>
      </c>
      <c r="S177" s="641">
        <f>_xlfn.DAYS(U177,T177)</f>
        <v>182</v>
      </c>
      <c r="T177" s="482">
        <v>45772</v>
      </c>
      <c r="U177" s="482">
        <v>45954</v>
      </c>
      <c r="V177" s="482"/>
      <c r="W177" s="415"/>
      <c r="X177" s="579"/>
      <c r="Y177" s="644"/>
      <c r="Z177" s="415"/>
      <c r="AA177" s="482"/>
      <c r="AB177" s="495"/>
      <c r="AC177" s="420"/>
      <c r="AD177" s="420"/>
      <c r="AE177" s="420"/>
      <c r="AF177" s="420">
        <v>45954</v>
      </c>
      <c r="AG177" s="340">
        <f t="shared" ca="1" si="2"/>
        <v>-194</v>
      </c>
      <c r="AH177" s="423" t="s">
        <v>6138</v>
      </c>
      <c r="AI177" s="502" t="s">
        <v>6138</v>
      </c>
      <c r="AJ177" s="498" t="s">
        <v>7877</v>
      </c>
      <c r="AK177" s="503" t="s">
        <v>6140</v>
      </c>
      <c r="AL177" s="8" t="s">
        <v>6192</v>
      </c>
      <c r="AM177" s="424"/>
      <c r="AN177" s="425"/>
      <c r="AO177" s="4">
        <v>131599</v>
      </c>
      <c r="AP177" s="4"/>
      <c r="AQ177" s="234" t="e">
        <f>#REF!/R177</f>
        <v>#REF!</v>
      </c>
      <c r="AR177" s="234" t="e">
        <f>#REF!/AT177</f>
        <v>#REF!</v>
      </c>
      <c r="AS177" s="8" t="s">
        <v>7878</v>
      </c>
      <c r="AT177" s="4">
        <f>_xlfn.DAYS(U177,T177)</f>
        <v>182</v>
      </c>
      <c r="AU177" s="8" t="s">
        <v>6143</v>
      </c>
      <c r="AV177" s="8">
        <v>768</v>
      </c>
      <c r="AW177" s="232">
        <v>45729</v>
      </c>
      <c r="AX177" s="392">
        <v>75000000</v>
      </c>
      <c r="AY177" s="8">
        <v>884</v>
      </c>
      <c r="AZ177" s="392">
        <v>15000000</v>
      </c>
      <c r="BA177" s="420">
        <v>45758</v>
      </c>
      <c r="BB177" s="421"/>
      <c r="BC177" s="422"/>
      <c r="BD177" s="420"/>
      <c r="BE177" s="4"/>
      <c r="BF177" s="8" t="s">
        <v>6144</v>
      </c>
      <c r="BG177" s="232">
        <v>45763</v>
      </c>
      <c r="BH177" s="4">
        <v>4</v>
      </c>
      <c r="BI177" s="8">
        <v>4</v>
      </c>
      <c r="BJ177" s="231" t="s">
        <v>7879</v>
      </c>
      <c r="BK177" s="4" t="s">
        <v>1541</v>
      </c>
      <c r="BL177" s="232">
        <v>45756</v>
      </c>
      <c r="BM177" s="232">
        <v>45756</v>
      </c>
      <c r="BN177" s="232">
        <v>46137</v>
      </c>
      <c r="BO177" s="232" t="s">
        <v>6144</v>
      </c>
      <c r="BP177" s="232" t="s">
        <v>805</v>
      </c>
      <c r="BQ177" s="8"/>
      <c r="BR177" s="403"/>
      <c r="BS177" s="8" t="s">
        <v>875</v>
      </c>
      <c r="BT177" s="8"/>
      <c r="BU177" s="8" t="s">
        <v>6162</v>
      </c>
      <c r="BV177" s="8" t="s">
        <v>6148</v>
      </c>
      <c r="BW177" s="597">
        <v>3102398544</v>
      </c>
      <c r="BX177" s="586" t="s">
        <v>7880</v>
      </c>
      <c r="BY177" s="416">
        <v>31311</v>
      </c>
      <c r="BZ177" s="8" t="s">
        <v>3136</v>
      </c>
      <c r="CA177" s="8"/>
      <c r="CB177" s="8"/>
      <c r="CC177" s="232"/>
      <c r="CD177" s="232"/>
      <c r="CE177" s="8" t="s">
        <v>797</v>
      </c>
      <c r="CF177" s="411">
        <f ca="1">DATEDIF(BY177,TODAY(),"Y")</f>
        <v>40</v>
      </c>
      <c r="CG177" s="421" t="s">
        <v>6181</v>
      </c>
      <c r="CH177" s="421" t="s">
        <v>6245</v>
      </c>
      <c r="CI177" s="198" t="s">
        <v>7881</v>
      </c>
      <c r="CJ177" s="8"/>
      <c r="CK177" s="8"/>
    </row>
    <row r="178" spans="1:89" ht="60.75">
      <c r="A178" s="415">
        <v>177</v>
      </c>
      <c r="B178" s="415"/>
      <c r="C178" s="640">
        <v>2025</v>
      </c>
      <c r="D178" s="415" t="s">
        <v>7882</v>
      </c>
      <c r="E178" s="905" t="s">
        <v>7883</v>
      </c>
      <c r="F178" s="907" t="s">
        <v>7884</v>
      </c>
      <c r="G178" s="415" t="s">
        <v>6130</v>
      </c>
      <c r="H178" s="579">
        <v>1019016221</v>
      </c>
      <c r="I178" s="415">
        <v>1</v>
      </c>
      <c r="J178" s="415" t="s">
        <v>6131</v>
      </c>
      <c r="K178" s="506" t="s">
        <v>7143</v>
      </c>
      <c r="L178" s="415" t="s">
        <v>7144</v>
      </c>
      <c r="M178" s="415" t="s">
        <v>7858</v>
      </c>
      <c r="N178" s="415">
        <v>10</v>
      </c>
      <c r="O178" s="415" t="s">
        <v>6135</v>
      </c>
      <c r="P178" s="415" t="s">
        <v>7885</v>
      </c>
      <c r="Q178" s="482">
        <v>45757</v>
      </c>
      <c r="R178" s="647">
        <v>6</v>
      </c>
      <c r="S178" s="641">
        <f>_xlfn.DAYS(U178,T178)</f>
        <v>182</v>
      </c>
      <c r="T178" s="482">
        <v>45763</v>
      </c>
      <c r="U178" s="482">
        <v>45945</v>
      </c>
      <c r="V178" s="482"/>
      <c r="W178" s="415"/>
      <c r="X178" s="579"/>
      <c r="Y178" s="644"/>
      <c r="Z178" s="415"/>
      <c r="AA178" s="482"/>
      <c r="AB178" s="495"/>
      <c r="AC178" s="420"/>
      <c r="AD178" s="420"/>
      <c r="AE178" s="420"/>
      <c r="AF178" s="420">
        <v>45945</v>
      </c>
      <c r="AG178" s="340">
        <f t="shared" ca="1" si="2"/>
        <v>-203</v>
      </c>
      <c r="AH178" s="423" t="s">
        <v>6138</v>
      </c>
      <c r="AI178" s="502" t="s">
        <v>6138</v>
      </c>
      <c r="AJ178" s="498" t="s">
        <v>7886</v>
      </c>
      <c r="AK178" s="503" t="s">
        <v>6140</v>
      </c>
      <c r="AL178" s="8" t="s">
        <v>20</v>
      </c>
      <c r="AM178" s="424"/>
      <c r="AN178" s="425"/>
      <c r="AO178" s="4">
        <v>132297</v>
      </c>
      <c r="AP178" s="4"/>
      <c r="AQ178" s="234" t="e">
        <f>#REF!/R178</f>
        <v>#REF!</v>
      </c>
      <c r="AR178" s="234" t="e">
        <f>#REF!/AT178</f>
        <v>#REF!</v>
      </c>
      <c r="AS178" s="8" t="s">
        <v>7887</v>
      </c>
      <c r="AT178" s="4">
        <f>_xlfn.DAYS(U178,T178)</f>
        <v>182</v>
      </c>
      <c r="AU178" s="8" t="s">
        <v>6143</v>
      </c>
      <c r="AV178" s="8">
        <v>797</v>
      </c>
      <c r="AW178" s="232">
        <v>45750</v>
      </c>
      <c r="AX178" s="392">
        <v>99024000</v>
      </c>
      <c r="AY178" s="8">
        <v>894</v>
      </c>
      <c r="AZ178" s="392">
        <v>12378000</v>
      </c>
      <c r="BA178" s="420">
        <v>45758</v>
      </c>
      <c r="BB178" s="421"/>
      <c r="BC178" s="422"/>
      <c r="BD178" s="420"/>
      <c r="BE178" s="4"/>
      <c r="BF178" s="8" t="s">
        <v>6144</v>
      </c>
      <c r="BG178" s="232">
        <v>45763</v>
      </c>
      <c r="BH178" s="4">
        <v>5</v>
      </c>
      <c r="BI178" s="8">
        <v>5</v>
      </c>
      <c r="BJ178" s="231" t="s">
        <v>7888</v>
      </c>
      <c r="BK178" s="4" t="s">
        <v>202</v>
      </c>
      <c r="BL178" s="232">
        <v>45758</v>
      </c>
      <c r="BM178" s="232">
        <v>45757</v>
      </c>
      <c r="BN178" s="232">
        <v>46139</v>
      </c>
      <c r="BO178" s="232" t="s">
        <v>6144</v>
      </c>
      <c r="BP178" s="232" t="s">
        <v>805</v>
      </c>
      <c r="BQ178" s="8"/>
      <c r="BR178" s="403"/>
      <c r="BS178" s="8" t="s">
        <v>875</v>
      </c>
      <c r="BT178" s="8"/>
      <c r="BU178" s="8" t="s">
        <v>6162</v>
      </c>
      <c r="BV178" s="8" t="s">
        <v>6148</v>
      </c>
      <c r="BW178" s="599">
        <v>3017789393</v>
      </c>
      <c r="BX178" s="586" t="s">
        <v>7889</v>
      </c>
      <c r="BY178" s="416">
        <v>31922</v>
      </c>
      <c r="BZ178" s="8" t="s">
        <v>3136</v>
      </c>
      <c r="CA178" s="8"/>
      <c r="CB178" s="8"/>
      <c r="CC178" s="232"/>
      <c r="CD178" s="232"/>
      <c r="CE178" s="8" t="s">
        <v>797</v>
      </c>
      <c r="CF178" s="411">
        <f ca="1">DATEDIF(BY178,TODAY(),"Y")</f>
        <v>38</v>
      </c>
      <c r="CG178" s="421" t="s">
        <v>6181</v>
      </c>
      <c r="CH178" s="421" t="s">
        <v>6269</v>
      </c>
      <c r="CI178" s="198" t="s">
        <v>7890</v>
      </c>
      <c r="CJ178" s="8"/>
      <c r="CK178" s="8"/>
    </row>
    <row r="179" spans="1:89" ht="60.75">
      <c r="A179" s="415">
        <v>178</v>
      </c>
      <c r="B179" s="415"/>
      <c r="C179" s="640">
        <v>2025</v>
      </c>
      <c r="D179" s="415" t="s">
        <v>7891</v>
      </c>
      <c r="E179" s="905" t="s">
        <v>7892</v>
      </c>
      <c r="F179" s="907" t="s">
        <v>7893</v>
      </c>
      <c r="G179" s="415" t="s">
        <v>6130</v>
      </c>
      <c r="H179" s="579">
        <v>1013614532</v>
      </c>
      <c r="I179" s="415">
        <v>0</v>
      </c>
      <c r="J179" s="415" t="s">
        <v>6131</v>
      </c>
      <c r="K179" s="506" t="s">
        <v>6570</v>
      </c>
      <c r="L179" s="415" t="s">
        <v>7003</v>
      </c>
      <c r="M179" s="415" t="s">
        <v>6530</v>
      </c>
      <c r="N179" s="415">
        <v>10</v>
      </c>
      <c r="O179" s="415" t="s">
        <v>6135</v>
      </c>
      <c r="P179" s="415" t="s">
        <v>7894</v>
      </c>
      <c r="Q179" s="482">
        <v>45758</v>
      </c>
      <c r="R179" s="647">
        <v>6</v>
      </c>
      <c r="S179" s="641">
        <f>_xlfn.DAYS(U179,T179)</f>
        <v>182</v>
      </c>
      <c r="T179" s="482">
        <v>45771</v>
      </c>
      <c r="U179" s="482">
        <v>45953</v>
      </c>
      <c r="V179" s="482"/>
      <c r="W179" s="415"/>
      <c r="X179" s="579"/>
      <c r="Y179" s="644"/>
      <c r="Z179" s="415"/>
      <c r="AA179" s="482"/>
      <c r="AB179" s="495"/>
      <c r="AC179" s="420"/>
      <c r="AD179" s="420"/>
      <c r="AE179" s="420"/>
      <c r="AF179" s="420">
        <v>45953</v>
      </c>
      <c r="AG179" s="340">
        <f t="shared" ca="1" si="2"/>
        <v>-195</v>
      </c>
      <c r="AH179" s="423" t="s">
        <v>6138</v>
      </c>
      <c r="AI179" s="502" t="s">
        <v>6138</v>
      </c>
      <c r="AJ179" s="499" t="s">
        <v>7895</v>
      </c>
      <c r="AK179" s="503" t="s">
        <v>6140</v>
      </c>
      <c r="AL179" s="8" t="s">
        <v>6192</v>
      </c>
      <c r="AM179" s="424"/>
      <c r="AN179" s="425"/>
      <c r="AO179" s="4">
        <v>131208</v>
      </c>
      <c r="AP179" s="4"/>
      <c r="AQ179" s="234" t="e">
        <f>#REF!/R179</f>
        <v>#REF!</v>
      </c>
      <c r="AR179" s="234" t="e">
        <f>#REF!/AT179</f>
        <v>#REF!</v>
      </c>
      <c r="AS179" s="8" t="s">
        <v>7896</v>
      </c>
      <c r="AT179" s="4">
        <f>_xlfn.DAYS(U179,T179)</f>
        <v>182</v>
      </c>
      <c r="AU179" s="8" t="s">
        <v>6143</v>
      </c>
      <c r="AV179" s="8">
        <v>771</v>
      </c>
      <c r="AW179" s="232">
        <v>45729</v>
      </c>
      <c r="AX179" s="392">
        <v>30000000</v>
      </c>
      <c r="AY179" s="8">
        <v>900</v>
      </c>
      <c r="AZ179" s="392">
        <v>30000000</v>
      </c>
      <c r="BA179" s="420">
        <v>45761</v>
      </c>
      <c r="BB179" s="421"/>
      <c r="BC179" s="422"/>
      <c r="BD179" s="420"/>
      <c r="BE179" s="4"/>
      <c r="BF179" s="8" t="s">
        <v>6144</v>
      </c>
      <c r="BG179" s="232" t="s">
        <v>7870</v>
      </c>
      <c r="BH179" s="4">
        <v>1</v>
      </c>
      <c r="BI179" s="8">
        <v>1</v>
      </c>
      <c r="BJ179" s="231" t="s">
        <v>7897</v>
      </c>
      <c r="BK179" s="4" t="s">
        <v>202</v>
      </c>
      <c r="BL179" s="232">
        <v>45761</v>
      </c>
      <c r="BM179" s="232">
        <v>45758</v>
      </c>
      <c r="BN179" s="232">
        <v>46152</v>
      </c>
      <c r="BO179" s="232" t="s">
        <v>6144</v>
      </c>
      <c r="BP179" s="232" t="s">
        <v>805</v>
      </c>
      <c r="BQ179" s="8"/>
      <c r="BR179" s="403"/>
      <c r="BS179" s="8" t="s">
        <v>875</v>
      </c>
      <c r="BT179" s="8"/>
      <c r="BU179" s="8" t="s">
        <v>6147</v>
      </c>
      <c r="BV179" s="8" t="s">
        <v>6148</v>
      </c>
      <c r="BW179" s="597">
        <v>3115410566</v>
      </c>
      <c r="BX179" s="586" t="s">
        <v>7898</v>
      </c>
      <c r="BY179" s="416">
        <v>33096</v>
      </c>
      <c r="BZ179" s="8" t="s">
        <v>3831</v>
      </c>
      <c r="CA179" s="8"/>
      <c r="CB179" s="8"/>
      <c r="CC179" s="232"/>
      <c r="CD179" s="232"/>
      <c r="CE179" s="8" t="s">
        <v>797</v>
      </c>
      <c r="CF179" s="411">
        <f ca="1">DATEDIF(BY179,TODAY(),"Y")</f>
        <v>35</v>
      </c>
      <c r="CG179" s="421" t="s">
        <v>6181</v>
      </c>
      <c r="CH179" s="421" t="s">
        <v>6166</v>
      </c>
      <c r="CI179" s="198" t="s">
        <v>7899</v>
      </c>
      <c r="CJ179" s="8"/>
      <c r="CK179" s="8"/>
    </row>
    <row r="180" spans="1:89" ht="60.75">
      <c r="A180" s="415">
        <v>179</v>
      </c>
      <c r="B180" s="415"/>
      <c r="C180" s="640">
        <v>2025</v>
      </c>
      <c r="D180" s="415" t="s">
        <v>7900</v>
      </c>
      <c r="E180" s="905" t="s">
        <v>7901</v>
      </c>
      <c r="F180" s="907" t="s">
        <v>7902</v>
      </c>
      <c r="G180" s="415" t="s">
        <v>6130</v>
      </c>
      <c r="H180" s="579">
        <v>1030623830</v>
      </c>
      <c r="I180" s="415">
        <v>0</v>
      </c>
      <c r="J180" s="415" t="s">
        <v>6131</v>
      </c>
      <c r="K180" s="506" t="s">
        <v>7143</v>
      </c>
      <c r="L180" s="415" t="s">
        <v>7144</v>
      </c>
      <c r="M180" s="415" t="s">
        <v>6548</v>
      </c>
      <c r="N180" s="415">
        <v>10</v>
      </c>
      <c r="O180" s="415" t="s">
        <v>6135</v>
      </c>
      <c r="P180" s="415" t="s">
        <v>7903</v>
      </c>
      <c r="Q180" s="482">
        <v>45761</v>
      </c>
      <c r="R180" s="647">
        <v>6</v>
      </c>
      <c r="S180" s="641">
        <f>_xlfn.DAYS(U180,T180)</f>
        <v>182</v>
      </c>
      <c r="T180" s="482">
        <v>45771</v>
      </c>
      <c r="U180" s="482">
        <v>45953</v>
      </c>
      <c r="V180" s="482"/>
      <c r="W180" s="415"/>
      <c r="X180" s="579"/>
      <c r="Y180" s="644"/>
      <c r="Z180" s="415"/>
      <c r="AA180" s="482"/>
      <c r="AB180" s="495"/>
      <c r="AC180" s="420"/>
      <c r="AD180" s="420"/>
      <c r="AE180" s="420"/>
      <c r="AF180" s="420">
        <v>45953</v>
      </c>
      <c r="AG180" s="340">
        <f t="shared" ca="1" si="2"/>
        <v>-195</v>
      </c>
      <c r="AH180" s="423" t="s">
        <v>6138</v>
      </c>
      <c r="AI180" s="502" t="s">
        <v>6138</v>
      </c>
      <c r="AJ180" s="504" t="s">
        <v>7904</v>
      </c>
      <c r="AK180" s="503" t="s">
        <v>6140</v>
      </c>
      <c r="AL180" s="8" t="s">
        <v>6192</v>
      </c>
      <c r="AM180" s="424"/>
      <c r="AN180" s="425"/>
      <c r="AO180" s="4">
        <v>132297</v>
      </c>
      <c r="AP180" s="4"/>
      <c r="AQ180" s="234" t="e">
        <f>#REF!/R180</f>
        <v>#REF!</v>
      </c>
      <c r="AR180" s="234" t="e">
        <f>#REF!/AT180</f>
        <v>#REF!</v>
      </c>
      <c r="AS180" s="8" t="s">
        <v>7905</v>
      </c>
      <c r="AT180" s="4">
        <f>_xlfn.DAYS(U180,T180)</f>
        <v>182</v>
      </c>
      <c r="AU180" s="8" t="s">
        <v>6143</v>
      </c>
      <c r="AV180" s="8">
        <v>797</v>
      </c>
      <c r="AW180" s="232">
        <v>45750</v>
      </c>
      <c r="AX180" s="392">
        <v>99024000</v>
      </c>
      <c r="AY180" s="8">
        <v>912</v>
      </c>
      <c r="AZ180" s="392">
        <v>12378000</v>
      </c>
      <c r="BA180" s="420">
        <v>45763</v>
      </c>
      <c r="BB180" s="421"/>
      <c r="BC180" s="422"/>
      <c r="BD180" s="420"/>
      <c r="BE180" s="4"/>
      <c r="BF180" s="8" t="s">
        <v>6144</v>
      </c>
      <c r="BG180" s="232">
        <v>45771</v>
      </c>
      <c r="BH180" s="4">
        <v>5</v>
      </c>
      <c r="BI180" s="8">
        <v>5</v>
      </c>
      <c r="BJ180" s="231" t="s">
        <v>7906</v>
      </c>
      <c r="BK180" s="4" t="s">
        <v>1541</v>
      </c>
      <c r="BL180" s="232">
        <v>45762</v>
      </c>
      <c r="BM180" s="232">
        <v>45758</v>
      </c>
      <c r="BN180" s="232">
        <v>46134</v>
      </c>
      <c r="BO180" s="232" t="s">
        <v>6144</v>
      </c>
      <c r="BP180" s="232" t="s">
        <v>805</v>
      </c>
      <c r="BQ180" s="8"/>
      <c r="BR180" s="403"/>
      <c r="BS180" s="8" t="s">
        <v>875</v>
      </c>
      <c r="BT180" s="8"/>
      <c r="BU180" s="8" t="s">
        <v>6162</v>
      </c>
      <c r="BV180" s="8" t="s">
        <v>6148</v>
      </c>
      <c r="BW180" s="245">
        <v>3219078279</v>
      </c>
      <c r="BX180" s="586" t="s">
        <v>7907</v>
      </c>
      <c r="BY180" s="416">
        <v>34073</v>
      </c>
      <c r="BZ180" s="8" t="s">
        <v>3136</v>
      </c>
      <c r="CA180" s="8"/>
      <c r="CB180" s="8"/>
      <c r="CC180" s="232"/>
      <c r="CD180" s="232"/>
      <c r="CE180" s="8" t="s">
        <v>797</v>
      </c>
      <c r="CF180" s="411">
        <f ca="1">DATEDIF(BY180,TODAY(),"Y")</f>
        <v>33</v>
      </c>
      <c r="CG180" s="421" t="s">
        <v>6150</v>
      </c>
      <c r="CH180" s="421" t="s">
        <v>6210</v>
      </c>
      <c r="CI180" s="198" t="s">
        <v>7908</v>
      </c>
      <c r="CJ180" s="8"/>
      <c r="CK180" s="8"/>
    </row>
    <row r="181" spans="1:89" ht="60.75">
      <c r="A181" s="415">
        <v>180</v>
      </c>
      <c r="B181" s="415"/>
      <c r="C181" s="640">
        <v>2025</v>
      </c>
      <c r="D181" s="415" t="s">
        <v>7909</v>
      </c>
      <c r="E181" s="905" t="s">
        <v>7910</v>
      </c>
      <c r="F181" s="907" t="s">
        <v>7911</v>
      </c>
      <c r="G181" s="415" t="s">
        <v>6130</v>
      </c>
      <c r="H181" s="579">
        <v>1116789228</v>
      </c>
      <c r="I181" s="415">
        <v>0</v>
      </c>
      <c r="J181" s="415" t="s">
        <v>6131</v>
      </c>
      <c r="K181" s="506" t="s">
        <v>6581</v>
      </c>
      <c r="L181" s="415" t="s">
        <v>7067</v>
      </c>
      <c r="M181" s="415" t="s">
        <v>6530</v>
      </c>
      <c r="N181" s="415">
        <v>10</v>
      </c>
      <c r="O181" s="415" t="s">
        <v>6135</v>
      </c>
      <c r="P181" s="415" t="s">
        <v>7912</v>
      </c>
      <c r="Q181" s="482">
        <v>45758</v>
      </c>
      <c r="R181" s="647">
        <v>6</v>
      </c>
      <c r="S181" s="641">
        <f>_xlfn.DAYS(U181,T181)</f>
        <v>182</v>
      </c>
      <c r="T181" s="482">
        <v>45763</v>
      </c>
      <c r="U181" s="482">
        <v>45945</v>
      </c>
      <c r="V181" s="482"/>
      <c r="W181" s="415"/>
      <c r="X181" s="579"/>
      <c r="Y181" s="644"/>
      <c r="Z181" s="415"/>
      <c r="AA181" s="482"/>
      <c r="AB181" s="495"/>
      <c r="AC181" s="420"/>
      <c r="AD181" s="420"/>
      <c r="AE181" s="420"/>
      <c r="AF181" s="420">
        <v>45945</v>
      </c>
      <c r="AG181" s="340">
        <f t="shared" ca="1" si="2"/>
        <v>-203</v>
      </c>
      <c r="AH181" s="423" t="s">
        <v>6138</v>
      </c>
      <c r="AI181" s="502" t="s">
        <v>6138</v>
      </c>
      <c r="AJ181" s="499" t="s">
        <v>7913</v>
      </c>
      <c r="AK181" s="503" t="s">
        <v>6140</v>
      </c>
      <c r="AL181" s="8" t="s">
        <v>6192</v>
      </c>
      <c r="AM181" s="424"/>
      <c r="AN181" s="425"/>
      <c r="AO181" s="4">
        <v>132384</v>
      </c>
      <c r="AP181" s="4"/>
      <c r="AQ181" s="234" t="e">
        <f>#REF!/R181</f>
        <v>#REF!</v>
      </c>
      <c r="AR181" s="234" t="e">
        <f>#REF!/AT181</f>
        <v>#REF!</v>
      </c>
      <c r="AS181" s="8" t="s">
        <v>7914</v>
      </c>
      <c r="AT181" s="4">
        <f>_xlfn.DAYS(U181,T181)</f>
        <v>182</v>
      </c>
      <c r="AU181" s="8" t="s">
        <v>6143</v>
      </c>
      <c r="AV181" s="8">
        <v>793</v>
      </c>
      <c r="AW181" s="232">
        <v>45748</v>
      </c>
      <c r="AX181" s="392">
        <v>72000000</v>
      </c>
      <c r="AY181" s="8">
        <v>899</v>
      </c>
      <c r="AZ181" s="392">
        <v>36000000</v>
      </c>
      <c r="BA181" s="420">
        <v>45702</v>
      </c>
      <c r="BB181" s="421"/>
      <c r="BC181" s="422"/>
      <c r="BD181" s="420"/>
      <c r="BE181" s="4"/>
      <c r="BF181" s="8" t="s">
        <v>6144</v>
      </c>
      <c r="BG181" s="232">
        <v>45763</v>
      </c>
      <c r="BH181" s="4">
        <v>1</v>
      </c>
      <c r="BI181" s="8">
        <v>1</v>
      </c>
      <c r="BJ181" s="231" t="s">
        <v>7915</v>
      </c>
      <c r="BK181" s="4" t="s">
        <v>202</v>
      </c>
      <c r="BL181" s="232">
        <v>45761</v>
      </c>
      <c r="BM181" s="232">
        <v>45758</v>
      </c>
      <c r="BN181" s="232">
        <v>46142</v>
      </c>
      <c r="BO181" s="232" t="s">
        <v>6144</v>
      </c>
      <c r="BP181" s="232" t="s">
        <v>805</v>
      </c>
      <c r="BQ181" s="8"/>
      <c r="BR181" s="403"/>
      <c r="BS181" s="8" t="s">
        <v>875</v>
      </c>
      <c r="BT181" s="8"/>
      <c r="BU181" s="8" t="s">
        <v>6147</v>
      </c>
      <c r="BV181" s="8" t="s">
        <v>6148</v>
      </c>
      <c r="BW181" s="597">
        <v>3143752386</v>
      </c>
      <c r="BX181" s="586" t="s">
        <v>7916</v>
      </c>
      <c r="BY181" s="416">
        <v>33239</v>
      </c>
      <c r="BZ181" s="8" t="s">
        <v>3831</v>
      </c>
      <c r="CA181" s="8"/>
      <c r="CB181" s="8"/>
      <c r="CC181" s="232"/>
      <c r="CD181" s="232"/>
      <c r="CE181" s="8" t="s">
        <v>797</v>
      </c>
      <c r="CF181" s="411">
        <f ca="1">DATEDIF(BY181,TODAY(),"Y")</f>
        <v>35</v>
      </c>
      <c r="CG181" s="421" t="s">
        <v>6165</v>
      </c>
      <c r="CH181" s="421" t="s">
        <v>6210</v>
      </c>
      <c r="CI181" s="198" t="s">
        <v>7917</v>
      </c>
      <c r="CJ181" s="8"/>
      <c r="CK181" s="8"/>
    </row>
    <row r="182" spans="1:89" ht="60.75">
      <c r="A182" s="415">
        <v>181</v>
      </c>
      <c r="B182" s="415"/>
      <c r="C182" s="640">
        <v>2025</v>
      </c>
      <c r="D182" s="415" t="s">
        <v>7918</v>
      </c>
      <c r="E182" s="905" t="s">
        <v>7919</v>
      </c>
      <c r="F182" s="907" t="s">
        <v>7920</v>
      </c>
      <c r="G182" s="415" t="s">
        <v>6130</v>
      </c>
      <c r="H182" s="579">
        <v>1013631891</v>
      </c>
      <c r="I182" s="415">
        <v>0</v>
      </c>
      <c r="J182" s="415" t="s">
        <v>6131</v>
      </c>
      <c r="K182" s="506" t="s">
        <v>6581</v>
      </c>
      <c r="L182" s="415" t="s">
        <v>7067</v>
      </c>
      <c r="M182" s="415" t="s">
        <v>6530</v>
      </c>
      <c r="N182" s="415">
        <v>10</v>
      </c>
      <c r="O182" s="415" t="s">
        <v>6135</v>
      </c>
      <c r="P182" s="415" t="s">
        <v>7921</v>
      </c>
      <c r="Q182" s="482">
        <v>45758</v>
      </c>
      <c r="R182" s="647">
        <v>4</v>
      </c>
      <c r="S182" s="641">
        <f>_xlfn.DAYS(U182,T182)</f>
        <v>121</v>
      </c>
      <c r="T182" s="482">
        <v>45775</v>
      </c>
      <c r="U182" s="482">
        <v>45896</v>
      </c>
      <c r="V182" s="482"/>
      <c r="W182" s="415"/>
      <c r="X182" s="579"/>
      <c r="Y182" s="644"/>
      <c r="Z182" s="415"/>
      <c r="AA182" s="482"/>
      <c r="AB182" s="495"/>
      <c r="AC182" s="420"/>
      <c r="AD182" s="420"/>
      <c r="AE182" s="420"/>
      <c r="AF182" s="420">
        <v>45896</v>
      </c>
      <c r="AG182" s="340">
        <f t="shared" ca="1" si="2"/>
        <v>-252</v>
      </c>
      <c r="AH182" s="423" t="s">
        <v>6138</v>
      </c>
      <c r="AI182" s="502" t="s">
        <v>6138</v>
      </c>
      <c r="AJ182" s="499" t="s">
        <v>7922</v>
      </c>
      <c r="AK182" s="503" t="s">
        <v>6140</v>
      </c>
      <c r="AL182" s="8" t="s">
        <v>6192</v>
      </c>
      <c r="AM182" s="424"/>
      <c r="AN182" s="425"/>
      <c r="AO182" s="4">
        <v>131970</v>
      </c>
      <c r="AP182" s="4"/>
      <c r="AQ182" s="234" t="e">
        <f>#REF!/R182</f>
        <v>#REF!</v>
      </c>
      <c r="AR182" s="234" t="e">
        <f>#REF!/AT182</f>
        <v>#REF!</v>
      </c>
      <c r="AS182" s="8" t="s">
        <v>7923</v>
      </c>
      <c r="AT182" s="4">
        <f>_xlfn.DAYS(U182,T182)</f>
        <v>121</v>
      </c>
      <c r="AU182" s="8" t="s">
        <v>6143</v>
      </c>
      <c r="AV182" s="8">
        <v>789</v>
      </c>
      <c r="AW182" s="232">
        <v>45744</v>
      </c>
      <c r="AX182" s="392">
        <v>26000000</v>
      </c>
      <c r="AY182" s="8">
        <v>905</v>
      </c>
      <c r="AZ182" s="392">
        <v>26000000</v>
      </c>
      <c r="BA182" s="420">
        <v>45762</v>
      </c>
      <c r="BB182" s="421"/>
      <c r="BC182" s="422"/>
      <c r="BD182" s="420"/>
      <c r="BE182" s="4"/>
      <c r="BF182" s="8" t="s">
        <v>6144</v>
      </c>
      <c r="BG182" s="232">
        <v>45773</v>
      </c>
      <c r="BH182" s="4">
        <v>1</v>
      </c>
      <c r="BI182" s="8">
        <v>1</v>
      </c>
      <c r="BJ182" s="231" t="s">
        <v>7924</v>
      </c>
      <c r="BK182" s="4" t="s">
        <v>202</v>
      </c>
      <c r="BL182" s="232">
        <v>45761</v>
      </c>
      <c r="BM182" s="232">
        <v>45758</v>
      </c>
      <c r="BN182" s="232">
        <v>46078</v>
      </c>
      <c r="BO182" s="232" t="s">
        <v>6144</v>
      </c>
      <c r="BP182" s="232" t="s">
        <v>805</v>
      </c>
      <c r="BQ182" s="8"/>
      <c r="BR182" s="403"/>
      <c r="BS182" s="8" t="s">
        <v>875</v>
      </c>
      <c r="BT182" s="8"/>
      <c r="BU182" s="8" t="s">
        <v>6162</v>
      </c>
      <c r="BV182" s="8" t="s">
        <v>6148</v>
      </c>
      <c r="BW182" s="597">
        <v>3213033343</v>
      </c>
      <c r="BX182" s="590" t="s">
        <v>7925</v>
      </c>
      <c r="BY182" s="416">
        <v>33637</v>
      </c>
      <c r="BZ182" s="8" t="s">
        <v>3831</v>
      </c>
      <c r="CA182" s="8"/>
      <c r="CB182" s="8"/>
      <c r="CC182" s="232"/>
      <c r="CD182" s="232"/>
      <c r="CE182" s="8" t="s">
        <v>797</v>
      </c>
      <c r="CF182" s="411">
        <f ca="1">DATEDIF(BY182,TODAY(),"Y")</f>
        <v>34</v>
      </c>
      <c r="CG182" s="421" t="s">
        <v>6209</v>
      </c>
      <c r="CH182" s="421" t="s">
        <v>6269</v>
      </c>
      <c r="CI182" s="198" t="s">
        <v>7926</v>
      </c>
      <c r="CJ182" s="8"/>
      <c r="CK182" s="8"/>
    </row>
    <row r="183" spans="1:89" ht="60.75">
      <c r="A183" s="415">
        <v>182</v>
      </c>
      <c r="B183" s="415"/>
      <c r="C183" s="640">
        <v>2025</v>
      </c>
      <c r="D183" s="415" t="s">
        <v>7927</v>
      </c>
      <c r="E183" s="905" t="s">
        <v>7928</v>
      </c>
      <c r="F183" s="907" t="s">
        <v>7929</v>
      </c>
      <c r="G183" s="415" t="s">
        <v>6130</v>
      </c>
      <c r="H183" s="579">
        <v>80903157</v>
      </c>
      <c r="I183" s="415">
        <v>4</v>
      </c>
      <c r="J183" s="415" t="s">
        <v>6131</v>
      </c>
      <c r="K183" s="506" t="s">
        <v>7143</v>
      </c>
      <c r="L183" s="415" t="s">
        <v>7144</v>
      </c>
      <c r="M183" s="415" t="s">
        <v>6548</v>
      </c>
      <c r="N183" s="415">
        <v>10</v>
      </c>
      <c r="O183" s="415" t="s">
        <v>6135</v>
      </c>
      <c r="P183" s="415" t="s">
        <v>7903</v>
      </c>
      <c r="Q183" s="482">
        <v>45758</v>
      </c>
      <c r="R183" s="647">
        <v>6</v>
      </c>
      <c r="S183" s="641">
        <f>_xlfn.DAYS(U183,T183)</f>
        <v>182</v>
      </c>
      <c r="T183" s="482">
        <v>45771</v>
      </c>
      <c r="U183" s="482">
        <v>45953</v>
      </c>
      <c r="V183" s="482"/>
      <c r="W183" s="415"/>
      <c r="X183" s="579"/>
      <c r="Y183" s="644"/>
      <c r="Z183" s="415"/>
      <c r="AA183" s="482"/>
      <c r="AB183" s="495"/>
      <c r="AC183" s="420"/>
      <c r="AD183" s="420"/>
      <c r="AE183" s="420"/>
      <c r="AF183" s="420">
        <v>45953</v>
      </c>
      <c r="AG183" s="340">
        <f t="shared" ca="1" si="2"/>
        <v>-195</v>
      </c>
      <c r="AH183" s="423" t="s">
        <v>6138</v>
      </c>
      <c r="AI183" s="502" t="s">
        <v>6138</v>
      </c>
      <c r="AJ183" s="500" t="s">
        <v>7930</v>
      </c>
      <c r="AK183" s="503" t="s">
        <v>6140</v>
      </c>
      <c r="AL183" s="8" t="s">
        <v>20</v>
      </c>
      <c r="AM183" s="424"/>
      <c r="AN183" s="425"/>
      <c r="AO183" s="4">
        <v>132297</v>
      </c>
      <c r="AP183" s="4"/>
      <c r="AQ183" s="234" t="e">
        <f>#REF!/R183</f>
        <v>#REF!</v>
      </c>
      <c r="AR183" s="234" t="e">
        <f>#REF!/AT183</f>
        <v>#REF!</v>
      </c>
      <c r="AS183" s="8" t="s">
        <v>7931</v>
      </c>
      <c r="AT183" s="4">
        <f>_xlfn.DAYS(U183,T183)</f>
        <v>182</v>
      </c>
      <c r="AU183" s="8" t="s">
        <v>6143</v>
      </c>
      <c r="AV183" s="8">
        <v>797</v>
      </c>
      <c r="AW183" s="232">
        <v>45750</v>
      </c>
      <c r="AX183" s="392">
        <v>99024000</v>
      </c>
      <c r="AY183" s="8">
        <v>898</v>
      </c>
      <c r="AZ183" s="392">
        <v>12378000</v>
      </c>
      <c r="BA183" s="420">
        <v>45761</v>
      </c>
      <c r="BB183" s="421"/>
      <c r="BC183" s="422"/>
      <c r="BD183" s="420"/>
      <c r="BE183" s="4"/>
      <c r="BF183" s="8" t="s">
        <v>6144</v>
      </c>
      <c r="BG183" s="232">
        <v>45771</v>
      </c>
      <c r="BH183" s="4">
        <v>5</v>
      </c>
      <c r="BI183" s="8">
        <v>5</v>
      </c>
      <c r="BJ183" s="231" t="s">
        <v>7932</v>
      </c>
      <c r="BK183" s="4" t="s">
        <v>1541</v>
      </c>
      <c r="BL183" s="232">
        <v>45760</v>
      </c>
      <c r="BM183" s="232">
        <v>45758</v>
      </c>
      <c r="BN183" s="232">
        <v>46137</v>
      </c>
      <c r="BO183" s="232" t="s">
        <v>6144</v>
      </c>
      <c r="BP183" s="232" t="s">
        <v>805</v>
      </c>
      <c r="BQ183" s="8"/>
      <c r="BR183" s="403"/>
      <c r="BS183" s="8" t="s">
        <v>875</v>
      </c>
      <c r="BT183" s="8"/>
      <c r="BU183" s="8" t="s">
        <v>6147</v>
      </c>
      <c r="BV183" s="8" t="s">
        <v>6148</v>
      </c>
      <c r="BW183" s="597">
        <v>3102941658</v>
      </c>
      <c r="BX183" s="586" t="s">
        <v>7933</v>
      </c>
      <c r="BY183" s="416">
        <v>31281</v>
      </c>
      <c r="BZ183" s="8" t="s">
        <v>3136</v>
      </c>
      <c r="CA183" s="8"/>
      <c r="CB183" s="8"/>
      <c r="CC183" s="232"/>
      <c r="CD183" s="232"/>
      <c r="CE183" s="8" t="s">
        <v>797</v>
      </c>
      <c r="CF183" s="411">
        <f ca="1">DATEDIF(BY183,TODAY(),"Y")</f>
        <v>40</v>
      </c>
      <c r="CG183" s="421" t="s">
        <v>6181</v>
      </c>
      <c r="CH183" s="421" t="s">
        <v>6166</v>
      </c>
      <c r="CI183" s="198" t="s">
        <v>7934</v>
      </c>
      <c r="CJ183" s="8"/>
      <c r="CK183" s="8"/>
    </row>
    <row r="184" spans="1:89" ht="91.5">
      <c r="A184" s="415">
        <v>183</v>
      </c>
      <c r="B184" s="415"/>
      <c r="C184" s="640">
        <v>2025</v>
      </c>
      <c r="D184" s="415" t="s">
        <v>7935</v>
      </c>
      <c r="E184" s="905" t="s">
        <v>7936</v>
      </c>
      <c r="F184" s="907" t="s">
        <v>7937</v>
      </c>
      <c r="G184" s="415" t="s">
        <v>6130</v>
      </c>
      <c r="H184" s="579">
        <v>1144066309</v>
      </c>
      <c r="I184" s="415">
        <v>8</v>
      </c>
      <c r="J184" s="415" t="s">
        <v>6131</v>
      </c>
      <c r="K184" s="506" t="s">
        <v>6509</v>
      </c>
      <c r="L184" s="415" t="s">
        <v>7816</v>
      </c>
      <c r="M184" s="415" t="s">
        <v>6530</v>
      </c>
      <c r="N184" s="415">
        <v>10</v>
      </c>
      <c r="O184" s="415" t="s">
        <v>6135</v>
      </c>
      <c r="P184" s="415" t="s">
        <v>7938</v>
      </c>
      <c r="Q184" s="482">
        <v>45761</v>
      </c>
      <c r="R184" s="647">
        <v>6</v>
      </c>
      <c r="S184" s="641">
        <f>_xlfn.DAYS(U184,T184)</f>
        <v>182</v>
      </c>
      <c r="T184" s="482">
        <v>45775</v>
      </c>
      <c r="U184" s="482">
        <v>45957</v>
      </c>
      <c r="V184" s="482"/>
      <c r="W184" s="415"/>
      <c r="X184" s="579"/>
      <c r="Y184" s="644"/>
      <c r="Z184" s="415"/>
      <c r="AA184" s="482"/>
      <c r="AB184" s="495"/>
      <c r="AC184" s="420"/>
      <c r="AD184" s="420"/>
      <c r="AE184" s="420"/>
      <c r="AF184" s="420">
        <v>45957</v>
      </c>
      <c r="AG184" s="340">
        <f t="shared" ca="1" si="2"/>
        <v>-191</v>
      </c>
      <c r="AH184" s="423" t="s">
        <v>6138</v>
      </c>
      <c r="AI184" s="502" t="s">
        <v>6138</v>
      </c>
      <c r="AJ184" s="500" t="s">
        <v>7939</v>
      </c>
      <c r="AK184" s="503" t="s">
        <v>6140</v>
      </c>
      <c r="AL184" s="8" t="s">
        <v>6192</v>
      </c>
      <c r="AM184" s="424"/>
      <c r="AN184" s="425"/>
      <c r="AO184" s="4">
        <v>131618</v>
      </c>
      <c r="AP184" s="4"/>
      <c r="AQ184" s="234" t="e">
        <f>#REF!/R184</f>
        <v>#REF!</v>
      </c>
      <c r="AR184" s="234" t="e">
        <f>#REF!/AT184</f>
        <v>#REF!</v>
      </c>
      <c r="AS184" s="8" t="s">
        <v>7940</v>
      </c>
      <c r="AT184" s="4">
        <f>_xlfn.DAYS(U184,T184)</f>
        <v>182</v>
      </c>
      <c r="AU184" s="8" t="s">
        <v>6143</v>
      </c>
      <c r="AV184" s="8">
        <v>799</v>
      </c>
      <c r="AW184" s="232">
        <v>45751</v>
      </c>
      <c r="AX184" s="392">
        <v>120000000</v>
      </c>
      <c r="AY184" s="8">
        <v>907</v>
      </c>
      <c r="AZ184" s="392">
        <v>30000000</v>
      </c>
      <c r="BA184" s="420">
        <v>45762</v>
      </c>
      <c r="BB184" s="421"/>
      <c r="BC184" s="422"/>
      <c r="BD184" s="420"/>
      <c r="BE184" s="4"/>
      <c r="BF184" s="8" t="s">
        <v>6144</v>
      </c>
      <c r="BG184" s="232">
        <v>45771</v>
      </c>
      <c r="BH184" s="4">
        <v>1</v>
      </c>
      <c r="BI184" s="8">
        <v>1</v>
      </c>
      <c r="BJ184" s="231" t="s">
        <v>7941</v>
      </c>
      <c r="BK184" s="4" t="s">
        <v>202</v>
      </c>
      <c r="BL184" s="232">
        <v>45768</v>
      </c>
      <c r="BM184" s="232">
        <v>45761</v>
      </c>
      <c r="BN184" s="232">
        <v>46142</v>
      </c>
      <c r="BO184" s="232" t="s">
        <v>6144</v>
      </c>
      <c r="BP184" s="232" t="s">
        <v>805</v>
      </c>
      <c r="BQ184" s="8"/>
      <c r="BR184" s="403"/>
      <c r="BS184" s="8" t="s">
        <v>875</v>
      </c>
      <c r="BT184" s="8"/>
      <c r="BU184" s="8" t="s">
        <v>6162</v>
      </c>
      <c r="BV184" s="8" t="s">
        <v>6148</v>
      </c>
      <c r="BW184" s="597">
        <v>3168349804</v>
      </c>
      <c r="BX184" s="586" t="s">
        <v>7942</v>
      </c>
      <c r="BY184" s="416">
        <v>34248</v>
      </c>
      <c r="BZ184" s="8" t="s">
        <v>3831</v>
      </c>
      <c r="CA184" s="8"/>
      <c r="CB184" s="8"/>
      <c r="CC184" s="232"/>
      <c r="CD184" s="232"/>
      <c r="CE184" s="8" t="s">
        <v>797</v>
      </c>
      <c r="CF184" s="411">
        <f ca="1">DATEDIF(BY184,TODAY(),"Y")</f>
        <v>32</v>
      </c>
      <c r="CG184" s="421" t="s">
        <v>6181</v>
      </c>
      <c r="CH184" s="421" t="s">
        <v>6269</v>
      </c>
      <c r="CI184" s="198" t="s">
        <v>7943</v>
      </c>
      <c r="CJ184" s="8"/>
      <c r="CK184" s="8"/>
    </row>
    <row r="185" spans="1:89" ht="76.5">
      <c r="A185" s="415">
        <v>184</v>
      </c>
      <c r="B185" s="415"/>
      <c r="C185" s="640">
        <v>2025</v>
      </c>
      <c r="D185" s="415" t="s">
        <v>7944</v>
      </c>
      <c r="E185" s="905" t="s">
        <v>7945</v>
      </c>
      <c r="F185" s="907" t="s">
        <v>7946</v>
      </c>
      <c r="G185" s="415" t="s">
        <v>6130</v>
      </c>
      <c r="H185" s="579">
        <v>1070925187</v>
      </c>
      <c r="I185" s="415">
        <v>4</v>
      </c>
      <c r="J185" s="415" t="s">
        <v>6131</v>
      </c>
      <c r="K185" s="506" t="s">
        <v>6132</v>
      </c>
      <c r="L185" s="415" t="s">
        <v>6909</v>
      </c>
      <c r="M185" s="415" t="s">
        <v>6530</v>
      </c>
      <c r="N185" s="415">
        <v>10</v>
      </c>
      <c r="O185" s="415" t="s">
        <v>6135</v>
      </c>
      <c r="P185" s="415" t="s">
        <v>7585</v>
      </c>
      <c r="Q185" s="482">
        <v>45761</v>
      </c>
      <c r="R185" s="647">
        <v>6</v>
      </c>
      <c r="S185" s="641">
        <f>_xlfn.DAYS(U185,T185)</f>
        <v>182</v>
      </c>
      <c r="T185" s="482">
        <v>45772</v>
      </c>
      <c r="U185" s="482">
        <v>45954</v>
      </c>
      <c r="V185" s="482"/>
      <c r="W185" s="415"/>
      <c r="X185" s="579"/>
      <c r="Y185" s="644"/>
      <c r="Z185" s="415"/>
      <c r="AA185" s="482"/>
      <c r="AB185" s="495"/>
      <c r="AC185" s="420"/>
      <c r="AD185" s="420"/>
      <c r="AE185" s="420"/>
      <c r="AF185" s="420">
        <v>45954</v>
      </c>
      <c r="AG185" s="340">
        <f t="shared" ca="1" si="2"/>
        <v>-194</v>
      </c>
      <c r="AH185" s="423" t="s">
        <v>6138</v>
      </c>
      <c r="AI185" s="502" t="s">
        <v>6138</v>
      </c>
      <c r="AJ185" s="500" t="s">
        <v>7947</v>
      </c>
      <c r="AK185" s="503" t="s">
        <v>6140</v>
      </c>
      <c r="AL185" s="8" t="s">
        <v>6775</v>
      </c>
      <c r="AM185" s="424"/>
      <c r="AN185" s="425"/>
      <c r="AO185" s="4">
        <v>130500</v>
      </c>
      <c r="AP185" s="4"/>
      <c r="AQ185" s="234" t="e">
        <f>#REF!/R185</f>
        <v>#REF!</v>
      </c>
      <c r="AR185" s="234" t="e">
        <f>#REF!/AT185</f>
        <v>#REF!</v>
      </c>
      <c r="AS185" s="8" t="s">
        <v>7948</v>
      </c>
      <c r="AT185" s="4">
        <f>_xlfn.DAYS(U185,T185)</f>
        <v>182</v>
      </c>
      <c r="AU185" s="8" t="s">
        <v>6143</v>
      </c>
      <c r="AV185" s="8">
        <v>782</v>
      </c>
      <c r="AW185" s="232">
        <v>45737</v>
      </c>
      <c r="AX185" s="392">
        <v>72000000</v>
      </c>
      <c r="AY185" s="8">
        <v>908</v>
      </c>
      <c r="AZ185" s="392">
        <v>36000000</v>
      </c>
      <c r="BA185" s="420">
        <v>45762</v>
      </c>
      <c r="BB185" s="421"/>
      <c r="BC185" s="422"/>
      <c r="BD185" s="420"/>
      <c r="BE185" s="4"/>
      <c r="BF185" s="8" t="s">
        <v>6144</v>
      </c>
      <c r="BG185" s="232">
        <v>45771</v>
      </c>
      <c r="BH185" s="4">
        <v>5</v>
      </c>
      <c r="BI185" s="8">
        <v>5</v>
      </c>
      <c r="BJ185" s="231" t="s">
        <v>7949</v>
      </c>
      <c r="BK185" s="4" t="s">
        <v>202</v>
      </c>
      <c r="BL185" s="232">
        <v>45761</v>
      </c>
      <c r="BM185" s="232">
        <v>45761</v>
      </c>
      <c r="BN185" s="232">
        <v>46134</v>
      </c>
      <c r="BO185" s="232" t="s">
        <v>6144</v>
      </c>
      <c r="BP185" s="232" t="s">
        <v>805</v>
      </c>
      <c r="BQ185" s="8"/>
      <c r="BR185" s="403"/>
      <c r="BS185" s="8" t="s">
        <v>875</v>
      </c>
      <c r="BT185" s="8"/>
      <c r="BU185" s="8" t="s">
        <v>6162</v>
      </c>
      <c r="BV185" s="8" t="s">
        <v>6148</v>
      </c>
      <c r="BW185" s="597">
        <v>3044424292</v>
      </c>
      <c r="BX185" s="586" t="s">
        <v>7950</v>
      </c>
      <c r="BY185" s="416">
        <v>35513</v>
      </c>
      <c r="BZ185" s="8" t="s">
        <v>3831</v>
      </c>
      <c r="CA185" s="8"/>
      <c r="CB185" s="8"/>
      <c r="CC185" s="232"/>
      <c r="CD185" s="232"/>
      <c r="CE185" s="8" t="s">
        <v>797</v>
      </c>
      <c r="CF185" s="411">
        <f ca="1">DATEDIF(BY185,TODAY(),"Y")</f>
        <v>29</v>
      </c>
      <c r="CG185" s="421" t="s">
        <v>6181</v>
      </c>
      <c r="CH185" s="421" t="s">
        <v>6166</v>
      </c>
      <c r="CI185" s="198" t="s">
        <v>7951</v>
      </c>
      <c r="CJ185" s="8"/>
      <c r="CK185" s="8"/>
    </row>
    <row r="186" spans="1:89" ht="60.75">
      <c r="A186" s="415">
        <v>185</v>
      </c>
      <c r="B186" s="415"/>
      <c r="C186" s="640">
        <v>2025</v>
      </c>
      <c r="D186" s="415" t="s">
        <v>7952</v>
      </c>
      <c r="E186" s="905" t="s">
        <v>7953</v>
      </c>
      <c r="F186" s="907" t="s">
        <v>7954</v>
      </c>
      <c r="G186" s="415" t="s">
        <v>6130</v>
      </c>
      <c r="H186" s="579">
        <v>80017445</v>
      </c>
      <c r="I186" s="415">
        <v>1</v>
      </c>
      <c r="J186" s="415" t="s">
        <v>6131</v>
      </c>
      <c r="K186" s="506" t="s">
        <v>6581</v>
      </c>
      <c r="L186" s="415" t="s">
        <v>7067</v>
      </c>
      <c r="M186" s="415" t="s">
        <v>6530</v>
      </c>
      <c r="N186" s="415">
        <v>10</v>
      </c>
      <c r="O186" s="415" t="s">
        <v>6135</v>
      </c>
      <c r="P186" s="415" t="s">
        <v>7955</v>
      </c>
      <c r="Q186" s="482">
        <v>45771</v>
      </c>
      <c r="R186" s="647">
        <v>6</v>
      </c>
      <c r="S186" s="641">
        <f>_xlfn.DAYS(U186,T186)</f>
        <v>182</v>
      </c>
      <c r="T186" s="482">
        <v>45771</v>
      </c>
      <c r="U186" s="482">
        <v>45953</v>
      </c>
      <c r="V186" s="482"/>
      <c r="W186" s="415"/>
      <c r="X186" s="579"/>
      <c r="Y186" s="644"/>
      <c r="Z186" s="415"/>
      <c r="AA186" s="482"/>
      <c r="AB186" s="495"/>
      <c r="AC186" s="420"/>
      <c r="AD186" s="420"/>
      <c r="AE186" s="420"/>
      <c r="AF186" s="420">
        <v>45953</v>
      </c>
      <c r="AG186" s="340">
        <f t="shared" ca="1" si="2"/>
        <v>-195</v>
      </c>
      <c r="AH186" s="423" t="s">
        <v>6138</v>
      </c>
      <c r="AI186" s="502" t="s">
        <v>6138</v>
      </c>
      <c r="AJ186" s="500" t="s">
        <v>7956</v>
      </c>
      <c r="AK186" s="503" t="s">
        <v>6140</v>
      </c>
      <c r="AL186" s="8" t="s">
        <v>6192</v>
      </c>
      <c r="AM186" s="424"/>
      <c r="AN186" s="425"/>
      <c r="AO186" s="4">
        <v>132386</v>
      </c>
      <c r="AP186" s="4"/>
      <c r="AQ186" s="234" t="e">
        <f>#REF!/R186</f>
        <v>#REF!</v>
      </c>
      <c r="AR186" s="234" t="e">
        <f>#REF!/AT186</f>
        <v>#REF!</v>
      </c>
      <c r="AS186" s="572" t="s">
        <v>7957</v>
      </c>
      <c r="AT186" s="4">
        <f>_xlfn.DAYS(U186,T186)</f>
        <v>182</v>
      </c>
      <c r="AU186" s="8" t="s">
        <v>6143</v>
      </c>
      <c r="AV186" s="8">
        <v>792</v>
      </c>
      <c r="AW186" s="232">
        <v>45748</v>
      </c>
      <c r="AX186" s="392">
        <v>120000000</v>
      </c>
      <c r="AY186" s="8">
        <v>906</v>
      </c>
      <c r="AZ186" s="392">
        <v>30000000</v>
      </c>
      <c r="BA186" s="420">
        <v>45762</v>
      </c>
      <c r="BB186" s="421"/>
      <c r="BC186" s="422"/>
      <c r="BD186" s="420"/>
      <c r="BE186" s="4"/>
      <c r="BF186" s="8" t="s">
        <v>6144</v>
      </c>
      <c r="BG186" s="232">
        <v>45771</v>
      </c>
      <c r="BH186" s="4">
        <v>1</v>
      </c>
      <c r="BI186" s="8">
        <v>1</v>
      </c>
      <c r="BJ186" s="231" t="s">
        <v>7958</v>
      </c>
      <c r="BK186" s="4" t="s">
        <v>1541</v>
      </c>
      <c r="BL186" s="232">
        <v>45761</v>
      </c>
      <c r="BM186" s="232">
        <v>45761</v>
      </c>
      <c r="BN186" s="232">
        <v>46144</v>
      </c>
      <c r="BO186" s="232" t="s">
        <v>6144</v>
      </c>
      <c r="BP186" s="232" t="s">
        <v>805</v>
      </c>
      <c r="BQ186" s="8"/>
      <c r="BR186" s="403"/>
      <c r="BS186" s="8" t="s">
        <v>875</v>
      </c>
      <c r="BT186" s="8"/>
      <c r="BU186" s="8" t="s">
        <v>6147</v>
      </c>
      <c r="BV186" s="8" t="s">
        <v>6148</v>
      </c>
      <c r="BW186" s="597">
        <v>3134236241</v>
      </c>
      <c r="BX186" s="586" t="s">
        <v>7959</v>
      </c>
      <c r="BY186" s="416">
        <v>28454</v>
      </c>
      <c r="BZ186" s="8" t="s">
        <v>3831</v>
      </c>
      <c r="CA186" s="8"/>
      <c r="CB186" s="8"/>
      <c r="CC186" s="232"/>
      <c r="CD186" s="232"/>
      <c r="CE186" s="8" t="s">
        <v>797</v>
      </c>
      <c r="CF186" s="411">
        <f ca="1">DATEDIF(BY186,TODAY(),"Y")</f>
        <v>48</v>
      </c>
      <c r="CG186" s="421" t="s">
        <v>6181</v>
      </c>
      <c r="CH186" s="421" t="s">
        <v>6166</v>
      </c>
      <c r="CI186" s="198" t="s">
        <v>7960</v>
      </c>
      <c r="CJ186" s="8"/>
      <c r="CK186" s="8"/>
    </row>
    <row r="187" spans="1:89" ht="60.75">
      <c r="A187" s="415">
        <v>186</v>
      </c>
      <c r="B187" s="415"/>
      <c r="C187" s="640">
        <v>2025</v>
      </c>
      <c r="D187" s="415" t="s">
        <v>7961</v>
      </c>
      <c r="E187" s="905" t="s">
        <v>7962</v>
      </c>
      <c r="F187" s="907" t="s">
        <v>7963</v>
      </c>
      <c r="G187" s="415" t="s">
        <v>6130</v>
      </c>
      <c r="H187" s="579">
        <v>1000717927</v>
      </c>
      <c r="I187" s="415">
        <v>1</v>
      </c>
      <c r="J187" s="415" t="s">
        <v>6131</v>
      </c>
      <c r="K187" s="506" t="s">
        <v>7143</v>
      </c>
      <c r="L187" s="415" t="s">
        <v>7144</v>
      </c>
      <c r="M187" s="415" t="s">
        <v>6548</v>
      </c>
      <c r="N187" s="415">
        <v>10</v>
      </c>
      <c r="O187" s="415" t="s">
        <v>6135</v>
      </c>
      <c r="P187" s="415" t="s">
        <v>7903</v>
      </c>
      <c r="Q187" s="482">
        <v>45762</v>
      </c>
      <c r="R187" s="647">
        <v>6</v>
      </c>
      <c r="S187" s="641">
        <f>_xlfn.DAYS(U187,T187)</f>
        <v>182</v>
      </c>
      <c r="T187" s="482">
        <v>45776</v>
      </c>
      <c r="U187" s="482">
        <v>45958</v>
      </c>
      <c r="V187" s="482"/>
      <c r="W187" s="415"/>
      <c r="X187" s="579"/>
      <c r="Y187" s="644"/>
      <c r="Z187" s="415"/>
      <c r="AA187" s="482"/>
      <c r="AB187" s="495"/>
      <c r="AC187" s="420"/>
      <c r="AD187" s="420"/>
      <c r="AE187" s="420"/>
      <c r="AF187" s="420">
        <v>45958</v>
      </c>
      <c r="AG187" s="340">
        <f t="shared" ca="1" si="2"/>
        <v>-190</v>
      </c>
      <c r="AH187" s="423" t="s">
        <v>6138</v>
      </c>
      <c r="AI187" s="502" t="s">
        <v>6138</v>
      </c>
      <c r="AJ187" s="500" t="s">
        <v>7964</v>
      </c>
      <c r="AK187" s="503" t="s">
        <v>6140</v>
      </c>
      <c r="AL187" s="8" t="s">
        <v>6192</v>
      </c>
      <c r="AM187" s="424"/>
      <c r="AN187" s="425"/>
      <c r="AO187" s="4">
        <v>132297</v>
      </c>
      <c r="AP187" s="4"/>
      <c r="AQ187" s="234" t="e">
        <f>#REF!/R187</f>
        <v>#REF!</v>
      </c>
      <c r="AR187" s="234" t="e">
        <f>#REF!/AT187</f>
        <v>#REF!</v>
      </c>
      <c r="AS187" s="8" t="s">
        <v>7965</v>
      </c>
      <c r="AT187" s="4">
        <f>_xlfn.DAYS(U187,T187)</f>
        <v>182</v>
      </c>
      <c r="AU187" s="8" t="s">
        <v>6143</v>
      </c>
      <c r="AV187" s="8">
        <v>797</v>
      </c>
      <c r="AW187" s="232">
        <v>45750</v>
      </c>
      <c r="AX187" s="392">
        <v>99024000</v>
      </c>
      <c r="AY187" s="8">
        <v>928</v>
      </c>
      <c r="AZ187" s="392">
        <v>12378000</v>
      </c>
      <c r="BA187" s="420">
        <v>45775</v>
      </c>
      <c r="BB187" s="421"/>
      <c r="BC187" s="422"/>
      <c r="BD187" s="420"/>
      <c r="BE187" s="4"/>
      <c r="BF187" s="8" t="s">
        <v>6144</v>
      </c>
      <c r="BG187" s="232">
        <v>45776</v>
      </c>
      <c r="BH187" s="4">
        <v>5</v>
      </c>
      <c r="BI187" s="8">
        <v>5</v>
      </c>
      <c r="BJ187" s="231" t="s">
        <v>7966</v>
      </c>
      <c r="BK187" s="4" t="s">
        <v>202</v>
      </c>
      <c r="BL187" s="232">
        <v>45769</v>
      </c>
      <c r="BM187" s="232">
        <v>45762</v>
      </c>
      <c r="BN187" s="232">
        <v>46147</v>
      </c>
      <c r="BO187" s="232" t="s">
        <v>6144</v>
      </c>
      <c r="BP187" s="232" t="s">
        <v>805</v>
      </c>
      <c r="BQ187" s="8"/>
      <c r="BR187" s="403"/>
      <c r="BS187" s="8" t="s">
        <v>875</v>
      </c>
      <c r="BT187" s="8"/>
      <c r="BU187" s="8" t="s">
        <v>6147</v>
      </c>
      <c r="BV187" s="8" t="s">
        <v>6148</v>
      </c>
      <c r="BW187" s="597">
        <v>3118200125</v>
      </c>
      <c r="BX187" s="586" t="s">
        <v>7967</v>
      </c>
      <c r="BY187" s="416">
        <v>36809</v>
      </c>
      <c r="BZ187" s="8" t="s">
        <v>3136</v>
      </c>
      <c r="CA187" s="8"/>
      <c r="CB187" s="8"/>
      <c r="CC187" s="232"/>
      <c r="CD187" s="232"/>
      <c r="CE187" s="8" t="s">
        <v>797</v>
      </c>
      <c r="CF187" s="411">
        <f ca="1">DATEDIF(BY187,TODAY(),"Y")</f>
        <v>25</v>
      </c>
      <c r="CG187" s="421" t="s">
        <v>6181</v>
      </c>
      <c r="CH187" s="421" t="s">
        <v>6166</v>
      </c>
      <c r="CI187" s="198" t="s">
        <v>7968</v>
      </c>
      <c r="CJ187" s="8"/>
      <c r="CK187" s="8"/>
    </row>
    <row r="188" spans="1:89" ht="60.75">
      <c r="A188" s="415">
        <v>187</v>
      </c>
      <c r="B188" s="415"/>
      <c r="C188" s="640">
        <v>2025</v>
      </c>
      <c r="D188" s="415" t="s">
        <v>7969</v>
      </c>
      <c r="E188" s="905" t="s">
        <v>7970</v>
      </c>
      <c r="F188" s="907" t="s">
        <v>7971</v>
      </c>
      <c r="G188" s="415" t="s">
        <v>6130</v>
      </c>
      <c r="H188" s="579">
        <v>1031175095</v>
      </c>
      <c r="I188" s="415">
        <v>4</v>
      </c>
      <c r="J188" s="415" t="s">
        <v>6131</v>
      </c>
      <c r="K188" s="506" t="s">
        <v>7143</v>
      </c>
      <c r="L188" s="415" t="s">
        <v>7144</v>
      </c>
      <c r="M188" s="415" t="s">
        <v>6548</v>
      </c>
      <c r="N188" s="415">
        <v>10</v>
      </c>
      <c r="O188" s="415" t="s">
        <v>6135</v>
      </c>
      <c r="P188" s="415" t="s">
        <v>7903</v>
      </c>
      <c r="Q188" s="482">
        <v>45763</v>
      </c>
      <c r="R188" s="647">
        <v>6</v>
      </c>
      <c r="S188" s="641">
        <f>_xlfn.DAYS(U188,T188)</f>
        <v>182</v>
      </c>
      <c r="T188" s="482">
        <v>45776</v>
      </c>
      <c r="U188" s="482">
        <v>45958</v>
      </c>
      <c r="V188" s="482"/>
      <c r="W188" s="415"/>
      <c r="X188" s="579"/>
      <c r="Y188" s="644"/>
      <c r="Z188" s="415"/>
      <c r="AA188" s="482"/>
      <c r="AB188" s="495"/>
      <c r="AC188" s="420"/>
      <c r="AD188" s="420"/>
      <c r="AE188" s="420"/>
      <c r="AF188" s="420">
        <v>45958</v>
      </c>
      <c r="AG188" s="340">
        <f t="shared" ca="1" si="2"/>
        <v>-190</v>
      </c>
      <c r="AH188" s="423" t="s">
        <v>6138</v>
      </c>
      <c r="AI188" s="502" t="s">
        <v>6138</v>
      </c>
      <c r="AJ188" s="500" t="s">
        <v>7972</v>
      </c>
      <c r="AK188" s="503" t="s">
        <v>6140</v>
      </c>
      <c r="AL188" s="8" t="s">
        <v>6192</v>
      </c>
      <c r="AM188" s="424"/>
      <c r="AN188" s="425"/>
      <c r="AO188" s="4">
        <v>132297</v>
      </c>
      <c r="AP188" s="4"/>
      <c r="AQ188" s="234" t="e">
        <f>#REF!/R188</f>
        <v>#REF!</v>
      </c>
      <c r="AR188" s="234" t="e">
        <f>#REF!/AT188</f>
        <v>#REF!</v>
      </c>
      <c r="AS188" s="7" t="s">
        <v>7973</v>
      </c>
      <c r="AT188" s="4">
        <f>_xlfn.DAYS(U188,T188)</f>
        <v>182</v>
      </c>
      <c r="AU188" s="8" t="s">
        <v>6143</v>
      </c>
      <c r="AV188" s="8">
        <v>797</v>
      </c>
      <c r="AW188" s="232">
        <v>45750</v>
      </c>
      <c r="AX188" s="392">
        <v>99024000</v>
      </c>
      <c r="AY188" s="8">
        <v>930</v>
      </c>
      <c r="AZ188" s="392">
        <v>12378000</v>
      </c>
      <c r="BA188" s="420">
        <v>45775</v>
      </c>
      <c r="BB188" s="421"/>
      <c r="BC188" s="422"/>
      <c r="BD188" s="420"/>
      <c r="BE188" s="4"/>
      <c r="BF188" s="8" t="s">
        <v>6144</v>
      </c>
      <c r="BG188" s="232">
        <v>45776</v>
      </c>
      <c r="BH188" s="4">
        <v>5</v>
      </c>
      <c r="BI188" s="8">
        <v>5</v>
      </c>
      <c r="BJ188" s="231" t="s">
        <v>7974</v>
      </c>
      <c r="BK188" s="4" t="s">
        <v>1541</v>
      </c>
      <c r="BL188" s="232">
        <v>45768</v>
      </c>
      <c r="BM188" s="232">
        <v>45763</v>
      </c>
      <c r="BN188" s="232">
        <v>46134</v>
      </c>
      <c r="BO188" s="232" t="s">
        <v>6144</v>
      </c>
      <c r="BP188" s="232" t="s">
        <v>805</v>
      </c>
      <c r="BQ188" s="8"/>
      <c r="BR188" s="403"/>
      <c r="BS188" s="8" t="s">
        <v>875</v>
      </c>
      <c r="BT188" s="8"/>
      <c r="BU188" s="8" t="s">
        <v>6147</v>
      </c>
      <c r="BV188" s="8" t="s">
        <v>6148</v>
      </c>
      <c r="BW188" s="597">
        <v>3227120825</v>
      </c>
      <c r="BX188" s="586" t="s">
        <v>7975</v>
      </c>
      <c r="BY188" s="416">
        <v>35933</v>
      </c>
      <c r="BZ188" s="8" t="s">
        <v>3136</v>
      </c>
      <c r="CA188" s="8"/>
      <c r="CB188" s="8"/>
      <c r="CC188" s="232"/>
      <c r="CD188" s="232"/>
      <c r="CE188" s="8" t="s">
        <v>797</v>
      </c>
      <c r="CF188" s="411">
        <f ca="1">DATEDIF(BY188,TODAY(),"Y")</f>
        <v>27</v>
      </c>
      <c r="CG188" s="421" t="s">
        <v>6165</v>
      </c>
      <c r="CH188" s="421" t="s">
        <v>6245</v>
      </c>
      <c r="CI188" s="198" t="s">
        <v>7976</v>
      </c>
      <c r="CJ188" s="8"/>
      <c r="CK188" s="8"/>
    </row>
    <row r="189" spans="1:89" ht="60.75">
      <c r="A189" s="415">
        <v>188</v>
      </c>
      <c r="B189" s="415"/>
      <c r="C189" s="640">
        <v>2025</v>
      </c>
      <c r="D189" s="415" t="s">
        <v>7977</v>
      </c>
      <c r="E189" s="905" t="s">
        <v>7978</v>
      </c>
      <c r="F189" s="907" t="s">
        <v>7979</v>
      </c>
      <c r="G189" s="415" t="s">
        <v>6130</v>
      </c>
      <c r="H189" s="579">
        <v>1032491858</v>
      </c>
      <c r="I189" s="415">
        <v>5</v>
      </c>
      <c r="J189" s="415" t="s">
        <v>6131</v>
      </c>
      <c r="K189" s="506" t="s">
        <v>6581</v>
      </c>
      <c r="L189" s="415" t="s">
        <v>7067</v>
      </c>
      <c r="M189" s="415" t="s">
        <v>6530</v>
      </c>
      <c r="N189" s="415">
        <v>10</v>
      </c>
      <c r="O189" s="415" t="s">
        <v>6135</v>
      </c>
      <c r="P189" s="415" t="s">
        <v>7955</v>
      </c>
      <c r="Q189" s="482">
        <v>45763</v>
      </c>
      <c r="R189" s="647">
        <v>6</v>
      </c>
      <c r="S189" s="641">
        <f>_xlfn.DAYS(U189,T189)</f>
        <v>182</v>
      </c>
      <c r="T189" s="482">
        <v>45776</v>
      </c>
      <c r="U189" s="482">
        <v>45958</v>
      </c>
      <c r="V189" s="482"/>
      <c r="W189" s="415"/>
      <c r="X189" s="579"/>
      <c r="Y189" s="644"/>
      <c r="Z189" s="415"/>
      <c r="AA189" s="482"/>
      <c r="AB189" s="495"/>
      <c r="AC189" s="420"/>
      <c r="AD189" s="420"/>
      <c r="AE189" s="420"/>
      <c r="AF189" s="420">
        <v>45958</v>
      </c>
      <c r="AG189" s="340">
        <f t="shared" ca="1" si="2"/>
        <v>-190</v>
      </c>
      <c r="AH189" s="423" t="s">
        <v>6138</v>
      </c>
      <c r="AI189" s="502" t="s">
        <v>6138</v>
      </c>
      <c r="AJ189" s="616" t="s">
        <v>7980</v>
      </c>
      <c r="AK189" s="503" t="s">
        <v>6140</v>
      </c>
      <c r="AL189" s="8" t="s">
        <v>6192</v>
      </c>
      <c r="AM189" s="424"/>
      <c r="AN189" s="425"/>
      <c r="AO189" s="4">
        <v>132386</v>
      </c>
      <c r="AP189" s="4"/>
      <c r="AQ189" s="234" t="e">
        <f>#REF!/R189</f>
        <v>#REF!</v>
      </c>
      <c r="AR189" s="234" t="e">
        <f>#REF!/AT189</f>
        <v>#REF!</v>
      </c>
      <c r="AS189" s="8" t="s">
        <v>7981</v>
      </c>
      <c r="AT189" s="4">
        <f>_xlfn.DAYS(U189,T189)</f>
        <v>182</v>
      </c>
      <c r="AU189" s="8" t="s">
        <v>6143</v>
      </c>
      <c r="AV189" s="8">
        <v>792</v>
      </c>
      <c r="AW189" s="232">
        <v>45748</v>
      </c>
      <c r="AX189" s="392">
        <v>120000000</v>
      </c>
      <c r="AY189" s="8">
        <v>924</v>
      </c>
      <c r="AZ189" s="392">
        <v>30000000</v>
      </c>
      <c r="BA189" s="420">
        <v>45772</v>
      </c>
      <c r="BB189" s="421"/>
      <c r="BC189" s="422"/>
      <c r="BD189" s="420"/>
      <c r="BE189" s="4"/>
      <c r="BF189" s="8" t="s">
        <v>6144</v>
      </c>
      <c r="BG189" s="232">
        <v>45748</v>
      </c>
      <c r="BH189" s="4">
        <v>1</v>
      </c>
      <c r="BI189" s="8">
        <v>1</v>
      </c>
      <c r="BJ189" s="231" t="s">
        <v>7982</v>
      </c>
      <c r="BK189" s="4" t="s">
        <v>202</v>
      </c>
      <c r="BL189" s="232">
        <v>45769</v>
      </c>
      <c r="BM189" s="232">
        <v>45763</v>
      </c>
      <c r="BN189" s="232">
        <v>46142</v>
      </c>
      <c r="BO189" s="232" t="s">
        <v>6144</v>
      </c>
      <c r="BP189" s="232" t="s">
        <v>805</v>
      </c>
      <c r="BQ189" s="8"/>
      <c r="BR189" s="403"/>
      <c r="BS189" s="8" t="s">
        <v>875</v>
      </c>
      <c r="BT189" s="8"/>
      <c r="BU189" s="8" t="s">
        <v>6162</v>
      </c>
      <c r="BV189" s="8" t="s">
        <v>6148</v>
      </c>
      <c r="BW189" s="597">
        <v>3008009370</v>
      </c>
      <c r="BX189" s="586" t="s">
        <v>7983</v>
      </c>
      <c r="BY189" s="416">
        <v>35613</v>
      </c>
      <c r="BZ189" s="8" t="s">
        <v>3831</v>
      </c>
      <c r="CA189" s="8"/>
      <c r="CB189" s="8"/>
      <c r="CC189" s="232"/>
      <c r="CD189" s="232"/>
      <c r="CE189" s="8" t="s">
        <v>797</v>
      </c>
      <c r="CF189" s="411">
        <f ca="1">DATEDIF(BY189,TODAY(),"Y")</f>
        <v>28</v>
      </c>
      <c r="CG189" s="421" t="s">
        <v>6165</v>
      </c>
      <c r="CH189" s="421" t="s">
        <v>6166</v>
      </c>
      <c r="CI189" s="198" t="s">
        <v>7984</v>
      </c>
      <c r="CJ189" s="8"/>
      <c r="CK189" s="8"/>
    </row>
    <row r="190" spans="1:89" ht="45.75">
      <c r="A190" s="415">
        <v>189</v>
      </c>
      <c r="B190" s="415"/>
      <c r="C190" s="640">
        <v>2025</v>
      </c>
      <c r="D190" s="415" t="s">
        <v>7985</v>
      </c>
      <c r="E190" s="905" t="s">
        <v>7986</v>
      </c>
      <c r="F190" s="907" t="s">
        <v>7987</v>
      </c>
      <c r="G190" s="415" t="s">
        <v>7988</v>
      </c>
      <c r="H190" s="579">
        <v>860037013</v>
      </c>
      <c r="I190" s="415">
        <v>6</v>
      </c>
      <c r="J190" s="415" t="s">
        <v>6775</v>
      </c>
      <c r="K190" s="506" t="s">
        <v>7989</v>
      </c>
      <c r="L190" s="415" t="s">
        <v>7990</v>
      </c>
      <c r="M190" s="415" t="s">
        <v>7991</v>
      </c>
      <c r="N190" s="415">
        <v>4</v>
      </c>
      <c r="O190" s="415" t="s">
        <v>7992</v>
      </c>
      <c r="P190" s="415" t="s">
        <v>7993</v>
      </c>
      <c r="Q190" s="482">
        <v>45763</v>
      </c>
      <c r="R190" s="647">
        <v>12</v>
      </c>
      <c r="S190" s="641">
        <f>_xlfn.DAYS(U190,T190)</f>
        <v>364</v>
      </c>
      <c r="T190" s="482">
        <v>45765</v>
      </c>
      <c r="U190" s="482">
        <v>46129</v>
      </c>
      <c r="V190" s="482"/>
      <c r="W190" s="415"/>
      <c r="X190" s="579"/>
      <c r="Y190" s="644"/>
      <c r="Z190" s="415"/>
      <c r="AA190" s="482"/>
      <c r="AB190" s="495"/>
      <c r="AC190" s="420"/>
      <c r="AD190" s="420"/>
      <c r="AE190" s="420"/>
      <c r="AF190" s="420">
        <v>46129</v>
      </c>
      <c r="AG190" s="340">
        <f t="shared" ca="1" si="2"/>
        <v>-19</v>
      </c>
      <c r="AH190" s="423" t="s">
        <v>6138</v>
      </c>
      <c r="AI190" s="502" t="s">
        <v>6138</v>
      </c>
      <c r="AJ190" s="500" t="s">
        <v>7994</v>
      </c>
      <c r="AK190" s="503" t="s">
        <v>6140</v>
      </c>
      <c r="AL190" s="8"/>
      <c r="AM190" s="424"/>
      <c r="AN190" s="425"/>
      <c r="AO190" s="4"/>
      <c r="AP190" s="4"/>
      <c r="AQ190" s="234" t="e">
        <f>#REF!/R190</f>
        <v>#REF!</v>
      </c>
      <c r="AR190" s="234" t="e">
        <f>#REF!/AT190</f>
        <v>#REF!</v>
      </c>
      <c r="AS190" s="8" t="s">
        <v>7995</v>
      </c>
      <c r="AT190" s="4">
        <f>_xlfn.DAYS(U190,T190)</f>
        <v>364</v>
      </c>
      <c r="AU190" s="8" t="s">
        <v>6143</v>
      </c>
      <c r="AV190" s="8">
        <v>783</v>
      </c>
      <c r="AW190" s="232">
        <v>45743</v>
      </c>
      <c r="AX190" s="392">
        <v>19634051</v>
      </c>
      <c r="AY190" s="8">
        <v>913</v>
      </c>
      <c r="AZ190" s="392">
        <v>16243696</v>
      </c>
      <c r="BA190" s="420">
        <v>45771</v>
      </c>
      <c r="BB190" s="421"/>
      <c r="BC190" s="422"/>
      <c r="BD190" s="420"/>
      <c r="BE190" s="4"/>
      <c r="BF190" s="8" t="s">
        <v>6144</v>
      </c>
      <c r="BG190" s="232"/>
      <c r="BH190" s="4" t="s">
        <v>21</v>
      </c>
      <c r="BI190" s="8" t="s">
        <v>21</v>
      </c>
      <c r="BJ190" s="231" t="s">
        <v>7996</v>
      </c>
      <c r="BK190" s="4" t="s">
        <v>1541</v>
      </c>
      <c r="BL190" s="232">
        <v>45775</v>
      </c>
      <c r="BM190" s="232">
        <v>45765</v>
      </c>
      <c r="BN190" s="232">
        <v>46129</v>
      </c>
      <c r="BO190" s="232" t="s">
        <v>6144</v>
      </c>
      <c r="BP190" s="232" t="s">
        <v>805</v>
      </c>
      <c r="BQ190" s="8"/>
      <c r="BR190" s="403"/>
      <c r="BS190" s="8" t="s">
        <v>875</v>
      </c>
      <c r="BT190" s="8"/>
      <c r="BU190" s="8"/>
      <c r="BV190" s="8"/>
      <c r="BW190" s="597"/>
      <c r="BX190" s="586" t="s">
        <v>7997</v>
      </c>
      <c r="BY190" s="416"/>
      <c r="BZ190" s="8"/>
      <c r="CA190" s="8"/>
      <c r="CB190" s="8"/>
      <c r="CC190" s="232"/>
      <c r="CD190" s="232"/>
      <c r="CE190" s="8" t="s">
        <v>797</v>
      </c>
      <c r="CF190" s="411">
        <f ca="1">DATEDIF(BY190,TODAY(),"Y")</f>
        <v>126</v>
      </c>
      <c r="CG190" s="421"/>
      <c r="CH190" s="421"/>
      <c r="CI190" s="198" t="s">
        <v>7998</v>
      </c>
      <c r="CJ190" s="8"/>
      <c r="CK190" s="8"/>
    </row>
    <row r="191" spans="1:89" ht="76.5">
      <c r="A191" s="415">
        <v>190</v>
      </c>
      <c r="B191" s="415"/>
      <c r="C191" s="640">
        <v>2025</v>
      </c>
      <c r="D191" s="415" t="s">
        <v>7999</v>
      </c>
      <c r="E191" s="905" t="s">
        <v>8000</v>
      </c>
      <c r="F191" s="907" t="s">
        <v>8001</v>
      </c>
      <c r="G191" s="415" t="s">
        <v>6130</v>
      </c>
      <c r="H191" s="579">
        <v>1013633122</v>
      </c>
      <c r="I191" s="415">
        <v>5</v>
      </c>
      <c r="J191" s="415" t="s">
        <v>6131</v>
      </c>
      <c r="K191" s="506" t="s">
        <v>6132</v>
      </c>
      <c r="L191" s="415" t="s">
        <v>6909</v>
      </c>
      <c r="M191" s="415" t="s">
        <v>6548</v>
      </c>
      <c r="N191" s="415">
        <v>10</v>
      </c>
      <c r="O191" s="415" t="s">
        <v>6135</v>
      </c>
      <c r="P191" s="415" t="s">
        <v>8002</v>
      </c>
      <c r="Q191" s="482">
        <v>45763</v>
      </c>
      <c r="R191" s="647">
        <v>6</v>
      </c>
      <c r="S191" s="641">
        <f>_xlfn.DAYS(U191,T191)</f>
        <v>182</v>
      </c>
      <c r="T191" s="482">
        <v>45763</v>
      </c>
      <c r="U191" s="482">
        <v>45945</v>
      </c>
      <c r="V191" s="482"/>
      <c r="W191" s="415"/>
      <c r="X191" s="579"/>
      <c r="Y191" s="644"/>
      <c r="Z191" s="415"/>
      <c r="AA191" s="482"/>
      <c r="AB191" s="495"/>
      <c r="AC191" s="420"/>
      <c r="AD191" s="420"/>
      <c r="AE191" s="420"/>
      <c r="AF191" s="420">
        <v>45945</v>
      </c>
      <c r="AG191" s="340">
        <f t="shared" ca="1" si="2"/>
        <v>-203</v>
      </c>
      <c r="AH191" s="423" t="s">
        <v>6138</v>
      </c>
      <c r="AI191" s="502" t="s">
        <v>6138</v>
      </c>
      <c r="AJ191" s="500" t="s">
        <v>8003</v>
      </c>
      <c r="AK191" s="503" t="s">
        <v>6140</v>
      </c>
      <c r="AL191" s="8" t="s">
        <v>823</v>
      </c>
      <c r="AM191" s="424"/>
      <c r="AN191" s="425"/>
      <c r="AO191" s="4">
        <v>130212</v>
      </c>
      <c r="AP191" s="4"/>
      <c r="AQ191" s="234" t="e">
        <f>#REF!/R191</f>
        <v>#REF!</v>
      </c>
      <c r="AR191" s="234" t="e">
        <f>#REF!/AT191</f>
        <v>#REF!</v>
      </c>
      <c r="AS191" s="8" t="s">
        <v>8004</v>
      </c>
      <c r="AT191" s="4">
        <f>_xlfn.DAYS(U191,T191)</f>
        <v>182</v>
      </c>
      <c r="AU191" s="8" t="s">
        <v>6143</v>
      </c>
      <c r="AV191" s="8">
        <v>769</v>
      </c>
      <c r="AW191" s="232">
        <v>45729</v>
      </c>
      <c r="AX191" s="392">
        <v>54000000</v>
      </c>
      <c r="AY191" s="8">
        <v>911</v>
      </c>
      <c r="AZ191" s="392">
        <v>18000000</v>
      </c>
      <c r="BA191" s="420">
        <v>45763</v>
      </c>
      <c r="BB191" s="421"/>
      <c r="BC191" s="422"/>
      <c r="BD191" s="420"/>
      <c r="BE191" s="4"/>
      <c r="BF191" s="8" t="s">
        <v>6144</v>
      </c>
      <c r="BG191" s="232">
        <v>45763</v>
      </c>
      <c r="BH191" s="4">
        <v>1</v>
      </c>
      <c r="BI191" s="8">
        <v>1</v>
      </c>
      <c r="BJ191" s="231" t="s">
        <v>8005</v>
      </c>
      <c r="BK191" s="4" t="s">
        <v>202</v>
      </c>
      <c r="BL191" s="232">
        <v>45763</v>
      </c>
      <c r="BM191" s="232">
        <v>45763</v>
      </c>
      <c r="BN191" s="232">
        <v>46142</v>
      </c>
      <c r="BO191" s="232" t="s">
        <v>6144</v>
      </c>
      <c r="BP191" s="232" t="s">
        <v>805</v>
      </c>
      <c r="BQ191" s="8"/>
      <c r="BR191" s="403"/>
      <c r="BS191" s="8" t="s">
        <v>875</v>
      </c>
      <c r="BT191" s="8"/>
      <c r="BU191" s="8" t="s">
        <v>6147</v>
      </c>
      <c r="BV191" s="8" t="s">
        <v>6148</v>
      </c>
      <c r="BW191" s="597">
        <v>3114916046</v>
      </c>
      <c r="BX191" s="586" t="s">
        <v>8006</v>
      </c>
      <c r="BY191" s="416">
        <v>33457</v>
      </c>
      <c r="BZ191" s="8" t="s">
        <v>3136</v>
      </c>
      <c r="CA191" s="8"/>
      <c r="CB191" s="8"/>
      <c r="CC191" s="232"/>
      <c r="CD191" s="232"/>
      <c r="CE191" s="8" t="s">
        <v>797</v>
      </c>
      <c r="CF191" s="411">
        <f ca="1">DATEDIF(BY191,TODAY(),"Y")</f>
        <v>34</v>
      </c>
      <c r="CG191" s="421" t="s">
        <v>6209</v>
      </c>
      <c r="CH191" s="421" t="s">
        <v>6166</v>
      </c>
      <c r="CI191" s="198" t="s">
        <v>8007</v>
      </c>
      <c r="CJ191" s="8"/>
      <c r="CK191" s="8"/>
    </row>
    <row r="192" spans="1:89" ht="60.75">
      <c r="A192" s="415">
        <v>191</v>
      </c>
      <c r="B192" s="415"/>
      <c r="C192" s="640">
        <v>2025</v>
      </c>
      <c r="D192" s="415" t="s">
        <v>8008</v>
      </c>
      <c r="E192" s="905" t="s">
        <v>8009</v>
      </c>
      <c r="F192" s="907" t="s">
        <v>8010</v>
      </c>
      <c r="G192" s="415" t="s">
        <v>6130</v>
      </c>
      <c r="H192" s="579">
        <v>1020738253</v>
      </c>
      <c r="I192" s="415">
        <v>9</v>
      </c>
      <c r="J192" s="415" t="s">
        <v>6131</v>
      </c>
      <c r="K192" s="506" t="s">
        <v>6132</v>
      </c>
      <c r="L192" s="415" t="s">
        <v>6909</v>
      </c>
      <c r="M192" s="415" t="s">
        <v>6548</v>
      </c>
      <c r="N192" s="415">
        <v>10</v>
      </c>
      <c r="O192" s="415" t="s">
        <v>6135</v>
      </c>
      <c r="P192" s="415" t="s">
        <v>8011</v>
      </c>
      <c r="Q192" s="482">
        <v>45763</v>
      </c>
      <c r="R192" s="647">
        <v>6</v>
      </c>
      <c r="S192" s="641">
        <f>_xlfn.DAYS(U192,T192)</f>
        <v>182</v>
      </c>
      <c r="T192" s="482">
        <v>45775</v>
      </c>
      <c r="U192" s="482">
        <v>45957</v>
      </c>
      <c r="V192" s="482"/>
      <c r="W192" s="415"/>
      <c r="X192" s="579"/>
      <c r="Y192" s="644"/>
      <c r="Z192" s="415"/>
      <c r="AA192" s="482"/>
      <c r="AB192" s="495"/>
      <c r="AC192" s="420"/>
      <c r="AD192" s="420"/>
      <c r="AE192" s="420"/>
      <c r="AF192" s="420">
        <v>45957</v>
      </c>
      <c r="AG192" s="340">
        <f t="shared" ca="1" si="2"/>
        <v>-191</v>
      </c>
      <c r="AH192" s="423" t="s">
        <v>6138</v>
      </c>
      <c r="AI192" s="502" t="s">
        <v>6138</v>
      </c>
      <c r="AJ192" s="500" t="s">
        <v>8012</v>
      </c>
      <c r="AK192" s="503" t="s">
        <v>6140</v>
      </c>
      <c r="AL192" s="8" t="s">
        <v>823</v>
      </c>
      <c r="AM192" s="424"/>
      <c r="AN192" s="425"/>
      <c r="AO192" s="4">
        <v>130212</v>
      </c>
      <c r="AP192" s="4"/>
      <c r="AQ192" s="234" t="e">
        <f>#REF!/R192</f>
        <v>#REF!</v>
      </c>
      <c r="AR192" s="234" t="e">
        <f>#REF!/AT192</f>
        <v>#REF!</v>
      </c>
      <c r="AS192" s="8" t="s">
        <v>8013</v>
      </c>
      <c r="AT192" s="4">
        <f>_xlfn.DAYS(U192,T192)</f>
        <v>182</v>
      </c>
      <c r="AU192" s="8" t="s">
        <v>6143</v>
      </c>
      <c r="AV192" s="8">
        <v>769</v>
      </c>
      <c r="AW192" s="232">
        <v>45729</v>
      </c>
      <c r="AX192" s="392">
        <v>54000000</v>
      </c>
      <c r="AY192" s="8">
        <v>918</v>
      </c>
      <c r="AZ192" s="392">
        <v>18000000</v>
      </c>
      <c r="BA192" s="420">
        <v>45771</v>
      </c>
      <c r="BB192" s="421"/>
      <c r="BC192" s="422"/>
      <c r="BD192" s="420"/>
      <c r="BE192" s="4"/>
      <c r="BF192" s="8" t="s">
        <v>6144</v>
      </c>
      <c r="BG192" s="232">
        <v>45773</v>
      </c>
      <c r="BH192" s="4">
        <v>1</v>
      </c>
      <c r="BI192" s="8">
        <v>1</v>
      </c>
      <c r="BJ192" s="231" t="s">
        <v>8014</v>
      </c>
      <c r="BK192" s="4" t="s">
        <v>202</v>
      </c>
      <c r="BL192" s="232">
        <v>45768</v>
      </c>
      <c r="BM192" s="232">
        <v>45763</v>
      </c>
      <c r="BN192" s="232">
        <v>46157</v>
      </c>
      <c r="BO192" s="232" t="s">
        <v>6144</v>
      </c>
      <c r="BP192" s="232" t="s">
        <v>805</v>
      </c>
      <c r="BQ192" s="8"/>
      <c r="BR192" s="403"/>
      <c r="BS192" s="8" t="s">
        <v>875</v>
      </c>
      <c r="BT192" s="8"/>
      <c r="BU192" s="8" t="s">
        <v>6162</v>
      </c>
      <c r="BV192" s="8" t="s">
        <v>6148</v>
      </c>
      <c r="BW192" s="597">
        <v>3227720894</v>
      </c>
      <c r="BX192" s="586" t="s">
        <v>8015</v>
      </c>
      <c r="BY192" s="416">
        <v>32505</v>
      </c>
      <c r="BZ192" s="8" t="s">
        <v>3136</v>
      </c>
      <c r="CA192" s="8"/>
      <c r="CB192" s="8"/>
      <c r="CC192" s="4"/>
      <c r="CD192" s="232"/>
      <c r="CE192" s="8" t="s">
        <v>797</v>
      </c>
      <c r="CF192" s="411">
        <f ca="1">DATEDIF(BY192,TODAY(),"Y")</f>
        <v>37</v>
      </c>
      <c r="CG192" s="421" t="s">
        <v>6165</v>
      </c>
      <c r="CH192" s="421" t="s">
        <v>6269</v>
      </c>
      <c r="CI192" s="198" t="s">
        <v>8016</v>
      </c>
      <c r="CJ192" s="8"/>
      <c r="CK192" s="8"/>
    </row>
    <row r="193" spans="1:89" ht="60.75">
      <c r="A193" s="415">
        <v>192</v>
      </c>
      <c r="B193" s="415"/>
      <c r="C193" s="640">
        <v>2025</v>
      </c>
      <c r="D193" s="415" t="s">
        <v>8017</v>
      </c>
      <c r="E193" s="905" t="s">
        <v>8018</v>
      </c>
      <c r="F193" s="907" t="s">
        <v>8019</v>
      </c>
      <c r="G193" s="415" t="s">
        <v>6130</v>
      </c>
      <c r="H193" s="579">
        <v>1013684980</v>
      </c>
      <c r="I193" s="415">
        <v>6</v>
      </c>
      <c r="J193" s="415" t="s">
        <v>6131</v>
      </c>
      <c r="K193" s="506" t="s">
        <v>6132</v>
      </c>
      <c r="L193" s="415" t="s">
        <v>6909</v>
      </c>
      <c r="M193" s="415" t="s">
        <v>6548</v>
      </c>
      <c r="N193" s="415">
        <v>10</v>
      </c>
      <c r="O193" s="415" t="s">
        <v>6135</v>
      </c>
      <c r="P193" s="415" t="s">
        <v>8011</v>
      </c>
      <c r="Q193" s="482">
        <v>45763</v>
      </c>
      <c r="R193" s="647">
        <v>6</v>
      </c>
      <c r="S193" s="641">
        <f>_xlfn.DAYS(U193,T193)</f>
        <v>182</v>
      </c>
      <c r="T193" s="482">
        <v>45772</v>
      </c>
      <c r="U193" s="482">
        <v>45954</v>
      </c>
      <c r="V193" s="482"/>
      <c r="W193" s="415"/>
      <c r="X193" s="579"/>
      <c r="Y193" s="644"/>
      <c r="Z193" s="415"/>
      <c r="AA193" s="482"/>
      <c r="AB193" s="495"/>
      <c r="AC193" s="420"/>
      <c r="AD193" s="420"/>
      <c r="AE193" s="420"/>
      <c r="AF193" s="420">
        <v>45954</v>
      </c>
      <c r="AG193" s="340">
        <f t="shared" ca="1" si="2"/>
        <v>-194</v>
      </c>
      <c r="AH193" s="423" t="s">
        <v>6138</v>
      </c>
      <c r="AI193" s="502" t="s">
        <v>6138</v>
      </c>
      <c r="AJ193" s="500" t="s">
        <v>8020</v>
      </c>
      <c r="AK193" s="503" t="s">
        <v>6140</v>
      </c>
      <c r="AL193" s="8" t="s">
        <v>823</v>
      </c>
      <c r="AM193" s="424"/>
      <c r="AN193" s="425"/>
      <c r="AO193" s="4">
        <v>130212</v>
      </c>
      <c r="AP193" s="4"/>
      <c r="AQ193" s="234" t="e">
        <f>#REF!/R193</f>
        <v>#REF!</v>
      </c>
      <c r="AR193" s="234" t="e">
        <f>#REF!/AT193</f>
        <v>#REF!</v>
      </c>
      <c r="AS193" s="8" t="s">
        <v>8021</v>
      </c>
      <c r="AT193" s="4">
        <f>_xlfn.DAYS(U193,T193)</f>
        <v>182</v>
      </c>
      <c r="AU193" s="8" t="s">
        <v>6143</v>
      </c>
      <c r="AV193" s="8">
        <v>769</v>
      </c>
      <c r="AW193" s="232">
        <v>45729</v>
      </c>
      <c r="AX193" s="392">
        <v>54000000</v>
      </c>
      <c r="AY193" s="8">
        <v>927</v>
      </c>
      <c r="AZ193" s="392">
        <v>18000000</v>
      </c>
      <c r="BA193" s="420">
        <v>45772</v>
      </c>
      <c r="BB193" s="421"/>
      <c r="BC193" s="422"/>
      <c r="BD193" s="420"/>
      <c r="BE193" s="4"/>
      <c r="BF193" s="8" t="s">
        <v>6144</v>
      </c>
      <c r="BG193" s="232" t="s">
        <v>8022</v>
      </c>
      <c r="BH193" s="4">
        <v>1</v>
      </c>
      <c r="BI193" s="8">
        <v>1</v>
      </c>
      <c r="BJ193" s="231" t="s">
        <v>8023</v>
      </c>
      <c r="BK193" s="4" t="s">
        <v>202</v>
      </c>
      <c r="BL193" s="232">
        <v>45768</v>
      </c>
      <c r="BM193" s="232">
        <v>45763</v>
      </c>
      <c r="BN193" s="232">
        <v>46157</v>
      </c>
      <c r="BO193" s="232" t="s">
        <v>6144</v>
      </c>
      <c r="BP193" s="232" t="s">
        <v>805</v>
      </c>
      <c r="BQ193" s="8"/>
      <c r="BR193" s="403"/>
      <c r="BS193" s="8" t="s">
        <v>875</v>
      </c>
      <c r="BT193" s="8"/>
      <c r="BU193" s="8" t="s">
        <v>6147</v>
      </c>
      <c r="BV193" s="8" t="s">
        <v>6148</v>
      </c>
      <c r="BW193" s="597">
        <v>3143159494</v>
      </c>
      <c r="BX193" s="586" t="s">
        <v>8024</v>
      </c>
      <c r="BY193" s="416">
        <v>36021</v>
      </c>
      <c r="BZ193" s="8" t="s">
        <v>3136</v>
      </c>
      <c r="CA193" s="8"/>
      <c r="CB193" s="8"/>
      <c r="CC193" s="232"/>
      <c r="CD193" s="232"/>
      <c r="CE193" s="8" t="s">
        <v>797</v>
      </c>
      <c r="CF193" s="411">
        <f ca="1">DATEDIF(BY193,TODAY(),"Y")</f>
        <v>27</v>
      </c>
      <c r="CG193" s="421" t="s">
        <v>6181</v>
      </c>
      <c r="CH193" s="421" t="s">
        <v>6245</v>
      </c>
      <c r="CI193" s="198" t="s">
        <v>8025</v>
      </c>
      <c r="CJ193" s="8"/>
      <c r="CK193" s="8"/>
    </row>
    <row r="194" spans="1:89" ht="76.5">
      <c r="A194" s="415">
        <v>193</v>
      </c>
      <c r="B194" s="415"/>
      <c r="C194" s="640">
        <v>2025</v>
      </c>
      <c r="D194" s="415" t="s">
        <v>8026</v>
      </c>
      <c r="E194" s="905" t="s">
        <v>8027</v>
      </c>
      <c r="F194" s="907" t="s">
        <v>8028</v>
      </c>
      <c r="G194" s="415" t="s">
        <v>6130</v>
      </c>
      <c r="H194" s="579">
        <v>1014267890</v>
      </c>
      <c r="I194" s="415">
        <v>7</v>
      </c>
      <c r="J194" s="415" t="s">
        <v>6131</v>
      </c>
      <c r="K194" s="506" t="s">
        <v>6250</v>
      </c>
      <c r="L194" s="415" t="s">
        <v>6251</v>
      </c>
      <c r="M194" s="415" t="s">
        <v>6530</v>
      </c>
      <c r="N194" s="415">
        <v>10</v>
      </c>
      <c r="O194" s="415" t="s">
        <v>6135</v>
      </c>
      <c r="P194" s="415" t="s">
        <v>8029</v>
      </c>
      <c r="Q194" s="482">
        <v>45763</v>
      </c>
      <c r="R194" s="647">
        <v>6</v>
      </c>
      <c r="S194" s="641">
        <f>_xlfn.DAYS(U194,T194)</f>
        <v>182</v>
      </c>
      <c r="T194" s="482">
        <v>45775</v>
      </c>
      <c r="U194" s="482">
        <v>45957</v>
      </c>
      <c r="V194" s="482"/>
      <c r="W194" s="415"/>
      <c r="X194" s="579"/>
      <c r="Y194" s="644"/>
      <c r="Z194" s="415"/>
      <c r="AA194" s="482"/>
      <c r="AB194" s="495"/>
      <c r="AC194" s="420"/>
      <c r="AD194" s="420"/>
      <c r="AE194" s="420"/>
      <c r="AF194" s="420">
        <v>45957</v>
      </c>
      <c r="AG194" s="340">
        <f t="shared" ca="1" si="2"/>
        <v>-191</v>
      </c>
      <c r="AH194" s="423" t="s">
        <v>6138</v>
      </c>
      <c r="AI194" s="502" t="s">
        <v>6138</v>
      </c>
      <c r="AJ194" s="500" t="s">
        <v>8030</v>
      </c>
      <c r="AK194" s="503" t="s">
        <v>6140</v>
      </c>
      <c r="AL194" s="8" t="s">
        <v>6192</v>
      </c>
      <c r="AM194" s="424"/>
      <c r="AN194" s="425"/>
      <c r="AO194" s="4">
        <v>132521</v>
      </c>
      <c r="AP194" s="4"/>
      <c r="AQ194" s="234" t="e">
        <f>#REF!/R194</f>
        <v>#REF!</v>
      </c>
      <c r="AR194" s="234" t="e">
        <f>#REF!/AT194</f>
        <v>#REF!</v>
      </c>
      <c r="AS194" s="8" t="s">
        <v>8031</v>
      </c>
      <c r="AT194" s="4">
        <f>_xlfn.DAYS(U194,T194)</f>
        <v>182</v>
      </c>
      <c r="AU194" s="8" t="s">
        <v>6143</v>
      </c>
      <c r="AV194" s="8">
        <v>806</v>
      </c>
      <c r="AW194" s="232">
        <v>45762</v>
      </c>
      <c r="AX194" s="392">
        <v>30000000</v>
      </c>
      <c r="AY194" s="8">
        <v>917</v>
      </c>
      <c r="AZ194" s="392">
        <v>30000000</v>
      </c>
      <c r="BA194" s="420">
        <v>45771</v>
      </c>
      <c r="BB194" s="421"/>
      <c r="BC194" s="422"/>
      <c r="BD194" s="420"/>
      <c r="BE194" s="4"/>
      <c r="BF194" s="8" t="s">
        <v>6144</v>
      </c>
      <c r="BG194" s="232">
        <v>45773</v>
      </c>
      <c r="BH194" s="4">
        <v>1</v>
      </c>
      <c r="BI194" s="8">
        <v>1</v>
      </c>
      <c r="BJ194" s="231" t="s">
        <v>8032</v>
      </c>
      <c r="BK194" s="4" t="s">
        <v>202</v>
      </c>
      <c r="BL194" s="232">
        <v>45768</v>
      </c>
      <c r="BM194" s="232">
        <v>45763</v>
      </c>
      <c r="BN194" s="232">
        <v>46157</v>
      </c>
      <c r="BO194" s="232" t="s">
        <v>6144</v>
      </c>
      <c r="BP194" s="232" t="s">
        <v>805</v>
      </c>
      <c r="BQ194" s="8"/>
      <c r="BR194" s="403"/>
      <c r="BS194" s="8" t="s">
        <v>875</v>
      </c>
      <c r="BT194" s="8"/>
      <c r="BU194" s="8" t="s">
        <v>6147</v>
      </c>
      <c r="BV194" s="8" t="s">
        <v>6148</v>
      </c>
      <c r="BW194" s="597">
        <v>3103047829</v>
      </c>
      <c r="BX194" s="586" t="s">
        <v>8033</v>
      </c>
      <c r="BY194" s="416">
        <v>34905</v>
      </c>
      <c r="BZ194" s="8" t="s">
        <v>3831</v>
      </c>
      <c r="CA194" s="8"/>
      <c r="CB194" s="8"/>
      <c r="CC194" s="232"/>
      <c r="CD194" s="232"/>
      <c r="CE194" s="8" t="s">
        <v>797</v>
      </c>
      <c r="CF194" s="411">
        <f ca="1">DATEDIF(BY194,TODAY(),"Y")</f>
        <v>30</v>
      </c>
      <c r="CG194" s="421" t="s">
        <v>6181</v>
      </c>
      <c r="CH194" s="421" t="s">
        <v>6210</v>
      </c>
      <c r="CI194" s="198" t="s">
        <v>8034</v>
      </c>
      <c r="CJ194" s="8"/>
      <c r="CK194" s="8"/>
    </row>
    <row r="195" spans="1:89" ht="60.75">
      <c r="A195" s="415">
        <v>194</v>
      </c>
      <c r="B195" s="415"/>
      <c r="C195" s="640">
        <v>2025</v>
      </c>
      <c r="D195" s="415" t="s">
        <v>8035</v>
      </c>
      <c r="E195" s="905" t="s">
        <v>8036</v>
      </c>
      <c r="F195" s="907" t="s">
        <v>8037</v>
      </c>
      <c r="G195" s="415" t="s">
        <v>6130</v>
      </c>
      <c r="H195" s="579">
        <v>1032388015</v>
      </c>
      <c r="I195" s="415">
        <v>3</v>
      </c>
      <c r="J195" s="415" t="s">
        <v>6131</v>
      </c>
      <c r="K195" s="506" t="s">
        <v>7143</v>
      </c>
      <c r="L195" s="415" t="s">
        <v>7144</v>
      </c>
      <c r="M195" s="415" t="s">
        <v>6548</v>
      </c>
      <c r="N195" s="415">
        <v>10</v>
      </c>
      <c r="O195" s="415" t="s">
        <v>6135</v>
      </c>
      <c r="P195" s="415" t="s">
        <v>7903</v>
      </c>
      <c r="Q195" s="482">
        <v>45763</v>
      </c>
      <c r="R195" s="647">
        <v>6</v>
      </c>
      <c r="S195" s="641">
        <f>_xlfn.DAYS(U195,T195)</f>
        <v>182</v>
      </c>
      <c r="T195" s="482">
        <v>45772</v>
      </c>
      <c r="U195" s="482">
        <v>45954</v>
      </c>
      <c r="V195" s="482"/>
      <c r="W195" s="415"/>
      <c r="X195" s="579"/>
      <c r="Y195" s="644"/>
      <c r="Z195" s="415"/>
      <c r="AA195" s="482"/>
      <c r="AB195" s="495"/>
      <c r="AC195" s="420"/>
      <c r="AD195" s="420"/>
      <c r="AE195" s="420"/>
      <c r="AF195" s="420">
        <v>45954</v>
      </c>
      <c r="AG195" s="340">
        <f t="shared" ca="1" si="2"/>
        <v>-194</v>
      </c>
      <c r="AH195" s="423" t="s">
        <v>6138</v>
      </c>
      <c r="AI195" s="502" t="s">
        <v>6138</v>
      </c>
      <c r="AJ195" s="500" t="s">
        <v>8038</v>
      </c>
      <c r="AK195" s="503" t="s">
        <v>6140</v>
      </c>
      <c r="AL195" s="8" t="s">
        <v>6192</v>
      </c>
      <c r="AM195" s="424"/>
      <c r="AN195" s="425"/>
      <c r="AO195" s="4">
        <v>132297</v>
      </c>
      <c r="AP195" s="4"/>
      <c r="AQ195" s="234" t="e">
        <f>#REF!/R195</f>
        <v>#REF!</v>
      </c>
      <c r="AR195" s="234" t="e">
        <f>#REF!/AT195</f>
        <v>#REF!</v>
      </c>
      <c r="AS195" s="8" t="s">
        <v>8039</v>
      </c>
      <c r="AT195" s="4">
        <f>_xlfn.DAYS(U195,T195)</f>
        <v>182</v>
      </c>
      <c r="AU195" s="8" t="s">
        <v>6143</v>
      </c>
      <c r="AV195" s="8">
        <v>797</v>
      </c>
      <c r="AW195" s="232">
        <v>45750</v>
      </c>
      <c r="AX195" s="392">
        <v>99024000</v>
      </c>
      <c r="AY195" s="8">
        <v>916</v>
      </c>
      <c r="AZ195" s="392">
        <v>12378000</v>
      </c>
      <c r="BA195" s="420">
        <v>45771</v>
      </c>
      <c r="BB195" s="8" t="s">
        <v>6144</v>
      </c>
      <c r="BC195" s="422"/>
      <c r="BD195" s="420"/>
      <c r="BE195" s="4"/>
      <c r="BF195" s="8" t="s">
        <v>6144</v>
      </c>
      <c r="BG195" s="232">
        <v>45772</v>
      </c>
      <c r="BH195" s="4">
        <v>5</v>
      </c>
      <c r="BI195" s="8">
        <v>5</v>
      </c>
      <c r="BJ195" s="231" t="s">
        <v>8040</v>
      </c>
      <c r="BK195" s="4" t="s">
        <v>202</v>
      </c>
      <c r="BL195" s="232">
        <v>45768</v>
      </c>
      <c r="BM195" s="232">
        <v>45763</v>
      </c>
      <c r="BN195" s="232">
        <v>46160</v>
      </c>
      <c r="BO195" s="232" t="s">
        <v>6144</v>
      </c>
      <c r="BP195" s="232" t="s">
        <v>805</v>
      </c>
      <c r="BQ195" s="8"/>
      <c r="BR195" s="403"/>
      <c r="BS195" s="8" t="s">
        <v>875</v>
      </c>
      <c r="BT195" s="8"/>
      <c r="BU195" s="8" t="s">
        <v>6147</v>
      </c>
      <c r="BV195" s="8" t="s">
        <v>6148</v>
      </c>
      <c r="BW195" s="597">
        <v>3164756511</v>
      </c>
      <c r="BX195" s="586" t="s">
        <v>8041</v>
      </c>
      <c r="BY195" s="416">
        <v>31890</v>
      </c>
      <c r="BZ195" s="8" t="s">
        <v>3136</v>
      </c>
      <c r="CA195" s="8"/>
      <c r="CB195" s="8"/>
      <c r="CC195" s="232"/>
      <c r="CD195" s="232"/>
      <c r="CE195" s="8" t="s">
        <v>797</v>
      </c>
      <c r="CF195" s="411">
        <f ca="1">DATEDIF(BY195,TODAY(),"Y")</f>
        <v>39</v>
      </c>
      <c r="CG195" s="421" t="s">
        <v>6209</v>
      </c>
      <c r="CH195" s="421" t="s">
        <v>6210</v>
      </c>
      <c r="CI195" s="198" t="s">
        <v>8042</v>
      </c>
      <c r="CJ195" s="8"/>
      <c r="CK195" s="8"/>
    </row>
    <row r="196" spans="1:89" ht="60.75">
      <c r="A196" s="415">
        <v>195</v>
      </c>
      <c r="B196" s="415"/>
      <c r="C196" s="640">
        <v>2025</v>
      </c>
      <c r="D196" s="415" t="s">
        <v>8043</v>
      </c>
      <c r="E196" s="905" t="s">
        <v>8044</v>
      </c>
      <c r="F196" s="907" t="s">
        <v>8045</v>
      </c>
      <c r="G196" s="415" t="s">
        <v>6130</v>
      </c>
      <c r="H196" s="579">
        <v>1010135633</v>
      </c>
      <c r="I196" s="415">
        <v>1</v>
      </c>
      <c r="J196" s="415" t="s">
        <v>6131</v>
      </c>
      <c r="K196" s="506" t="s">
        <v>6581</v>
      </c>
      <c r="L196" s="415" t="s">
        <v>7067</v>
      </c>
      <c r="M196" s="415" t="s">
        <v>6530</v>
      </c>
      <c r="N196" s="415">
        <v>10</v>
      </c>
      <c r="O196" s="415" t="s">
        <v>6135</v>
      </c>
      <c r="P196" s="415" t="s">
        <v>7955</v>
      </c>
      <c r="Q196" s="482">
        <v>45763</v>
      </c>
      <c r="R196" s="647">
        <v>6</v>
      </c>
      <c r="S196" s="641">
        <f>_xlfn.DAYS(U196,T196)</f>
        <v>182</v>
      </c>
      <c r="T196" s="482">
        <v>45776</v>
      </c>
      <c r="U196" s="482">
        <v>45958</v>
      </c>
      <c r="V196" s="482"/>
      <c r="W196" s="415"/>
      <c r="X196" s="579"/>
      <c r="Y196" s="644"/>
      <c r="Z196" s="415"/>
      <c r="AA196" s="482"/>
      <c r="AB196" s="495"/>
      <c r="AC196" s="420"/>
      <c r="AD196" s="420"/>
      <c r="AE196" s="420"/>
      <c r="AF196" s="420">
        <v>45958</v>
      </c>
      <c r="AG196" s="340">
        <f t="shared" ref="AG196:AG260" ca="1" si="3">_xlfn.DAYS(AF196,TODAY())</f>
        <v>-190</v>
      </c>
      <c r="AH196" s="423" t="s">
        <v>6138</v>
      </c>
      <c r="AI196" s="502" t="s">
        <v>6138</v>
      </c>
      <c r="AJ196" s="500" t="s">
        <v>8046</v>
      </c>
      <c r="AK196" s="503" t="s">
        <v>6140</v>
      </c>
      <c r="AL196" s="8" t="s">
        <v>6192</v>
      </c>
      <c r="AM196" s="424"/>
      <c r="AN196" s="425"/>
      <c r="AO196" s="4">
        <v>132386</v>
      </c>
      <c r="AP196" s="4"/>
      <c r="AQ196" s="234" t="e">
        <f>#REF!/R196</f>
        <v>#REF!</v>
      </c>
      <c r="AR196" s="234" t="e">
        <f>#REF!/AT196</f>
        <v>#REF!</v>
      </c>
      <c r="AS196" s="8" t="s">
        <v>8047</v>
      </c>
      <c r="AT196" s="4">
        <f>_xlfn.DAYS(U196,T196)</f>
        <v>182</v>
      </c>
      <c r="AU196" s="8" t="s">
        <v>6143</v>
      </c>
      <c r="AV196" s="8">
        <v>792</v>
      </c>
      <c r="AW196" s="232">
        <v>45748</v>
      </c>
      <c r="AX196" s="392">
        <v>120000000</v>
      </c>
      <c r="AY196" s="8">
        <v>929</v>
      </c>
      <c r="AZ196" s="392">
        <v>30000000</v>
      </c>
      <c r="BA196" s="420">
        <v>45775</v>
      </c>
      <c r="BB196" s="421"/>
      <c r="BC196" s="422"/>
      <c r="BD196" s="420"/>
      <c r="BE196" s="4"/>
      <c r="BF196" s="8" t="s">
        <v>6144</v>
      </c>
      <c r="BG196" s="232">
        <v>45776</v>
      </c>
      <c r="BH196" s="4">
        <v>1</v>
      </c>
      <c r="BI196" s="8">
        <v>1</v>
      </c>
      <c r="BJ196" s="231" t="s">
        <v>8048</v>
      </c>
      <c r="BK196" s="4" t="s">
        <v>1541</v>
      </c>
      <c r="BL196" s="232">
        <v>45769</v>
      </c>
      <c r="BM196" s="232">
        <v>45763</v>
      </c>
      <c r="BN196" s="232">
        <v>46147</v>
      </c>
      <c r="BO196" s="232" t="s">
        <v>6144</v>
      </c>
      <c r="BP196" s="232" t="s">
        <v>805</v>
      </c>
      <c r="BQ196" s="8"/>
      <c r="BR196" s="403"/>
      <c r="BS196" s="8" t="s">
        <v>875</v>
      </c>
      <c r="BT196" s="8"/>
      <c r="BU196" s="8" t="s">
        <v>6162</v>
      </c>
      <c r="BV196" s="8" t="s">
        <v>6148</v>
      </c>
      <c r="BW196" s="597">
        <v>3188889131</v>
      </c>
      <c r="BX196" s="586" t="s">
        <v>8049</v>
      </c>
      <c r="BY196" s="416">
        <v>37131</v>
      </c>
      <c r="BZ196" s="8" t="s">
        <v>3831</v>
      </c>
      <c r="CA196" s="8"/>
      <c r="CB196" s="8"/>
      <c r="CC196" s="232"/>
      <c r="CD196" s="232"/>
      <c r="CE196" s="8" t="s">
        <v>797</v>
      </c>
      <c r="CF196" s="411">
        <f ca="1">DATEDIF(BY196,TODAY(),"Y")</f>
        <v>24</v>
      </c>
      <c r="CG196" s="421" t="s">
        <v>6209</v>
      </c>
      <c r="CH196" s="421" t="s">
        <v>6166</v>
      </c>
      <c r="CI196" s="198" t="s">
        <v>8050</v>
      </c>
      <c r="CJ196" s="8"/>
      <c r="CK196" s="8"/>
    </row>
    <row r="197" spans="1:89" ht="76.5">
      <c r="A197" s="415">
        <v>196</v>
      </c>
      <c r="B197" s="415"/>
      <c r="C197" s="640">
        <v>2025</v>
      </c>
      <c r="D197" s="415" t="s">
        <v>8051</v>
      </c>
      <c r="E197" s="905" t="s">
        <v>8052</v>
      </c>
      <c r="F197" s="907" t="s">
        <v>8053</v>
      </c>
      <c r="G197" s="415" t="s">
        <v>6130</v>
      </c>
      <c r="H197" s="579">
        <v>98430620</v>
      </c>
      <c r="I197" s="415">
        <v>8</v>
      </c>
      <c r="J197" s="415" t="s">
        <v>6131</v>
      </c>
      <c r="K197" s="506" t="s">
        <v>8054</v>
      </c>
      <c r="L197" s="415" t="s">
        <v>8055</v>
      </c>
      <c r="M197" s="415" t="s">
        <v>6530</v>
      </c>
      <c r="N197" s="415">
        <v>10</v>
      </c>
      <c r="O197" s="415" t="s">
        <v>6135</v>
      </c>
      <c r="P197" s="415" t="s">
        <v>8056</v>
      </c>
      <c r="Q197" s="482">
        <v>45793</v>
      </c>
      <c r="R197" s="647">
        <v>4</v>
      </c>
      <c r="S197" s="641">
        <f>_xlfn.DAYS(U197,T197)</f>
        <v>122</v>
      </c>
      <c r="T197" s="482">
        <v>45798</v>
      </c>
      <c r="U197" s="482">
        <v>45920</v>
      </c>
      <c r="V197" s="482">
        <v>45824</v>
      </c>
      <c r="W197" s="415" t="s">
        <v>8057</v>
      </c>
      <c r="X197" s="579">
        <v>53153690</v>
      </c>
      <c r="Y197" s="644"/>
      <c r="Z197" s="415"/>
      <c r="AA197" s="482"/>
      <c r="AB197" s="495"/>
      <c r="AC197" s="420"/>
      <c r="AD197" s="420"/>
      <c r="AE197" s="420"/>
      <c r="AF197" s="420">
        <v>45920</v>
      </c>
      <c r="AG197" s="340">
        <f t="shared" ca="1" si="3"/>
        <v>-228</v>
      </c>
      <c r="AH197" s="423" t="s">
        <v>6138</v>
      </c>
      <c r="AI197" s="502" t="s">
        <v>6138</v>
      </c>
      <c r="AJ197" s="499" t="s">
        <v>8058</v>
      </c>
      <c r="AK197" s="503" t="s">
        <v>6140</v>
      </c>
      <c r="AL197" s="8" t="s">
        <v>6192</v>
      </c>
      <c r="AM197" s="424"/>
      <c r="AN197" s="425"/>
      <c r="AO197" s="4">
        <v>133023</v>
      </c>
      <c r="AP197" s="4"/>
      <c r="AQ197" s="234" t="e">
        <f>#REF!/R197</f>
        <v>#REF!</v>
      </c>
      <c r="AR197" s="234" t="e">
        <f>#REF!/AT197</f>
        <v>#REF!</v>
      </c>
      <c r="AS197" s="8" t="s">
        <v>8059</v>
      </c>
      <c r="AT197" s="4">
        <f>_xlfn.DAYS(U197,T197)</f>
        <v>122</v>
      </c>
      <c r="AU197" s="8" t="s">
        <v>6143</v>
      </c>
      <c r="AV197" s="8">
        <v>820</v>
      </c>
      <c r="AW197" s="232">
        <v>45793</v>
      </c>
      <c r="AX197" s="392">
        <v>100000000</v>
      </c>
      <c r="AY197" s="8">
        <v>954</v>
      </c>
      <c r="AZ197" s="392">
        <v>20000000</v>
      </c>
      <c r="BA197" s="420">
        <v>45796</v>
      </c>
      <c r="BB197" s="421"/>
      <c r="BC197" s="422"/>
      <c r="BD197" s="420"/>
      <c r="BE197" s="4"/>
      <c r="BF197" s="8" t="s">
        <v>6144</v>
      </c>
      <c r="BG197" s="232">
        <v>45798</v>
      </c>
      <c r="BH197" s="4">
        <v>3</v>
      </c>
      <c r="BI197" s="8">
        <v>3</v>
      </c>
      <c r="BJ197" s="231" t="s">
        <v>8060</v>
      </c>
      <c r="BK197" s="4" t="s">
        <v>202</v>
      </c>
      <c r="BL197" s="232">
        <v>45796</v>
      </c>
      <c r="BM197" s="232">
        <v>45793</v>
      </c>
      <c r="BN197" s="232">
        <v>46122</v>
      </c>
      <c r="BO197" s="232" t="s">
        <v>6144</v>
      </c>
      <c r="BP197" s="232" t="s">
        <v>805</v>
      </c>
      <c r="BQ197" s="8"/>
      <c r="BR197" s="403"/>
      <c r="BS197" s="8" t="s">
        <v>875</v>
      </c>
      <c r="BT197" s="8"/>
      <c r="BU197" s="8" t="s">
        <v>6147</v>
      </c>
      <c r="BV197" s="8" t="s">
        <v>6148</v>
      </c>
      <c r="BW197" s="597">
        <v>3183919020</v>
      </c>
      <c r="BX197" s="586" t="s">
        <v>8061</v>
      </c>
      <c r="BY197" s="416">
        <v>28612</v>
      </c>
      <c r="BZ197" s="8" t="s">
        <v>3831</v>
      </c>
      <c r="CA197" s="8"/>
      <c r="CB197" s="8"/>
      <c r="CC197" s="232"/>
      <c r="CD197" s="232"/>
      <c r="CE197" s="8" t="s">
        <v>797</v>
      </c>
      <c r="CF197" s="411">
        <f ca="1">DATEDIF(BY197,TODAY(),"Y")</f>
        <v>48</v>
      </c>
      <c r="CG197" s="421" t="s">
        <v>6181</v>
      </c>
      <c r="CH197" s="421" t="s">
        <v>6343</v>
      </c>
      <c r="CI197" s="198" t="s">
        <v>8062</v>
      </c>
      <c r="CJ197" s="8"/>
      <c r="CK197" s="8"/>
    </row>
    <row r="198" spans="1:89" ht="60.75">
      <c r="A198" s="415">
        <v>197</v>
      </c>
      <c r="B198" s="415"/>
      <c r="C198" s="640">
        <v>2025</v>
      </c>
      <c r="D198" s="415" t="s">
        <v>8063</v>
      </c>
      <c r="E198" s="905" t="s">
        <v>8064</v>
      </c>
      <c r="F198" s="907" t="s">
        <v>8065</v>
      </c>
      <c r="G198" s="415" t="s">
        <v>6130</v>
      </c>
      <c r="H198" s="579">
        <v>52812672</v>
      </c>
      <c r="I198" s="415">
        <v>3</v>
      </c>
      <c r="J198" s="415" t="s">
        <v>6131</v>
      </c>
      <c r="K198" s="506" t="s">
        <v>6424</v>
      </c>
      <c r="L198" s="415" t="s">
        <v>6978</v>
      </c>
      <c r="M198" s="415" t="s">
        <v>6530</v>
      </c>
      <c r="N198" s="415">
        <v>10</v>
      </c>
      <c r="O198" s="415" t="s">
        <v>6135</v>
      </c>
      <c r="P198" s="415" t="s">
        <v>7684</v>
      </c>
      <c r="Q198" s="482">
        <v>45763</v>
      </c>
      <c r="R198" s="647">
        <v>4</v>
      </c>
      <c r="S198" s="641">
        <f>_xlfn.DAYS(U198,T198)</f>
        <v>122</v>
      </c>
      <c r="T198" s="482">
        <v>45783</v>
      </c>
      <c r="U198" s="482">
        <v>45905</v>
      </c>
      <c r="V198" s="482"/>
      <c r="W198" s="415"/>
      <c r="X198" s="579"/>
      <c r="Y198" s="644"/>
      <c r="Z198" s="415"/>
      <c r="AA198" s="482"/>
      <c r="AB198" s="495"/>
      <c r="AC198" s="420"/>
      <c r="AD198" s="420"/>
      <c r="AE198" s="420"/>
      <c r="AF198" s="420">
        <v>45905</v>
      </c>
      <c r="AG198" s="340">
        <f t="shared" ca="1" si="3"/>
        <v>-243</v>
      </c>
      <c r="AH198" s="423" t="s">
        <v>6138</v>
      </c>
      <c r="AI198" s="502" t="s">
        <v>6138</v>
      </c>
      <c r="AJ198" s="500" t="s">
        <v>8066</v>
      </c>
      <c r="AK198" s="503" t="s">
        <v>6140</v>
      </c>
      <c r="AL198" s="8" t="s">
        <v>6490</v>
      </c>
      <c r="AM198" s="424"/>
      <c r="AN198" s="425"/>
      <c r="AO198" s="4">
        <v>130722</v>
      </c>
      <c r="AP198" s="4"/>
      <c r="AQ198" s="234" t="e">
        <f>#REF!/R198</f>
        <v>#REF!</v>
      </c>
      <c r="AR198" s="234" t="e">
        <f>#REF!/AT198</f>
        <v>#REF!</v>
      </c>
      <c r="AS198" s="8" t="s">
        <v>8067</v>
      </c>
      <c r="AT198" s="4">
        <f>_xlfn.DAYS(U198,T198)</f>
        <v>122</v>
      </c>
      <c r="AU198" s="8" t="s">
        <v>6143</v>
      </c>
      <c r="AV198" s="8">
        <v>781</v>
      </c>
      <c r="AW198" s="232">
        <v>45737</v>
      </c>
      <c r="AX198" s="392">
        <v>100000000</v>
      </c>
      <c r="AY198" s="8">
        <v>926</v>
      </c>
      <c r="AZ198" s="392">
        <v>20000000</v>
      </c>
      <c r="BA198" s="420">
        <v>45772</v>
      </c>
      <c r="BB198" s="421"/>
      <c r="BC198" s="422"/>
      <c r="BD198" s="420"/>
      <c r="BE198" s="4"/>
      <c r="BF198" s="8" t="s">
        <v>6144</v>
      </c>
      <c r="BG198" s="232">
        <v>45783</v>
      </c>
      <c r="BH198" s="4">
        <v>1</v>
      </c>
      <c r="BI198" s="8">
        <v>1</v>
      </c>
      <c r="BJ198" s="231" t="s">
        <v>8068</v>
      </c>
      <c r="BK198" s="4" t="s">
        <v>202</v>
      </c>
      <c r="BL198" s="232">
        <v>45768</v>
      </c>
      <c r="BM198" s="232">
        <v>45763</v>
      </c>
      <c r="BN198" s="232">
        <v>46079</v>
      </c>
      <c r="BO198" s="232" t="s">
        <v>6144</v>
      </c>
      <c r="BP198" s="232" t="s">
        <v>805</v>
      </c>
      <c r="BQ198" s="8"/>
      <c r="BR198" s="403"/>
      <c r="BS198" s="8" t="s">
        <v>875</v>
      </c>
      <c r="BT198" s="8"/>
      <c r="BU198" s="8" t="s">
        <v>6162</v>
      </c>
      <c r="BV198" s="8" t="s">
        <v>6148</v>
      </c>
      <c r="BW198" s="597">
        <v>3013496522</v>
      </c>
      <c r="BX198" s="586" t="s">
        <v>8069</v>
      </c>
      <c r="BY198" s="416">
        <v>29869</v>
      </c>
      <c r="BZ198" s="8" t="s">
        <v>3831</v>
      </c>
      <c r="CA198" s="8"/>
      <c r="CB198" s="8"/>
      <c r="CC198" s="232"/>
      <c r="CD198" s="232"/>
      <c r="CE198" s="8" t="s">
        <v>797</v>
      </c>
      <c r="CF198" s="411">
        <f ca="1">DATEDIF(BY198,TODAY(),"Y")</f>
        <v>44</v>
      </c>
      <c r="CG198" s="421" t="s">
        <v>6209</v>
      </c>
      <c r="CH198" s="421" t="s">
        <v>6210</v>
      </c>
      <c r="CI198" s="198" t="s">
        <v>8070</v>
      </c>
      <c r="CJ198" s="8"/>
      <c r="CK198" s="8"/>
    </row>
    <row r="199" spans="1:89" ht="91.5">
      <c r="A199" s="415">
        <v>198</v>
      </c>
      <c r="B199" s="415"/>
      <c r="C199" s="640">
        <v>2025</v>
      </c>
      <c r="D199" s="415" t="s">
        <v>8071</v>
      </c>
      <c r="E199" s="905" t="s">
        <v>8072</v>
      </c>
      <c r="F199" s="907" t="s">
        <v>8073</v>
      </c>
      <c r="G199" s="415" t="s">
        <v>6130</v>
      </c>
      <c r="H199" s="579">
        <v>1013639296</v>
      </c>
      <c r="I199" s="415">
        <v>5</v>
      </c>
      <c r="J199" s="415" t="s">
        <v>6131</v>
      </c>
      <c r="K199" s="506" t="s">
        <v>6509</v>
      </c>
      <c r="L199" s="415" t="s">
        <v>7816</v>
      </c>
      <c r="M199" s="415" t="s">
        <v>6530</v>
      </c>
      <c r="N199" s="415">
        <v>10</v>
      </c>
      <c r="O199" s="415" t="s">
        <v>6135</v>
      </c>
      <c r="P199" s="415" t="s">
        <v>7938</v>
      </c>
      <c r="Q199" s="482">
        <v>45763</v>
      </c>
      <c r="R199" s="647">
        <v>6</v>
      </c>
      <c r="S199" s="641">
        <f>_xlfn.DAYS(U199,T199)</f>
        <v>183</v>
      </c>
      <c r="T199" s="482">
        <v>45779</v>
      </c>
      <c r="U199" s="482">
        <v>45962</v>
      </c>
      <c r="V199" s="482"/>
      <c r="W199" s="415"/>
      <c r="X199" s="579"/>
      <c r="Y199" s="644"/>
      <c r="Z199" s="415"/>
      <c r="AA199" s="482"/>
      <c r="AB199" s="495"/>
      <c r="AC199" s="420"/>
      <c r="AD199" s="420"/>
      <c r="AE199" s="420"/>
      <c r="AF199" s="420">
        <v>45962</v>
      </c>
      <c r="AG199" s="340">
        <f t="shared" ca="1" si="3"/>
        <v>-186</v>
      </c>
      <c r="AH199" s="423" t="s">
        <v>6138</v>
      </c>
      <c r="AI199" s="502" t="s">
        <v>6138</v>
      </c>
      <c r="AJ199" s="500" t="s">
        <v>8074</v>
      </c>
      <c r="AK199" s="503" t="s">
        <v>6140</v>
      </c>
      <c r="AL199" s="8" t="s">
        <v>6192</v>
      </c>
      <c r="AM199" s="424"/>
      <c r="AN199" s="425"/>
      <c r="AO199" s="4">
        <v>131618</v>
      </c>
      <c r="AP199" s="4"/>
      <c r="AQ199" s="234" t="e">
        <f>#REF!/R199</f>
        <v>#REF!</v>
      </c>
      <c r="AR199" s="234" t="e">
        <f>#REF!/AT199</f>
        <v>#REF!</v>
      </c>
      <c r="AS199" s="8" t="s">
        <v>8075</v>
      </c>
      <c r="AT199" s="4">
        <f>_xlfn.DAYS(U199,T199)</f>
        <v>183</v>
      </c>
      <c r="AU199" s="8" t="s">
        <v>6143</v>
      </c>
      <c r="AV199" s="8">
        <v>799</v>
      </c>
      <c r="AW199" s="232" t="s">
        <v>8076</v>
      </c>
      <c r="AX199" s="392">
        <v>120000000</v>
      </c>
      <c r="AY199" s="8">
        <v>919</v>
      </c>
      <c r="AZ199" s="392">
        <v>30000000</v>
      </c>
      <c r="BA199" s="420">
        <v>45771</v>
      </c>
      <c r="BB199" s="421"/>
      <c r="BC199" s="422"/>
      <c r="BD199" s="420"/>
      <c r="BE199" s="4"/>
      <c r="BF199" s="8" t="s">
        <v>6144</v>
      </c>
      <c r="BG199" s="232">
        <v>45772</v>
      </c>
      <c r="BH199" s="4">
        <v>1</v>
      </c>
      <c r="BI199" s="8">
        <v>1</v>
      </c>
      <c r="BJ199" s="231" t="s">
        <v>8077</v>
      </c>
      <c r="BK199" s="4" t="s">
        <v>202</v>
      </c>
      <c r="BL199" s="232">
        <v>45769</v>
      </c>
      <c r="BM199" s="232">
        <v>45763</v>
      </c>
      <c r="BN199" s="232">
        <v>46137</v>
      </c>
      <c r="BO199" s="232" t="s">
        <v>6144</v>
      </c>
      <c r="BP199" s="232" t="s">
        <v>805</v>
      </c>
      <c r="BQ199" s="8"/>
      <c r="BR199" s="403"/>
      <c r="BS199" s="8" t="s">
        <v>875</v>
      </c>
      <c r="BT199" s="8"/>
      <c r="BU199" s="8" t="s">
        <v>6162</v>
      </c>
      <c r="BV199" s="8" t="s">
        <v>6148</v>
      </c>
      <c r="BW199" s="597">
        <v>3133894804</v>
      </c>
      <c r="BX199" s="586" t="s">
        <v>8078</v>
      </c>
      <c r="BY199" s="416">
        <v>33867</v>
      </c>
      <c r="BZ199" s="8" t="s">
        <v>3831</v>
      </c>
      <c r="CA199" s="8"/>
      <c r="CB199" s="8"/>
      <c r="CC199" s="232"/>
      <c r="CD199" s="232"/>
      <c r="CE199" s="8" t="s">
        <v>797</v>
      </c>
      <c r="CF199" s="411">
        <f ca="1">DATEDIF(BY199,TODAY(),"Y")</f>
        <v>33</v>
      </c>
      <c r="CG199" s="421" t="s">
        <v>6209</v>
      </c>
      <c r="CH199" s="421" t="s">
        <v>6543</v>
      </c>
      <c r="CI199" s="198" t="s">
        <v>8079</v>
      </c>
      <c r="CJ199" s="8"/>
      <c r="CK199" s="8"/>
    </row>
    <row r="200" spans="1:89" ht="60.75">
      <c r="A200" s="415">
        <v>199</v>
      </c>
      <c r="B200" s="415"/>
      <c r="C200" s="640">
        <v>2025</v>
      </c>
      <c r="D200" s="415" t="s">
        <v>8080</v>
      </c>
      <c r="E200" s="905" t="s">
        <v>8081</v>
      </c>
      <c r="F200" s="907" t="s">
        <v>8082</v>
      </c>
      <c r="G200" s="415" t="s">
        <v>6130</v>
      </c>
      <c r="H200" s="579">
        <v>1026271191</v>
      </c>
      <c r="I200" s="415">
        <v>6</v>
      </c>
      <c r="J200" s="415" t="s">
        <v>6131</v>
      </c>
      <c r="K200" s="506" t="s">
        <v>6132</v>
      </c>
      <c r="L200" s="415" t="s">
        <v>6909</v>
      </c>
      <c r="M200" s="415" t="s">
        <v>6530</v>
      </c>
      <c r="N200" s="415">
        <v>10</v>
      </c>
      <c r="O200" s="415" t="s">
        <v>6135</v>
      </c>
      <c r="P200" s="415" t="s">
        <v>8083</v>
      </c>
      <c r="Q200" s="482">
        <v>45763</v>
      </c>
      <c r="R200" s="647">
        <v>6</v>
      </c>
      <c r="S200" s="641">
        <f>_xlfn.DAYS(U200,T200)</f>
        <v>182</v>
      </c>
      <c r="T200" s="482">
        <v>45772</v>
      </c>
      <c r="U200" s="482">
        <v>45954</v>
      </c>
      <c r="V200" s="482"/>
      <c r="W200" s="415"/>
      <c r="X200" s="579"/>
      <c r="Y200" s="644"/>
      <c r="Z200" s="415"/>
      <c r="AA200" s="482"/>
      <c r="AB200" s="495"/>
      <c r="AC200" s="420"/>
      <c r="AD200" s="420"/>
      <c r="AE200" s="420"/>
      <c r="AF200" s="495">
        <v>45954</v>
      </c>
      <c r="AG200" s="340">
        <f t="shared" ca="1" si="3"/>
        <v>-194</v>
      </c>
      <c r="AH200" s="423" t="s">
        <v>6138</v>
      </c>
      <c r="AI200" s="502" t="s">
        <v>6138</v>
      </c>
      <c r="AJ200" s="500" t="s">
        <v>8084</v>
      </c>
      <c r="AK200" s="503" t="s">
        <v>6140</v>
      </c>
      <c r="AL200" s="8" t="s">
        <v>823</v>
      </c>
      <c r="AM200" s="424"/>
      <c r="AN200" s="425"/>
      <c r="AO200" s="4">
        <v>130485</v>
      </c>
      <c r="AP200" s="4"/>
      <c r="AQ200" s="234" t="e">
        <f>#REF!/R200</f>
        <v>#REF!</v>
      </c>
      <c r="AR200" s="234" t="e">
        <f>#REF!/AT200</f>
        <v>#REF!</v>
      </c>
      <c r="AS200" s="8" t="s">
        <v>8085</v>
      </c>
      <c r="AT200" s="4">
        <f>_xlfn.DAYS(U200,T200)</f>
        <v>182</v>
      </c>
      <c r="AU200" s="8" t="s">
        <v>6143</v>
      </c>
      <c r="AV200" s="8">
        <v>767</v>
      </c>
      <c r="AW200" s="232">
        <v>45729</v>
      </c>
      <c r="AX200" s="392">
        <v>36000000</v>
      </c>
      <c r="AY200" s="8">
        <v>915</v>
      </c>
      <c r="AZ200" s="392">
        <v>36000000</v>
      </c>
      <c r="BA200" s="420">
        <v>45771</v>
      </c>
      <c r="BB200" s="421"/>
      <c r="BC200" s="422"/>
      <c r="BD200" s="420"/>
      <c r="BE200" s="4"/>
      <c r="BF200" s="8" t="s">
        <v>6144</v>
      </c>
      <c r="BG200" s="232">
        <v>45772</v>
      </c>
      <c r="BH200" s="4">
        <v>5</v>
      </c>
      <c r="BI200" s="8">
        <v>5</v>
      </c>
      <c r="BJ200" s="231" t="s">
        <v>8086</v>
      </c>
      <c r="BK200" s="4" t="s">
        <v>202</v>
      </c>
      <c r="BL200" s="232">
        <v>45768</v>
      </c>
      <c r="BM200" s="232">
        <v>45763</v>
      </c>
      <c r="BN200" s="232">
        <v>46156</v>
      </c>
      <c r="BO200" s="232" t="s">
        <v>6144</v>
      </c>
      <c r="BP200" s="232" t="s">
        <v>805</v>
      </c>
      <c r="BQ200" s="8"/>
      <c r="BR200" s="403"/>
      <c r="BS200" s="8" t="s">
        <v>875</v>
      </c>
      <c r="BT200" s="8"/>
      <c r="BU200" s="8" t="s">
        <v>6162</v>
      </c>
      <c r="BV200" s="8" t="s">
        <v>6148</v>
      </c>
      <c r="BW200" s="597">
        <v>3212751937</v>
      </c>
      <c r="BX200" s="586" t="s">
        <v>8087</v>
      </c>
      <c r="BY200" s="416">
        <v>33194</v>
      </c>
      <c r="BZ200" s="8" t="s">
        <v>3831</v>
      </c>
      <c r="CA200" s="8"/>
      <c r="CB200" s="8"/>
      <c r="CC200" s="232"/>
      <c r="CD200" s="232"/>
      <c r="CE200" s="8" t="s">
        <v>797</v>
      </c>
      <c r="CF200" s="411">
        <f ca="1">DATEDIF(BY200,TODAY(),"Y")</f>
        <v>35</v>
      </c>
      <c r="CG200" s="421" t="s">
        <v>6181</v>
      </c>
      <c r="CH200" s="421" t="s">
        <v>6245</v>
      </c>
      <c r="CI200" s="198" t="s">
        <v>8088</v>
      </c>
      <c r="CJ200" s="8"/>
      <c r="CK200" s="8"/>
    </row>
    <row r="201" spans="1:89" ht="60.75">
      <c r="A201" s="415">
        <v>200</v>
      </c>
      <c r="B201" s="415"/>
      <c r="C201" s="640">
        <v>2025</v>
      </c>
      <c r="D201" s="415" t="s">
        <v>8089</v>
      </c>
      <c r="E201" s="905" t="s">
        <v>8090</v>
      </c>
      <c r="F201" s="907" t="s">
        <v>8091</v>
      </c>
      <c r="G201" s="415" t="s">
        <v>6130</v>
      </c>
      <c r="H201" s="579">
        <v>51935669</v>
      </c>
      <c r="I201" s="415">
        <v>5</v>
      </c>
      <c r="J201" s="415" t="s">
        <v>6131</v>
      </c>
      <c r="K201" s="506" t="s">
        <v>6132</v>
      </c>
      <c r="L201" s="415" t="s">
        <v>6909</v>
      </c>
      <c r="M201" s="415" t="s">
        <v>6530</v>
      </c>
      <c r="N201" s="415">
        <v>10</v>
      </c>
      <c r="O201" s="415" t="s">
        <v>6135</v>
      </c>
      <c r="P201" s="415" t="s">
        <v>8092</v>
      </c>
      <c r="Q201" s="482">
        <v>45777</v>
      </c>
      <c r="R201" s="647">
        <v>6</v>
      </c>
      <c r="S201" s="641">
        <f>_xlfn.DAYS(U201,T201)</f>
        <v>183</v>
      </c>
      <c r="T201" s="482">
        <v>45782</v>
      </c>
      <c r="U201" s="482">
        <v>45965</v>
      </c>
      <c r="V201" s="482"/>
      <c r="W201" s="415"/>
      <c r="X201" s="579"/>
      <c r="Y201" s="644"/>
      <c r="Z201" s="415"/>
      <c r="AA201" s="482"/>
      <c r="AB201" s="495"/>
      <c r="AC201" s="420"/>
      <c r="AD201" s="420"/>
      <c r="AE201" s="420"/>
      <c r="AF201" s="420">
        <v>45965</v>
      </c>
      <c r="AG201" s="340">
        <f t="shared" ca="1" si="3"/>
        <v>-183</v>
      </c>
      <c r="AH201" s="423" t="s">
        <v>6138</v>
      </c>
      <c r="AI201" s="502" t="s">
        <v>6138</v>
      </c>
      <c r="AJ201" s="500" t="s">
        <v>8093</v>
      </c>
      <c r="AK201" s="503" t="s">
        <v>6140</v>
      </c>
      <c r="AL201" s="8" t="s">
        <v>823</v>
      </c>
      <c r="AM201" s="424"/>
      <c r="AN201" s="425"/>
      <c r="AO201" s="4">
        <v>131169</v>
      </c>
      <c r="AP201" s="4"/>
      <c r="AQ201" s="234" t="e">
        <f>#REF!/R201</f>
        <v>#REF!</v>
      </c>
      <c r="AR201" s="234" t="e">
        <f>#REF!/AT201</f>
        <v>#REF!</v>
      </c>
      <c r="AS201" s="8" t="s">
        <v>8094</v>
      </c>
      <c r="AT201" s="4">
        <f>_xlfn.DAYS(U201,T201)</f>
        <v>183</v>
      </c>
      <c r="AU201" s="8" t="s">
        <v>6143</v>
      </c>
      <c r="AV201" s="8">
        <v>809</v>
      </c>
      <c r="AW201" s="232">
        <v>45763</v>
      </c>
      <c r="AX201" s="392">
        <v>36000000</v>
      </c>
      <c r="AY201" s="8">
        <v>932</v>
      </c>
      <c r="AZ201" s="392">
        <v>36000000</v>
      </c>
      <c r="BA201" s="420">
        <v>45779</v>
      </c>
      <c r="BB201" s="421"/>
      <c r="BC201" s="422"/>
      <c r="BD201" s="420"/>
      <c r="BE201" s="4"/>
      <c r="BF201" s="8" t="s">
        <v>6144</v>
      </c>
      <c r="BG201" s="232">
        <v>45780</v>
      </c>
      <c r="BH201" s="4">
        <v>1</v>
      </c>
      <c r="BI201" s="8">
        <v>1</v>
      </c>
      <c r="BJ201" s="231" t="s">
        <v>8095</v>
      </c>
      <c r="BK201" s="4" t="s">
        <v>202</v>
      </c>
      <c r="BL201" s="232">
        <v>45777</v>
      </c>
      <c r="BM201" s="232">
        <v>45777</v>
      </c>
      <c r="BN201" s="232">
        <v>46157</v>
      </c>
      <c r="BO201" s="232" t="s">
        <v>6144</v>
      </c>
      <c r="BP201" s="232" t="s">
        <v>805</v>
      </c>
      <c r="BQ201" s="8"/>
      <c r="BR201" s="403"/>
      <c r="BS201" s="8" t="s">
        <v>875</v>
      </c>
      <c r="BT201" s="8"/>
      <c r="BU201" s="8" t="s">
        <v>6162</v>
      </c>
      <c r="BV201" s="8" t="s">
        <v>6148</v>
      </c>
      <c r="BW201" s="597">
        <v>3133417382</v>
      </c>
      <c r="BX201" s="586" t="s">
        <v>8096</v>
      </c>
      <c r="BY201" s="416">
        <v>25227</v>
      </c>
      <c r="BZ201" s="8" t="s">
        <v>3831</v>
      </c>
      <c r="CA201" s="8"/>
      <c r="CB201" s="8"/>
      <c r="CC201" s="232"/>
      <c r="CD201" s="232"/>
      <c r="CE201" s="8" t="s">
        <v>797</v>
      </c>
      <c r="CF201" s="411">
        <f ca="1">DATEDIF(BY201,TODAY(),"Y")</f>
        <v>57</v>
      </c>
      <c r="CG201" s="421" t="s">
        <v>6165</v>
      </c>
      <c r="CH201" s="421" t="s">
        <v>6269</v>
      </c>
      <c r="CI201" s="198" t="s">
        <v>8097</v>
      </c>
      <c r="CJ201" s="8"/>
      <c r="CK201" s="8"/>
    </row>
    <row r="202" spans="1:89" ht="45.75">
      <c r="A202" s="415">
        <v>202</v>
      </c>
      <c r="B202" s="415"/>
      <c r="C202" s="640">
        <v>2025</v>
      </c>
      <c r="D202" s="415" t="s">
        <v>8098</v>
      </c>
      <c r="E202" s="905" t="s">
        <v>8099</v>
      </c>
      <c r="F202" s="907" t="s">
        <v>8100</v>
      </c>
      <c r="G202" s="415" t="s">
        <v>6130</v>
      </c>
      <c r="H202" s="579">
        <v>1022970010</v>
      </c>
      <c r="I202" s="415">
        <v>6</v>
      </c>
      <c r="J202" s="415" t="s">
        <v>6131</v>
      </c>
      <c r="K202" s="506" t="s">
        <v>6412</v>
      </c>
      <c r="L202" s="415" t="s">
        <v>7548</v>
      </c>
      <c r="M202" s="415" t="s">
        <v>6548</v>
      </c>
      <c r="N202" s="415">
        <v>10</v>
      </c>
      <c r="O202" s="415" t="s">
        <v>6135</v>
      </c>
      <c r="P202" s="415" t="s">
        <v>8101</v>
      </c>
      <c r="Q202" s="482">
        <v>45777</v>
      </c>
      <c r="R202" s="647">
        <v>6</v>
      </c>
      <c r="S202" s="641">
        <f>_xlfn.DAYS(U202,T202)</f>
        <v>181</v>
      </c>
      <c r="T202" s="482">
        <v>45784</v>
      </c>
      <c r="U202" s="482">
        <v>45965</v>
      </c>
      <c r="V202" s="482"/>
      <c r="W202" s="415"/>
      <c r="X202" s="579"/>
      <c r="Y202" s="644"/>
      <c r="Z202" s="415"/>
      <c r="AA202" s="482"/>
      <c r="AB202" s="495"/>
      <c r="AC202" s="420"/>
      <c r="AD202" s="420"/>
      <c r="AE202" s="420"/>
      <c r="AF202" s="420">
        <v>45965</v>
      </c>
      <c r="AG202" s="340">
        <f t="shared" ca="1" si="3"/>
        <v>-183</v>
      </c>
      <c r="AH202" s="423" t="s">
        <v>6138</v>
      </c>
      <c r="AI202" s="502" t="s">
        <v>6138</v>
      </c>
      <c r="AJ202" s="500" t="s">
        <v>8102</v>
      </c>
      <c r="AK202" s="503" t="s">
        <v>6140</v>
      </c>
      <c r="AL202" s="8" t="s">
        <v>6175</v>
      </c>
      <c r="AM202" s="424"/>
      <c r="AN202" s="425"/>
      <c r="AO202" s="4">
        <v>131599</v>
      </c>
      <c r="AP202" s="4"/>
      <c r="AQ202" s="234" t="e">
        <f>#REF!/R202</f>
        <v>#REF!</v>
      </c>
      <c r="AR202" s="234" t="e">
        <f>#REF!/AT202</f>
        <v>#REF!</v>
      </c>
      <c r="AS202" s="8" t="s">
        <v>8103</v>
      </c>
      <c r="AT202" s="4">
        <f>_xlfn.DAYS(U202,T202)</f>
        <v>181</v>
      </c>
      <c r="AU202" s="8" t="s">
        <v>6143</v>
      </c>
      <c r="AV202" s="8" t="s">
        <v>8104</v>
      </c>
      <c r="AW202" s="232">
        <v>45729</v>
      </c>
      <c r="AX202" s="392">
        <v>75000000</v>
      </c>
      <c r="AY202" s="8">
        <v>938</v>
      </c>
      <c r="AZ202" s="392">
        <v>15000000</v>
      </c>
      <c r="BA202" s="420">
        <v>45783</v>
      </c>
      <c r="BB202" s="421"/>
      <c r="BC202" s="422"/>
      <c r="BD202" s="420"/>
      <c r="BE202" s="4"/>
      <c r="BF202" s="8" t="s">
        <v>6144</v>
      </c>
      <c r="BG202" s="232">
        <v>45784</v>
      </c>
      <c r="BH202" s="4">
        <v>5</v>
      </c>
      <c r="BI202" s="8">
        <v>5</v>
      </c>
      <c r="BJ202" s="231" t="s">
        <v>8105</v>
      </c>
      <c r="BK202" s="4" t="s">
        <v>1541</v>
      </c>
      <c r="BL202" s="232">
        <v>45779</v>
      </c>
      <c r="BM202" s="232">
        <v>45777</v>
      </c>
      <c r="BN202" s="232">
        <v>46152</v>
      </c>
      <c r="BO202" s="232" t="s">
        <v>6144</v>
      </c>
      <c r="BP202" s="232" t="s">
        <v>805</v>
      </c>
      <c r="BQ202" s="8"/>
      <c r="BR202" s="403"/>
      <c r="BS202" s="8" t="s">
        <v>875</v>
      </c>
      <c r="BT202" s="8"/>
      <c r="BU202" s="8" t="s">
        <v>6162</v>
      </c>
      <c r="BV202" s="8" t="s">
        <v>6148</v>
      </c>
      <c r="BW202" s="597">
        <v>3157537773</v>
      </c>
      <c r="BX202" s="586" t="s">
        <v>8106</v>
      </c>
      <c r="BY202" s="416">
        <v>33452</v>
      </c>
      <c r="BZ202" s="8" t="s">
        <v>3831</v>
      </c>
      <c r="CA202" s="8"/>
      <c r="CB202" s="8"/>
      <c r="CC202" s="232"/>
      <c r="CD202" s="232"/>
      <c r="CE202" s="8" t="s">
        <v>797</v>
      </c>
      <c r="CF202" s="411">
        <f ca="1">DATEDIF(BY202,TODAY(),"Y")</f>
        <v>34</v>
      </c>
      <c r="CG202" s="421" t="s">
        <v>6150</v>
      </c>
      <c r="CH202" s="421" t="s">
        <v>6166</v>
      </c>
      <c r="CI202" s="198" t="s">
        <v>8107</v>
      </c>
      <c r="CJ202" s="8"/>
      <c r="CK202" s="8"/>
    </row>
    <row r="203" spans="1:89" ht="45.75">
      <c r="A203" s="415">
        <v>201</v>
      </c>
      <c r="B203" s="415"/>
      <c r="C203" s="640">
        <v>2025</v>
      </c>
      <c r="D203" s="415" t="s">
        <v>8108</v>
      </c>
      <c r="E203" s="905" t="s">
        <v>8109</v>
      </c>
      <c r="F203" s="907" t="s">
        <v>8110</v>
      </c>
      <c r="G203" s="415" t="s">
        <v>7988</v>
      </c>
      <c r="H203" s="579">
        <v>900997738</v>
      </c>
      <c r="I203" s="415">
        <v>1</v>
      </c>
      <c r="J203" s="415" t="s">
        <v>6775</v>
      </c>
      <c r="K203" s="506" t="s">
        <v>6132</v>
      </c>
      <c r="L203" s="415" t="s">
        <v>6909</v>
      </c>
      <c r="M203" s="415" t="s">
        <v>8111</v>
      </c>
      <c r="N203" s="415">
        <v>4</v>
      </c>
      <c r="O203" s="415" t="s">
        <v>7992</v>
      </c>
      <c r="P203" s="415" t="s">
        <v>8112</v>
      </c>
      <c r="Q203" s="482" t="s">
        <v>8022</v>
      </c>
      <c r="R203" s="647">
        <v>0</v>
      </c>
      <c r="S203" s="641">
        <v>15</v>
      </c>
      <c r="T203" s="482">
        <v>45772</v>
      </c>
      <c r="U203" s="482">
        <v>45786</v>
      </c>
      <c r="V203" s="482"/>
      <c r="W203" s="415"/>
      <c r="X203" s="579"/>
      <c r="Y203" s="644"/>
      <c r="Z203" s="415"/>
      <c r="AA203" s="482"/>
      <c r="AB203" s="495"/>
      <c r="AC203" s="420"/>
      <c r="AD203" s="420"/>
      <c r="AE203" s="420"/>
      <c r="AF203" s="420">
        <v>45786</v>
      </c>
      <c r="AG203" s="340">
        <f t="shared" ca="1" si="3"/>
        <v>-362</v>
      </c>
      <c r="AH203" s="423" t="s">
        <v>6137</v>
      </c>
      <c r="AI203" s="423" t="s">
        <v>6138</v>
      </c>
      <c r="AJ203" s="500" t="s">
        <v>8113</v>
      </c>
      <c r="AK203" s="8" t="s">
        <v>6140</v>
      </c>
      <c r="AL203" s="503"/>
      <c r="AM203" s="424"/>
      <c r="AN203" s="425"/>
      <c r="AO203" s="4">
        <v>132708</v>
      </c>
      <c r="AP203" s="4"/>
      <c r="AQ203" s="234" t="e">
        <f>#REF!/R203</f>
        <v>#REF!</v>
      </c>
      <c r="AR203" s="234" t="e">
        <f>#REF!/AT203</f>
        <v>#REF!</v>
      </c>
      <c r="AS203" s="8" t="s">
        <v>8114</v>
      </c>
      <c r="AT203" s="4">
        <f>_xlfn.DAYS(U203,T203)</f>
        <v>14</v>
      </c>
      <c r="AU203" s="8" t="s">
        <v>6143</v>
      </c>
      <c r="AV203" s="8">
        <v>801</v>
      </c>
      <c r="AW203" s="232">
        <v>45757</v>
      </c>
      <c r="AX203" s="392">
        <v>15405707</v>
      </c>
      <c r="AY203" s="8">
        <v>925</v>
      </c>
      <c r="AZ203" s="392">
        <v>13055611</v>
      </c>
      <c r="BA203" s="420">
        <v>45772</v>
      </c>
      <c r="BB203" s="421"/>
      <c r="BC203" s="422"/>
      <c r="BD203" s="420"/>
      <c r="BE203" s="4"/>
      <c r="BF203" s="8" t="s">
        <v>6144</v>
      </c>
      <c r="BG203" s="232">
        <v>45772</v>
      </c>
      <c r="BH203" s="4" t="s">
        <v>21</v>
      </c>
      <c r="BI203" s="8" t="s">
        <v>21</v>
      </c>
      <c r="BJ203" s="231" t="s">
        <v>8115</v>
      </c>
      <c r="BK203" s="4" t="s">
        <v>202</v>
      </c>
      <c r="BL203" s="232">
        <v>45772</v>
      </c>
      <c r="BM203" s="232">
        <v>45771</v>
      </c>
      <c r="BN203" s="232">
        <v>46919</v>
      </c>
      <c r="BO203" s="232" t="s">
        <v>6144</v>
      </c>
      <c r="BP203" s="232" t="s">
        <v>805</v>
      </c>
      <c r="BQ203" s="8" t="s">
        <v>8116</v>
      </c>
      <c r="BR203" s="403">
        <v>79489822</v>
      </c>
      <c r="BS203" s="8" t="s">
        <v>875</v>
      </c>
      <c r="BT203" s="8" t="s">
        <v>875</v>
      </c>
      <c r="BU203" s="8"/>
      <c r="BV203" s="8"/>
      <c r="BW203" s="597">
        <v>3174040263</v>
      </c>
      <c r="BX203" s="586" t="s">
        <v>8117</v>
      </c>
      <c r="BY203" s="416"/>
      <c r="BZ203" s="8"/>
      <c r="CA203" s="8"/>
      <c r="CB203" s="8"/>
      <c r="CC203" s="232"/>
      <c r="CD203" s="232"/>
      <c r="CE203" s="8" t="s">
        <v>797</v>
      </c>
      <c r="CF203" s="411">
        <f ca="1">DATEDIF(BY203,TODAY(),"Y")</f>
        <v>126</v>
      </c>
      <c r="CG203" s="421"/>
      <c r="CH203" s="421"/>
      <c r="CI203" s="198" t="s">
        <v>8118</v>
      </c>
      <c r="CJ203" s="8"/>
      <c r="CK203" s="8"/>
    </row>
    <row r="204" spans="1:89" ht="76.5">
      <c r="A204" s="415">
        <v>203</v>
      </c>
      <c r="B204" s="415"/>
      <c r="C204" s="640">
        <v>2025</v>
      </c>
      <c r="D204" s="415" t="s">
        <v>8119</v>
      </c>
      <c r="E204" s="905" t="s">
        <v>8120</v>
      </c>
      <c r="F204" s="907" t="s">
        <v>8121</v>
      </c>
      <c r="G204" s="415" t="s">
        <v>6130</v>
      </c>
      <c r="H204" s="579">
        <v>80760261</v>
      </c>
      <c r="I204" s="415">
        <v>7</v>
      </c>
      <c r="J204" s="415" t="s">
        <v>6131</v>
      </c>
      <c r="K204" s="506" t="s">
        <v>6570</v>
      </c>
      <c r="L204" s="415" t="s">
        <v>7003</v>
      </c>
      <c r="M204" s="415" t="s">
        <v>6530</v>
      </c>
      <c r="N204" s="415">
        <v>10</v>
      </c>
      <c r="O204" s="415" t="s">
        <v>6135</v>
      </c>
      <c r="P204" s="415" t="s">
        <v>8122</v>
      </c>
      <c r="Q204" s="482">
        <v>45779</v>
      </c>
      <c r="R204" s="647">
        <v>6</v>
      </c>
      <c r="S204" s="641">
        <f>_xlfn.DAYS(U204,T204)</f>
        <v>183</v>
      </c>
      <c r="T204" s="482">
        <v>45785</v>
      </c>
      <c r="U204" s="482">
        <v>45968</v>
      </c>
      <c r="V204" s="482"/>
      <c r="W204" s="415"/>
      <c r="X204" s="579"/>
      <c r="Y204" s="644"/>
      <c r="Z204" s="415"/>
      <c r="AA204" s="482"/>
      <c r="AB204" s="495"/>
      <c r="AC204" s="420"/>
      <c r="AD204" s="420"/>
      <c r="AE204" s="420"/>
      <c r="AF204" s="420">
        <v>45968</v>
      </c>
      <c r="AG204" s="340">
        <f t="shared" ca="1" si="3"/>
        <v>-180</v>
      </c>
      <c r="AH204" s="423" t="s">
        <v>6138</v>
      </c>
      <c r="AI204" s="423" t="s">
        <v>6138</v>
      </c>
      <c r="AJ204" s="500" t="s">
        <v>8123</v>
      </c>
      <c r="AK204" s="8" t="s">
        <v>6140</v>
      </c>
      <c r="AL204" s="503" t="s">
        <v>6192</v>
      </c>
      <c r="AM204" s="424"/>
      <c r="AN204" s="425"/>
      <c r="AO204" s="4">
        <v>132523</v>
      </c>
      <c r="AP204" s="4"/>
      <c r="AQ204" s="234" t="e">
        <f>#REF!/R204</f>
        <v>#REF!</v>
      </c>
      <c r="AR204" s="234" t="e">
        <f>#REF!/AT204</f>
        <v>#REF!</v>
      </c>
      <c r="AS204" s="8" t="s">
        <v>8124</v>
      </c>
      <c r="AT204" s="4">
        <f>_xlfn.DAYS(U204,T204)</f>
        <v>183</v>
      </c>
      <c r="AU204" s="8" t="s">
        <v>6143</v>
      </c>
      <c r="AV204" s="8">
        <v>807</v>
      </c>
      <c r="AW204" s="232">
        <v>45762</v>
      </c>
      <c r="AX204" s="392">
        <v>90000000</v>
      </c>
      <c r="AY204" s="8">
        <v>939</v>
      </c>
      <c r="AZ204" s="392">
        <v>30000000</v>
      </c>
      <c r="BA204" s="420">
        <v>45783</v>
      </c>
      <c r="BB204" s="421"/>
      <c r="BC204" s="422"/>
      <c r="BD204" s="420"/>
      <c r="BE204" s="4"/>
      <c r="BF204" s="8" t="s">
        <v>6144</v>
      </c>
      <c r="BG204" s="232">
        <v>45785</v>
      </c>
      <c r="BH204" s="4">
        <v>1</v>
      </c>
      <c r="BI204" s="8">
        <v>1</v>
      </c>
      <c r="BJ204" s="231" t="s">
        <v>8125</v>
      </c>
      <c r="BK204" s="4" t="s">
        <v>202</v>
      </c>
      <c r="BL204" s="232">
        <v>45782</v>
      </c>
      <c r="BM204" s="232" t="s">
        <v>8126</v>
      </c>
      <c r="BN204" s="232">
        <v>46157</v>
      </c>
      <c r="BO204" s="232" t="s">
        <v>6144</v>
      </c>
      <c r="BP204" s="232" t="s">
        <v>805</v>
      </c>
      <c r="BQ204" s="8"/>
      <c r="BR204" s="403"/>
      <c r="BS204" s="8" t="s">
        <v>875</v>
      </c>
      <c r="BT204" s="8"/>
      <c r="BU204" s="8" t="s">
        <v>6147</v>
      </c>
      <c r="BV204" s="8" t="s">
        <v>6148</v>
      </c>
      <c r="BW204" s="597">
        <v>3202738164</v>
      </c>
      <c r="BX204" s="586" t="s">
        <v>8127</v>
      </c>
      <c r="BY204" s="416">
        <v>30348</v>
      </c>
      <c r="BZ204" s="8" t="s">
        <v>3831</v>
      </c>
      <c r="CA204" s="8"/>
      <c r="CB204" s="8"/>
      <c r="CC204" s="232"/>
      <c r="CD204" s="232"/>
      <c r="CE204" s="8" t="s">
        <v>797</v>
      </c>
      <c r="CF204" s="411">
        <f ca="1">DATEDIF(BY204,TODAY(),"Y")</f>
        <v>43</v>
      </c>
      <c r="CG204" s="421" t="s">
        <v>6150</v>
      </c>
      <c r="CH204" s="421" t="s">
        <v>6166</v>
      </c>
      <c r="CI204" s="198" t="s">
        <v>8128</v>
      </c>
      <c r="CJ204" s="8"/>
      <c r="CK204" s="8"/>
    </row>
    <row r="205" spans="1:89" ht="91.5">
      <c r="A205" s="415">
        <v>204</v>
      </c>
      <c r="B205" s="415"/>
      <c r="C205" s="640">
        <v>2025</v>
      </c>
      <c r="D205" s="415" t="s">
        <v>8129</v>
      </c>
      <c r="E205" s="905" t="s">
        <v>8130</v>
      </c>
      <c r="F205" s="907" t="s">
        <v>8131</v>
      </c>
      <c r="G205" s="415" t="s">
        <v>6130</v>
      </c>
      <c r="H205" s="579">
        <v>74814903</v>
      </c>
      <c r="I205" s="415">
        <v>9</v>
      </c>
      <c r="J205" s="415" t="s">
        <v>6131</v>
      </c>
      <c r="K205" s="506" t="s">
        <v>8132</v>
      </c>
      <c r="L205" s="415" t="s">
        <v>7618</v>
      </c>
      <c r="M205" s="415" t="s">
        <v>6548</v>
      </c>
      <c r="N205" s="415">
        <v>10</v>
      </c>
      <c r="O205" s="415" t="s">
        <v>6135</v>
      </c>
      <c r="P205" s="415" t="s">
        <v>8133</v>
      </c>
      <c r="Q205" s="482">
        <v>45779</v>
      </c>
      <c r="R205" s="647">
        <v>6</v>
      </c>
      <c r="S205" s="641">
        <f>_xlfn.DAYS(U205,T205)</f>
        <v>183</v>
      </c>
      <c r="T205" s="482">
        <v>45790</v>
      </c>
      <c r="U205" s="482">
        <v>45973</v>
      </c>
      <c r="V205" s="482"/>
      <c r="W205" s="415"/>
      <c r="X205" s="579"/>
      <c r="Y205" s="644"/>
      <c r="Z205" s="415"/>
      <c r="AA205" s="482"/>
      <c r="AB205" s="495"/>
      <c r="AC205" s="420"/>
      <c r="AD205" s="420"/>
      <c r="AE205" s="420"/>
      <c r="AF205" s="420">
        <v>45973</v>
      </c>
      <c r="AG205" s="340">
        <f t="shared" ca="1" si="3"/>
        <v>-175</v>
      </c>
      <c r="AH205" s="423" t="s">
        <v>7474</v>
      </c>
      <c r="AI205" s="502" t="s">
        <v>7474</v>
      </c>
      <c r="AJ205" s="500" t="s">
        <v>8134</v>
      </c>
      <c r="AK205" s="503" t="s">
        <v>6140</v>
      </c>
      <c r="AL205" s="8" t="s">
        <v>6775</v>
      </c>
      <c r="AM205" s="424"/>
      <c r="AN205" s="425"/>
      <c r="AO205" s="4">
        <v>132282</v>
      </c>
      <c r="AP205" s="4"/>
      <c r="AQ205" s="234" t="e">
        <f>#REF!/R205</f>
        <v>#REF!</v>
      </c>
      <c r="AR205" s="234" t="e">
        <f>#REF!/AT205</f>
        <v>#REF!</v>
      </c>
      <c r="AS205" s="8" t="s">
        <v>8135</v>
      </c>
      <c r="AT205" s="4">
        <f>_xlfn.DAYS(U205,T205)</f>
        <v>183</v>
      </c>
      <c r="AU205" s="8" t="s">
        <v>6143</v>
      </c>
      <c r="AV205" s="8">
        <v>798</v>
      </c>
      <c r="AW205" s="232">
        <v>45750</v>
      </c>
      <c r="AX205" s="392">
        <v>60000000</v>
      </c>
      <c r="AY205" s="8">
        <v>937</v>
      </c>
      <c r="AZ205" s="392">
        <v>30000000</v>
      </c>
      <c r="BA205" s="420">
        <v>45802</v>
      </c>
      <c r="BB205" s="421"/>
      <c r="BC205" s="422"/>
      <c r="BD205" s="420"/>
      <c r="BE205" s="4"/>
      <c r="BF205" s="8" t="s">
        <v>6144</v>
      </c>
      <c r="BG205" s="232" t="s">
        <v>8136</v>
      </c>
      <c r="BH205" s="4">
        <v>5</v>
      </c>
      <c r="BI205" s="8">
        <v>5</v>
      </c>
      <c r="BJ205" s="231" t="s">
        <v>8137</v>
      </c>
      <c r="BK205" s="4" t="s">
        <v>1541</v>
      </c>
      <c r="BL205" s="232">
        <v>45782</v>
      </c>
      <c r="BM205" s="232">
        <v>45779</v>
      </c>
      <c r="BN205" s="232">
        <v>46158</v>
      </c>
      <c r="BO205" s="232" t="s">
        <v>6144</v>
      </c>
      <c r="BP205" s="232" t="s">
        <v>805</v>
      </c>
      <c r="BQ205" s="8"/>
      <c r="BR205" s="403"/>
      <c r="BS205" s="8" t="s">
        <v>875</v>
      </c>
      <c r="BT205" s="8"/>
      <c r="BU205" s="8" t="s">
        <v>6147</v>
      </c>
      <c r="BV205" s="8" t="s">
        <v>6148</v>
      </c>
      <c r="BW205" s="597">
        <v>3125616461</v>
      </c>
      <c r="BX205" s="586" t="s">
        <v>8138</v>
      </c>
      <c r="BY205" s="416">
        <v>29502</v>
      </c>
      <c r="BZ205" s="8" t="s">
        <v>3136</v>
      </c>
      <c r="CA205" s="8"/>
      <c r="CB205" s="8"/>
      <c r="CC205" s="232"/>
      <c r="CD205" s="232"/>
      <c r="CE205" s="8" t="s">
        <v>797</v>
      </c>
      <c r="CF205" s="411">
        <f ca="1">DATEDIF(BY205,TODAY(),"Y")</f>
        <v>45</v>
      </c>
      <c r="CG205" s="421" t="s">
        <v>6165</v>
      </c>
      <c r="CH205" s="421" t="s">
        <v>6166</v>
      </c>
      <c r="CI205" s="198" t="s">
        <v>8139</v>
      </c>
      <c r="CJ205" s="8"/>
      <c r="CK205" s="8"/>
    </row>
    <row r="206" spans="1:89" ht="60.75">
      <c r="A206" s="415">
        <v>205</v>
      </c>
      <c r="B206" s="415"/>
      <c r="C206" s="640">
        <v>2025</v>
      </c>
      <c r="D206" s="415" t="s">
        <v>8140</v>
      </c>
      <c r="E206" s="905" t="s">
        <v>8141</v>
      </c>
      <c r="F206" s="907" t="s">
        <v>8142</v>
      </c>
      <c r="G206" s="415" t="s">
        <v>6130</v>
      </c>
      <c r="H206" s="579">
        <v>1136884571</v>
      </c>
      <c r="I206" s="415">
        <v>1</v>
      </c>
      <c r="J206" s="415" t="s">
        <v>6131</v>
      </c>
      <c r="K206" s="506" t="s">
        <v>8143</v>
      </c>
      <c r="L206" s="415" t="s">
        <v>7618</v>
      </c>
      <c r="M206" s="415" t="s">
        <v>6548</v>
      </c>
      <c r="N206" s="415">
        <v>10</v>
      </c>
      <c r="O206" s="415" t="s">
        <v>6135</v>
      </c>
      <c r="P206" s="415" t="s">
        <v>8144</v>
      </c>
      <c r="Q206" s="482"/>
      <c r="R206" s="647">
        <v>6</v>
      </c>
      <c r="S206" s="641">
        <f>_xlfn.DAYS(U206,T206)</f>
        <v>183</v>
      </c>
      <c r="T206" s="482">
        <v>45785</v>
      </c>
      <c r="U206" s="482">
        <v>45968</v>
      </c>
      <c r="V206" s="482"/>
      <c r="W206" s="415"/>
      <c r="X206" s="579"/>
      <c r="Y206" s="644"/>
      <c r="Z206" s="415"/>
      <c r="AA206" s="482"/>
      <c r="AB206" s="495"/>
      <c r="AC206" s="420"/>
      <c r="AD206" s="420"/>
      <c r="AE206" s="420"/>
      <c r="AF206" s="420">
        <v>45968</v>
      </c>
      <c r="AG206" s="340">
        <f t="shared" ca="1" si="3"/>
        <v>-180</v>
      </c>
      <c r="AH206" s="423" t="s">
        <v>6138</v>
      </c>
      <c r="AI206" s="502" t="s">
        <v>6138</v>
      </c>
      <c r="AJ206" s="500" t="s">
        <v>8145</v>
      </c>
      <c r="AK206" s="503" t="s">
        <v>6140</v>
      </c>
      <c r="AL206" s="8" t="s">
        <v>6490</v>
      </c>
      <c r="AM206" s="424"/>
      <c r="AN206" s="425"/>
      <c r="AO206" s="4">
        <v>131615</v>
      </c>
      <c r="AP206" s="4"/>
      <c r="AQ206" s="234" t="e">
        <f>#REF!/R206</f>
        <v>#REF!</v>
      </c>
      <c r="AR206" s="234" t="e">
        <f>#REF!/AT206</f>
        <v>#REF!</v>
      </c>
      <c r="AS206" s="8" t="s">
        <v>8146</v>
      </c>
      <c r="AT206" s="4">
        <f>_xlfn.DAYS(U206,T206)</f>
        <v>183</v>
      </c>
      <c r="AU206" s="8" t="s">
        <v>6143</v>
      </c>
      <c r="AV206" s="8">
        <v>808</v>
      </c>
      <c r="AW206" s="232">
        <v>45761</v>
      </c>
      <c r="AX206" s="392">
        <v>75000000</v>
      </c>
      <c r="AY206" s="8">
        <v>936</v>
      </c>
      <c r="AZ206" s="392">
        <v>15000000</v>
      </c>
      <c r="BA206" s="420">
        <v>45782</v>
      </c>
      <c r="BB206" s="421"/>
      <c r="BC206" s="422"/>
      <c r="BD206" s="420"/>
      <c r="BE206" s="4"/>
      <c r="BF206" s="8" t="s">
        <v>6144</v>
      </c>
      <c r="BG206" s="232">
        <v>45785</v>
      </c>
      <c r="BH206" s="4">
        <v>5</v>
      </c>
      <c r="BI206" s="8">
        <v>5</v>
      </c>
      <c r="BJ206" s="231" t="s">
        <v>8147</v>
      </c>
      <c r="BK206" s="4" t="s">
        <v>202</v>
      </c>
      <c r="BL206" s="232">
        <v>45782</v>
      </c>
      <c r="BM206" s="232">
        <v>45779</v>
      </c>
      <c r="BN206" s="232">
        <v>46167</v>
      </c>
      <c r="BO206" s="232" t="s">
        <v>6144</v>
      </c>
      <c r="BP206" s="232" t="s">
        <v>805</v>
      </c>
      <c r="BQ206" s="8"/>
      <c r="BR206" s="403"/>
      <c r="BS206" s="8" t="s">
        <v>875</v>
      </c>
      <c r="BT206" s="8"/>
      <c r="BU206" s="8" t="s">
        <v>6162</v>
      </c>
      <c r="BV206" s="8" t="s">
        <v>6148</v>
      </c>
      <c r="BW206" s="597">
        <v>3204479476</v>
      </c>
      <c r="BX206" s="586" t="s">
        <v>8148</v>
      </c>
      <c r="BY206" s="416">
        <v>33879</v>
      </c>
      <c r="BZ206" s="8" t="s">
        <v>3136</v>
      </c>
      <c r="CA206" s="8"/>
      <c r="CB206" s="8"/>
      <c r="CC206" s="232"/>
      <c r="CD206" s="232"/>
      <c r="CE206" s="8" t="s">
        <v>797</v>
      </c>
      <c r="CF206" s="411">
        <f ca="1">DATEDIF(BY206,TODAY(),"Y")</f>
        <v>33</v>
      </c>
      <c r="CG206" s="421" t="s">
        <v>6165</v>
      </c>
      <c r="CH206" s="421" t="s">
        <v>6210</v>
      </c>
      <c r="CI206" s="198" t="s">
        <v>8149</v>
      </c>
      <c r="CJ206" s="8"/>
      <c r="CK206" s="8"/>
    </row>
    <row r="207" spans="1:89" ht="60.75">
      <c r="A207" s="415">
        <v>206</v>
      </c>
      <c r="B207" s="415"/>
      <c r="C207" s="640">
        <v>2025</v>
      </c>
      <c r="D207" s="415" t="s">
        <v>8150</v>
      </c>
      <c r="E207" s="660" t="s">
        <v>8151</v>
      </c>
      <c r="F207" s="907" t="s">
        <v>8152</v>
      </c>
      <c r="G207" s="415" t="s">
        <v>7988</v>
      </c>
      <c r="H207" s="579">
        <v>901679939</v>
      </c>
      <c r="I207" s="415">
        <v>3</v>
      </c>
      <c r="J207" s="415" t="s">
        <v>6775</v>
      </c>
      <c r="K207" s="506" t="s">
        <v>8153</v>
      </c>
      <c r="L207" s="415" t="s">
        <v>8154</v>
      </c>
      <c r="M207" s="415" t="s">
        <v>8155</v>
      </c>
      <c r="N207" s="415"/>
      <c r="O207" s="415" t="s">
        <v>7992</v>
      </c>
      <c r="P207" s="415" t="s">
        <v>8156</v>
      </c>
      <c r="Q207" s="482">
        <v>45779</v>
      </c>
      <c r="R207" s="647">
        <v>3</v>
      </c>
      <c r="S207" s="641">
        <f>_xlfn.DAYS(U207,T207)</f>
        <v>91</v>
      </c>
      <c r="T207" s="482">
        <v>45785</v>
      </c>
      <c r="U207" s="482">
        <v>45876</v>
      </c>
      <c r="V207" s="482"/>
      <c r="W207" s="415"/>
      <c r="X207" s="579"/>
      <c r="Y207" s="644">
        <v>2</v>
      </c>
      <c r="Z207" s="415">
        <v>5</v>
      </c>
      <c r="AA207" s="482"/>
      <c r="AB207" s="495"/>
      <c r="AC207" s="420"/>
      <c r="AD207" s="420"/>
      <c r="AE207" s="420"/>
      <c r="AF207" s="420">
        <v>45876</v>
      </c>
      <c r="AG207" s="340">
        <f t="shared" ca="1" si="3"/>
        <v>-272</v>
      </c>
      <c r="AH207" s="423" t="s">
        <v>6138</v>
      </c>
      <c r="AI207" s="502" t="s">
        <v>6138</v>
      </c>
      <c r="AJ207" s="547" t="s">
        <v>8157</v>
      </c>
      <c r="AK207" s="503" t="s">
        <v>6140</v>
      </c>
      <c r="AL207" s="8"/>
      <c r="AM207" s="424"/>
      <c r="AN207" s="425"/>
      <c r="AO207" s="4">
        <v>132510</v>
      </c>
      <c r="AP207" s="4"/>
      <c r="AQ207" s="234" t="e">
        <f>#REF!/R207</f>
        <v>#REF!</v>
      </c>
      <c r="AR207" s="234" t="e">
        <f>#REF!/AT207</f>
        <v>#REF!</v>
      </c>
      <c r="AS207" s="8" t="s">
        <v>8158</v>
      </c>
      <c r="AT207" s="4">
        <f>_xlfn.DAYS(U207,T207)</f>
        <v>91</v>
      </c>
      <c r="AU207" s="8" t="s">
        <v>6143</v>
      </c>
      <c r="AV207" s="8">
        <v>796</v>
      </c>
      <c r="AW207" s="232">
        <v>45750</v>
      </c>
      <c r="AX207" s="392">
        <v>39800000</v>
      </c>
      <c r="AY207" s="8">
        <v>935</v>
      </c>
      <c r="AZ207" s="392">
        <v>39800000</v>
      </c>
      <c r="BA207" s="420">
        <v>45782</v>
      </c>
      <c r="BB207" s="421"/>
      <c r="BC207" s="422"/>
      <c r="BD207" s="420"/>
      <c r="BE207" s="4"/>
      <c r="BF207" s="8" t="s">
        <v>6144</v>
      </c>
      <c r="BG207" s="232"/>
      <c r="BH207" s="4" t="s">
        <v>21</v>
      </c>
      <c r="BI207" s="8" t="s">
        <v>21</v>
      </c>
      <c r="BJ207" s="231">
        <v>16549693</v>
      </c>
      <c r="BK207" s="4" t="s">
        <v>1965</v>
      </c>
      <c r="BL207" s="232">
        <v>45784</v>
      </c>
      <c r="BM207" s="232">
        <v>45785</v>
      </c>
      <c r="BN207" s="232">
        <v>46973</v>
      </c>
      <c r="BO207" s="232" t="s">
        <v>6144</v>
      </c>
      <c r="BP207" s="232" t="s">
        <v>805</v>
      </c>
      <c r="BQ207" s="8"/>
      <c r="BR207" s="403"/>
      <c r="BS207" s="8" t="s">
        <v>875</v>
      </c>
      <c r="BT207" s="8"/>
      <c r="BU207" s="8"/>
      <c r="BV207" s="8" t="s">
        <v>6148</v>
      </c>
      <c r="BW207" s="597">
        <v>3142935732</v>
      </c>
      <c r="BX207" s="586" t="s">
        <v>8159</v>
      </c>
      <c r="BY207" s="416"/>
      <c r="BZ207" s="8"/>
      <c r="CA207" s="8"/>
      <c r="CB207" s="8"/>
      <c r="CC207" s="232"/>
      <c r="CD207" s="232"/>
      <c r="CE207" s="8" t="s">
        <v>797</v>
      </c>
      <c r="CF207" s="411">
        <f ca="1">DATEDIF(BY207,TODAY(),"Y")</f>
        <v>126</v>
      </c>
      <c r="CG207" s="421"/>
      <c r="CH207" s="421"/>
      <c r="CI207" s="198" t="s">
        <v>8160</v>
      </c>
      <c r="CJ207" s="8"/>
      <c r="CK207" s="8"/>
    </row>
    <row r="208" spans="1:89" ht="45.75">
      <c r="A208" s="415">
        <v>207</v>
      </c>
      <c r="B208" s="415"/>
      <c r="C208" s="640">
        <v>2025</v>
      </c>
      <c r="D208" s="415" t="s">
        <v>8161</v>
      </c>
      <c r="E208" s="905" t="s">
        <v>8162</v>
      </c>
      <c r="F208" s="907" t="s">
        <v>8163</v>
      </c>
      <c r="G208" s="415" t="s">
        <v>6130</v>
      </c>
      <c r="H208" s="579">
        <v>39542439</v>
      </c>
      <c r="I208" s="415">
        <v>7</v>
      </c>
      <c r="J208" s="415" t="s">
        <v>6131</v>
      </c>
      <c r="K208" s="506" t="s">
        <v>6132</v>
      </c>
      <c r="L208" s="415" t="s">
        <v>6909</v>
      </c>
      <c r="M208" s="415" t="s">
        <v>7858</v>
      </c>
      <c r="N208" s="415">
        <v>10</v>
      </c>
      <c r="O208" s="415" t="s">
        <v>6135</v>
      </c>
      <c r="P208" s="415" t="s">
        <v>8164</v>
      </c>
      <c r="Q208" s="482">
        <v>45784</v>
      </c>
      <c r="R208" s="647">
        <v>6</v>
      </c>
      <c r="S208" s="641">
        <f>_xlfn.DAYS(U208,T208)</f>
        <v>183</v>
      </c>
      <c r="T208" s="482">
        <v>45784</v>
      </c>
      <c r="U208" s="482">
        <v>45967</v>
      </c>
      <c r="V208" s="482"/>
      <c r="W208" s="415"/>
      <c r="X208" s="579"/>
      <c r="Y208" s="644"/>
      <c r="Z208" s="415"/>
      <c r="AA208" s="482"/>
      <c r="AB208" s="495"/>
      <c r="AC208" s="420"/>
      <c r="AD208" s="420"/>
      <c r="AE208" s="420"/>
      <c r="AF208" s="420">
        <v>45967</v>
      </c>
      <c r="AG208" s="340">
        <f t="shared" ca="1" si="3"/>
        <v>-181</v>
      </c>
      <c r="AH208" s="423" t="s">
        <v>6138</v>
      </c>
      <c r="AI208" s="502" t="s">
        <v>6138</v>
      </c>
      <c r="AJ208" s="499" t="s">
        <v>8165</v>
      </c>
      <c r="AK208" s="503" t="s">
        <v>6140</v>
      </c>
      <c r="AL208" s="8" t="s">
        <v>6298</v>
      </c>
      <c r="AM208" s="424"/>
      <c r="AN208" s="425"/>
      <c r="AO208" s="4">
        <v>132674</v>
      </c>
      <c r="AP208" s="4"/>
      <c r="AQ208" s="234" t="e">
        <f>#REF!/R208</f>
        <v>#REF!</v>
      </c>
      <c r="AR208" s="234" t="e">
        <f>#REF!/AT208</f>
        <v>#REF!</v>
      </c>
      <c r="AS208" s="8" t="s">
        <v>8166</v>
      </c>
      <c r="AT208" s="4">
        <f>_xlfn.DAYS(U208,T208)</f>
        <v>183</v>
      </c>
      <c r="AU208" s="8" t="s">
        <v>6143</v>
      </c>
      <c r="AV208" s="8">
        <v>812</v>
      </c>
      <c r="AW208" s="232">
        <v>45782</v>
      </c>
      <c r="AX208" s="392">
        <v>48000000</v>
      </c>
      <c r="AY208" s="8">
        <v>941</v>
      </c>
      <c r="AZ208" s="392">
        <v>24000000</v>
      </c>
      <c r="BA208" s="420">
        <v>45784</v>
      </c>
      <c r="BB208" s="421"/>
      <c r="BC208" s="422"/>
      <c r="BD208" s="420"/>
      <c r="BE208" s="4"/>
      <c r="BF208" s="8" t="s">
        <v>6144</v>
      </c>
      <c r="BG208" s="232">
        <v>45784</v>
      </c>
      <c r="BH208" s="4">
        <v>1</v>
      </c>
      <c r="BI208" s="8">
        <v>1</v>
      </c>
      <c r="BJ208" s="231" t="s">
        <v>8167</v>
      </c>
      <c r="BK208" s="4" t="s">
        <v>202</v>
      </c>
      <c r="BL208" s="232">
        <v>45784</v>
      </c>
      <c r="BM208" s="232">
        <v>45783</v>
      </c>
      <c r="BN208" s="232">
        <v>46174</v>
      </c>
      <c r="BO208" s="232" t="s">
        <v>6144</v>
      </c>
      <c r="BP208" s="232" t="s">
        <v>805</v>
      </c>
      <c r="BQ208" s="8"/>
      <c r="BR208" s="403"/>
      <c r="BS208" s="8" t="s">
        <v>875</v>
      </c>
      <c r="BT208" s="8"/>
      <c r="BU208" s="8" t="s">
        <v>6162</v>
      </c>
      <c r="BV208" s="8" t="s">
        <v>6148</v>
      </c>
      <c r="BW208" s="597">
        <v>3043941059</v>
      </c>
      <c r="BX208" s="586" t="s">
        <v>8168</v>
      </c>
      <c r="BY208" s="416">
        <v>23835</v>
      </c>
      <c r="BZ208" s="8" t="s">
        <v>6554</v>
      </c>
      <c r="CA208" s="8"/>
      <c r="CB208" s="8"/>
      <c r="CC208" s="232"/>
      <c r="CD208" s="232"/>
      <c r="CE208" s="8" t="s">
        <v>797</v>
      </c>
      <c r="CF208" s="411">
        <f ca="1">DATEDIF(BY208,TODAY(),"Y")</f>
        <v>61</v>
      </c>
      <c r="CG208" s="421" t="s">
        <v>6181</v>
      </c>
      <c r="CH208" s="421" t="s">
        <v>6245</v>
      </c>
      <c r="CI208" s="198" t="s">
        <v>8169</v>
      </c>
      <c r="CJ208" s="8"/>
      <c r="CK208" s="8"/>
    </row>
    <row r="209" spans="1:89" ht="76.5">
      <c r="A209" s="415">
        <v>208</v>
      </c>
      <c r="B209" s="415"/>
      <c r="C209" s="640">
        <v>2025</v>
      </c>
      <c r="D209" s="415" t="s">
        <v>8170</v>
      </c>
      <c r="E209" s="905" t="s">
        <v>8171</v>
      </c>
      <c r="F209" s="907" t="s">
        <v>8172</v>
      </c>
      <c r="G209" s="415" t="s">
        <v>6130</v>
      </c>
      <c r="H209" s="579">
        <v>1022443245</v>
      </c>
      <c r="I209" s="415">
        <v>1</v>
      </c>
      <c r="J209" s="415" t="s">
        <v>6131</v>
      </c>
      <c r="K209" s="506" t="s">
        <v>6570</v>
      </c>
      <c r="L209" s="415" t="s">
        <v>7003</v>
      </c>
      <c r="M209" s="415" t="s">
        <v>6530</v>
      </c>
      <c r="N209" s="415">
        <v>10</v>
      </c>
      <c r="O209" s="415" t="s">
        <v>6135</v>
      </c>
      <c r="P209" s="415" t="s">
        <v>8122</v>
      </c>
      <c r="Q209" s="482"/>
      <c r="R209" s="647">
        <v>6</v>
      </c>
      <c r="S209" s="641">
        <f>_xlfn.DAYS(U209,T209)</f>
        <v>183</v>
      </c>
      <c r="T209" s="482">
        <v>45789</v>
      </c>
      <c r="U209" s="482">
        <v>45972</v>
      </c>
      <c r="V209" s="482"/>
      <c r="W209" s="415"/>
      <c r="X209" s="579"/>
      <c r="Y209" s="644"/>
      <c r="Z209" s="415"/>
      <c r="AA209" s="482"/>
      <c r="AB209" s="495"/>
      <c r="AC209" s="420"/>
      <c r="AD209" s="420"/>
      <c r="AE209" s="420"/>
      <c r="AF209" s="420">
        <v>45972</v>
      </c>
      <c r="AG209" s="340">
        <f t="shared" ca="1" si="3"/>
        <v>-176</v>
      </c>
      <c r="AH209" s="423" t="s">
        <v>6138</v>
      </c>
      <c r="AI209" s="502" t="s">
        <v>6138</v>
      </c>
      <c r="AJ209" s="910" t="s">
        <v>8173</v>
      </c>
      <c r="AK209" s="503" t="s">
        <v>6140</v>
      </c>
      <c r="AL209" s="8" t="s">
        <v>6192</v>
      </c>
      <c r="AM209" s="424"/>
      <c r="AN209" s="425"/>
      <c r="AO209" s="4">
        <v>132523</v>
      </c>
      <c r="AP209" s="4"/>
      <c r="AQ209" s="234" t="e">
        <f>#REF!/R209</f>
        <v>#REF!</v>
      </c>
      <c r="AR209" s="234" t="e">
        <f>#REF!/AT209</f>
        <v>#REF!</v>
      </c>
      <c r="AS209" s="8" t="s">
        <v>8174</v>
      </c>
      <c r="AT209" s="4">
        <f>_xlfn.DAYS(U209,T209)</f>
        <v>183</v>
      </c>
      <c r="AU209" s="8" t="s">
        <v>6143</v>
      </c>
      <c r="AV209" s="8">
        <v>807</v>
      </c>
      <c r="AW209" s="232">
        <v>45762</v>
      </c>
      <c r="AX209" s="392">
        <v>90000000</v>
      </c>
      <c r="AY209" s="8">
        <v>942</v>
      </c>
      <c r="AZ209" s="392">
        <v>30000000</v>
      </c>
      <c r="BA209" s="420">
        <v>45785</v>
      </c>
      <c r="BB209" s="421"/>
      <c r="BC209" s="422"/>
      <c r="BD209" s="420"/>
      <c r="BE209" s="4"/>
      <c r="BF209" s="8" t="s">
        <v>6144</v>
      </c>
      <c r="BG209" s="232">
        <v>45787</v>
      </c>
      <c r="BH209" s="4">
        <v>1</v>
      </c>
      <c r="BI209" s="8">
        <v>1</v>
      </c>
      <c r="BJ209" s="231" t="s">
        <v>8175</v>
      </c>
      <c r="BK209" s="4" t="s">
        <v>202</v>
      </c>
      <c r="BL209" s="232">
        <v>45785</v>
      </c>
      <c r="BM209" s="232">
        <v>45784</v>
      </c>
      <c r="BN209" s="232">
        <v>46168</v>
      </c>
      <c r="BO209" s="232" t="s">
        <v>6144</v>
      </c>
      <c r="BP209" s="232" t="s">
        <v>805</v>
      </c>
      <c r="BQ209" s="8"/>
      <c r="BR209" s="403"/>
      <c r="BS209" s="8" t="s">
        <v>875</v>
      </c>
      <c r="BT209" s="8"/>
      <c r="BU209" s="8" t="s">
        <v>6147</v>
      </c>
      <c r="BV209" s="8" t="s">
        <v>6148</v>
      </c>
      <c r="BW209" s="597">
        <v>3138475420</v>
      </c>
      <c r="BX209" s="586" t="s">
        <v>8176</v>
      </c>
      <c r="BY209" s="416">
        <v>36299</v>
      </c>
      <c r="BZ209" s="8" t="s">
        <v>3831</v>
      </c>
      <c r="CA209" s="8"/>
      <c r="CB209" s="8"/>
      <c r="CC209" s="232"/>
      <c r="CD209" s="232"/>
      <c r="CE209" s="8" t="s">
        <v>797</v>
      </c>
      <c r="CF209" s="411">
        <f ca="1">DATEDIF(BY209,TODAY(),"Y")</f>
        <v>26</v>
      </c>
      <c r="CG209" s="421" t="s">
        <v>6181</v>
      </c>
      <c r="CH209" s="421" t="s">
        <v>6166</v>
      </c>
      <c r="CI209" s="198" t="s">
        <v>8177</v>
      </c>
      <c r="CJ209" s="8"/>
      <c r="CK209" s="8"/>
    </row>
    <row r="210" spans="1:89" ht="45.75">
      <c r="A210" s="415">
        <v>209</v>
      </c>
      <c r="B210" s="415"/>
      <c r="C210" s="640">
        <v>2025</v>
      </c>
      <c r="D210" s="415" t="s">
        <v>8178</v>
      </c>
      <c r="E210" s="905" t="s">
        <v>8178</v>
      </c>
      <c r="F210" s="907" t="s">
        <v>8179</v>
      </c>
      <c r="G210" s="415" t="s">
        <v>6130</v>
      </c>
      <c r="H210" s="579">
        <v>19259174</v>
      </c>
      <c r="I210" s="415">
        <v>5</v>
      </c>
      <c r="J210" s="415" t="s">
        <v>6131</v>
      </c>
      <c r="K210" s="506" t="s">
        <v>8054</v>
      </c>
      <c r="L210" s="415" t="s">
        <v>8055</v>
      </c>
      <c r="M210" s="415" t="s">
        <v>6530</v>
      </c>
      <c r="N210" s="415">
        <v>10</v>
      </c>
      <c r="O210" s="415" t="s">
        <v>6135</v>
      </c>
      <c r="P210" s="415" t="s">
        <v>8180</v>
      </c>
      <c r="Q210" s="482">
        <v>45798</v>
      </c>
      <c r="R210" s="647">
        <v>4</v>
      </c>
      <c r="S210" s="641">
        <f>_xlfn.DAYS(U210,T210)</f>
        <v>122</v>
      </c>
      <c r="T210" s="482">
        <v>45805</v>
      </c>
      <c r="U210" s="482">
        <v>45927</v>
      </c>
      <c r="V210" s="482"/>
      <c r="W210" s="415"/>
      <c r="X210" s="579"/>
      <c r="Y210" s="644"/>
      <c r="Z210" s="415"/>
      <c r="AA210" s="482"/>
      <c r="AB210" s="495"/>
      <c r="AC210" s="420"/>
      <c r="AD210" s="420"/>
      <c r="AE210" s="420"/>
      <c r="AF210" s="420">
        <v>45927</v>
      </c>
      <c r="AG210" s="340">
        <f t="shared" ca="1" si="3"/>
        <v>-221</v>
      </c>
      <c r="AH210" s="423" t="s">
        <v>6138</v>
      </c>
      <c r="AI210" s="502" t="s">
        <v>6138</v>
      </c>
      <c r="AJ210" s="500" t="s">
        <v>8181</v>
      </c>
      <c r="AK210" s="503" t="s">
        <v>6140</v>
      </c>
      <c r="AL210" s="8" t="s">
        <v>6490</v>
      </c>
      <c r="AM210" s="424"/>
      <c r="AN210" s="425"/>
      <c r="AO210" s="4">
        <v>133023</v>
      </c>
      <c r="AP210" s="4"/>
      <c r="AQ210" s="234" t="e">
        <f>#REF!/R210</f>
        <v>#REF!</v>
      </c>
      <c r="AR210" s="234" t="e">
        <f>#REF!/AT210</f>
        <v>#REF!</v>
      </c>
      <c r="AS210" s="8" t="s">
        <v>8182</v>
      </c>
      <c r="AT210" s="4">
        <f>_xlfn.DAYS(U210,T210)</f>
        <v>122</v>
      </c>
      <c r="AU210" s="8" t="s">
        <v>6143</v>
      </c>
      <c r="AV210" s="8">
        <v>820</v>
      </c>
      <c r="AW210" s="232">
        <v>45793</v>
      </c>
      <c r="AX210" s="392">
        <v>100000000</v>
      </c>
      <c r="AY210" s="8">
        <v>962</v>
      </c>
      <c r="AZ210" s="392">
        <v>20000000</v>
      </c>
      <c r="BA210" s="420">
        <v>45799</v>
      </c>
      <c r="BB210" s="421"/>
      <c r="BC210" s="422"/>
      <c r="BD210" s="420"/>
      <c r="BE210" s="4"/>
      <c r="BF210" s="8" t="s">
        <v>6144</v>
      </c>
      <c r="BG210" s="232" t="s">
        <v>8183</v>
      </c>
      <c r="BH210" s="4">
        <v>1</v>
      </c>
      <c r="BI210" s="8">
        <v>1</v>
      </c>
      <c r="BJ210" s="231" t="s">
        <v>8184</v>
      </c>
      <c r="BK210" s="4" t="s">
        <v>202</v>
      </c>
      <c r="BL210" s="232">
        <v>45799</v>
      </c>
      <c r="BM210" s="232">
        <v>45798</v>
      </c>
      <c r="BN210" s="232">
        <v>46112</v>
      </c>
      <c r="BO210" s="232" t="s">
        <v>6144</v>
      </c>
      <c r="BP210" s="232" t="s">
        <v>805</v>
      </c>
      <c r="BQ210" s="8"/>
      <c r="BR210" s="403"/>
      <c r="BS210" s="8" t="s">
        <v>875</v>
      </c>
      <c r="BT210" s="8"/>
      <c r="BU210" s="8" t="s">
        <v>6147</v>
      </c>
      <c r="BV210" s="8" t="s">
        <v>6148</v>
      </c>
      <c r="BW210" s="597">
        <v>3227180553</v>
      </c>
      <c r="BX210" s="586" t="s">
        <v>8185</v>
      </c>
      <c r="BY210" s="416">
        <v>21163</v>
      </c>
      <c r="BZ210" s="8" t="s">
        <v>3831</v>
      </c>
      <c r="CA210" s="8"/>
      <c r="CB210" s="8"/>
      <c r="CC210" s="8"/>
      <c r="CD210" s="232"/>
      <c r="CE210" s="8" t="s">
        <v>797</v>
      </c>
      <c r="CF210" s="411">
        <f ca="1">DATEDIF(BY210,TODAY(),"Y")</f>
        <v>68</v>
      </c>
      <c r="CG210" s="421" t="s">
        <v>6165</v>
      </c>
      <c r="CH210" s="421" t="s">
        <v>6210</v>
      </c>
      <c r="CI210" s="198" t="s">
        <v>8186</v>
      </c>
      <c r="CJ210" s="8"/>
      <c r="CK210" s="8"/>
    </row>
    <row r="211" spans="1:89" ht="76.5">
      <c r="A211" s="415">
        <v>210</v>
      </c>
      <c r="B211" s="415"/>
      <c r="C211" s="640">
        <v>2025</v>
      </c>
      <c r="D211" s="415" t="s">
        <v>8187</v>
      </c>
      <c r="E211" s="905" t="s">
        <v>8188</v>
      </c>
      <c r="F211" s="907" t="s">
        <v>8189</v>
      </c>
      <c r="G211" s="415" t="s">
        <v>6130</v>
      </c>
      <c r="H211" s="579">
        <v>1077172434</v>
      </c>
      <c r="I211" s="415">
        <v>1</v>
      </c>
      <c r="J211" s="415" t="s">
        <v>6131</v>
      </c>
      <c r="K211" s="506" t="s">
        <v>6570</v>
      </c>
      <c r="L211" s="415" t="s">
        <v>7003</v>
      </c>
      <c r="M211" s="415" t="s">
        <v>6530</v>
      </c>
      <c r="N211" s="415">
        <v>10</v>
      </c>
      <c r="O211" s="415" t="s">
        <v>6135</v>
      </c>
      <c r="P211" s="415" t="s">
        <v>8122</v>
      </c>
      <c r="Q211" s="482">
        <v>45785</v>
      </c>
      <c r="R211" s="647">
        <v>6</v>
      </c>
      <c r="S211" s="641">
        <f>_xlfn.DAYS(U211,T211)</f>
        <v>183</v>
      </c>
      <c r="T211" s="482">
        <v>45789</v>
      </c>
      <c r="U211" s="482">
        <v>45972</v>
      </c>
      <c r="V211" s="661"/>
      <c r="W211" s="415"/>
      <c r="X211" s="579"/>
      <c r="Y211" s="644"/>
      <c r="Z211" s="415"/>
      <c r="AA211" s="482"/>
      <c r="AB211" s="495"/>
      <c r="AC211" s="420"/>
      <c r="AD211" s="420"/>
      <c r="AE211" s="420"/>
      <c r="AF211" s="420">
        <v>45972</v>
      </c>
      <c r="AG211" s="340">
        <f t="shared" ca="1" si="3"/>
        <v>-176</v>
      </c>
      <c r="AH211" s="423" t="s">
        <v>6138</v>
      </c>
      <c r="AI211" s="502" t="s">
        <v>6138</v>
      </c>
      <c r="AJ211" s="500" t="s">
        <v>8190</v>
      </c>
      <c r="AK211" s="503" t="s">
        <v>6140</v>
      </c>
      <c r="AL211" s="8" t="s">
        <v>6192</v>
      </c>
      <c r="AM211" s="424"/>
      <c r="AN211" s="425"/>
      <c r="AO211" s="4">
        <v>132523</v>
      </c>
      <c r="AP211" s="4"/>
      <c r="AQ211" s="234" t="e">
        <f>#REF!/R211</f>
        <v>#REF!</v>
      </c>
      <c r="AR211" s="234" t="e">
        <f>#REF!/AT211</f>
        <v>#REF!</v>
      </c>
      <c r="AS211" s="8" t="s">
        <v>8191</v>
      </c>
      <c r="AT211" s="4">
        <f>_xlfn.DAYS(U211,T211)</f>
        <v>183</v>
      </c>
      <c r="AU211" s="8" t="s">
        <v>6143</v>
      </c>
      <c r="AV211" s="8">
        <v>807</v>
      </c>
      <c r="AW211" s="232">
        <v>45762</v>
      </c>
      <c r="AX211" s="392">
        <v>90000000</v>
      </c>
      <c r="AY211" s="8">
        <v>946</v>
      </c>
      <c r="AZ211" s="392">
        <v>30000000</v>
      </c>
      <c r="BA211" s="420">
        <v>45789</v>
      </c>
      <c r="BB211" s="421"/>
      <c r="BC211" s="422"/>
      <c r="BD211" s="420"/>
      <c r="BE211" s="4"/>
      <c r="BF211" s="8" t="s">
        <v>6144</v>
      </c>
      <c r="BG211" s="232">
        <v>45790</v>
      </c>
      <c r="BH211" s="4">
        <v>1</v>
      </c>
      <c r="BI211" s="8">
        <v>1</v>
      </c>
      <c r="BJ211" s="231" t="s">
        <v>8192</v>
      </c>
      <c r="BK211" s="4" t="s">
        <v>202</v>
      </c>
      <c r="BL211" s="232">
        <v>45785</v>
      </c>
      <c r="BM211" s="232">
        <v>45785</v>
      </c>
      <c r="BN211" s="232">
        <v>46162</v>
      </c>
      <c r="BO211" s="232" t="s">
        <v>6144</v>
      </c>
      <c r="BP211" s="232" t="s">
        <v>805</v>
      </c>
      <c r="BQ211" s="8"/>
      <c r="BR211" s="403"/>
      <c r="BS211" s="8" t="s">
        <v>875</v>
      </c>
      <c r="BT211" s="8"/>
      <c r="BU211" s="8" t="s">
        <v>6162</v>
      </c>
      <c r="BV211" s="8" t="s">
        <v>6148</v>
      </c>
      <c r="BW211" s="597">
        <v>3118449211</v>
      </c>
      <c r="BX211" s="586" t="s">
        <v>8193</v>
      </c>
      <c r="BY211" s="416">
        <v>31738</v>
      </c>
      <c r="BZ211" s="8" t="s">
        <v>3831</v>
      </c>
      <c r="CA211" s="8"/>
      <c r="CB211" s="8"/>
      <c r="CC211" s="8"/>
      <c r="CD211" s="232"/>
      <c r="CE211" s="8" t="s">
        <v>797</v>
      </c>
      <c r="CF211" s="411">
        <f ca="1">DATEDIF(BY211,TODAY(),"Y")</f>
        <v>39</v>
      </c>
      <c r="CG211" s="421" t="s">
        <v>6181</v>
      </c>
      <c r="CH211" s="421" t="s">
        <v>6166</v>
      </c>
      <c r="CI211" s="198" t="s">
        <v>8194</v>
      </c>
      <c r="CJ211" s="8"/>
      <c r="CK211" s="8"/>
    </row>
    <row r="212" spans="1:89" ht="60.75">
      <c r="A212" s="415">
        <v>211</v>
      </c>
      <c r="B212" s="415"/>
      <c r="C212" s="640">
        <v>2025</v>
      </c>
      <c r="D212" s="415" t="s">
        <v>8195</v>
      </c>
      <c r="E212" s="905" t="s">
        <v>8196</v>
      </c>
      <c r="F212" s="907" t="s">
        <v>8197</v>
      </c>
      <c r="G212" s="415" t="s">
        <v>6130</v>
      </c>
      <c r="H212" s="579">
        <v>1030608546</v>
      </c>
      <c r="I212" s="415">
        <v>0</v>
      </c>
      <c r="J212" s="415" t="s">
        <v>6131</v>
      </c>
      <c r="K212" s="506" t="s">
        <v>7143</v>
      </c>
      <c r="L212" s="415" t="s">
        <v>7144</v>
      </c>
      <c r="M212" s="415" t="s">
        <v>6530</v>
      </c>
      <c r="N212" s="415">
        <v>10</v>
      </c>
      <c r="O212" s="415" t="s">
        <v>6135</v>
      </c>
      <c r="P212" s="415" t="s">
        <v>8198</v>
      </c>
      <c r="Q212" s="482">
        <v>45785</v>
      </c>
      <c r="R212" s="647">
        <v>6</v>
      </c>
      <c r="S212" s="641">
        <f>_xlfn.DAYS(U212,T212)</f>
        <v>183</v>
      </c>
      <c r="T212" s="482">
        <v>45791</v>
      </c>
      <c r="U212" s="482">
        <v>45974</v>
      </c>
      <c r="V212" s="482"/>
      <c r="W212" s="415"/>
      <c r="X212" s="579"/>
      <c r="Y212" s="644"/>
      <c r="Z212" s="415"/>
      <c r="AA212" s="482"/>
      <c r="AB212" s="495"/>
      <c r="AC212" s="420"/>
      <c r="AD212" s="420"/>
      <c r="AE212" s="420"/>
      <c r="AF212" s="420">
        <v>45974</v>
      </c>
      <c r="AG212" s="340">
        <f t="shared" ca="1" si="3"/>
        <v>-174</v>
      </c>
      <c r="AH212" s="423" t="s">
        <v>6138</v>
      </c>
      <c r="AI212" s="502" t="s">
        <v>6138</v>
      </c>
      <c r="AJ212" s="500" t="s">
        <v>8199</v>
      </c>
      <c r="AK212" s="503" t="s">
        <v>6140</v>
      </c>
      <c r="AL212" s="8" t="s">
        <v>6298</v>
      </c>
      <c r="AM212" s="424"/>
      <c r="AN212" s="425"/>
      <c r="AO212" s="4">
        <v>131767</v>
      </c>
      <c r="AP212" s="4"/>
      <c r="AQ212" s="234" t="e">
        <f>#REF!/R212</f>
        <v>#REF!</v>
      </c>
      <c r="AR212" s="234" t="e">
        <f>#REF!/AT212</f>
        <v>#REF!</v>
      </c>
      <c r="AS212" s="8" t="s">
        <v>8200</v>
      </c>
      <c r="AT212" s="4">
        <f>_xlfn.DAYS(U212,T212)</f>
        <v>183</v>
      </c>
      <c r="AU212" s="8" t="s">
        <v>6143</v>
      </c>
      <c r="AV212" s="8">
        <v>765</v>
      </c>
      <c r="AW212" s="232">
        <v>45729</v>
      </c>
      <c r="AX212" s="392">
        <v>36000000</v>
      </c>
      <c r="AY212" s="8">
        <v>943</v>
      </c>
      <c r="AZ212" s="392">
        <v>36000000</v>
      </c>
      <c r="BA212" s="420">
        <v>45786</v>
      </c>
      <c r="BB212" s="421"/>
      <c r="BC212" s="422"/>
      <c r="BD212" s="420"/>
      <c r="BE212" s="4"/>
      <c r="BF212" s="8" t="s">
        <v>6144</v>
      </c>
      <c r="BG212" s="232">
        <v>45791</v>
      </c>
      <c r="BH212" s="4">
        <v>1</v>
      </c>
      <c r="BI212" s="8">
        <v>1</v>
      </c>
      <c r="BJ212" s="414" t="s">
        <v>8201</v>
      </c>
      <c r="BK212" s="4" t="s">
        <v>1541</v>
      </c>
      <c r="BL212" s="232">
        <v>45786</v>
      </c>
      <c r="BM212" s="232">
        <v>45785</v>
      </c>
      <c r="BN212" s="232">
        <v>46167</v>
      </c>
      <c r="BO212" s="232" t="s">
        <v>6144</v>
      </c>
      <c r="BP212" s="232" t="s">
        <v>805</v>
      </c>
      <c r="BQ212" s="8"/>
      <c r="BR212" s="403"/>
      <c r="BS212" s="8" t="s">
        <v>875</v>
      </c>
      <c r="BT212" s="8"/>
      <c r="BU212" s="8" t="s">
        <v>6147</v>
      </c>
      <c r="BV212" s="8" t="s">
        <v>6148</v>
      </c>
      <c r="BW212" s="597">
        <v>3022902051</v>
      </c>
      <c r="BX212" s="590" t="s">
        <v>8202</v>
      </c>
      <c r="BY212" s="416">
        <v>26389</v>
      </c>
      <c r="BZ212" s="8" t="s">
        <v>3831</v>
      </c>
      <c r="CA212" s="8"/>
      <c r="CB212" s="8"/>
      <c r="CC212" s="8"/>
      <c r="CD212" s="232"/>
      <c r="CE212" s="8" t="s">
        <v>797</v>
      </c>
      <c r="CF212" s="411">
        <f ca="1">DATEDIF(BY212,TODAY(),"Y")</f>
        <v>54</v>
      </c>
      <c r="CG212" s="421" t="s">
        <v>6209</v>
      </c>
      <c r="CH212" s="421" t="s">
        <v>6166</v>
      </c>
      <c r="CI212" s="198" t="s">
        <v>8203</v>
      </c>
      <c r="CJ212" s="8"/>
      <c r="CK212" s="8"/>
    </row>
    <row r="213" spans="1:89" ht="60.75">
      <c r="A213" s="415">
        <v>212</v>
      </c>
      <c r="B213" s="415"/>
      <c r="C213" s="640">
        <v>2025</v>
      </c>
      <c r="D213" s="415" t="s">
        <v>8204</v>
      </c>
      <c r="E213" s="905" t="s">
        <v>8205</v>
      </c>
      <c r="F213" s="907" t="s">
        <v>8206</v>
      </c>
      <c r="G213" s="415" t="s">
        <v>6130</v>
      </c>
      <c r="H213" s="579">
        <v>1031163199</v>
      </c>
      <c r="I213" s="415">
        <v>1</v>
      </c>
      <c r="J213" s="415" t="s">
        <v>6131</v>
      </c>
      <c r="K213" s="506" t="s">
        <v>6839</v>
      </c>
      <c r="L213" s="415" t="s">
        <v>7035</v>
      </c>
      <c r="M213" s="415" t="s">
        <v>7858</v>
      </c>
      <c r="N213" s="415">
        <v>10</v>
      </c>
      <c r="O213" s="415" t="s">
        <v>6135</v>
      </c>
      <c r="P213" s="415" t="s">
        <v>8207</v>
      </c>
      <c r="Q213" s="482">
        <v>45785</v>
      </c>
      <c r="R213" s="647">
        <v>6</v>
      </c>
      <c r="S213" s="641">
        <f>_xlfn.DAYS(U213,T213)</f>
        <v>183</v>
      </c>
      <c r="T213" s="482">
        <v>45790</v>
      </c>
      <c r="U213" s="482">
        <v>45973</v>
      </c>
      <c r="V213" s="482"/>
      <c r="W213" s="415"/>
      <c r="X213" s="579"/>
      <c r="Y213" s="644"/>
      <c r="Z213" s="415"/>
      <c r="AA213" s="482"/>
      <c r="AB213" s="495"/>
      <c r="AC213" s="420"/>
      <c r="AD213" s="420"/>
      <c r="AE213" s="420"/>
      <c r="AF213" s="420">
        <v>45973</v>
      </c>
      <c r="AG213" s="340">
        <f t="shared" ca="1" si="3"/>
        <v>-175</v>
      </c>
      <c r="AH213" s="423" t="s">
        <v>6138</v>
      </c>
      <c r="AI213" s="502" t="s">
        <v>6138</v>
      </c>
      <c r="AJ213" s="501" t="s">
        <v>8208</v>
      </c>
      <c r="AK213" s="503" t="s">
        <v>6140</v>
      </c>
      <c r="AL213" s="8" t="s">
        <v>6192</v>
      </c>
      <c r="AM213" s="424"/>
      <c r="AN213" s="425"/>
      <c r="AO213" s="4">
        <v>132527</v>
      </c>
      <c r="AP213" s="4"/>
      <c r="AQ213" s="234" t="e">
        <f>#REF!/R213</f>
        <v>#REF!</v>
      </c>
      <c r="AR213" s="234" t="e">
        <f>#REF!/AT213</f>
        <v>#REF!</v>
      </c>
      <c r="AS213" s="8" t="s">
        <v>8209</v>
      </c>
      <c r="AT213" s="4">
        <f>_xlfn.DAYS(U213,T213)</f>
        <v>183</v>
      </c>
      <c r="AU213" s="8" t="s">
        <v>6143</v>
      </c>
      <c r="AV213" s="8">
        <v>813</v>
      </c>
      <c r="AW213" s="232">
        <v>45782</v>
      </c>
      <c r="AX213" s="392">
        <v>38400000</v>
      </c>
      <c r="AY213" s="8">
        <v>944</v>
      </c>
      <c r="AZ213" s="392">
        <v>19200000</v>
      </c>
      <c r="BA213" s="420">
        <v>45786</v>
      </c>
      <c r="BB213" s="8" t="s">
        <v>6144</v>
      </c>
      <c r="BC213" s="422"/>
      <c r="BD213" s="420"/>
      <c r="BE213" s="4"/>
      <c r="BF213" s="8" t="s">
        <v>6144</v>
      </c>
      <c r="BG213" s="232">
        <v>45790</v>
      </c>
      <c r="BH213" s="4">
        <v>1</v>
      </c>
      <c r="BI213" s="8">
        <v>1</v>
      </c>
      <c r="BJ213" s="231" t="s">
        <v>8210</v>
      </c>
      <c r="BK213" s="4" t="s">
        <v>202</v>
      </c>
      <c r="BL213" s="232">
        <v>45786</v>
      </c>
      <c r="BM213" s="232">
        <v>45785</v>
      </c>
      <c r="BN213" s="232">
        <v>46172</v>
      </c>
      <c r="BO213" s="232" t="s">
        <v>6144</v>
      </c>
      <c r="BP213" s="232" t="s">
        <v>805</v>
      </c>
      <c r="BQ213" s="8"/>
      <c r="BR213" s="403"/>
      <c r="BS213" s="8" t="s">
        <v>875</v>
      </c>
      <c r="BT213" s="8"/>
      <c r="BU213" s="8" t="s">
        <v>6147</v>
      </c>
      <c r="BV213" s="8" t="s">
        <v>6148</v>
      </c>
      <c r="BW213" s="597">
        <v>3222528056</v>
      </c>
      <c r="BX213" s="586" t="s">
        <v>8211</v>
      </c>
      <c r="BY213" s="416">
        <v>35096</v>
      </c>
      <c r="BZ213" s="8" t="s">
        <v>6554</v>
      </c>
      <c r="CA213" s="8"/>
      <c r="CB213" s="8"/>
      <c r="CC213" s="8"/>
      <c r="CD213" s="232"/>
      <c r="CE213" s="8" t="s">
        <v>797</v>
      </c>
      <c r="CF213" s="411">
        <f ca="1">DATEDIF(BY213,TODAY(),"Y")</f>
        <v>30</v>
      </c>
      <c r="CG213" s="421" t="s">
        <v>6150</v>
      </c>
      <c r="CH213" s="421" t="s">
        <v>6182</v>
      </c>
      <c r="CI213" s="198" t="s">
        <v>8212</v>
      </c>
      <c r="CJ213" s="8"/>
      <c r="CK213" s="8"/>
    </row>
    <row r="214" spans="1:89" ht="45.75">
      <c r="A214" s="415">
        <v>213</v>
      </c>
      <c r="B214" s="415"/>
      <c r="C214" s="640">
        <v>2025</v>
      </c>
      <c r="D214" s="415" t="s">
        <v>8213</v>
      </c>
      <c r="E214" s="905" t="s">
        <v>8214</v>
      </c>
      <c r="F214" s="907" t="s">
        <v>8215</v>
      </c>
      <c r="G214" s="415" t="s">
        <v>6130</v>
      </c>
      <c r="H214" s="579">
        <v>1016046431</v>
      </c>
      <c r="I214" s="415">
        <v>9</v>
      </c>
      <c r="J214" s="415" t="s">
        <v>6131</v>
      </c>
      <c r="K214" s="506" t="s">
        <v>6570</v>
      </c>
      <c r="L214" s="415" t="s">
        <v>7003</v>
      </c>
      <c r="M214" s="415" t="s">
        <v>7858</v>
      </c>
      <c r="N214" s="415">
        <v>10</v>
      </c>
      <c r="O214" s="415" t="s">
        <v>6135</v>
      </c>
      <c r="P214" s="415" t="s">
        <v>8216</v>
      </c>
      <c r="Q214" s="482" t="s">
        <v>8217</v>
      </c>
      <c r="R214" s="647">
        <v>6</v>
      </c>
      <c r="S214" s="641">
        <f>_xlfn.DAYS(U214,T214)</f>
        <v>182</v>
      </c>
      <c r="T214" s="482">
        <v>45827</v>
      </c>
      <c r="U214" s="482">
        <v>46009</v>
      </c>
      <c r="V214" s="482"/>
      <c r="W214" s="415"/>
      <c r="X214" s="579"/>
      <c r="Y214" s="644"/>
      <c r="Z214" s="415"/>
      <c r="AA214" s="482"/>
      <c r="AB214" s="495"/>
      <c r="AC214" s="420"/>
      <c r="AD214" s="420"/>
      <c r="AE214" s="420"/>
      <c r="AF214" s="420">
        <v>46009</v>
      </c>
      <c r="AG214" s="340">
        <f t="shared" ca="1" si="3"/>
        <v>-139</v>
      </c>
      <c r="AH214" s="423" t="s">
        <v>7474</v>
      </c>
      <c r="AI214" s="502" t="s">
        <v>7474</v>
      </c>
      <c r="AJ214" s="501" t="s">
        <v>8218</v>
      </c>
      <c r="AK214" s="503" t="s">
        <v>6140</v>
      </c>
      <c r="AL214" s="8" t="s">
        <v>1527</v>
      </c>
      <c r="AM214" s="424"/>
      <c r="AN214" s="425"/>
      <c r="AO214" s="4">
        <v>131764</v>
      </c>
      <c r="AP214" s="4"/>
      <c r="AQ214" s="234" t="e">
        <f>#REF!/R214</f>
        <v>#REF!</v>
      </c>
      <c r="AR214" s="234" t="e">
        <f>#REF!/AT214</f>
        <v>#REF!</v>
      </c>
      <c r="AS214" s="8" t="s">
        <v>8219</v>
      </c>
      <c r="AT214" s="4">
        <f>_xlfn.DAYS(U214,T214)</f>
        <v>182</v>
      </c>
      <c r="AU214" s="8" t="s">
        <v>64</v>
      </c>
      <c r="AV214" s="8">
        <v>816</v>
      </c>
      <c r="AW214" s="232">
        <v>45790</v>
      </c>
      <c r="AX214" s="392">
        <v>42000000</v>
      </c>
      <c r="AY214" s="8">
        <v>992</v>
      </c>
      <c r="AZ214" s="392">
        <v>21000000</v>
      </c>
      <c r="BA214" s="420">
        <v>45827</v>
      </c>
      <c r="BB214" s="421"/>
      <c r="BC214" s="422"/>
      <c r="BD214" s="420"/>
      <c r="BE214" s="4"/>
      <c r="BF214" s="8" t="s">
        <v>6144</v>
      </c>
      <c r="BG214" s="232">
        <v>45827</v>
      </c>
      <c r="BH214" s="4">
        <v>1</v>
      </c>
      <c r="BI214" s="8">
        <v>1</v>
      </c>
      <c r="BJ214" s="231">
        <v>4289528</v>
      </c>
      <c r="BK214" s="4" t="s">
        <v>1965</v>
      </c>
      <c r="BL214" s="232">
        <v>45818</v>
      </c>
      <c r="BM214" s="232">
        <v>45842</v>
      </c>
      <c r="BN214" s="232">
        <v>46204</v>
      </c>
      <c r="BO214" s="232" t="s">
        <v>6144</v>
      </c>
      <c r="BP214" s="232" t="s">
        <v>805</v>
      </c>
      <c r="BQ214" s="8"/>
      <c r="BR214" s="403"/>
      <c r="BS214" s="8" t="s">
        <v>875</v>
      </c>
      <c r="BT214" s="8"/>
      <c r="BU214" s="8" t="s">
        <v>6147</v>
      </c>
      <c r="BV214" s="8" t="s">
        <v>6148</v>
      </c>
      <c r="BW214" s="597">
        <v>3217448951</v>
      </c>
      <c r="BX214" s="586" t="s">
        <v>8220</v>
      </c>
      <c r="BY214" s="416">
        <v>33767</v>
      </c>
      <c r="BZ214" s="8" t="s">
        <v>6554</v>
      </c>
      <c r="CA214" s="8"/>
      <c r="CB214" s="8"/>
      <c r="CC214" s="8"/>
      <c r="CD214" s="232"/>
      <c r="CE214" s="8" t="s">
        <v>797</v>
      </c>
      <c r="CF214" s="411">
        <f ca="1">DATEDIF(BY214,TODAY(),"Y")</f>
        <v>33</v>
      </c>
      <c r="CG214" s="421" t="s">
        <v>6181</v>
      </c>
      <c r="CH214" s="421" t="s">
        <v>6151</v>
      </c>
      <c r="CI214" s="198" t="s">
        <v>8221</v>
      </c>
      <c r="CJ214" s="8"/>
      <c r="CK214" s="8"/>
    </row>
    <row r="215" spans="1:89" ht="60.75">
      <c r="A215" s="415">
        <v>214</v>
      </c>
      <c r="B215" s="415"/>
      <c r="C215" s="640">
        <v>2025</v>
      </c>
      <c r="D215" s="415" t="s">
        <v>8222</v>
      </c>
      <c r="E215" s="905" t="s">
        <v>8223</v>
      </c>
      <c r="F215" s="907" t="s">
        <v>8224</v>
      </c>
      <c r="G215" s="415" t="s">
        <v>6130</v>
      </c>
      <c r="H215" s="579">
        <v>1023905401</v>
      </c>
      <c r="I215" s="415">
        <v>1</v>
      </c>
      <c r="J215" s="415" t="s">
        <v>6131</v>
      </c>
      <c r="K215" s="506" t="s">
        <v>6581</v>
      </c>
      <c r="L215" s="415" t="s">
        <v>7067</v>
      </c>
      <c r="M215" s="415" t="s">
        <v>7858</v>
      </c>
      <c r="N215" s="415">
        <v>10</v>
      </c>
      <c r="O215" s="415" t="s">
        <v>6135</v>
      </c>
      <c r="P215" s="415" t="s">
        <v>8225</v>
      </c>
      <c r="Q215" s="482">
        <v>45785</v>
      </c>
      <c r="R215" s="647">
        <v>6</v>
      </c>
      <c r="S215" s="641">
        <f>_xlfn.DAYS(U215,T215)</f>
        <v>183</v>
      </c>
      <c r="T215" s="482">
        <v>45790</v>
      </c>
      <c r="U215" s="482">
        <v>45973</v>
      </c>
      <c r="V215" s="482"/>
      <c r="W215" s="415"/>
      <c r="X215" s="579"/>
      <c r="Y215" s="644"/>
      <c r="Z215" s="415"/>
      <c r="AA215" s="482"/>
      <c r="AB215" s="495"/>
      <c r="AC215" s="420"/>
      <c r="AD215" s="420"/>
      <c r="AE215" s="420"/>
      <c r="AF215" s="420">
        <v>45973</v>
      </c>
      <c r="AG215" s="340">
        <f t="shared" ca="1" si="3"/>
        <v>-175</v>
      </c>
      <c r="AH215" s="423" t="s">
        <v>6138</v>
      </c>
      <c r="AI215" s="502" t="s">
        <v>6138</v>
      </c>
      <c r="AJ215" s="501" t="s">
        <v>8226</v>
      </c>
      <c r="AK215" s="503" t="s">
        <v>6140</v>
      </c>
      <c r="AL215" s="8" t="s">
        <v>6192</v>
      </c>
      <c r="AM215" s="424"/>
      <c r="AN215" s="425"/>
      <c r="AO215" s="4">
        <v>131620</v>
      </c>
      <c r="AP215" s="4"/>
      <c r="AQ215" s="234" t="e">
        <f>#REF!/R215</f>
        <v>#REF!</v>
      </c>
      <c r="AR215" s="234" t="e">
        <f>#REF!/AT215</f>
        <v>#REF!</v>
      </c>
      <c r="AS215" s="8" t="s">
        <v>8227</v>
      </c>
      <c r="AT215" s="4">
        <f>_xlfn.DAYS(U215,T215)</f>
        <v>183</v>
      </c>
      <c r="AU215" s="8" t="s">
        <v>6143</v>
      </c>
      <c r="AV215" s="8">
        <v>749</v>
      </c>
      <c r="AW215" s="232">
        <v>45726</v>
      </c>
      <c r="AX215" s="392">
        <v>38400000</v>
      </c>
      <c r="AY215" s="8">
        <v>945</v>
      </c>
      <c r="AZ215" s="392">
        <v>19200000</v>
      </c>
      <c r="BA215" s="420">
        <v>45786</v>
      </c>
      <c r="BB215" s="421"/>
      <c r="BC215" s="422"/>
      <c r="BD215" s="420"/>
      <c r="BE215" s="4"/>
      <c r="BF215" s="8" t="s">
        <v>6144</v>
      </c>
      <c r="BG215" s="232" t="s">
        <v>8228</v>
      </c>
      <c r="BH215" s="4">
        <v>1</v>
      </c>
      <c r="BI215" s="8">
        <v>1</v>
      </c>
      <c r="BJ215" s="231" t="s">
        <v>8229</v>
      </c>
      <c r="BK215" s="4" t="s">
        <v>1541</v>
      </c>
      <c r="BL215" s="232">
        <v>45786</v>
      </c>
      <c r="BM215" s="232">
        <v>45785</v>
      </c>
      <c r="BN215" s="232">
        <v>46173</v>
      </c>
      <c r="BO215" s="232" t="s">
        <v>6144</v>
      </c>
      <c r="BP215" s="232" t="s">
        <v>805</v>
      </c>
      <c r="BQ215" s="8"/>
      <c r="BR215" s="403"/>
      <c r="BS215" s="8" t="s">
        <v>875</v>
      </c>
      <c r="BT215" s="8"/>
      <c r="BU215" s="8" t="s">
        <v>6162</v>
      </c>
      <c r="BV215" s="8" t="s">
        <v>6148</v>
      </c>
      <c r="BW215" s="597">
        <v>3112780285</v>
      </c>
      <c r="BX215" s="586" t="s">
        <v>8230</v>
      </c>
      <c r="BY215" s="416">
        <v>33246</v>
      </c>
      <c r="BZ215" s="8" t="s">
        <v>6554</v>
      </c>
      <c r="CA215" s="8"/>
      <c r="CB215" s="8"/>
      <c r="CC215" s="8"/>
      <c r="CD215" s="232"/>
      <c r="CE215" s="8" t="s">
        <v>797</v>
      </c>
      <c r="CF215" s="411">
        <f ca="1">DATEDIF(BY215,TODAY(),"Y")</f>
        <v>35</v>
      </c>
      <c r="CG215" s="421" t="s">
        <v>6209</v>
      </c>
      <c r="CH215" s="421" t="s">
        <v>6245</v>
      </c>
      <c r="CI215" s="198" t="s">
        <v>8231</v>
      </c>
      <c r="CJ215" s="8"/>
      <c r="CK215" s="8"/>
    </row>
    <row r="216" spans="1:89" ht="45.75">
      <c r="A216" s="415">
        <v>215</v>
      </c>
      <c r="B216" s="415"/>
      <c r="C216" s="640">
        <v>2025</v>
      </c>
      <c r="D216" s="415" t="s">
        <v>8232</v>
      </c>
      <c r="E216" s="905" t="s">
        <v>8233</v>
      </c>
      <c r="F216" s="907" t="s">
        <v>8234</v>
      </c>
      <c r="G216" s="415" t="s">
        <v>6130</v>
      </c>
      <c r="H216" s="579">
        <v>79692662</v>
      </c>
      <c r="I216" s="415">
        <v>1</v>
      </c>
      <c r="J216" s="415" t="s">
        <v>6131</v>
      </c>
      <c r="K216" s="506" t="s">
        <v>8235</v>
      </c>
      <c r="L216" s="415" t="s">
        <v>8236</v>
      </c>
      <c r="M216" s="415" t="s">
        <v>6530</v>
      </c>
      <c r="N216" s="415">
        <v>10</v>
      </c>
      <c r="O216" s="415" t="s">
        <v>6135</v>
      </c>
      <c r="P216" s="415" t="s">
        <v>8237</v>
      </c>
      <c r="Q216" s="482">
        <v>45790</v>
      </c>
      <c r="R216" s="647">
        <v>6</v>
      </c>
      <c r="S216" s="641">
        <f>_xlfn.DAYS(U216,T216)</f>
        <v>183</v>
      </c>
      <c r="T216" s="482">
        <v>45791</v>
      </c>
      <c r="U216" s="482">
        <v>45974</v>
      </c>
      <c r="V216" s="482"/>
      <c r="W216" s="415"/>
      <c r="X216" s="579"/>
      <c r="Y216" s="644"/>
      <c r="Z216" s="415"/>
      <c r="AA216" s="482"/>
      <c r="AB216" s="495"/>
      <c r="AC216" s="420"/>
      <c r="AD216" s="420"/>
      <c r="AE216" s="420"/>
      <c r="AF216" s="420">
        <v>45974</v>
      </c>
      <c r="AG216" s="340">
        <f t="shared" ca="1" si="3"/>
        <v>-174</v>
      </c>
      <c r="AH216" s="423" t="s">
        <v>6138</v>
      </c>
      <c r="AI216" s="502" t="s">
        <v>6138</v>
      </c>
      <c r="AJ216" s="501" t="s">
        <v>8238</v>
      </c>
      <c r="AK216" s="503" t="s">
        <v>6140</v>
      </c>
      <c r="AL216" s="8" t="s">
        <v>6192</v>
      </c>
      <c r="AM216" s="424"/>
      <c r="AN216" s="425"/>
      <c r="AO216" s="4">
        <v>132769</v>
      </c>
      <c r="AP216" s="4"/>
      <c r="AQ216" s="234" t="e">
        <f>#REF!/R216</f>
        <v>#REF!</v>
      </c>
      <c r="AR216" s="234" t="e">
        <f>#REF!/AT216</f>
        <v>#REF!</v>
      </c>
      <c r="AS216" s="8" t="s">
        <v>8239</v>
      </c>
      <c r="AT216" s="4">
        <f>_xlfn.DAYS(U216,T216)</f>
        <v>183</v>
      </c>
      <c r="AU216" s="8" t="s">
        <v>6143</v>
      </c>
      <c r="AV216" s="8">
        <v>814</v>
      </c>
      <c r="AW216" s="232">
        <v>45786</v>
      </c>
      <c r="AX216" s="392">
        <v>30000000</v>
      </c>
      <c r="AY216" s="8">
        <v>948</v>
      </c>
      <c r="AZ216" s="392">
        <v>30000000</v>
      </c>
      <c r="BA216" s="420">
        <v>45791</v>
      </c>
      <c r="BB216" s="421"/>
      <c r="BC216" s="422"/>
      <c r="BD216" s="420"/>
      <c r="BE216" s="4"/>
      <c r="BF216" s="8" t="s">
        <v>6144</v>
      </c>
      <c r="BG216" s="232">
        <v>45792</v>
      </c>
      <c r="BH216" s="4">
        <v>1</v>
      </c>
      <c r="BI216" s="8">
        <v>1</v>
      </c>
      <c r="BJ216" s="231" t="s">
        <v>8240</v>
      </c>
      <c r="BK216" s="4" t="s">
        <v>202</v>
      </c>
      <c r="BL216" s="232">
        <v>45790</v>
      </c>
      <c r="BM216" s="232">
        <v>45790</v>
      </c>
      <c r="BN216" s="232">
        <v>46160</v>
      </c>
      <c r="BO216" s="232" t="s">
        <v>6144</v>
      </c>
      <c r="BP216" s="232" t="s">
        <v>805</v>
      </c>
      <c r="BQ216" s="8"/>
      <c r="BR216" s="403"/>
      <c r="BS216" s="8" t="s">
        <v>875</v>
      </c>
      <c r="BT216" s="8"/>
      <c r="BU216" s="8" t="s">
        <v>6147</v>
      </c>
      <c r="BV216" s="8" t="s">
        <v>6148</v>
      </c>
      <c r="BW216" s="597">
        <v>3168696539</v>
      </c>
      <c r="BX216" s="586" t="s">
        <v>8241</v>
      </c>
      <c r="BY216" s="416">
        <v>27543</v>
      </c>
      <c r="BZ216" s="8" t="s">
        <v>3831</v>
      </c>
      <c r="CA216" s="8"/>
      <c r="CB216" s="8"/>
      <c r="CC216" s="8"/>
      <c r="CD216" s="232"/>
      <c r="CE216" s="8" t="s">
        <v>797</v>
      </c>
      <c r="CF216" s="411">
        <f ca="1">DATEDIF(BY216,TODAY(),"Y")</f>
        <v>50</v>
      </c>
      <c r="CG216" s="421" t="s">
        <v>8242</v>
      </c>
      <c r="CH216" s="421" t="s">
        <v>6210</v>
      </c>
      <c r="CI216" s="198" t="s">
        <v>8243</v>
      </c>
      <c r="CJ216" s="8"/>
      <c r="CK216" s="8"/>
    </row>
    <row r="217" spans="1:89" ht="91.5">
      <c r="A217" s="415">
        <v>216</v>
      </c>
      <c r="B217" s="415"/>
      <c r="C217" s="640">
        <v>2025</v>
      </c>
      <c r="D217" s="415" t="s">
        <v>8244</v>
      </c>
      <c r="E217" s="905" t="s">
        <v>8245</v>
      </c>
      <c r="F217" s="907" t="s">
        <v>8246</v>
      </c>
      <c r="G217" s="415" t="s">
        <v>6130</v>
      </c>
      <c r="H217" s="579">
        <v>79486587</v>
      </c>
      <c r="I217" s="415">
        <v>4</v>
      </c>
      <c r="J217" s="415" t="s">
        <v>6131</v>
      </c>
      <c r="K217" s="506" t="s">
        <v>6132</v>
      </c>
      <c r="L217" s="415" t="s">
        <v>6909</v>
      </c>
      <c r="M217" s="415" t="s">
        <v>6530</v>
      </c>
      <c r="N217" s="415">
        <v>10</v>
      </c>
      <c r="O217" s="415" t="s">
        <v>6135</v>
      </c>
      <c r="P217" s="415" t="s">
        <v>8247</v>
      </c>
      <c r="Q217" s="482">
        <v>45813</v>
      </c>
      <c r="R217" s="647">
        <v>6</v>
      </c>
      <c r="S217" s="641">
        <f>_xlfn.DAYS(U217,T217)</f>
        <v>182</v>
      </c>
      <c r="T217" s="482">
        <v>45817</v>
      </c>
      <c r="U217" s="482">
        <v>45999</v>
      </c>
      <c r="V217" s="482"/>
      <c r="W217" s="415"/>
      <c r="X217" s="579"/>
      <c r="Y217" s="644"/>
      <c r="Z217" s="415"/>
      <c r="AA217" s="482"/>
      <c r="AB217" s="495"/>
      <c r="AC217" s="420"/>
      <c r="AD217" s="420"/>
      <c r="AE217" s="420"/>
      <c r="AF217" s="420">
        <v>45999</v>
      </c>
      <c r="AG217" s="340">
        <f t="shared" ca="1" si="3"/>
        <v>-149</v>
      </c>
      <c r="AH217" s="423" t="s">
        <v>7474</v>
      </c>
      <c r="AI217" s="502" t="s">
        <v>7474</v>
      </c>
      <c r="AJ217" s="547" t="s">
        <v>8248</v>
      </c>
      <c r="AK217" s="503" t="s">
        <v>6140</v>
      </c>
      <c r="AL217" s="8" t="s">
        <v>6241</v>
      </c>
      <c r="AM217" s="424"/>
      <c r="AN217" s="425"/>
      <c r="AO217" s="4">
        <v>132730</v>
      </c>
      <c r="AP217" s="4"/>
      <c r="AQ217" s="234" t="e">
        <f>#REF!/R217</f>
        <v>#REF!</v>
      </c>
      <c r="AR217" s="234" t="e">
        <f>#REF!/AT217</f>
        <v>#REF!</v>
      </c>
      <c r="AS217" s="8" t="s">
        <v>8249</v>
      </c>
      <c r="AT217" s="4">
        <f>_xlfn.DAYS(U217,T217)</f>
        <v>182</v>
      </c>
      <c r="AU217" s="8" t="s">
        <v>64</v>
      </c>
      <c r="AV217" s="8">
        <v>810</v>
      </c>
      <c r="AW217" s="232">
        <v>45782</v>
      </c>
      <c r="AX217" s="392" t="s">
        <v>8250</v>
      </c>
      <c r="AY217" s="8">
        <v>974</v>
      </c>
      <c r="AZ217" s="392" t="s">
        <v>8250</v>
      </c>
      <c r="BA217" s="420">
        <v>45814</v>
      </c>
      <c r="BB217" s="421"/>
      <c r="BC217" s="422"/>
      <c r="BD217" s="420"/>
      <c r="BE217" s="4"/>
      <c r="BF217" s="8" t="s">
        <v>6144</v>
      </c>
      <c r="BG217" s="232" t="s">
        <v>8251</v>
      </c>
      <c r="BH217" s="4">
        <v>1</v>
      </c>
      <c r="BI217" s="8">
        <v>1</v>
      </c>
      <c r="BJ217" s="231" t="s">
        <v>8252</v>
      </c>
      <c r="BK217" s="4" t="s">
        <v>202</v>
      </c>
      <c r="BL217" s="232">
        <v>45813</v>
      </c>
      <c r="BM217" s="232">
        <v>45813</v>
      </c>
      <c r="BN217" s="232">
        <v>46199</v>
      </c>
      <c r="BO217" s="232" t="s">
        <v>6144</v>
      </c>
      <c r="BP217" s="232" t="s">
        <v>805</v>
      </c>
      <c r="BQ217" s="8"/>
      <c r="BR217" s="403"/>
      <c r="BS217" s="8" t="s">
        <v>875</v>
      </c>
      <c r="BT217" s="8"/>
      <c r="BU217" s="8" t="s">
        <v>6147</v>
      </c>
      <c r="BV217" s="8" t="s">
        <v>6148</v>
      </c>
      <c r="BW217" s="597">
        <v>3157098099</v>
      </c>
      <c r="BX217" s="586" t="s">
        <v>8253</v>
      </c>
      <c r="BY217" s="416">
        <v>24764</v>
      </c>
      <c r="BZ217" s="8" t="s">
        <v>3831</v>
      </c>
      <c r="CA217" s="8"/>
      <c r="CB217" s="8"/>
      <c r="CC217" s="8"/>
      <c r="CD217" s="232"/>
      <c r="CE217" s="8" t="s">
        <v>797</v>
      </c>
      <c r="CF217" s="411">
        <f ca="1">DATEDIF(BY217,TODAY(),"Y")</f>
        <v>58</v>
      </c>
      <c r="CG217" s="421" t="s">
        <v>6165</v>
      </c>
      <c r="CH217" s="421" t="s">
        <v>6166</v>
      </c>
      <c r="CI217" s="198" t="s">
        <v>8254</v>
      </c>
      <c r="CJ217" s="8"/>
      <c r="CK217" s="8"/>
    </row>
    <row r="218" spans="1:89" ht="76.5">
      <c r="A218" s="415">
        <v>217</v>
      </c>
      <c r="B218" s="415"/>
      <c r="C218" s="640">
        <v>2025</v>
      </c>
      <c r="D218" s="415" t="s">
        <v>8255</v>
      </c>
      <c r="E218" s="905" t="s">
        <v>8256</v>
      </c>
      <c r="F218" s="907" t="s">
        <v>8257</v>
      </c>
      <c r="G218" s="415" t="s">
        <v>6130</v>
      </c>
      <c r="H218" s="579">
        <v>52796223</v>
      </c>
      <c r="I218" s="415">
        <v>0</v>
      </c>
      <c r="J218" s="415" t="s">
        <v>6131</v>
      </c>
      <c r="K218" s="506" t="s">
        <v>6132</v>
      </c>
      <c r="L218" s="415" t="s">
        <v>6909</v>
      </c>
      <c r="M218" s="415" t="s">
        <v>6530</v>
      </c>
      <c r="N218" s="415">
        <v>10</v>
      </c>
      <c r="O218" s="415" t="s">
        <v>6135</v>
      </c>
      <c r="P218" s="415" t="s">
        <v>8258</v>
      </c>
      <c r="Q218" s="482">
        <v>45790</v>
      </c>
      <c r="R218" s="647">
        <v>6</v>
      </c>
      <c r="S218" s="641">
        <f>_xlfn.DAYS(U218,T218)</f>
        <v>183</v>
      </c>
      <c r="T218" s="482">
        <v>45791</v>
      </c>
      <c r="U218" s="482">
        <v>45974</v>
      </c>
      <c r="V218" s="482"/>
      <c r="W218" s="415"/>
      <c r="X218" s="579"/>
      <c r="Y218" s="644"/>
      <c r="Z218" s="415"/>
      <c r="AA218" s="482"/>
      <c r="AB218" s="495"/>
      <c r="AC218" s="420"/>
      <c r="AD218" s="420"/>
      <c r="AE218" s="420"/>
      <c r="AF218" s="420">
        <v>45974</v>
      </c>
      <c r="AG218" s="340">
        <f t="shared" ca="1" si="3"/>
        <v>-174</v>
      </c>
      <c r="AH218" s="423" t="s">
        <v>6138</v>
      </c>
      <c r="AI218" s="502" t="s">
        <v>6138</v>
      </c>
      <c r="AJ218" s="547" t="s">
        <v>8259</v>
      </c>
      <c r="AK218" s="503" t="s">
        <v>6140</v>
      </c>
      <c r="AL218" s="8" t="s">
        <v>6775</v>
      </c>
      <c r="AM218" s="424"/>
      <c r="AN218" s="425"/>
      <c r="AO218" s="4">
        <v>132639</v>
      </c>
      <c r="AP218" s="4"/>
      <c r="AQ218" s="234" t="e">
        <f>#REF!/R218</f>
        <v>#REF!</v>
      </c>
      <c r="AR218" s="234" t="e">
        <f>#REF!/AT218</f>
        <v>#REF!</v>
      </c>
      <c r="AS218" s="8" t="s">
        <v>8260</v>
      </c>
      <c r="AT218" s="4">
        <f>_xlfn.DAYS(U218,T218)</f>
        <v>183</v>
      </c>
      <c r="AU218" s="8" t="s">
        <v>6143</v>
      </c>
      <c r="AV218" s="8">
        <v>815</v>
      </c>
      <c r="AW218" s="232">
        <v>45786</v>
      </c>
      <c r="AX218" s="392">
        <v>39000000</v>
      </c>
      <c r="AY218" s="8">
        <v>949</v>
      </c>
      <c r="AZ218" s="392">
        <v>39000000</v>
      </c>
      <c r="BA218" s="420">
        <v>45791</v>
      </c>
      <c r="BB218" s="421"/>
      <c r="BC218" s="422"/>
      <c r="BD218" s="420"/>
      <c r="BE218" s="4"/>
      <c r="BF218" s="8" t="s">
        <v>6144</v>
      </c>
      <c r="BG218" s="232">
        <v>45755</v>
      </c>
      <c r="BH218" s="4">
        <v>4</v>
      </c>
      <c r="BI218" s="8">
        <v>4</v>
      </c>
      <c r="BJ218" s="231" t="s">
        <v>8261</v>
      </c>
      <c r="BK218" s="4" t="s">
        <v>1541</v>
      </c>
      <c r="BL218" s="232">
        <v>45790</v>
      </c>
      <c r="BM218" s="232">
        <v>45790</v>
      </c>
      <c r="BN218" s="232">
        <v>46160</v>
      </c>
      <c r="BO218" s="232" t="s">
        <v>6144</v>
      </c>
      <c r="BP218" s="232" t="s">
        <v>805</v>
      </c>
      <c r="BQ218" s="8"/>
      <c r="BR218" s="403"/>
      <c r="BS218" s="8" t="s">
        <v>875</v>
      </c>
      <c r="BT218" s="8"/>
      <c r="BU218" s="8" t="s">
        <v>6162</v>
      </c>
      <c r="BV218" s="8" t="s">
        <v>6148</v>
      </c>
      <c r="BW218" s="597">
        <v>3214262221</v>
      </c>
      <c r="BX218" s="586" t="s">
        <v>8262</v>
      </c>
      <c r="BY218" s="416">
        <v>29502</v>
      </c>
      <c r="BZ218" s="8" t="s">
        <v>3831</v>
      </c>
      <c r="CA218" s="8"/>
      <c r="CB218" s="8"/>
      <c r="CC218" s="8"/>
      <c r="CD218" s="232"/>
      <c r="CE218" s="8" t="s">
        <v>797</v>
      </c>
      <c r="CF218" s="411">
        <f ca="1">DATEDIF(BY218,TODAY(),"Y")</f>
        <v>45</v>
      </c>
      <c r="CG218" s="421" t="s">
        <v>6165</v>
      </c>
      <c r="CH218" s="421" t="s">
        <v>6182</v>
      </c>
      <c r="CI218" s="198" t="s">
        <v>7738</v>
      </c>
      <c r="CJ218" s="8"/>
      <c r="CK218" s="8"/>
    </row>
    <row r="219" spans="1:89" ht="45.75">
      <c r="A219" s="415">
        <v>218</v>
      </c>
      <c r="B219" s="415"/>
      <c r="C219" s="640">
        <v>2025</v>
      </c>
      <c r="D219" s="415" t="s">
        <v>8263</v>
      </c>
      <c r="E219" s="905" t="s">
        <v>8264</v>
      </c>
      <c r="F219" s="907" t="s">
        <v>8265</v>
      </c>
      <c r="G219" s="415" t="s">
        <v>6130</v>
      </c>
      <c r="H219" s="579">
        <v>52536575</v>
      </c>
      <c r="I219" s="415">
        <v>3</v>
      </c>
      <c r="J219" s="415" t="s">
        <v>6131</v>
      </c>
      <c r="K219" s="506" t="s">
        <v>6132</v>
      </c>
      <c r="L219" s="415" t="s">
        <v>6909</v>
      </c>
      <c r="M219" s="415" t="s">
        <v>7858</v>
      </c>
      <c r="N219" s="415">
        <v>10</v>
      </c>
      <c r="O219" s="415" t="s">
        <v>6135</v>
      </c>
      <c r="P219" s="415" t="s">
        <v>8266</v>
      </c>
      <c r="Q219" s="482">
        <v>45792</v>
      </c>
      <c r="R219" s="647">
        <v>6</v>
      </c>
      <c r="S219" s="641">
        <f>_xlfn.DAYS(U219,T219)</f>
        <v>183</v>
      </c>
      <c r="T219" s="482">
        <v>45796</v>
      </c>
      <c r="U219" s="482">
        <v>45979</v>
      </c>
      <c r="V219" s="482"/>
      <c r="W219" s="415"/>
      <c r="X219" s="579"/>
      <c r="Y219" s="644"/>
      <c r="Z219" s="415"/>
      <c r="AA219" s="482"/>
      <c r="AB219" s="495"/>
      <c r="AC219" s="420"/>
      <c r="AD219" s="420"/>
      <c r="AE219" s="420"/>
      <c r="AF219" s="420">
        <v>45979</v>
      </c>
      <c r="AG219" s="340">
        <f t="shared" ca="1" si="3"/>
        <v>-169</v>
      </c>
      <c r="AH219" s="423" t="s">
        <v>6138</v>
      </c>
      <c r="AI219" s="502" t="s">
        <v>6138</v>
      </c>
      <c r="AJ219" s="463" t="s">
        <v>8267</v>
      </c>
      <c r="AK219" s="503" t="s">
        <v>6140</v>
      </c>
      <c r="AL219" s="8" t="s">
        <v>6298</v>
      </c>
      <c r="AM219" s="424"/>
      <c r="AN219" s="425"/>
      <c r="AO219" s="4">
        <v>132674</v>
      </c>
      <c r="AP219" s="4"/>
      <c r="AQ219" s="234" t="e">
        <f>#REF!/R219</f>
        <v>#REF!</v>
      </c>
      <c r="AR219" s="234" t="e">
        <f>#REF!/AT219</f>
        <v>#REF!</v>
      </c>
      <c r="AS219" s="8" t="s">
        <v>8268</v>
      </c>
      <c r="AT219" s="4">
        <f>_xlfn.DAYS(U219,T219)</f>
        <v>183</v>
      </c>
      <c r="AU219" s="8" t="s">
        <v>6143</v>
      </c>
      <c r="AV219" s="8">
        <v>812</v>
      </c>
      <c r="AW219" s="232">
        <v>45782</v>
      </c>
      <c r="AX219" s="392">
        <v>48000000</v>
      </c>
      <c r="AY219" s="8">
        <v>952</v>
      </c>
      <c r="AZ219" s="392">
        <v>24000000</v>
      </c>
      <c r="BA219" s="420">
        <v>45796</v>
      </c>
      <c r="BB219" s="421"/>
      <c r="BC219" s="422"/>
      <c r="BD219" s="420"/>
      <c r="BE219" s="4"/>
      <c r="BF219" s="8" t="s">
        <v>6144</v>
      </c>
      <c r="BG219" s="232">
        <v>45786</v>
      </c>
      <c r="BH219" s="4">
        <v>1</v>
      </c>
      <c r="BI219" s="8">
        <v>1</v>
      </c>
      <c r="BJ219" s="231" t="s">
        <v>8269</v>
      </c>
      <c r="BK219" s="4" t="s">
        <v>1541</v>
      </c>
      <c r="BL219" s="232">
        <v>45793</v>
      </c>
      <c r="BM219" s="232">
        <v>45792</v>
      </c>
      <c r="BN219" s="232">
        <v>46172</v>
      </c>
      <c r="BO219" s="232" t="s">
        <v>6144</v>
      </c>
      <c r="BP219" s="232" t="s">
        <v>805</v>
      </c>
      <c r="BQ219" s="8"/>
      <c r="BR219" s="403"/>
      <c r="BS219" s="8" t="s">
        <v>875</v>
      </c>
      <c r="BT219" s="8"/>
      <c r="BU219" s="8" t="s">
        <v>6162</v>
      </c>
      <c r="BV219" s="8" t="s">
        <v>6148</v>
      </c>
      <c r="BW219" s="597">
        <v>3102346430</v>
      </c>
      <c r="BX219" s="586" t="s">
        <v>8270</v>
      </c>
      <c r="BY219" s="416">
        <v>28988</v>
      </c>
      <c r="BZ219" s="8" t="s">
        <v>6554</v>
      </c>
      <c r="CA219" s="8"/>
      <c r="CB219" s="8"/>
      <c r="CC219" s="8"/>
      <c r="CD219" s="232"/>
      <c r="CE219" s="8" t="s">
        <v>797</v>
      </c>
      <c r="CF219" s="411">
        <f ca="1">DATEDIF(BY219,TODAY(),"Y")</f>
        <v>46</v>
      </c>
      <c r="CG219" s="421" t="s">
        <v>6165</v>
      </c>
      <c r="CH219" s="421" t="s">
        <v>6166</v>
      </c>
      <c r="CI219" s="198" t="s">
        <v>8271</v>
      </c>
      <c r="CJ219" s="8"/>
      <c r="CK219" s="8"/>
    </row>
    <row r="220" spans="1:89" ht="76.5">
      <c r="A220" s="415">
        <v>219</v>
      </c>
      <c r="B220" s="415"/>
      <c r="C220" s="640">
        <v>2025</v>
      </c>
      <c r="D220" s="415" t="s">
        <v>8272</v>
      </c>
      <c r="E220" s="905" t="s">
        <v>8273</v>
      </c>
      <c r="F220" s="907" t="s">
        <v>8274</v>
      </c>
      <c r="G220" s="415" t="s">
        <v>7988</v>
      </c>
      <c r="H220" s="579">
        <v>901946097</v>
      </c>
      <c r="I220" s="415">
        <v>2</v>
      </c>
      <c r="J220" s="415" t="s">
        <v>6775</v>
      </c>
      <c r="K220" s="506" t="s">
        <v>8275</v>
      </c>
      <c r="L220" s="415" t="s">
        <v>6909</v>
      </c>
      <c r="M220" s="415" t="s">
        <v>6530</v>
      </c>
      <c r="N220" s="415">
        <v>1</v>
      </c>
      <c r="O220" s="415" t="s">
        <v>8276</v>
      </c>
      <c r="P220" s="415" t="s">
        <v>8277</v>
      </c>
      <c r="Q220" s="482">
        <v>45793</v>
      </c>
      <c r="R220" s="647">
        <v>12</v>
      </c>
      <c r="S220" s="641">
        <f>_xlfn.DAYS(U220,T220)</f>
        <v>488</v>
      </c>
      <c r="T220" s="482">
        <v>45797</v>
      </c>
      <c r="U220" s="482">
        <v>46285</v>
      </c>
      <c r="V220" s="482"/>
      <c r="W220" s="415"/>
      <c r="X220" s="579"/>
      <c r="Y220" s="644"/>
      <c r="Z220" s="415"/>
      <c r="AA220" s="482"/>
      <c r="AB220" s="495"/>
      <c r="AC220" s="420"/>
      <c r="AD220" s="420"/>
      <c r="AE220" s="420"/>
      <c r="AF220" s="420">
        <v>46285</v>
      </c>
      <c r="AG220" s="340">
        <f t="shared" ca="1" si="3"/>
        <v>137</v>
      </c>
      <c r="AH220" s="423" t="s">
        <v>6138</v>
      </c>
      <c r="AI220" s="502" t="s">
        <v>6138</v>
      </c>
      <c r="AJ220" s="463" t="s">
        <v>8278</v>
      </c>
      <c r="AK220" s="503" t="s">
        <v>6140</v>
      </c>
      <c r="AL220" s="8"/>
      <c r="AM220" s="424"/>
      <c r="AN220" s="425"/>
      <c r="AO220" s="4"/>
      <c r="AP220" s="4"/>
      <c r="AQ220" s="234" t="e">
        <f>#REF!/R220</f>
        <v>#REF!</v>
      </c>
      <c r="AR220" s="234" t="e">
        <f>#REF!/AT220</f>
        <v>#REF!</v>
      </c>
      <c r="AS220" s="8" t="s">
        <v>8279</v>
      </c>
      <c r="AT220" s="4">
        <f>_xlfn.DAYS(U220,T220)</f>
        <v>488</v>
      </c>
      <c r="AU220" s="8" t="s">
        <v>6143</v>
      </c>
      <c r="AV220" s="8">
        <v>800</v>
      </c>
      <c r="AW220" s="232">
        <v>45756</v>
      </c>
      <c r="AX220" s="392">
        <v>734290448</v>
      </c>
      <c r="AY220" s="8">
        <v>957</v>
      </c>
      <c r="AZ220" s="392">
        <v>734288596</v>
      </c>
      <c r="BA220" s="420">
        <v>45797</v>
      </c>
      <c r="BB220" s="421"/>
      <c r="BC220" s="422"/>
      <c r="BD220" s="420"/>
      <c r="BE220" s="4"/>
      <c r="BF220" s="8" t="s">
        <v>6144</v>
      </c>
      <c r="BG220" s="232"/>
      <c r="BH220" s="4" t="s">
        <v>21</v>
      </c>
      <c r="BI220" s="8" t="s">
        <v>21</v>
      </c>
      <c r="BJ220" s="231" t="s">
        <v>8280</v>
      </c>
      <c r="BK220" s="4" t="s">
        <v>2249</v>
      </c>
      <c r="BL220" s="232">
        <v>45793</v>
      </c>
      <c r="BM220" s="232">
        <v>45792</v>
      </c>
      <c r="BN220" s="232">
        <v>47258</v>
      </c>
      <c r="BO220" s="232" t="s">
        <v>6144</v>
      </c>
      <c r="BP220" s="232" t="s">
        <v>805</v>
      </c>
      <c r="BQ220" s="8"/>
      <c r="BR220" s="403"/>
      <c r="BS220" s="8" t="s">
        <v>875</v>
      </c>
      <c r="BT220" s="8"/>
      <c r="BU220" s="8"/>
      <c r="BV220" s="8" t="s">
        <v>6148</v>
      </c>
      <c r="BW220" s="597"/>
      <c r="BX220" s="586"/>
      <c r="BY220" s="416"/>
      <c r="BZ220" s="8"/>
      <c r="CA220" s="8"/>
      <c r="CB220" s="8"/>
      <c r="CC220" s="8"/>
      <c r="CD220" s="232"/>
      <c r="CE220" s="8" t="s">
        <v>797</v>
      </c>
      <c r="CF220" s="411">
        <f ca="1">DATEDIF(BY220,TODAY(),"Y")</f>
        <v>126</v>
      </c>
      <c r="CG220" s="421"/>
      <c r="CH220" s="421"/>
      <c r="CI220" s="8"/>
      <c r="CJ220" s="8"/>
      <c r="CK220" s="8"/>
    </row>
    <row r="221" spans="1:89" ht="45.75">
      <c r="A221" s="415">
        <v>220</v>
      </c>
      <c r="B221" s="415"/>
      <c r="C221" s="640">
        <v>2025</v>
      </c>
      <c r="D221" s="415" t="s">
        <v>8281</v>
      </c>
      <c r="E221" s="905" t="s">
        <v>8282</v>
      </c>
      <c r="F221" s="907" t="s">
        <v>8283</v>
      </c>
      <c r="G221" s="415" t="s">
        <v>6130</v>
      </c>
      <c r="H221" s="579">
        <v>1026593230</v>
      </c>
      <c r="I221" s="415">
        <v>7</v>
      </c>
      <c r="J221" s="415" t="s">
        <v>6131</v>
      </c>
      <c r="K221" s="506" t="s">
        <v>8054</v>
      </c>
      <c r="L221" s="415" t="s">
        <v>8055</v>
      </c>
      <c r="M221" s="415" t="s">
        <v>6530</v>
      </c>
      <c r="N221" s="415">
        <v>10</v>
      </c>
      <c r="O221" s="415" t="s">
        <v>6135</v>
      </c>
      <c r="P221" s="415" t="s">
        <v>8180</v>
      </c>
      <c r="Q221" s="482">
        <v>45793</v>
      </c>
      <c r="R221" s="647">
        <v>4</v>
      </c>
      <c r="S221" s="641">
        <f>_xlfn.DAYS(U221,T221)</f>
        <v>122</v>
      </c>
      <c r="T221" s="482">
        <v>45798</v>
      </c>
      <c r="U221" s="482">
        <v>45920</v>
      </c>
      <c r="V221" s="482"/>
      <c r="W221" s="415"/>
      <c r="X221" s="579"/>
      <c r="Y221" s="644"/>
      <c r="Z221" s="415"/>
      <c r="AA221" s="482"/>
      <c r="AB221" s="495"/>
      <c r="AC221" s="420"/>
      <c r="AD221" s="420"/>
      <c r="AE221" s="420"/>
      <c r="AF221" s="420">
        <v>45920</v>
      </c>
      <c r="AG221" s="340">
        <f t="shared" ca="1" si="3"/>
        <v>-228</v>
      </c>
      <c r="AH221" s="423" t="s">
        <v>6138</v>
      </c>
      <c r="AI221" s="502" t="s">
        <v>6138</v>
      </c>
      <c r="AJ221" s="569" t="s">
        <v>8284</v>
      </c>
      <c r="AK221" s="503" t="s">
        <v>6140</v>
      </c>
      <c r="AL221" s="8" t="s">
        <v>6490</v>
      </c>
      <c r="AM221" s="424"/>
      <c r="AN221" s="425"/>
      <c r="AO221" s="4">
        <v>133023</v>
      </c>
      <c r="AP221" s="4"/>
      <c r="AQ221" s="234" t="e">
        <f>#REF!/R221</f>
        <v>#REF!</v>
      </c>
      <c r="AR221" s="234" t="e">
        <f>#REF!/AT221</f>
        <v>#REF!</v>
      </c>
      <c r="AS221" s="8" t="s">
        <v>8285</v>
      </c>
      <c r="AT221" s="4">
        <f>_xlfn.DAYS(U221,T221)</f>
        <v>122</v>
      </c>
      <c r="AU221" s="8" t="s">
        <v>6143</v>
      </c>
      <c r="AV221" s="8">
        <v>820</v>
      </c>
      <c r="AW221" s="232">
        <v>45793</v>
      </c>
      <c r="AX221" s="392">
        <v>100000000</v>
      </c>
      <c r="AY221" s="8">
        <v>953</v>
      </c>
      <c r="AZ221" s="392">
        <v>20000000</v>
      </c>
      <c r="BA221" s="420">
        <v>45796</v>
      </c>
      <c r="BB221" s="421"/>
      <c r="BC221" s="422"/>
      <c r="BD221" s="420"/>
      <c r="BE221" s="4"/>
      <c r="BF221" s="8" t="s">
        <v>6144</v>
      </c>
      <c r="BG221" s="232">
        <v>45798</v>
      </c>
      <c r="BH221" s="4">
        <v>3</v>
      </c>
      <c r="BI221" s="8">
        <v>3</v>
      </c>
      <c r="BJ221" s="231" t="s">
        <v>8286</v>
      </c>
      <c r="BK221" s="4" t="s">
        <v>202</v>
      </c>
      <c r="BL221" s="232">
        <v>45796</v>
      </c>
      <c r="BM221" s="232">
        <v>45793</v>
      </c>
      <c r="BN221" s="232">
        <v>46112</v>
      </c>
      <c r="BO221" s="232" t="s">
        <v>6144</v>
      </c>
      <c r="BP221" s="232" t="s">
        <v>805</v>
      </c>
      <c r="BQ221" s="8"/>
      <c r="BR221" s="403"/>
      <c r="BS221" s="8" t="s">
        <v>875</v>
      </c>
      <c r="BT221" s="8"/>
      <c r="BU221" s="8" t="s">
        <v>6147</v>
      </c>
      <c r="BV221" s="8" t="s">
        <v>6148</v>
      </c>
      <c r="BW221" s="597">
        <v>3166205901</v>
      </c>
      <c r="BX221" s="586" t="s">
        <v>8287</v>
      </c>
      <c r="BY221" s="416">
        <v>35789</v>
      </c>
      <c r="BZ221" s="8" t="s">
        <v>3831</v>
      </c>
      <c r="CA221" s="8"/>
      <c r="CB221" s="8"/>
      <c r="CC221" s="8"/>
      <c r="CD221" s="232"/>
      <c r="CE221" s="8" t="s">
        <v>797</v>
      </c>
      <c r="CF221" s="411">
        <f ca="1">DATEDIF(BY221,TODAY(),"Y")</f>
        <v>28</v>
      </c>
      <c r="CG221" s="421" t="s">
        <v>6181</v>
      </c>
      <c r="CH221" s="421" t="s">
        <v>6166</v>
      </c>
      <c r="CI221" s="198" t="s">
        <v>8288</v>
      </c>
      <c r="CJ221" s="8"/>
      <c r="CK221" s="8"/>
    </row>
    <row r="222" spans="1:89" ht="60.75">
      <c r="A222" s="415">
        <v>221</v>
      </c>
      <c r="B222" s="415"/>
      <c r="C222" s="640">
        <v>2025</v>
      </c>
      <c r="D222" s="415" t="s">
        <v>8289</v>
      </c>
      <c r="E222" s="905" t="s">
        <v>8290</v>
      </c>
      <c r="F222" s="907" t="s">
        <v>8291</v>
      </c>
      <c r="G222" s="415" t="s">
        <v>6130</v>
      </c>
      <c r="H222" s="579">
        <v>80117135</v>
      </c>
      <c r="I222" s="415">
        <v>0</v>
      </c>
      <c r="J222" s="415" t="s">
        <v>6131</v>
      </c>
      <c r="K222" s="506" t="s">
        <v>6839</v>
      </c>
      <c r="L222" s="415" t="s">
        <v>7035</v>
      </c>
      <c r="M222" s="415" t="s">
        <v>7858</v>
      </c>
      <c r="N222" s="415">
        <v>10</v>
      </c>
      <c r="O222" s="415" t="s">
        <v>6135</v>
      </c>
      <c r="P222" s="415" t="s">
        <v>8207</v>
      </c>
      <c r="Q222" s="482">
        <v>45793</v>
      </c>
      <c r="R222" s="647">
        <v>6</v>
      </c>
      <c r="S222" s="641">
        <f>_xlfn.DAYS(U222,T222)</f>
        <v>183</v>
      </c>
      <c r="T222" s="482">
        <v>45800</v>
      </c>
      <c r="U222" s="482">
        <v>45983</v>
      </c>
      <c r="V222" s="482"/>
      <c r="W222" s="415"/>
      <c r="X222" s="579"/>
      <c r="Y222" s="644"/>
      <c r="Z222" s="415"/>
      <c r="AA222" s="482"/>
      <c r="AB222" s="495"/>
      <c r="AC222" s="420"/>
      <c r="AD222" s="420"/>
      <c r="AE222" s="420"/>
      <c r="AF222" s="420">
        <v>45983</v>
      </c>
      <c r="AG222" s="340">
        <f t="shared" ca="1" si="3"/>
        <v>-165</v>
      </c>
      <c r="AH222" s="423" t="s">
        <v>6138</v>
      </c>
      <c r="AI222" s="502" t="s">
        <v>6138</v>
      </c>
      <c r="AJ222" s="569" t="s">
        <v>8292</v>
      </c>
      <c r="AK222" s="503" t="s">
        <v>6140</v>
      </c>
      <c r="AL222" s="8" t="s">
        <v>6192</v>
      </c>
      <c r="AM222" s="424"/>
      <c r="AN222" s="425"/>
      <c r="AO222" s="4">
        <v>132297</v>
      </c>
      <c r="AP222" s="4"/>
      <c r="AQ222" s="234" t="e">
        <f>#REF!/R222</f>
        <v>#REF!</v>
      </c>
      <c r="AR222" s="234" t="e">
        <f>#REF!/AT222</f>
        <v>#REF!</v>
      </c>
      <c r="AS222" s="8" t="s">
        <v>8293</v>
      </c>
      <c r="AT222" s="4">
        <f>_xlfn.DAYS(U222,T222)</f>
        <v>183</v>
      </c>
      <c r="AU222" s="8" t="s">
        <v>6143</v>
      </c>
      <c r="AV222" s="8">
        <v>813</v>
      </c>
      <c r="AW222" s="232">
        <v>45782</v>
      </c>
      <c r="AX222" s="392">
        <v>38400000</v>
      </c>
      <c r="AY222" s="8">
        <v>958</v>
      </c>
      <c r="AZ222" s="392">
        <v>12378000</v>
      </c>
      <c r="BA222" s="420">
        <v>45797</v>
      </c>
      <c r="BB222" s="421"/>
      <c r="BC222" s="422"/>
      <c r="BD222" s="420"/>
      <c r="BE222" s="4"/>
      <c r="BF222" s="8" t="s">
        <v>6144</v>
      </c>
      <c r="BG222" s="232">
        <v>45743</v>
      </c>
      <c r="BH222" s="4">
        <v>5</v>
      </c>
      <c r="BI222" s="8">
        <v>5</v>
      </c>
      <c r="BJ222" s="231" t="s">
        <v>8294</v>
      </c>
      <c r="BK222" s="4" t="s">
        <v>202</v>
      </c>
      <c r="BL222" s="232">
        <v>45796</v>
      </c>
      <c r="BM222" s="232">
        <v>45793</v>
      </c>
      <c r="BN222" s="232">
        <v>46112</v>
      </c>
      <c r="BO222" s="232" t="s">
        <v>6144</v>
      </c>
      <c r="BP222" s="232" t="s">
        <v>805</v>
      </c>
      <c r="BQ222" s="8"/>
      <c r="BR222" s="403"/>
      <c r="BS222" s="8" t="s">
        <v>875</v>
      </c>
      <c r="BT222" s="8"/>
      <c r="BU222" s="8" t="s">
        <v>6147</v>
      </c>
      <c r="BV222" s="8" t="s">
        <v>6148</v>
      </c>
      <c r="BW222" s="597">
        <v>3025112686</v>
      </c>
      <c r="BX222" s="586" t="s">
        <v>8295</v>
      </c>
      <c r="BY222" s="416">
        <v>30260</v>
      </c>
      <c r="BZ222" s="8" t="s">
        <v>3136</v>
      </c>
      <c r="CA222" s="8"/>
      <c r="CB222" s="8"/>
      <c r="CC222" s="8"/>
      <c r="CD222" s="232"/>
      <c r="CE222" s="8" t="s">
        <v>797</v>
      </c>
      <c r="CF222" s="411">
        <f ca="1">DATEDIF(BY222,TODAY(),"Y")</f>
        <v>43</v>
      </c>
      <c r="CG222" s="421" t="s">
        <v>6209</v>
      </c>
      <c r="CH222" s="421" t="s">
        <v>6166</v>
      </c>
      <c r="CI222" s="198" t="s">
        <v>8296</v>
      </c>
      <c r="CJ222" s="8"/>
      <c r="CK222" s="8"/>
    </row>
    <row r="223" spans="1:89" ht="45.75">
      <c r="A223" s="415">
        <v>222</v>
      </c>
      <c r="B223" s="415"/>
      <c r="C223" s="640">
        <v>2025</v>
      </c>
      <c r="D223" s="415" t="s">
        <v>8297</v>
      </c>
      <c r="E223" s="905" t="s">
        <v>8298</v>
      </c>
      <c r="F223" s="907" t="s">
        <v>8299</v>
      </c>
      <c r="G223" s="415" t="s">
        <v>6130</v>
      </c>
      <c r="H223" s="579">
        <v>1023024363</v>
      </c>
      <c r="I223" s="415">
        <v>7</v>
      </c>
      <c r="J223" s="415" t="s">
        <v>6131</v>
      </c>
      <c r="K223" s="506" t="s">
        <v>8054</v>
      </c>
      <c r="L223" s="415" t="s">
        <v>8055</v>
      </c>
      <c r="M223" s="415" t="s">
        <v>7683</v>
      </c>
      <c r="N223" s="415">
        <v>10</v>
      </c>
      <c r="O223" s="415" t="s">
        <v>6135</v>
      </c>
      <c r="P223" s="415" t="s">
        <v>8180</v>
      </c>
      <c r="Q223" s="482">
        <v>45793</v>
      </c>
      <c r="R223" s="647">
        <v>4</v>
      </c>
      <c r="S223" s="641">
        <f>_xlfn.DAYS(U223,T223)</f>
        <v>122</v>
      </c>
      <c r="T223" s="482">
        <v>45798</v>
      </c>
      <c r="U223" s="482">
        <v>45920</v>
      </c>
      <c r="V223" s="482"/>
      <c r="W223" s="415"/>
      <c r="X223" s="579"/>
      <c r="Y223" s="644"/>
      <c r="Z223" s="415"/>
      <c r="AA223" s="482"/>
      <c r="AB223" s="495"/>
      <c r="AC223" s="420"/>
      <c r="AD223" s="420"/>
      <c r="AE223" s="420"/>
      <c r="AF223" s="420">
        <v>45920</v>
      </c>
      <c r="AG223" s="340">
        <f t="shared" ca="1" si="3"/>
        <v>-228</v>
      </c>
      <c r="AH223" s="423" t="s">
        <v>6138</v>
      </c>
      <c r="AI223" s="423" t="s">
        <v>6138</v>
      </c>
      <c r="AJ223" s="617" t="s">
        <v>8300</v>
      </c>
      <c r="AK223" s="503" t="s">
        <v>6140</v>
      </c>
      <c r="AL223" s="8" t="s">
        <v>6490</v>
      </c>
      <c r="AM223" s="424"/>
      <c r="AN223" s="425"/>
      <c r="AO223" s="4">
        <v>133023</v>
      </c>
      <c r="AP223" s="4"/>
      <c r="AQ223" s="234" t="e">
        <f>#REF!/R223</f>
        <v>#REF!</v>
      </c>
      <c r="AR223" s="234" t="e">
        <f>#REF!/AT223</f>
        <v>#REF!</v>
      </c>
      <c r="AS223" s="8" t="s">
        <v>8301</v>
      </c>
      <c r="AT223" s="4">
        <f>_xlfn.DAYS(U223,T223)</f>
        <v>122</v>
      </c>
      <c r="AU223" s="8" t="s">
        <v>6143</v>
      </c>
      <c r="AV223" s="8">
        <v>820</v>
      </c>
      <c r="AW223" s="232">
        <v>45793</v>
      </c>
      <c r="AX223" s="392">
        <v>100000000</v>
      </c>
      <c r="AY223" s="8">
        <v>956</v>
      </c>
      <c r="AZ223" s="392">
        <v>20000000</v>
      </c>
      <c r="BA223" s="420">
        <v>45796</v>
      </c>
      <c r="BB223" s="8" t="s">
        <v>6144</v>
      </c>
      <c r="BC223" s="422"/>
      <c r="BD223" s="420"/>
      <c r="BE223" s="4"/>
      <c r="BF223" s="8" t="s">
        <v>6144</v>
      </c>
      <c r="BG223" s="232">
        <v>45751</v>
      </c>
      <c r="BH223" s="4">
        <v>3</v>
      </c>
      <c r="BI223" s="8">
        <v>3</v>
      </c>
      <c r="BJ223" s="231" t="s">
        <v>8302</v>
      </c>
      <c r="BK223" s="4" t="s">
        <v>1541</v>
      </c>
      <c r="BL223" s="232">
        <v>45796</v>
      </c>
      <c r="BM223" s="232">
        <v>45793</v>
      </c>
      <c r="BN223" s="232">
        <v>46113</v>
      </c>
      <c r="BO223" s="232" t="s">
        <v>6144</v>
      </c>
      <c r="BP223" s="232" t="s">
        <v>805</v>
      </c>
      <c r="BQ223" s="8"/>
      <c r="BR223" s="403"/>
      <c r="BS223" s="8" t="s">
        <v>875</v>
      </c>
      <c r="BT223" s="8"/>
      <c r="BU223" s="8" t="s">
        <v>6162</v>
      </c>
      <c r="BV223" s="8" t="s">
        <v>6148</v>
      </c>
      <c r="BW223" s="597">
        <v>3186965494</v>
      </c>
      <c r="BX223" s="586" t="s">
        <v>8303</v>
      </c>
      <c r="BY223" s="416">
        <v>35705</v>
      </c>
      <c r="BZ223" s="8" t="s">
        <v>3831</v>
      </c>
      <c r="CA223" s="8"/>
      <c r="CB223" s="8"/>
      <c r="CC223" s="8"/>
      <c r="CD223" s="232"/>
      <c r="CE223" s="8" t="s">
        <v>797</v>
      </c>
      <c r="CF223" s="411">
        <f ca="1">DATEDIF(BY223,TODAY(),"Y")</f>
        <v>28</v>
      </c>
      <c r="CG223" s="421" t="s">
        <v>6181</v>
      </c>
      <c r="CH223" s="421" t="s">
        <v>6166</v>
      </c>
      <c r="CI223" s="198" t="s">
        <v>8304</v>
      </c>
      <c r="CJ223" s="8"/>
      <c r="CK223" s="8"/>
    </row>
    <row r="224" spans="1:89" ht="45.75">
      <c r="A224" s="415">
        <v>223</v>
      </c>
      <c r="B224" s="415"/>
      <c r="C224" s="640">
        <v>2025</v>
      </c>
      <c r="D224" s="415" t="s">
        <v>8305</v>
      </c>
      <c r="E224" s="905" t="s">
        <v>8306</v>
      </c>
      <c r="F224" s="907" t="s">
        <v>8307</v>
      </c>
      <c r="G224" s="415" t="s">
        <v>6130</v>
      </c>
      <c r="H224" s="579">
        <v>1033697166</v>
      </c>
      <c r="I224" s="415">
        <v>6</v>
      </c>
      <c r="J224" s="415" t="s">
        <v>6131</v>
      </c>
      <c r="K224" s="506" t="s">
        <v>8054</v>
      </c>
      <c r="L224" s="415" t="s">
        <v>8055</v>
      </c>
      <c r="M224" s="415" t="s">
        <v>7683</v>
      </c>
      <c r="N224" s="415">
        <v>10</v>
      </c>
      <c r="O224" s="415" t="s">
        <v>6135</v>
      </c>
      <c r="P224" s="415" t="s">
        <v>8180</v>
      </c>
      <c r="Q224" s="482">
        <v>45793</v>
      </c>
      <c r="R224" s="647">
        <v>4</v>
      </c>
      <c r="S224" s="641">
        <f>_xlfn.DAYS(U224,T224)</f>
        <v>122</v>
      </c>
      <c r="T224" s="482">
        <v>45798</v>
      </c>
      <c r="U224" s="482">
        <v>45920</v>
      </c>
      <c r="V224" s="661"/>
      <c r="W224" s="415"/>
      <c r="X224" s="579"/>
      <c r="Y224" s="644"/>
      <c r="Z224" s="415"/>
      <c r="AA224" s="482"/>
      <c r="AB224" s="495"/>
      <c r="AC224" s="420"/>
      <c r="AD224" s="420"/>
      <c r="AE224" s="420"/>
      <c r="AF224" s="420">
        <v>45920</v>
      </c>
      <c r="AG224" s="340">
        <f t="shared" ca="1" si="3"/>
        <v>-228</v>
      </c>
      <c r="AH224" s="423" t="s">
        <v>6138</v>
      </c>
      <c r="AI224" s="423" t="s">
        <v>6138</v>
      </c>
      <c r="AJ224" s="569" t="s">
        <v>8308</v>
      </c>
      <c r="AK224" s="503" t="s">
        <v>6140</v>
      </c>
      <c r="AL224" s="8" t="s">
        <v>6490</v>
      </c>
      <c r="AM224" s="424"/>
      <c r="AN224" s="425"/>
      <c r="AO224" s="551">
        <v>133023</v>
      </c>
      <c r="AP224" s="4"/>
      <c r="AQ224" s="234" t="e">
        <f>#REF!/R224</f>
        <v>#REF!</v>
      </c>
      <c r="AR224" s="234" t="e">
        <f>#REF!/AT224</f>
        <v>#REF!</v>
      </c>
      <c r="AS224" s="8" t="s">
        <v>8309</v>
      </c>
      <c r="AT224" s="4">
        <f>_xlfn.DAYS(U224,T224)</f>
        <v>122</v>
      </c>
      <c r="AU224" s="8" t="s">
        <v>6143</v>
      </c>
      <c r="AV224" s="8">
        <v>820</v>
      </c>
      <c r="AW224" s="232">
        <v>45793</v>
      </c>
      <c r="AX224" s="392">
        <v>100000000</v>
      </c>
      <c r="AY224" s="8">
        <v>955</v>
      </c>
      <c r="AZ224" s="392">
        <v>20000000</v>
      </c>
      <c r="BA224" s="420">
        <v>45796</v>
      </c>
      <c r="BB224" s="8" t="s">
        <v>6144</v>
      </c>
      <c r="BC224" s="422"/>
      <c r="BD224" s="420"/>
      <c r="BE224" s="4"/>
      <c r="BF224" s="8" t="s">
        <v>6144</v>
      </c>
      <c r="BG224" s="232">
        <v>45798</v>
      </c>
      <c r="BH224" s="4">
        <v>3</v>
      </c>
      <c r="BI224" s="8">
        <v>3</v>
      </c>
      <c r="BJ224" s="231" t="s">
        <v>8310</v>
      </c>
      <c r="BK224" s="4" t="s">
        <v>202</v>
      </c>
      <c r="BL224" s="232">
        <v>45796</v>
      </c>
      <c r="BM224" s="232">
        <v>45793</v>
      </c>
      <c r="BN224" s="232">
        <v>46112</v>
      </c>
      <c r="BO224" s="232" t="s">
        <v>6144</v>
      </c>
      <c r="BP224" s="232" t="s">
        <v>805</v>
      </c>
      <c r="BQ224" s="8"/>
      <c r="BR224" s="403"/>
      <c r="BS224" s="8" t="s">
        <v>875</v>
      </c>
      <c r="BT224" s="8"/>
      <c r="BU224" s="8" t="s">
        <v>6162</v>
      </c>
      <c r="BV224" s="8" t="s">
        <v>6148</v>
      </c>
      <c r="BW224" s="597">
        <v>3202674643</v>
      </c>
      <c r="BX224" s="586" t="s">
        <v>8311</v>
      </c>
      <c r="BY224" s="416">
        <v>32283</v>
      </c>
      <c r="BZ224" s="8" t="s">
        <v>3831</v>
      </c>
      <c r="CA224" s="8"/>
      <c r="CB224" s="8"/>
      <c r="CC224" s="8"/>
      <c r="CD224" s="232"/>
      <c r="CE224" s="8" t="s">
        <v>797</v>
      </c>
      <c r="CF224" s="411">
        <f ca="1">DATEDIF(BY224,TODAY(),"Y")</f>
        <v>37</v>
      </c>
      <c r="CG224" s="421" t="s">
        <v>6165</v>
      </c>
      <c r="CH224" s="421" t="s">
        <v>6166</v>
      </c>
      <c r="CI224" s="198" t="s">
        <v>8312</v>
      </c>
      <c r="CJ224" s="8"/>
      <c r="CK224" s="8"/>
    </row>
    <row r="225" spans="1:89" ht="60.75">
      <c r="A225" s="415">
        <v>224</v>
      </c>
      <c r="B225" s="415"/>
      <c r="C225" s="640">
        <v>2025</v>
      </c>
      <c r="D225" s="415" t="s">
        <v>8313</v>
      </c>
      <c r="E225" s="905" t="s">
        <v>8314</v>
      </c>
      <c r="F225" s="907" t="s">
        <v>8315</v>
      </c>
      <c r="G225" s="415" t="s">
        <v>6130</v>
      </c>
      <c r="H225" s="579">
        <v>80062489</v>
      </c>
      <c r="I225" s="415">
        <v>4</v>
      </c>
      <c r="J225" s="415" t="s">
        <v>6131</v>
      </c>
      <c r="K225" s="506" t="s">
        <v>8143</v>
      </c>
      <c r="L225" s="415" t="s">
        <v>7618</v>
      </c>
      <c r="M225" s="415" t="s">
        <v>6548</v>
      </c>
      <c r="N225" s="415">
        <v>10</v>
      </c>
      <c r="O225" s="415" t="s">
        <v>6135</v>
      </c>
      <c r="P225" s="415" t="s">
        <v>8316</v>
      </c>
      <c r="Q225" s="482">
        <v>45804</v>
      </c>
      <c r="R225" s="647">
        <v>6</v>
      </c>
      <c r="S225" s="641">
        <f>_xlfn.DAYS(U225,T225)</f>
        <v>182</v>
      </c>
      <c r="T225" s="482">
        <v>45810</v>
      </c>
      <c r="U225" s="482">
        <v>45992</v>
      </c>
      <c r="V225" s="482"/>
      <c r="W225" s="415"/>
      <c r="X225" s="579"/>
      <c r="Y225" s="644"/>
      <c r="Z225" s="415"/>
      <c r="AA225" s="482"/>
      <c r="AB225" s="495"/>
      <c r="AC225" s="420"/>
      <c r="AD225" s="420"/>
      <c r="AE225" s="420"/>
      <c r="AF225" s="420">
        <v>45992</v>
      </c>
      <c r="AG225" s="340">
        <f t="shared" ca="1" si="3"/>
        <v>-156</v>
      </c>
      <c r="AH225" s="423" t="s">
        <v>6138</v>
      </c>
      <c r="AI225" s="423" t="s">
        <v>6138</v>
      </c>
      <c r="AJ225" s="347" t="s">
        <v>8317</v>
      </c>
      <c r="AK225" s="503" t="s">
        <v>6140</v>
      </c>
      <c r="AL225" s="8" t="s">
        <v>6490</v>
      </c>
      <c r="AM225" s="424"/>
      <c r="AN225" s="425"/>
      <c r="AO225" s="551">
        <v>131615</v>
      </c>
      <c r="AP225" s="4"/>
      <c r="AQ225" s="234" t="e">
        <f>#REF!/R225</f>
        <v>#REF!</v>
      </c>
      <c r="AR225" s="234" t="e">
        <f>#REF!/AT225</f>
        <v>#REF!</v>
      </c>
      <c r="AS225" s="8" t="s">
        <v>8318</v>
      </c>
      <c r="AT225" s="4">
        <f>_xlfn.DAYS(U225,T225)</f>
        <v>182</v>
      </c>
      <c r="AU225" s="8" t="s">
        <v>64</v>
      </c>
      <c r="AV225" s="8">
        <v>808</v>
      </c>
      <c r="AW225" s="232">
        <v>45761</v>
      </c>
      <c r="AX225" s="392">
        <v>75000000</v>
      </c>
      <c r="AY225" s="8">
        <v>969</v>
      </c>
      <c r="AZ225" s="392">
        <v>15000000</v>
      </c>
      <c r="BA225" s="420">
        <v>45807</v>
      </c>
      <c r="BB225" s="421"/>
      <c r="BC225" s="422"/>
      <c r="BD225" s="420"/>
      <c r="BE225" s="4"/>
      <c r="BF225" s="8" t="s">
        <v>6144</v>
      </c>
      <c r="BG225" s="232">
        <v>45811</v>
      </c>
      <c r="BH225" s="4">
        <v>5</v>
      </c>
      <c r="BI225" s="8">
        <v>5</v>
      </c>
      <c r="BJ225" s="414" t="s">
        <v>8319</v>
      </c>
      <c r="BK225" s="4" t="s">
        <v>202</v>
      </c>
      <c r="BL225" s="232">
        <v>45805</v>
      </c>
      <c r="BM225" s="232">
        <v>45804</v>
      </c>
      <c r="BN225" s="232">
        <v>45818</v>
      </c>
      <c r="BO225" s="232" t="s">
        <v>6144</v>
      </c>
      <c r="BP225" s="232" t="s">
        <v>805</v>
      </c>
      <c r="BQ225" s="8"/>
      <c r="BR225" s="403"/>
      <c r="BS225" s="8" t="s">
        <v>875</v>
      </c>
      <c r="BT225" s="8"/>
      <c r="BU225" s="8" t="s">
        <v>6147</v>
      </c>
      <c r="BV225" s="8" t="s">
        <v>6148</v>
      </c>
      <c r="BW225" s="597">
        <v>3142719662</v>
      </c>
      <c r="BX225" s="586" t="s">
        <v>8320</v>
      </c>
      <c r="BY225" s="416">
        <v>28959</v>
      </c>
      <c r="BZ225" s="8" t="s">
        <v>3136</v>
      </c>
      <c r="CA225" s="8"/>
      <c r="CB225" s="8"/>
      <c r="CC225" s="8"/>
      <c r="CD225" s="232"/>
      <c r="CE225" s="8" t="s">
        <v>797</v>
      </c>
      <c r="CF225" s="411">
        <f ca="1">DATEDIF(BY225,TODAY(),"Y")</f>
        <v>47</v>
      </c>
      <c r="CG225" s="421"/>
      <c r="CH225" s="421" t="s">
        <v>7380</v>
      </c>
      <c r="CI225" s="198" t="s">
        <v>8321</v>
      </c>
      <c r="CJ225" s="8"/>
      <c r="CK225" s="8"/>
    </row>
    <row r="226" spans="1:89" ht="60.75">
      <c r="A226" s="415">
        <v>225</v>
      </c>
      <c r="B226" s="415"/>
      <c r="C226" s="640">
        <v>2025</v>
      </c>
      <c r="D226" s="415" t="s">
        <v>8322</v>
      </c>
      <c r="E226" s="905" t="s">
        <v>8323</v>
      </c>
      <c r="F226" s="907" t="s">
        <v>8324</v>
      </c>
      <c r="G226" s="415" t="s">
        <v>6130</v>
      </c>
      <c r="H226" s="579">
        <v>39739999</v>
      </c>
      <c r="I226" s="415">
        <v>7</v>
      </c>
      <c r="J226" s="415" t="s">
        <v>6131</v>
      </c>
      <c r="K226" s="415" t="s">
        <v>6581</v>
      </c>
      <c r="L226" s="415" t="s">
        <v>7067</v>
      </c>
      <c r="M226" s="415" t="s">
        <v>7683</v>
      </c>
      <c r="N226" s="415">
        <v>10</v>
      </c>
      <c r="O226" s="415" t="s">
        <v>6135</v>
      </c>
      <c r="P226" s="415" t="s">
        <v>7955</v>
      </c>
      <c r="Q226" s="482">
        <v>45800</v>
      </c>
      <c r="R226" s="647">
        <v>6</v>
      </c>
      <c r="S226" s="641">
        <f>_xlfn.DAYS(U226,T226)</f>
        <v>183</v>
      </c>
      <c r="T226" s="482">
        <v>45805</v>
      </c>
      <c r="U226" s="482">
        <v>45988</v>
      </c>
      <c r="V226" s="482"/>
      <c r="W226" s="415"/>
      <c r="X226" s="579"/>
      <c r="Y226" s="644"/>
      <c r="Z226" s="415"/>
      <c r="AA226" s="482"/>
      <c r="AB226" s="495"/>
      <c r="AC226" s="420"/>
      <c r="AD226" s="420"/>
      <c r="AE226" s="420"/>
      <c r="AF226" s="420">
        <v>45988</v>
      </c>
      <c r="AG226" s="340">
        <f t="shared" ca="1" si="3"/>
        <v>-160</v>
      </c>
      <c r="AH226" s="423" t="s">
        <v>6138</v>
      </c>
      <c r="AI226" s="423" t="s">
        <v>6138</v>
      </c>
      <c r="AJ226" s="549" t="s">
        <v>8325</v>
      </c>
      <c r="AK226" s="503" t="s">
        <v>6140</v>
      </c>
      <c r="AL226" s="8" t="s">
        <v>6192</v>
      </c>
      <c r="AM226" s="424"/>
      <c r="AN226" s="425"/>
      <c r="AO226" s="551">
        <v>132386</v>
      </c>
      <c r="AP226" s="4"/>
      <c r="AQ226" s="234" t="e">
        <f>#REF!/R226</f>
        <v>#REF!</v>
      </c>
      <c r="AR226" s="234" t="e">
        <f>#REF!/AT226</f>
        <v>#REF!</v>
      </c>
      <c r="AS226" s="8" t="s">
        <v>8326</v>
      </c>
      <c r="AT226" s="4">
        <f>_xlfn.DAYS(U226,T226)</f>
        <v>183</v>
      </c>
      <c r="AU226" s="8" t="s">
        <v>6143</v>
      </c>
      <c r="AV226" s="8">
        <v>792</v>
      </c>
      <c r="AW226" s="232">
        <v>45748</v>
      </c>
      <c r="AX226" s="392">
        <v>120000000</v>
      </c>
      <c r="AY226" s="8">
        <v>965</v>
      </c>
      <c r="AZ226" s="392">
        <v>30000000</v>
      </c>
      <c r="BA226" s="420">
        <v>45804</v>
      </c>
      <c r="BB226" s="421"/>
      <c r="BC226" s="422"/>
      <c r="BD226" s="420"/>
      <c r="BE226" s="4"/>
      <c r="BF226" s="8" t="s">
        <v>6144</v>
      </c>
      <c r="BG226" s="232">
        <v>45805</v>
      </c>
      <c r="BH226" s="4">
        <v>1</v>
      </c>
      <c r="BI226" s="8">
        <v>1</v>
      </c>
      <c r="BJ226" s="231" t="s">
        <v>8327</v>
      </c>
      <c r="BK226" s="4" t="s">
        <v>202</v>
      </c>
      <c r="BL226" s="232">
        <v>45800</v>
      </c>
      <c r="BM226" s="232">
        <v>45800</v>
      </c>
      <c r="BN226" s="232">
        <v>46173</v>
      </c>
      <c r="BO226" s="232" t="s">
        <v>6144</v>
      </c>
      <c r="BP226" s="232" t="s">
        <v>805</v>
      </c>
      <c r="BQ226" s="8"/>
      <c r="BR226" s="403"/>
      <c r="BS226" s="8" t="s">
        <v>875</v>
      </c>
      <c r="BT226" s="8"/>
      <c r="BU226" s="8" t="s">
        <v>6162</v>
      </c>
      <c r="BV226" s="8" t="s">
        <v>6148</v>
      </c>
      <c r="BW226" s="597">
        <v>3142117150</v>
      </c>
      <c r="BX226" s="586" t="s">
        <v>8328</v>
      </c>
      <c r="BY226" s="416">
        <v>25661</v>
      </c>
      <c r="BZ226" s="8" t="s">
        <v>3831</v>
      </c>
      <c r="CA226" s="8"/>
      <c r="CB226" s="8"/>
      <c r="CC226" s="8"/>
      <c r="CD226" s="232"/>
      <c r="CE226" s="8" t="s">
        <v>797</v>
      </c>
      <c r="CF226" s="411">
        <f ca="1">DATEDIF(BY226,TODAY(),"Y")</f>
        <v>56</v>
      </c>
      <c r="CG226" s="421" t="s">
        <v>6165</v>
      </c>
      <c r="CH226" s="421" t="s">
        <v>6210</v>
      </c>
      <c r="CI226" s="198" t="s">
        <v>8329</v>
      </c>
      <c r="CJ226" s="8"/>
      <c r="CK226" s="8"/>
    </row>
    <row r="227" spans="1:89" ht="60.75">
      <c r="A227" s="415">
        <v>226</v>
      </c>
      <c r="B227" s="415"/>
      <c r="C227" s="640">
        <v>2025</v>
      </c>
      <c r="D227" s="415" t="s">
        <v>8330</v>
      </c>
      <c r="E227" s="905" t="s">
        <v>8331</v>
      </c>
      <c r="F227" s="907" t="s">
        <v>8332</v>
      </c>
      <c r="G227" s="415" t="s">
        <v>6130</v>
      </c>
      <c r="H227" s="579">
        <v>51678981</v>
      </c>
      <c r="I227" s="415">
        <v>6</v>
      </c>
      <c r="J227" s="415" t="s">
        <v>6131</v>
      </c>
      <c r="K227" s="506" t="s">
        <v>8143</v>
      </c>
      <c r="L227" s="415" t="s">
        <v>7618</v>
      </c>
      <c r="M227" s="415" t="s">
        <v>7858</v>
      </c>
      <c r="N227" s="415">
        <v>10</v>
      </c>
      <c r="O227" s="415" t="s">
        <v>6135</v>
      </c>
      <c r="P227" s="415" t="s">
        <v>8144</v>
      </c>
      <c r="Q227" s="482">
        <v>45800</v>
      </c>
      <c r="R227" s="647">
        <v>6</v>
      </c>
      <c r="S227" s="641">
        <f>_xlfn.DAYS(U227,T227)</f>
        <v>183</v>
      </c>
      <c r="T227" s="482">
        <v>45804</v>
      </c>
      <c r="U227" s="482">
        <v>45987</v>
      </c>
      <c r="V227" s="482"/>
      <c r="W227" s="415"/>
      <c r="X227" s="579"/>
      <c r="Y227" s="644"/>
      <c r="Z227" s="415"/>
      <c r="AA227" s="482"/>
      <c r="AB227" s="495"/>
      <c r="AC227" s="420"/>
      <c r="AD227" s="420"/>
      <c r="AE227" s="420"/>
      <c r="AF227" s="420">
        <v>45987</v>
      </c>
      <c r="AG227" s="340">
        <f t="shared" ca="1" si="3"/>
        <v>-161</v>
      </c>
      <c r="AH227" s="423" t="s">
        <v>6138</v>
      </c>
      <c r="AI227" s="423" t="s">
        <v>6138</v>
      </c>
      <c r="AJ227" s="463" t="s">
        <v>8333</v>
      </c>
      <c r="AK227" s="503" t="s">
        <v>6140</v>
      </c>
      <c r="AL227" s="8" t="s">
        <v>6490</v>
      </c>
      <c r="AM227" s="424"/>
      <c r="AN227" s="425"/>
      <c r="AO227" s="551">
        <v>131615</v>
      </c>
      <c r="AP227" s="4"/>
      <c r="AQ227" s="234" t="e">
        <f>#REF!/R227</f>
        <v>#REF!</v>
      </c>
      <c r="AR227" s="234" t="e">
        <f>#REF!/AT227</f>
        <v>#REF!</v>
      </c>
      <c r="AS227" s="8" t="s">
        <v>8334</v>
      </c>
      <c r="AT227" s="4">
        <f>_xlfn.DAYS(U227,T227)</f>
        <v>183</v>
      </c>
      <c r="AU227" s="8" t="s">
        <v>6143</v>
      </c>
      <c r="AV227" s="8">
        <v>808</v>
      </c>
      <c r="AW227" s="232">
        <v>45761</v>
      </c>
      <c r="AX227" s="392">
        <v>75000000</v>
      </c>
      <c r="AY227" s="8">
        <v>963</v>
      </c>
      <c r="AZ227" s="392">
        <v>15000000</v>
      </c>
      <c r="BA227" s="420">
        <v>45800</v>
      </c>
      <c r="BB227" s="421"/>
      <c r="BC227" s="422"/>
      <c r="BD227" s="420"/>
      <c r="BE227" s="4"/>
      <c r="BF227" s="8" t="s">
        <v>6144</v>
      </c>
      <c r="BG227" s="232" t="s">
        <v>8335</v>
      </c>
      <c r="BH227" s="4">
        <v>5</v>
      </c>
      <c r="BI227" s="8">
        <v>5</v>
      </c>
      <c r="BJ227" s="414" t="s">
        <v>8336</v>
      </c>
      <c r="BK227" s="4" t="s">
        <v>1541</v>
      </c>
      <c r="BL227" s="232">
        <v>45800</v>
      </c>
      <c r="BM227" s="232">
        <v>45800</v>
      </c>
      <c r="BN227" s="232">
        <v>46189</v>
      </c>
      <c r="BO227" s="232" t="s">
        <v>6144</v>
      </c>
      <c r="BP227" s="232" t="s">
        <v>805</v>
      </c>
      <c r="BQ227" s="8"/>
      <c r="BR227" s="403"/>
      <c r="BS227" s="8" t="s">
        <v>875</v>
      </c>
      <c r="BT227" s="8"/>
      <c r="BU227" s="8" t="s">
        <v>6162</v>
      </c>
      <c r="BV227" s="8" t="s">
        <v>6148</v>
      </c>
      <c r="BW227" s="597">
        <v>3203079805</v>
      </c>
      <c r="BX227" s="586" t="s">
        <v>8337</v>
      </c>
      <c r="BY227" s="416">
        <v>22718</v>
      </c>
      <c r="BZ227" s="8" t="s">
        <v>3136</v>
      </c>
      <c r="CA227" s="8"/>
      <c r="CB227" s="8"/>
      <c r="CC227" s="8"/>
      <c r="CD227" s="232"/>
      <c r="CE227" s="8" t="s">
        <v>797</v>
      </c>
      <c r="CF227" s="411">
        <f ca="1">DATEDIF(BY227,TODAY(),"Y")</f>
        <v>64</v>
      </c>
      <c r="CG227" s="421" t="s">
        <v>6165</v>
      </c>
      <c r="CH227" s="421" t="s">
        <v>6182</v>
      </c>
      <c r="CI227" s="198" t="s">
        <v>8338</v>
      </c>
      <c r="CJ227" s="8"/>
      <c r="CK227" s="8"/>
    </row>
    <row r="228" spans="1:89" ht="60.75">
      <c r="A228" s="415">
        <v>227</v>
      </c>
      <c r="B228" s="415"/>
      <c r="C228" s="640">
        <v>2025</v>
      </c>
      <c r="D228" s="415" t="s">
        <v>8339</v>
      </c>
      <c r="E228" s="905" t="s">
        <v>8340</v>
      </c>
      <c r="F228" s="907" t="s">
        <v>8341</v>
      </c>
      <c r="G228" s="415" t="s">
        <v>6130</v>
      </c>
      <c r="H228" s="579">
        <v>1013593116</v>
      </c>
      <c r="I228" s="415">
        <v>8</v>
      </c>
      <c r="J228" s="415" t="s">
        <v>6131</v>
      </c>
      <c r="K228" s="506" t="s">
        <v>8143</v>
      </c>
      <c r="L228" s="415" t="s">
        <v>7618</v>
      </c>
      <c r="M228" s="415" t="s">
        <v>7858</v>
      </c>
      <c r="N228" s="415">
        <v>10</v>
      </c>
      <c r="O228" s="415" t="s">
        <v>6135</v>
      </c>
      <c r="P228" s="415" t="s">
        <v>8144</v>
      </c>
      <c r="Q228" s="482">
        <v>45800</v>
      </c>
      <c r="R228" s="647">
        <v>6</v>
      </c>
      <c r="S228" s="641">
        <f>_xlfn.DAYS(U228,T228)</f>
        <v>183</v>
      </c>
      <c r="T228" s="482">
        <v>45804</v>
      </c>
      <c r="U228" s="482">
        <v>45987</v>
      </c>
      <c r="V228" s="482"/>
      <c r="W228" s="415"/>
      <c r="X228" s="579"/>
      <c r="Y228" s="644"/>
      <c r="Z228" s="415"/>
      <c r="AA228" s="482"/>
      <c r="AB228" s="495"/>
      <c r="AC228" s="420"/>
      <c r="AD228" s="420"/>
      <c r="AE228" s="420"/>
      <c r="AF228" s="420">
        <v>45987</v>
      </c>
      <c r="AG228" s="340">
        <f t="shared" ca="1" si="3"/>
        <v>-161</v>
      </c>
      <c r="AH228" s="423" t="s">
        <v>6138</v>
      </c>
      <c r="AI228" s="423" t="s">
        <v>6138</v>
      </c>
      <c r="AJ228" s="549" t="s">
        <v>8342</v>
      </c>
      <c r="AK228" s="503" t="s">
        <v>6140</v>
      </c>
      <c r="AL228" s="8" t="s">
        <v>6490</v>
      </c>
      <c r="AM228" s="424"/>
      <c r="AN228" s="425"/>
      <c r="AO228" s="551">
        <v>131615</v>
      </c>
      <c r="AP228" s="4"/>
      <c r="AQ228" s="234" t="e">
        <f>#REF!/R228</f>
        <v>#REF!</v>
      </c>
      <c r="AR228" s="234" t="e">
        <f>#REF!/AT228</f>
        <v>#REF!</v>
      </c>
      <c r="AS228" s="8" t="s">
        <v>8343</v>
      </c>
      <c r="AT228" s="4">
        <f>_xlfn.DAYS(U228,T228)</f>
        <v>183</v>
      </c>
      <c r="AU228" s="8" t="s">
        <v>6143</v>
      </c>
      <c r="AV228" s="8">
        <v>808</v>
      </c>
      <c r="AW228" s="232">
        <v>45761</v>
      </c>
      <c r="AX228" s="392">
        <v>75000000</v>
      </c>
      <c r="AY228" s="8">
        <v>964</v>
      </c>
      <c r="AZ228" s="392">
        <v>15000000</v>
      </c>
      <c r="BA228" s="420">
        <v>45803</v>
      </c>
      <c r="BB228" s="8" t="s">
        <v>6144</v>
      </c>
      <c r="BC228" s="422"/>
      <c r="BD228" s="420"/>
      <c r="BE228" s="4"/>
      <c r="BF228" s="8" t="s">
        <v>6144</v>
      </c>
      <c r="BG228" s="232">
        <v>45804</v>
      </c>
      <c r="BH228" s="4">
        <v>5</v>
      </c>
      <c r="BI228" s="8">
        <v>5</v>
      </c>
      <c r="BJ228" s="231" t="s">
        <v>8344</v>
      </c>
      <c r="BK228" s="4" t="s">
        <v>1541</v>
      </c>
      <c r="BL228" s="232">
        <v>45800</v>
      </c>
      <c r="BM228" s="232">
        <v>45800</v>
      </c>
      <c r="BN228" s="232">
        <v>46172</v>
      </c>
      <c r="BO228" s="232" t="s">
        <v>6144</v>
      </c>
      <c r="BP228" s="232" t="s">
        <v>805</v>
      </c>
      <c r="BQ228" s="8"/>
      <c r="BR228" s="403"/>
      <c r="BS228" s="8" t="s">
        <v>875</v>
      </c>
      <c r="BT228" s="8"/>
      <c r="BU228" s="8" t="s">
        <v>6162</v>
      </c>
      <c r="BV228" s="8" t="s">
        <v>6148</v>
      </c>
      <c r="BW228" s="597">
        <v>3150507095</v>
      </c>
      <c r="BX228" s="586" t="s">
        <v>8345</v>
      </c>
      <c r="BY228" s="416">
        <v>32150</v>
      </c>
      <c r="BZ228" s="8" t="s">
        <v>3136</v>
      </c>
      <c r="CA228" s="8"/>
      <c r="CB228" s="8"/>
      <c r="CC228" s="8"/>
      <c r="CD228" s="232"/>
      <c r="CE228" s="8" t="s">
        <v>797</v>
      </c>
      <c r="CF228" s="411">
        <f ca="1">DATEDIF(BY228,TODAY(),"Y")</f>
        <v>38</v>
      </c>
      <c r="CG228" s="421" t="s">
        <v>6165</v>
      </c>
      <c r="CH228" s="421" t="s">
        <v>6245</v>
      </c>
      <c r="CI228" s="198" t="s">
        <v>8346</v>
      </c>
      <c r="CJ228" s="8"/>
      <c r="CK228" s="8"/>
    </row>
    <row r="229" spans="1:89" ht="45.75">
      <c r="A229" s="415">
        <v>228</v>
      </c>
      <c r="B229" s="415"/>
      <c r="C229" s="640">
        <v>2025</v>
      </c>
      <c r="D229" s="415" t="s">
        <v>8347</v>
      </c>
      <c r="E229" s="905" t="s">
        <v>8348</v>
      </c>
      <c r="F229" s="907" t="s">
        <v>8349</v>
      </c>
      <c r="G229" s="415" t="s">
        <v>6130</v>
      </c>
      <c r="H229" s="579">
        <v>80817928</v>
      </c>
      <c r="I229" s="415">
        <v>8</v>
      </c>
      <c r="J229" s="415" t="s">
        <v>6131</v>
      </c>
      <c r="K229" s="506" t="s">
        <v>6570</v>
      </c>
      <c r="L229" s="415" t="s">
        <v>7003</v>
      </c>
      <c r="M229" s="415" t="s">
        <v>6548</v>
      </c>
      <c r="N229" s="415">
        <v>10</v>
      </c>
      <c r="O229" s="415" t="s">
        <v>6135</v>
      </c>
      <c r="P229" s="415" t="s">
        <v>8350</v>
      </c>
      <c r="Q229" s="482">
        <v>45800</v>
      </c>
      <c r="R229" s="647">
        <v>6</v>
      </c>
      <c r="S229" s="641">
        <f>_xlfn.DAYS(U229,T229)</f>
        <v>183</v>
      </c>
      <c r="T229" s="482">
        <v>45806</v>
      </c>
      <c r="U229" s="482">
        <v>45989</v>
      </c>
      <c r="V229" s="482"/>
      <c r="W229" s="415"/>
      <c r="X229" s="579"/>
      <c r="Y229" s="644"/>
      <c r="Z229" s="415"/>
      <c r="AA229" s="482"/>
      <c r="AB229" s="495"/>
      <c r="AC229" s="420"/>
      <c r="AD229" s="420"/>
      <c r="AE229" s="420"/>
      <c r="AF229" s="420">
        <v>45989</v>
      </c>
      <c r="AG229" s="340">
        <f t="shared" ca="1" si="3"/>
        <v>-159</v>
      </c>
      <c r="AH229" s="423" t="s">
        <v>6138</v>
      </c>
      <c r="AI229" s="423" t="s">
        <v>6138</v>
      </c>
      <c r="AJ229" s="463" t="s">
        <v>8351</v>
      </c>
      <c r="AK229" s="503" t="s">
        <v>6140</v>
      </c>
      <c r="AL229" s="8" t="s">
        <v>1527</v>
      </c>
      <c r="AM229" s="424"/>
      <c r="AN229" s="425"/>
      <c r="AO229" s="551">
        <v>131764</v>
      </c>
      <c r="AP229" s="4"/>
      <c r="AQ229" s="234" t="e">
        <f>#REF!/R229</f>
        <v>#REF!</v>
      </c>
      <c r="AR229" s="234" t="e">
        <f>#REF!/AT229</f>
        <v>#REF!</v>
      </c>
      <c r="AS229" s="8" t="s">
        <v>8352</v>
      </c>
      <c r="AT229" s="4">
        <f>_xlfn.DAYS(U229,T229)</f>
        <v>183</v>
      </c>
      <c r="AU229" s="8" t="s">
        <v>6143</v>
      </c>
      <c r="AV229" s="8">
        <v>816</v>
      </c>
      <c r="AW229" s="232">
        <v>45790</v>
      </c>
      <c r="AX229" s="392">
        <v>42000000</v>
      </c>
      <c r="AY229" s="8">
        <v>966</v>
      </c>
      <c r="AZ229" s="392">
        <v>21000000</v>
      </c>
      <c r="BA229" s="420">
        <v>45805</v>
      </c>
      <c r="BB229" s="421"/>
      <c r="BC229" s="422"/>
      <c r="BD229" s="420"/>
      <c r="BE229" s="4"/>
      <c r="BF229" s="8" t="s">
        <v>6144</v>
      </c>
      <c r="BG229" s="232">
        <v>45806</v>
      </c>
      <c r="BH229" s="4">
        <v>1</v>
      </c>
      <c r="BI229" s="8">
        <v>1</v>
      </c>
      <c r="BJ229" s="231" t="s">
        <v>8353</v>
      </c>
      <c r="BK229" s="4" t="s">
        <v>202</v>
      </c>
      <c r="BL229" s="232">
        <v>45800</v>
      </c>
      <c r="BM229" s="232">
        <v>45800</v>
      </c>
      <c r="BN229" s="232">
        <v>46174</v>
      </c>
      <c r="BO229" s="232" t="s">
        <v>6144</v>
      </c>
      <c r="BP229" s="232" t="s">
        <v>805</v>
      </c>
      <c r="BQ229" s="8"/>
      <c r="BR229" s="403"/>
      <c r="BS229" s="8" t="s">
        <v>875</v>
      </c>
      <c r="BT229" s="8"/>
      <c r="BU229" s="8" t="s">
        <v>6147</v>
      </c>
      <c r="BV229" s="8" t="s">
        <v>6148</v>
      </c>
      <c r="BW229" s="597"/>
      <c r="BX229" s="586" t="s">
        <v>8354</v>
      </c>
      <c r="BY229" s="416">
        <v>31000</v>
      </c>
      <c r="BZ229" s="8" t="s">
        <v>3831</v>
      </c>
      <c r="CA229" s="8"/>
      <c r="CB229" s="8"/>
      <c r="CC229" s="8"/>
      <c r="CD229" s="232"/>
      <c r="CE229" s="8" t="s">
        <v>797</v>
      </c>
      <c r="CF229" s="411">
        <f ca="1">DATEDIF(BY229,TODAY(),"Y")</f>
        <v>41</v>
      </c>
      <c r="CG229" s="421" t="s">
        <v>6181</v>
      </c>
      <c r="CH229" s="421" t="s">
        <v>6343</v>
      </c>
      <c r="CI229" s="198" t="s">
        <v>8355</v>
      </c>
      <c r="CJ229" s="8"/>
      <c r="CK229" s="8"/>
    </row>
    <row r="230" spans="1:89" ht="60.75">
      <c r="A230" s="415">
        <v>229</v>
      </c>
      <c r="B230" s="415"/>
      <c r="C230" s="640">
        <v>2025</v>
      </c>
      <c r="D230" s="415" t="s">
        <v>8356</v>
      </c>
      <c r="E230" s="905" t="s">
        <v>8357</v>
      </c>
      <c r="F230" s="907" t="s">
        <v>8358</v>
      </c>
      <c r="G230" s="415" t="s">
        <v>6130</v>
      </c>
      <c r="H230" s="579">
        <v>1121881058</v>
      </c>
      <c r="I230" s="415">
        <v>6</v>
      </c>
      <c r="J230" s="415" t="s">
        <v>6131</v>
      </c>
      <c r="K230" s="506" t="s">
        <v>7143</v>
      </c>
      <c r="L230" s="415" t="s">
        <v>7144</v>
      </c>
      <c r="M230" s="415" t="s">
        <v>6530</v>
      </c>
      <c r="N230" s="415">
        <v>10</v>
      </c>
      <c r="O230" s="415" t="s">
        <v>6135</v>
      </c>
      <c r="P230" s="415" t="s">
        <v>8359</v>
      </c>
      <c r="Q230" s="482">
        <v>45804</v>
      </c>
      <c r="R230" s="647">
        <v>6</v>
      </c>
      <c r="S230" s="641">
        <f>_xlfn.DAYS(U230,T230)</f>
        <v>182</v>
      </c>
      <c r="T230" s="482">
        <v>45812</v>
      </c>
      <c r="U230" s="482">
        <v>45994</v>
      </c>
      <c r="V230" s="482"/>
      <c r="W230" s="415"/>
      <c r="X230" s="579"/>
      <c r="Y230" s="644"/>
      <c r="Z230" s="415"/>
      <c r="AA230" s="482"/>
      <c r="AB230" s="495"/>
      <c r="AC230" s="420"/>
      <c r="AD230" s="420"/>
      <c r="AE230" s="420"/>
      <c r="AF230" s="420">
        <v>45994</v>
      </c>
      <c r="AG230" s="340">
        <f t="shared" ca="1" si="3"/>
        <v>-154</v>
      </c>
      <c r="AH230" s="423" t="s">
        <v>6138</v>
      </c>
      <c r="AI230" s="423" t="s">
        <v>6138</v>
      </c>
      <c r="AJ230" s="463" t="s">
        <v>8360</v>
      </c>
      <c r="AK230" s="503" t="s">
        <v>6140</v>
      </c>
      <c r="AL230" s="8" t="s">
        <v>6192</v>
      </c>
      <c r="AM230" s="424"/>
      <c r="AN230" s="425"/>
      <c r="AO230" s="551">
        <v>132350</v>
      </c>
      <c r="AP230" s="4"/>
      <c r="AQ230" s="234" t="e">
        <f>#REF!/R230</f>
        <v>#REF!</v>
      </c>
      <c r="AR230" s="234" t="e">
        <f>#REF!/AT230</f>
        <v>#REF!</v>
      </c>
      <c r="AS230" s="8" t="s">
        <v>8361</v>
      </c>
      <c r="AT230" s="4">
        <f>_xlfn.DAYS(U230,T230)</f>
        <v>182</v>
      </c>
      <c r="AU230" s="8" t="s">
        <v>64</v>
      </c>
      <c r="AV230" s="8">
        <v>790</v>
      </c>
      <c r="AW230" s="232">
        <v>45748</v>
      </c>
      <c r="AX230" s="392">
        <v>36000000</v>
      </c>
      <c r="AY230" s="8">
        <v>967</v>
      </c>
      <c r="AZ230" s="392">
        <v>36000000</v>
      </c>
      <c r="BA230" s="420">
        <v>45805</v>
      </c>
      <c r="BB230" s="421"/>
      <c r="BC230" s="422"/>
      <c r="BD230" s="420"/>
      <c r="BE230" s="4"/>
      <c r="BF230" s="8" t="s">
        <v>6144</v>
      </c>
      <c r="BG230" s="232">
        <v>45807</v>
      </c>
      <c r="BH230" s="4">
        <v>1</v>
      </c>
      <c r="BI230" s="8">
        <v>1</v>
      </c>
      <c r="BJ230" s="231" t="s">
        <v>8362</v>
      </c>
      <c r="BK230" s="4" t="s">
        <v>202</v>
      </c>
      <c r="BL230" s="232">
        <v>45804</v>
      </c>
      <c r="BM230" s="232">
        <v>45804</v>
      </c>
      <c r="BN230" s="232">
        <v>45816</v>
      </c>
      <c r="BO230" s="232" t="s">
        <v>6144</v>
      </c>
      <c r="BP230" s="232" t="s">
        <v>805</v>
      </c>
      <c r="BQ230" s="8"/>
      <c r="BR230" s="403"/>
      <c r="BS230" s="8" t="s">
        <v>875</v>
      </c>
      <c r="BT230" s="8"/>
      <c r="BU230" s="8" t="s">
        <v>6147</v>
      </c>
      <c r="BV230" s="8" t="s">
        <v>6148</v>
      </c>
      <c r="BW230" s="597">
        <v>3216927330</v>
      </c>
      <c r="BX230" s="586" t="s">
        <v>8363</v>
      </c>
      <c r="BY230" s="416">
        <v>33506</v>
      </c>
      <c r="BZ230" s="8" t="s">
        <v>3831</v>
      </c>
      <c r="CA230" s="8"/>
      <c r="CB230" s="8"/>
      <c r="CC230" s="8"/>
      <c r="CD230" s="232"/>
      <c r="CE230" s="8" t="s">
        <v>797</v>
      </c>
      <c r="CF230" s="411">
        <f ca="1">DATEDIF(BY230,TODAY(),"Y")</f>
        <v>34</v>
      </c>
      <c r="CG230" s="421" t="s">
        <v>6181</v>
      </c>
      <c r="CH230" s="421" t="s">
        <v>6166</v>
      </c>
      <c r="CI230" s="198" t="s">
        <v>8364</v>
      </c>
      <c r="CJ230" s="8"/>
      <c r="CK230" s="8"/>
    </row>
    <row r="231" spans="1:89" ht="45.75">
      <c r="A231" s="415">
        <v>230</v>
      </c>
      <c r="B231" s="415"/>
      <c r="C231" s="640">
        <v>2025</v>
      </c>
      <c r="D231" s="415" t="s">
        <v>8365</v>
      </c>
      <c r="E231" s="905" t="s">
        <v>8366</v>
      </c>
      <c r="F231" s="907" t="s">
        <v>8367</v>
      </c>
      <c r="G231" s="415" t="s">
        <v>6130</v>
      </c>
      <c r="H231" s="579">
        <v>1022400041</v>
      </c>
      <c r="I231" s="415">
        <v>1</v>
      </c>
      <c r="J231" s="415" t="s">
        <v>6131</v>
      </c>
      <c r="K231" s="415" t="s">
        <v>7143</v>
      </c>
      <c r="L231" s="415" t="s">
        <v>8368</v>
      </c>
      <c r="M231" s="415" t="s">
        <v>6530</v>
      </c>
      <c r="N231" s="415">
        <v>10</v>
      </c>
      <c r="O231" s="415" t="s">
        <v>6135</v>
      </c>
      <c r="P231" s="415" t="s">
        <v>8369</v>
      </c>
      <c r="Q231" s="482">
        <v>45813</v>
      </c>
      <c r="R231" s="647">
        <v>6</v>
      </c>
      <c r="S231" s="641">
        <f>_xlfn.DAYS(U231,T231)</f>
        <v>182</v>
      </c>
      <c r="T231" s="482">
        <v>45818</v>
      </c>
      <c r="U231" s="482">
        <v>46000</v>
      </c>
      <c r="V231" s="482"/>
      <c r="W231" s="415"/>
      <c r="X231" s="579"/>
      <c r="Y231" s="644"/>
      <c r="Z231" s="415"/>
      <c r="AA231" s="482"/>
      <c r="AB231" s="495"/>
      <c r="AC231" s="420"/>
      <c r="AD231" s="420"/>
      <c r="AE231" s="420"/>
      <c r="AF231" s="420">
        <v>46000</v>
      </c>
      <c r="AG231" s="340">
        <f t="shared" ca="1" si="3"/>
        <v>-148</v>
      </c>
      <c r="AH231" s="423" t="s">
        <v>6138</v>
      </c>
      <c r="AI231" s="423" t="s">
        <v>6138</v>
      </c>
      <c r="AJ231" s="463" t="s">
        <v>8370</v>
      </c>
      <c r="AK231" s="503" t="s">
        <v>6140</v>
      </c>
      <c r="AL231" s="8"/>
      <c r="AM231" s="424"/>
      <c r="AN231" s="425"/>
      <c r="AO231" s="551">
        <v>133241</v>
      </c>
      <c r="AP231" s="4"/>
      <c r="AQ231" s="234" t="e">
        <f>#REF!/R231</f>
        <v>#REF!</v>
      </c>
      <c r="AR231" s="234" t="e">
        <f>#REF!/AT231</f>
        <v>#REF!</v>
      </c>
      <c r="AS231" s="8" t="s">
        <v>8371</v>
      </c>
      <c r="AT231" s="4">
        <f>_xlfn.DAYS(U231,T231)</f>
        <v>182</v>
      </c>
      <c r="AU231" s="8" t="s">
        <v>6143</v>
      </c>
      <c r="AV231" s="8">
        <v>823</v>
      </c>
      <c r="AW231" s="232">
        <v>45803</v>
      </c>
      <c r="AX231" s="392">
        <v>120000000</v>
      </c>
      <c r="AY231" s="8">
        <v>976</v>
      </c>
      <c r="AZ231" s="392" t="s">
        <v>8372</v>
      </c>
      <c r="BA231" s="420">
        <v>45814</v>
      </c>
      <c r="BB231" s="421"/>
      <c r="BC231" s="422"/>
      <c r="BD231" s="420"/>
      <c r="BE231" s="4"/>
      <c r="BF231" s="8" t="s">
        <v>6144</v>
      </c>
      <c r="BG231" s="232">
        <v>45818</v>
      </c>
      <c r="BH231" s="4">
        <v>1</v>
      </c>
      <c r="BI231" s="8">
        <v>1</v>
      </c>
      <c r="BJ231" s="231" t="s">
        <v>8373</v>
      </c>
      <c r="BK231" s="4" t="s">
        <v>202</v>
      </c>
      <c r="BL231" s="232">
        <v>45813</v>
      </c>
      <c r="BM231" s="232">
        <v>45813</v>
      </c>
      <c r="BN231" s="232">
        <v>46188</v>
      </c>
      <c r="BO231" s="232" t="s">
        <v>6144</v>
      </c>
      <c r="BP231" s="232" t="s">
        <v>805</v>
      </c>
      <c r="BQ231" s="8"/>
      <c r="BR231" s="403"/>
      <c r="BS231" s="8" t="s">
        <v>875</v>
      </c>
      <c r="BT231" s="8"/>
      <c r="BU231" s="8" t="s">
        <v>6147</v>
      </c>
      <c r="BV231" s="8" t="s">
        <v>6148</v>
      </c>
      <c r="BW231" s="597">
        <v>3177591832</v>
      </c>
      <c r="BX231" s="586" t="s">
        <v>8374</v>
      </c>
      <c r="BY231" s="416">
        <v>34610</v>
      </c>
      <c r="BZ231" s="8" t="s">
        <v>3831</v>
      </c>
      <c r="CA231" s="8"/>
      <c r="CB231" s="8"/>
      <c r="CC231" s="8"/>
      <c r="CD231" s="232"/>
      <c r="CE231" s="8" t="s">
        <v>797</v>
      </c>
      <c r="CF231" s="411">
        <f ca="1">DATEDIF(BY231,TODAY(),"Y")</f>
        <v>31</v>
      </c>
      <c r="CG231" s="421" t="s">
        <v>6181</v>
      </c>
      <c r="CH231" s="421" t="s">
        <v>6166</v>
      </c>
      <c r="CI231" s="198" t="s">
        <v>8375</v>
      </c>
      <c r="CJ231" s="8"/>
      <c r="CK231" s="8"/>
    </row>
    <row r="232" spans="1:89" ht="60.75">
      <c r="A232" s="415">
        <v>231</v>
      </c>
      <c r="B232" s="415"/>
      <c r="C232" s="640">
        <v>2025</v>
      </c>
      <c r="D232" s="415" t="s">
        <v>8376</v>
      </c>
      <c r="E232" s="905" t="s">
        <v>8377</v>
      </c>
      <c r="F232" s="907" t="s">
        <v>8378</v>
      </c>
      <c r="G232" s="415" t="s">
        <v>6130</v>
      </c>
      <c r="H232" s="579">
        <v>75003499</v>
      </c>
      <c r="I232" s="415">
        <v>8</v>
      </c>
      <c r="J232" s="415" t="s">
        <v>6131</v>
      </c>
      <c r="K232" s="415" t="s">
        <v>8143</v>
      </c>
      <c r="L232" s="415" t="s">
        <v>8379</v>
      </c>
      <c r="M232" s="415" t="s">
        <v>6548</v>
      </c>
      <c r="N232" s="415">
        <v>10</v>
      </c>
      <c r="O232" s="415" t="s">
        <v>6135</v>
      </c>
      <c r="P232" s="415" t="s">
        <v>8380</v>
      </c>
      <c r="Q232" s="482">
        <v>45807</v>
      </c>
      <c r="R232" s="647">
        <v>6</v>
      </c>
      <c r="S232" s="641">
        <f>_xlfn.DAYS(U232,T232)</f>
        <v>182</v>
      </c>
      <c r="T232" s="482">
        <v>45812</v>
      </c>
      <c r="U232" s="482">
        <v>45994</v>
      </c>
      <c r="V232" s="482"/>
      <c r="W232" s="415"/>
      <c r="X232" s="579"/>
      <c r="Y232" s="644"/>
      <c r="Z232" s="415"/>
      <c r="AA232" s="482"/>
      <c r="AB232" s="495"/>
      <c r="AC232" s="420"/>
      <c r="AD232" s="420"/>
      <c r="AE232" s="420"/>
      <c r="AF232" s="420">
        <v>45994</v>
      </c>
      <c r="AG232" s="340">
        <f t="shared" ca="1" si="3"/>
        <v>-154</v>
      </c>
      <c r="AH232" s="423" t="s">
        <v>6138</v>
      </c>
      <c r="AI232" s="423" t="s">
        <v>6138</v>
      </c>
      <c r="AJ232" s="463" t="s">
        <v>8381</v>
      </c>
      <c r="AK232" s="503" t="s">
        <v>6140</v>
      </c>
      <c r="AL232" s="8" t="s">
        <v>6175</v>
      </c>
      <c r="AM232" s="424"/>
      <c r="AN232" s="425"/>
      <c r="AO232" s="551">
        <v>131615</v>
      </c>
      <c r="AP232" s="4"/>
      <c r="AQ232" s="234" t="e">
        <f>#REF!/R232</f>
        <v>#REF!</v>
      </c>
      <c r="AR232" s="234" t="e">
        <f>#REF!/AT232</f>
        <v>#REF!</v>
      </c>
      <c r="AS232" s="8" t="s">
        <v>8382</v>
      </c>
      <c r="AT232" s="4">
        <f>_xlfn.DAYS(U232,T232)</f>
        <v>182</v>
      </c>
      <c r="AU232" s="8" t="s">
        <v>6143</v>
      </c>
      <c r="AV232" s="8">
        <v>808</v>
      </c>
      <c r="AW232" s="232">
        <v>45761</v>
      </c>
      <c r="AX232" s="392">
        <v>75000000</v>
      </c>
      <c r="AY232" s="8">
        <v>970</v>
      </c>
      <c r="AZ232" s="392">
        <v>15000000</v>
      </c>
      <c r="BA232" s="420">
        <v>45811</v>
      </c>
      <c r="BB232" s="421"/>
      <c r="BC232" s="422"/>
      <c r="BD232" s="420"/>
      <c r="BE232" s="4"/>
      <c r="BF232" s="8" t="s">
        <v>6144</v>
      </c>
      <c r="BG232" s="232">
        <v>45812</v>
      </c>
      <c r="BH232" s="4">
        <v>5</v>
      </c>
      <c r="BI232" s="8">
        <v>5</v>
      </c>
      <c r="BJ232" s="231" t="s">
        <v>8383</v>
      </c>
      <c r="BK232" s="4" t="s">
        <v>202</v>
      </c>
      <c r="BL232" s="232">
        <v>45807</v>
      </c>
      <c r="BM232" s="232">
        <v>45807</v>
      </c>
      <c r="BN232" s="232">
        <v>46195</v>
      </c>
      <c r="BO232" s="232" t="s">
        <v>6144</v>
      </c>
      <c r="BP232" s="232" t="s">
        <v>805</v>
      </c>
      <c r="BQ232" s="8"/>
      <c r="BR232" s="403"/>
      <c r="BS232" s="8" t="s">
        <v>875</v>
      </c>
      <c r="BT232" s="8"/>
      <c r="BU232" s="8" t="s">
        <v>6147</v>
      </c>
      <c r="BV232" s="8" t="s">
        <v>6148</v>
      </c>
      <c r="BW232" s="597">
        <v>3219127746</v>
      </c>
      <c r="BX232" s="586" t="s">
        <v>8384</v>
      </c>
      <c r="BY232" s="416">
        <v>28856</v>
      </c>
      <c r="BZ232" s="8" t="s">
        <v>3136</v>
      </c>
      <c r="CA232" s="8"/>
      <c r="CB232" s="8"/>
      <c r="CC232" s="8"/>
      <c r="CD232" s="232"/>
      <c r="CE232" s="8" t="s">
        <v>797</v>
      </c>
      <c r="CF232" s="411">
        <f ca="1">DATEDIF(BY232,TODAY(),"Y")</f>
        <v>47</v>
      </c>
      <c r="CG232" s="421" t="s">
        <v>6165</v>
      </c>
      <c r="CH232" s="421" t="s">
        <v>6343</v>
      </c>
      <c r="CI232" s="198" t="s">
        <v>8385</v>
      </c>
      <c r="CJ232" s="8"/>
      <c r="CK232" s="8"/>
    </row>
    <row r="233" spans="1:89" ht="76.5">
      <c r="A233" s="415">
        <v>232</v>
      </c>
      <c r="B233" s="415"/>
      <c r="C233" s="640">
        <v>2025</v>
      </c>
      <c r="D233" s="415" t="s">
        <v>8386</v>
      </c>
      <c r="E233" s="905" t="s">
        <v>8387</v>
      </c>
      <c r="F233" s="907" t="s">
        <v>8388</v>
      </c>
      <c r="G233" s="415" t="s">
        <v>6130</v>
      </c>
      <c r="H233" s="579">
        <v>79327791</v>
      </c>
      <c r="I233" s="415">
        <v>1</v>
      </c>
      <c r="J233" s="415" t="s">
        <v>6131</v>
      </c>
      <c r="K233" s="415" t="s">
        <v>6839</v>
      </c>
      <c r="L233" s="415" t="s">
        <v>6840</v>
      </c>
      <c r="M233" s="415" t="s">
        <v>6530</v>
      </c>
      <c r="N233" s="415">
        <v>10</v>
      </c>
      <c r="O233" s="415" t="s">
        <v>6135</v>
      </c>
      <c r="P233" s="415" t="s">
        <v>8389</v>
      </c>
      <c r="Q233" s="482">
        <v>45812</v>
      </c>
      <c r="R233" s="647">
        <v>6</v>
      </c>
      <c r="S233" s="641">
        <f>_xlfn.DAYS(U233,T233)</f>
        <v>182</v>
      </c>
      <c r="T233" s="482">
        <v>45828</v>
      </c>
      <c r="U233" s="668">
        <v>46010</v>
      </c>
      <c r="V233" s="482"/>
      <c r="W233" s="415"/>
      <c r="X233" s="579"/>
      <c r="Y233" s="644"/>
      <c r="Z233" s="415"/>
      <c r="AA233" s="482"/>
      <c r="AB233" s="495"/>
      <c r="AC233" s="420"/>
      <c r="AD233" s="420"/>
      <c r="AE233" s="420"/>
      <c r="AF233" s="567">
        <v>46010</v>
      </c>
      <c r="AG233" s="340">
        <f t="shared" ca="1" si="3"/>
        <v>-138</v>
      </c>
      <c r="AH233" s="423" t="s">
        <v>6138</v>
      </c>
      <c r="AI233" s="423" t="s">
        <v>6138</v>
      </c>
      <c r="AJ233" s="463" t="s">
        <v>8390</v>
      </c>
      <c r="AK233" s="503" t="s">
        <v>6140</v>
      </c>
      <c r="AL233" s="8" t="s">
        <v>6175</v>
      </c>
      <c r="AM233" s="424"/>
      <c r="AN233" s="425"/>
      <c r="AO233" s="570">
        <v>132527</v>
      </c>
      <c r="AP233" s="4"/>
      <c r="AQ233" s="234" t="e">
        <f>#REF!/R233</f>
        <v>#REF!</v>
      </c>
      <c r="AR233" s="234" t="e">
        <f>#REF!/AT233</f>
        <v>#REF!</v>
      </c>
      <c r="AS233" s="553" t="s">
        <v>8391</v>
      </c>
      <c r="AT233" s="4">
        <f>_xlfn.DAYS(U233,T233)</f>
        <v>182</v>
      </c>
      <c r="AU233" s="8" t="s">
        <v>6143</v>
      </c>
      <c r="AV233" s="8">
        <v>813</v>
      </c>
      <c r="AW233" s="232">
        <v>45782</v>
      </c>
      <c r="AX233" s="392">
        <v>38400000</v>
      </c>
      <c r="AY233" s="8">
        <v>986</v>
      </c>
      <c r="AZ233" s="392">
        <v>19200000</v>
      </c>
      <c r="BA233" s="420">
        <v>45824</v>
      </c>
      <c r="BB233" s="421"/>
      <c r="BC233" s="422"/>
      <c r="BD233" s="420"/>
      <c r="BE233" s="4"/>
      <c r="BF233" s="8" t="s">
        <v>6144</v>
      </c>
      <c r="BG233" s="232">
        <v>45828</v>
      </c>
      <c r="BH233" s="4">
        <v>1</v>
      </c>
      <c r="BI233" s="8">
        <v>1</v>
      </c>
      <c r="BJ233" s="231" t="s">
        <v>8392</v>
      </c>
      <c r="BK233" s="4" t="s">
        <v>202</v>
      </c>
      <c r="BL233" s="232">
        <v>45813</v>
      </c>
      <c r="BM233" s="232">
        <v>45812</v>
      </c>
      <c r="BN233" s="232">
        <v>46195</v>
      </c>
      <c r="BO233" s="232" t="s">
        <v>6144</v>
      </c>
      <c r="BP233" s="232" t="s">
        <v>805</v>
      </c>
      <c r="BQ233" s="8"/>
      <c r="BR233" s="403"/>
      <c r="BS233" s="8" t="s">
        <v>875</v>
      </c>
      <c r="BT233" s="8"/>
      <c r="BU233" s="8" t="s">
        <v>6147</v>
      </c>
      <c r="BV233" s="8" t="s">
        <v>6148</v>
      </c>
      <c r="BW233" s="597">
        <v>3116099000</v>
      </c>
      <c r="BX233" s="586" t="s">
        <v>8393</v>
      </c>
      <c r="BY233" s="416">
        <v>23734</v>
      </c>
      <c r="BZ233" s="8" t="s">
        <v>3136</v>
      </c>
      <c r="CA233" s="8"/>
      <c r="CB233" s="8"/>
      <c r="CC233" s="8"/>
      <c r="CD233" s="232"/>
      <c r="CE233" s="8" t="s">
        <v>797</v>
      </c>
      <c r="CF233" s="411">
        <f ca="1">DATEDIF(BY233,TODAY(),"Y")</f>
        <v>61</v>
      </c>
      <c r="CG233" s="421" t="s">
        <v>6181</v>
      </c>
      <c r="CH233" s="421" t="s">
        <v>6210</v>
      </c>
      <c r="CI233" s="198" t="s">
        <v>8394</v>
      </c>
      <c r="CJ233" s="8"/>
      <c r="CK233" s="8"/>
    </row>
    <row r="234" spans="1:89" ht="91.5">
      <c r="A234" s="415">
        <v>233</v>
      </c>
      <c r="B234" s="415"/>
      <c r="C234" s="640">
        <v>2025</v>
      </c>
      <c r="D234" s="684" t="s">
        <v>8395</v>
      </c>
      <c r="E234" s="905" t="s">
        <v>8396</v>
      </c>
      <c r="F234" s="907" t="s">
        <v>8397</v>
      </c>
      <c r="G234" s="415" t="s">
        <v>6130</v>
      </c>
      <c r="H234" s="579">
        <v>1000611620</v>
      </c>
      <c r="I234" s="415">
        <v>1</v>
      </c>
      <c r="J234" s="415" t="s">
        <v>6131</v>
      </c>
      <c r="K234" s="506" t="s">
        <v>8143</v>
      </c>
      <c r="L234" s="415" t="s">
        <v>8379</v>
      </c>
      <c r="M234" s="415" t="s">
        <v>6530</v>
      </c>
      <c r="N234" s="415">
        <v>10</v>
      </c>
      <c r="O234" s="415" t="s">
        <v>6135</v>
      </c>
      <c r="P234" s="415" t="s">
        <v>8398</v>
      </c>
      <c r="Q234" s="668">
        <v>45812</v>
      </c>
      <c r="R234" s="647">
        <v>6</v>
      </c>
      <c r="S234" s="641">
        <f>_xlfn.DAYS(U234,T234)</f>
        <v>182</v>
      </c>
      <c r="T234" s="482">
        <v>45817</v>
      </c>
      <c r="U234" s="482">
        <v>45999</v>
      </c>
      <c r="V234" s="482"/>
      <c r="W234" s="415"/>
      <c r="X234" s="579"/>
      <c r="Y234" s="644"/>
      <c r="Z234" s="415"/>
      <c r="AA234" s="482"/>
      <c r="AB234" s="495"/>
      <c r="AC234" s="420"/>
      <c r="AD234" s="420"/>
      <c r="AE234" s="420"/>
      <c r="AF234" s="420">
        <v>45999</v>
      </c>
      <c r="AG234" s="340">
        <f t="shared" ca="1" si="3"/>
        <v>-149</v>
      </c>
      <c r="AH234" s="423" t="s">
        <v>6138</v>
      </c>
      <c r="AI234" s="423" t="s">
        <v>6138</v>
      </c>
      <c r="AJ234" s="463" t="s">
        <v>8399</v>
      </c>
      <c r="AK234" s="503" t="s">
        <v>6140</v>
      </c>
      <c r="AL234" s="8" t="s">
        <v>6175</v>
      </c>
      <c r="AM234" s="424"/>
      <c r="AN234" s="425"/>
      <c r="AO234" s="551">
        <v>132770</v>
      </c>
      <c r="AP234" s="4"/>
      <c r="AQ234" s="234" t="e">
        <f>#REF!/R234</f>
        <v>#REF!</v>
      </c>
      <c r="AR234" s="234" t="e">
        <f>#REF!/AT234</f>
        <v>#REF!</v>
      </c>
      <c r="AS234" s="553" t="s">
        <v>8400</v>
      </c>
      <c r="AT234" s="4">
        <f>_xlfn.DAYS(U234,T234)</f>
        <v>182</v>
      </c>
      <c r="AU234" s="8" t="s">
        <v>6143</v>
      </c>
      <c r="AV234" s="8">
        <v>824</v>
      </c>
      <c r="AW234" s="232">
        <v>45805</v>
      </c>
      <c r="AX234" s="392">
        <v>30000000</v>
      </c>
      <c r="AY234" s="8">
        <v>972</v>
      </c>
      <c r="AZ234" s="392">
        <v>30000000</v>
      </c>
      <c r="BA234" s="420">
        <v>45814</v>
      </c>
      <c r="BB234" s="421"/>
      <c r="BC234" s="422"/>
      <c r="BD234" s="420"/>
      <c r="BE234" s="4"/>
      <c r="BF234" s="8" t="s">
        <v>6144</v>
      </c>
      <c r="BG234" s="232">
        <v>45817</v>
      </c>
      <c r="BH234" s="4">
        <v>3</v>
      </c>
      <c r="BI234" s="8">
        <v>3</v>
      </c>
      <c r="BJ234" s="574" t="s">
        <v>8401</v>
      </c>
      <c r="BK234" s="4" t="s">
        <v>202</v>
      </c>
      <c r="BL234" s="232">
        <v>45813</v>
      </c>
      <c r="BM234" s="232">
        <v>45812</v>
      </c>
      <c r="BN234" s="232">
        <v>46271</v>
      </c>
      <c r="BO234" s="232" t="s">
        <v>6144</v>
      </c>
      <c r="BP234" s="232" t="s">
        <v>805</v>
      </c>
      <c r="BQ234" s="8"/>
      <c r="BR234" s="403"/>
      <c r="BS234" s="8" t="s">
        <v>875</v>
      </c>
      <c r="BT234" s="8"/>
      <c r="BU234" s="8" t="s">
        <v>6147</v>
      </c>
      <c r="BV234" s="8" t="s">
        <v>6148</v>
      </c>
      <c r="BW234" s="601">
        <v>3105757966</v>
      </c>
      <c r="BX234" s="586" t="s">
        <v>8402</v>
      </c>
      <c r="BY234" s="416">
        <v>36616</v>
      </c>
      <c r="BZ234" s="8" t="s">
        <v>3831</v>
      </c>
      <c r="CA234" s="8"/>
      <c r="CB234" s="8"/>
      <c r="CC234" s="8"/>
      <c r="CD234" s="232"/>
      <c r="CE234" s="8" t="s">
        <v>797</v>
      </c>
      <c r="CF234" s="411">
        <f ca="1">DATEDIF(BY234,TODAY(),"Y")</f>
        <v>26</v>
      </c>
      <c r="CG234" s="421" t="s">
        <v>6181</v>
      </c>
      <c r="CH234" s="421" t="s">
        <v>6543</v>
      </c>
      <c r="CI234" s="198" t="s">
        <v>8403</v>
      </c>
      <c r="CJ234" s="8"/>
      <c r="CK234" s="8"/>
    </row>
    <row r="235" spans="1:89" ht="60.75">
      <c r="A235" s="415">
        <v>234</v>
      </c>
      <c r="B235" s="415"/>
      <c r="C235" s="640">
        <v>2025</v>
      </c>
      <c r="D235" s="684" t="s">
        <v>8404</v>
      </c>
      <c r="E235" s="905" t="s">
        <v>8405</v>
      </c>
      <c r="F235" s="907" t="s">
        <v>8406</v>
      </c>
      <c r="G235" s="415" t="s">
        <v>6130</v>
      </c>
      <c r="H235" s="579">
        <v>1015407451</v>
      </c>
      <c r="I235" s="415">
        <v>2</v>
      </c>
      <c r="J235" s="415" t="s">
        <v>6131</v>
      </c>
      <c r="K235" s="415" t="s">
        <v>8143</v>
      </c>
      <c r="L235" s="415" t="s">
        <v>8379</v>
      </c>
      <c r="M235" s="415" t="s">
        <v>6530</v>
      </c>
      <c r="N235" s="415">
        <v>10</v>
      </c>
      <c r="O235" s="415" t="s">
        <v>6135</v>
      </c>
      <c r="P235" s="415" t="s">
        <v>8407</v>
      </c>
      <c r="Q235" s="482">
        <v>45813</v>
      </c>
      <c r="R235" s="647">
        <v>6</v>
      </c>
      <c r="S235" s="641">
        <f>_xlfn.DAYS(U235,T235)</f>
        <v>182</v>
      </c>
      <c r="T235" s="668">
        <v>45818</v>
      </c>
      <c r="U235" s="482">
        <v>46000</v>
      </c>
      <c r="V235" s="482"/>
      <c r="W235" s="415"/>
      <c r="X235" s="579"/>
      <c r="Y235" s="644"/>
      <c r="Z235" s="415"/>
      <c r="AA235" s="482"/>
      <c r="AB235" s="495"/>
      <c r="AC235" s="420"/>
      <c r="AD235" s="420"/>
      <c r="AE235" s="420"/>
      <c r="AF235" s="420">
        <v>46000</v>
      </c>
      <c r="AG235" s="340">
        <f t="shared" ca="1" si="3"/>
        <v>-148</v>
      </c>
      <c r="AH235" s="423" t="s">
        <v>6138</v>
      </c>
      <c r="AI235" s="423" t="s">
        <v>6138</v>
      </c>
      <c r="AJ235" s="463" t="s">
        <v>8408</v>
      </c>
      <c r="AK235" s="503" t="s">
        <v>6140</v>
      </c>
      <c r="AL235" s="8" t="s">
        <v>6175</v>
      </c>
      <c r="AM235" s="424"/>
      <c r="AN235" s="425"/>
      <c r="AO235" s="582">
        <v>133245</v>
      </c>
      <c r="AP235" s="4"/>
      <c r="AQ235" s="234" t="e">
        <f>#REF!/R235</f>
        <v>#REF!</v>
      </c>
      <c r="AR235" s="234" t="e">
        <f>#REF!/AT235</f>
        <v>#REF!</v>
      </c>
      <c r="AS235" s="553" t="s">
        <v>8409</v>
      </c>
      <c r="AT235" s="4">
        <f>_xlfn.DAYS(U235,T235)</f>
        <v>182</v>
      </c>
      <c r="AU235" s="8" t="s">
        <v>6143</v>
      </c>
      <c r="AV235" s="8">
        <v>822</v>
      </c>
      <c r="AW235" s="232">
        <v>45803</v>
      </c>
      <c r="AX235" s="392">
        <v>30000000</v>
      </c>
      <c r="AY235" s="8">
        <v>973</v>
      </c>
      <c r="AZ235" s="392">
        <v>30000000</v>
      </c>
      <c r="BA235" s="420">
        <v>45814</v>
      </c>
      <c r="BB235" s="421"/>
      <c r="BC235" s="422"/>
      <c r="BD235" s="420"/>
      <c r="BE235" s="4"/>
      <c r="BF235" s="8" t="s">
        <v>6144</v>
      </c>
      <c r="BG235" s="232">
        <v>45817</v>
      </c>
      <c r="BH235" s="4">
        <v>3</v>
      </c>
      <c r="BI235" s="8">
        <v>3</v>
      </c>
      <c r="BJ235" s="231" t="s">
        <v>8410</v>
      </c>
      <c r="BK235" s="4" t="s">
        <v>202</v>
      </c>
      <c r="BL235" s="232">
        <v>45813</v>
      </c>
      <c r="BM235" s="232">
        <v>45813</v>
      </c>
      <c r="BN235" s="232">
        <v>46199</v>
      </c>
      <c r="BO235" s="232" t="s">
        <v>6144</v>
      </c>
      <c r="BP235" s="232" t="s">
        <v>805</v>
      </c>
      <c r="BQ235" s="8"/>
      <c r="BR235" s="403"/>
      <c r="BS235" s="8" t="s">
        <v>875</v>
      </c>
      <c r="BT235" s="8"/>
      <c r="BU235" s="8" t="s">
        <v>6162</v>
      </c>
      <c r="BV235" s="8" t="s">
        <v>6148</v>
      </c>
      <c r="BW235" s="597">
        <v>3143708166</v>
      </c>
      <c r="BX235" s="586" t="s">
        <v>8411</v>
      </c>
      <c r="BY235" s="416">
        <v>32404</v>
      </c>
      <c r="BZ235" s="8" t="s">
        <v>3831</v>
      </c>
      <c r="CA235" s="8"/>
      <c r="CB235" s="8"/>
      <c r="CC235" s="8"/>
      <c r="CD235" s="232"/>
      <c r="CE235" s="8" t="s">
        <v>797</v>
      </c>
      <c r="CF235" s="411">
        <f ca="1">DATEDIF(BY235,TODAY(),"Y")</f>
        <v>37</v>
      </c>
      <c r="CG235" s="421" t="s">
        <v>6209</v>
      </c>
      <c r="CH235" s="421" t="s">
        <v>6543</v>
      </c>
      <c r="CI235" s="415" t="s">
        <v>8412</v>
      </c>
      <c r="CJ235" s="8"/>
      <c r="CK235" s="8"/>
    </row>
    <row r="236" spans="1:89" ht="60.75">
      <c r="A236" s="415">
        <v>235</v>
      </c>
      <c r="B236" s="415"/>
      <c r="C236" s="640">
        <v>2025</v>
      </c>
      <c r="D236" s="686" t="s">
        <v>8413</v>
      </c>
      <c r="E236" s="905" t="s">
        <v>8414</v>
      </c>
      <c r="F236" s="907" t="s">
        <v>8415</v>
      </c>
      <c r="G236" s="415" t="s">
        <v>6130</v>
      </c>
      <c r="H236" s="415">
        <v>1013609453</v>
      </c>
      <c r="I236" s="415">
        <v>7</v>
      </c>
      <c r="J236" s="415" t="s">
        <v>6131</v>
      </c>
      <c r="K236" s="415" t="s">
        <v>7143</v>
      </c>
      <c r="L236" s="415" t="s">
        <v>8368</v>
      </c>
      <c r="M236" s="415" t="s">
        <v>6548</v>
      </c>
      <c r="N236" s="415">
        <v>10</v>
      </c>
      <c r="O236" s="415" t="s">
        <v>6135</v>
      </c>
      <c r="P236" s="415" t="s">
        <v>8416</v>
      </c>
      <c r="Q236" s="482">
        <v>45814</v>
      </c>
      <c r="R236" s="647">
        <v>6</v>
      </c>
      <c r="S236" s="641">
        <f>_xlfn.DAYS(U236,T236)</f>
        <v>182</v>
      </c>
      <c r="T236" s="482">
        <v>45819</v>
      </c>
      <c r="U236" s="482">
        <v>46001</v>
      </c>
      <c r="V236" s="482"/>
      <c r="W236" s="415"/>
      <c r="X236" s="579"/>
      <c r="Y236" s="644"/>
      <c r="Z236" s="415"/>
      <c r="AA236" s="482"/>
      <c r="AB236" s="495"/>
      <c r="AC236" s="420"/>
      <c r="AD236" s="420"/>
      <c r="AE236" s="420"/>
      <c r="AF236" s="420">
        <v>46001</v>
      </c>
      <c r="AG236" s="340">
        <f t="shared" ca="1" si="3"/>
        <v>-147</v>
      </c>
      <c r="AH236" s="423" t="s">
        <v>6138</v>
      </c>
      <c r="AI236" s="423" t="s">
        <v>6138</v>
      </c>
      <c r="AJ236" s="463" t="s">
        <v>8417</v>
      </c>
      <c r="AK236" s="503" t="s">
        <v>6140</v>
      </c>
      <c r="AL236" s="8" t="s">
        <v>6192</v>
      </c>
      <c r="AM236" s="424"/>
      <c r="AN236" s="425"/>
      <c r="AO236" s="552">
        <v>133429</v>
      </c>
      <c r="AP236" s="4"/>
      <c r="AQ236" s="234" t="e">
        <f>#REF!/R236</f>
        <v>#REF!</v>
      </c>
      <c r="AR236" s="234" t="e">
        <f>#REF!/AT236</f>
        <v>#REF!</v>
      </c>
      <c r="AS236" s="8" t="s">
        <v>8418</v>
      </c>
      <c r="AT236" s="4">
        <f>_xlfn.DAYS(U236,T236)</f>
        <v>182</v>
      </c>
      <c r="AU236" s="8" t="s">
        <v>6143</v>
      </c>
      <c r="AV236" s="8">
        <v>826</v>
      </c>
      <c r="AW236" s="232">
        <v>45813</v>
      </c>
      <c r="AX236" s="392">
        <v>27000000</v>
      </c>
      <c r="AY236" s="8">
        <v>977</v>
      </c>
      <c r="AZ236" s="392">
        <v>27000000</v>
      </c>
      <c r="BA236" s="420">
        <v>45818</v>
      </c>
      <c r="BB236" s="421"/>
      <c r="BC236" s="422"/>
      <c r="BD236" s="420"/>
      <c r="BE236" s="4"/>
      <c r="BF236" s="8" t="s">
        <v>6144</v>
      </c>
      <c r="BG236" s="232">
        <v>45819</v>
      </c>
      <c r="BH236" s="4">
        <v>3</v>
      </c>
      <c r="BI236" s="8">
        <v>3</v>
      </c>
      <c r="BJ236" s="231" t="s">
        <v>8419</v>
      </c>
      <c r="BK236" s="4" t="s">
        <v>202</v>
      </c>
      <c r="BL236" s="232">
        <v>45817</v>
      </c>
      <c r="BM236" s="232">
        <v>45814</v>
      </c>
      <c r="BN236" s="232">
        <v>45833</v>
      </c>
      <c r="BO236" s="232" t="s">
        <v>6144</v>
      </c>
      <c r="BP236" s="232" t="s">
        <v>805</v>
      </c>
      <c r="BQ236" s="8"/>
      <c r="BR236" s="403"/>
      <c r="BS236" s="8" t="s">
        <v>875</v>
      </c>
      <c r="BT236" s="8"/>
      <c r="BU236" s="8" t="s">
        <v>6147</v>
      </c>
      <c r="BV236" s="8" t="s">
        <v>6148</v>
      </c>
      <c r="BW236" s="597">
        <v>3052812735</v>
      </c>
      <c r="BX236" s="586" t="s">
        <v>8420</v>
      </c>
      <c r="BY236" s="416">
        <v>32891</v>
      </c>
      <c r="BZ236" s="8" t="s">
        <v>6554</v>
      </c>
      <c r="CA236" s="8"/>
      <c r="CB236" s="8"/>
      <c r="CC236" s="8"/>
      <c r="CD236" s="232"/>
      <c r="CE236" s="8" t="s">
        <v>797</v>
      </c>
      <c r="CF236" s="411">
        <f ca="1">DATEDIF(BY236,TODAY(),"Y")</f>
        <v>36</v>
      </c>
      <c r="CG236" s="421" t="s">
        <v>6181</v>
      </c>
      <c r="CH236" s="421" t="s">
        <v>6210</v>
      </c>
      <c r="CI236" s="198" t="s">
        <v>8421</v>
      </c>
      <c r="CJ236" s="8"/>
      <c r="CK236" s="8"/>
    </row>
    <row r="237" spans="1:89" ht="91.5">
      <c r="A237" s="415">
        <v>236</v>
      </c>
      <c r="B237" s="415"/>
      <c r="C237" s="640">
        <v>2025</v>
      </c>
      <c r="D237" s="415" t="s">
        <v>8422</v>
      </c>
      <c r="E237" s="905" t="s">
        <v>8423</v>
      </c>
      <c r="F237" s="907" t="s">
        <v>8424</v>
      </c>
      <c r="G237" s="415" t="s">
        <v>7988</v>
      </c>
      <c r="H237" s="669">
        <v>901508361</v>
      </c>
      <c r="I237" s="415">
        <v>4</v>
      </c>
      <c r="J237" s="415" t="s">
        <v>6775</v>
      </c>
      <c r="K237" s="415" t="s">
        <v>6465</v>
      </c>
      <c r="L237" s="415" t="s">
        <v>6466</v>
      </c>
      <c r="M237" s="415" t="s">
        <v>8425</v>
      </c>
      <c r="N237" s="415">
        <v>10</v>
      </c>
      <c r="O237" s="415" t="s">
        <v>6135</v>
      </c>
      <c r="P237" s="415" t="s">
        <v>8426</v>
      </c>
      <c r="Q237" s="482">
        <v>45817</v>
      </c>
      <c r="R237" s="647">
        <v>0</v>
      </c>
      <c r="S237" s="641">
        <f>_xlfn.DAYS(U237,T237)</f>
        <v>2577</v>
      </c>
      <c r="T237" s="482">
        <v>45818</v>
      </c>
      <c r="U237" s="482">
        <v>48395</v>
      </c>
      <c r="V237" s="482"/>
      <c r="W237" s="415"/>
      <c r="X237" s="579"/>
      <c r="Y237" s="644"/>
      <c r="Z237" s="415"/>
      <c r="AA237" s="482"/>
      <c r="AB237" s="495"/>
      <c r="AC237" s="420"/>
      <c r="AD237" s="420"/>
      <c r="AE237" s="420"/>
      <c r="AF237" s="309">
        <v>48395</v>
      </c>
      <c r="AG237" s="340">
        <f t="shared" ca="1" si="3"/>
        <v>2247</v>
      </c>
      <c r="AH237" s="423" t="s">
        <v>6138</v>
      </c>
      <c r="AI237" s="423" t="s">
        <v>6138</v>
      </c>
      <c r="AJ237" s="463" t="s">
        <v>8427</v>
      </c>
      <c r="AK237" s="503" t="s">
        <v>6140</v>
      </c>
      <c r="AL237" s="8"/>
      <c r="AM237" s="424"/>
      <c r="AN237" s="425"/>
      <c r="AO237" s="622">
        <v>133523</v>
      </c>
      <c r="AP237" s="4"/>
      <c r="AQ237" s="234" t="e">
        <f>#REF!/R237</f>
        <v>#REF!</v>
      </c>
      <c r="AR237" s="234" t="e">
        <f>#REF!/AT237</f>
        <v>#REF!</v>
      </c>
      <c r="AS237" t="s">
        <v>6465</v>
      </c>
      <c r="AT237" s="4">
        <f>_xlfn.DAYS(U237,T237)</f>
        <v>2577</v>
      </c>
      <c r="AU237" s="8" t="s">
        <v>6143</v>
      </c>
      <c r="AV237" s="8">
        <v>825</v>
      </c>
      <c r="AW237" s="232">
        <v>45805</v>
      </c>
      <c r="AX237" s="392">
        <v>1450000000</v>
      </c>
      <c r="AY237" s="8">
        <v>979</v>
      </c>
      <c r="AZ237" s="392">
        <v>1450000000</v>
      </c>
      <c r="BA237" s="420">
        <v>45818</v>
      </c>
      <c r="BB237" s="421"/>
      <c r="BC237" s="422"/>
      <c r="BD237" s="420"/>
      <c r="BE237" s="4"/>
      <c r="BF237" s="8" t="s">
        <v>6144</v>
      </c>
      <c r="BG237" s="232"/>
      <c r="BH237" s="4" t="s">
        <v>21</v>
      </c>
      <c r="BI237" s="8" t="s">
        <v>21</v>
      </c>
      <c r="BJ237" s="573"/>
      <c r="BK237" s="4"/>
      <c r="BL237" s="232"/>
      <c r="BM237" s="232"/>
      <c r="BN237" s="232"/>
      <c r="BO237" s="232"/>
      <c r="BP237" s="232"/>
      <c r="BQ237" s="8"/>
      <c r="BR237" s="403"/>
      <c r="BS237" s="8" t="s">
        <v>875</v>
      </c>
      <c r="BT237" s="8"/>
      <c r="BU237" s="8" t="s">
        <v>6162</v>
      </c>
      <c r="BV237" s="8" t="s">
        <v>6148</v>
      </c>
      <c r="BW237" s="597">
        <v>3152956121</v>
      </c>
      <c r="BX237" s="586" t="s">
        <v>8428</v>
      </c>
      <c r="BY237" s="416">
        <v>27429</v>
      </c>
      <c r="BZ237" s="8" t="s">
        <v>3831</v>
      </c>
      <c r="CA237" s="8"/>
      <c r="CB237" s="8"/>
      <c r="CC237" s="8"/>
      <c r="CD237" s="232"/>
      <c r="CE237" s="8" t="s">
        <v>797</v>
      </c>
      <c r="CF237" s="411">
        <f ca="1">DATEDIF(BY237,TODAY(),"Y")</f>
        <v>51</v>
      </c>
      <c r="CG237" s="421" t="s">
        <v>6165</v>
      </c>
      <c r="CH237" s="421" t="s">
        <v>6245</v>
      </c>
      <c r="CI237" s="198" t="s">
        <v>8429</v>
      </c>
      <c r="CJ237" s="8"/>
      <c r="CK237" s="8"/>
    </row>
    <row r="238" spans="1:89" ht="45.75">
      <c r="A238" s="415">
        <v>237</v>
      </c>
      <c r="B238" s="415"/>
      <c r="C238" s="640">
        <v>2025</v>
      </c>
      <c r="D238" s="415" t="s">
        <v>8430</v>
      </c>
      <c r="E238" s="905" t="s">
        <v>8431</v>
      </c>
      <c r="F238" s="907" t="s">
        <v>8432</v>
      </c>
      <c r="G238" s="415" t="s">
        <v>6130</v>
      </c>
      <c r="H238" s="579">
        <v>52155751</v>
      </c>
      <c r="I238" s="415">
        <v>8</v>
      </c>
      <c r="J238" s="415" t="s">
        <v>6131</v>
      </c>
      <c r="K238" s="415" t="s">
        <v>7143</v>
      </c>
      <c r="L238" s="415" t="s">
        <v>8368</v>
      </c>
      <c r="M238" s="415" t="s">
        <v>6530</v>
      </c>
      <c r="N238" s="415">
        <v>10</v>
      </c>
      <c r="O238" s="415" t="s">
        <v>6135</v>
      </c>
      <c r="P238" s="415" t="s">
        <v>8433</v>
      </c>
      <c r="Q238" s="482">
        <v>45821</v>
      </c>
      <c r="R238" s="647">
        <v>6</v>
      </c>
      <c r="S238" s="641">
        <f>_xlfn.DAYS(U238,T238)</f>
        <v>182</v>
      </c>
      <c r="T238" s="670">
        <v>45828</v>
      </c>
      <c r="U238" s="670">
        <v>46010</v>
      </c>
      <c r="V238" s="482"/>
      <c r="W238" s="415"/>
      <c r="X238" s="579"/>
      <c r="Y238" s="644"/>
      <c r="Z238" s="415"/>
      <c r="AA238" s="482"/>
      <c r="AB238" s="495"/>
      <c r="AC238" s="420"/>
      <c r="AD238" s="420"/>
      <c r="AE238" s="420"/>
      <c r="AF238" s="568">
        <v>46010</v>
      </c>
      <c r="AG238" s="340">
        <f t="shared" ca="1" si="3"/>
        <v>-138</v>
      </c>
      <c r="AH238" s="423" t="s">
        <v>6138</v>
      </c>
      <c r="AI238" s="423" t="s">
        <v>6138</v>
      </c>
      <c r="AJ238" s="463" t="s">
        <v>8434</v>
      </c>
      <c r="AK238" s="503" t="s">
        <v>6140</v>
      </c>
      <c r="AL238" s="8" t="s">
        <v>6192</v>
      </c>
      <c r="AM238" s="424"/>
      <c r="AN238" s="425"/>
      <c r="AO238" s="551">
        <v>133241</v>
      </c>
      <c r="AP238" s="4"/>
      <c r="AQ238" s="234" t="e">
        <f>#REF!/R238</f>
        <v>#REF!</v>
      </c>
      <c r="AR238" s="234" t="e">
        <f>#REF!/AT238</f>
        <v>#REF!</v>
      </c>
      <c r="AS238" s="7" t="s">
        <v>7143</v>
      </c>
      <c r="AT238" s="4">
        <f>_xlfn.DAYS(U238,T238)</f>
        <v>182</v>
      </c>
      <c r="AU238" s="8" t="s">
        <v>6143</v>
      </c>
      <c r="AV238" s="8">
        <v>823</v>
      </c>
      <c r="AW238" s="232">
        <v>45803</v>
      </c>
      <c r="AX238" s="392">
        <v>120000000</v>
      </c>
      <c r="AY238" s="8">
        <v>984</v>
      </c>
      <c r="AZ238" s="392">
        <v>30000000</v>
      </c>
      <c r="BA238" s="420">
        <v>45821</v>
      </c>
      <c r="BB238" s="421"/>
      <c r="BC238" s="422"/>
      <c r="BD238" s="420"/>
      <c r="BE238" s="4"/>
      <c r="BF238" s="8" t="s">
        <v>6144</v>
      </c>
      <c r="BG238" s="232">
        <v>45829</v>
      </c>
      <c r="BH238" s="4">
        <v>1</v>
      </c>
      <c r="BI238" s="8">
        <v>1</v>
      </c>
      <c r="BJ238" s="245" t="s">
        <v>8435</v>
      </c>
      <c r="BK238" s="4" t="s">
        <v>202</v>
      </c>
      <c r="BL238" s="232">
        <v>45821</v>
      </c>
      <c r="BM238" s="232">
        <v>45821</v>
      </c>
      <c r="BN238" s="232">
        <v>45835</v>
      </c>
      <c r="BO238" s="232" t="s">
        <v>6144</v>
      </c>
      <c r="BP238" s="232" t="s">
        <v>805</v>
      </c>
      <c r="BQ238" s="8"/>
      <c r="BR238" s="403"/>
      <c r="BS238" s="8" t="s">
        <v>875</v>
      </c>
      <c r="BT238" s="8"/>
      <c r="BU238" s="8" t="s">
        <v>6162</v>
      </c>
      <c r="BV238" s="8" t="s">
        <v>6148</v>
      </c>
      <c r="BW238" s="245"/>
      <c r="BX238" s="586"/>
      <c r="BY238" s="416"/>
      <c r="BZ238" s="8"/>
      <c r="CA238" s="8"/>
      <c r="CB238" s="8"/>
      <c r="CC238" s="8"/>
      <c r="CD238" s="232"/>
      <c r="CE238" s="8" t="s">
        <v>797</v>
      </c>
      <c r="CF238" s="411">
        <f ca="1">DATEDIF(BY238,TODAY(),"Y")</f>
        <v>126</v>
      </c>
      <c r="CG238" s="421"/>
      <c r="CH238" s="421"/>
      <c r="CI238" s="8"/>
      <c r="CJ238" s="8"/>
      <c r="CK238" s="8"/>
    </row>
    <row r="239" spans="1:89" ht="91.5">
      <c r="A239" s="415">
        <v>238</v>
      </c>
      <c r="B239" s="415"/>
      <c r="C239" s="640">
        <v>2025</v>
      </c>
      <c r="D239" s="686" t="s">
        <v>8436</v>
      </c>
      <c r="E239" s="905" t="s">
        <v>8437</v>
      </c>
      <c r="F239" s="907" t="s">
        <v>8438</v>
      </c>
      <c r="G239" s="415" t="s">
        <v>7988</v>
      </c>
      <c r="H239" s="579">
        <v>805003801</v>
      </c>
      <c r="I239" s="415">
        <v>7</v>
      </c>
      <c r="J239" s="415" t="s">
        <v>6775</v>
      </c>
      <c r="K239" s="506"/>
      <c r="L239" s="415"/>
      <c r="M239" s="415"/>
      <c r="N239" s="415"/>
      <c r="O239" s="415" t="s">
        <v>8439</v>
      </c>
      <c r="P239" s="415" t="s">
        <v>8440</v>
      </c>
      <c r="Q239" s="482">
        <v>45826</v>
      </c>
      <c r="R239" s="647"/>
      <c r="S239" s="641">
        <f>_xlfn.DAYS(U239,T239)</f>
        <v>915</v>
      </c>
      <c r="T239" s="670">
        <v>45828</v>
      </c>
      <c r="U239" s="670">
        <v>46743</v>
      </c>
      <c r="V239" s="482"/>
      <c r="W239" s="415"/>
      <c r="X239" s="579"/>
      <c r="Y239" s="644"/>
      <c r="Z239" s="415"/>
      <c r="AA239" s="482"/>
      <c r="AB239" s="495"/>
      <c r="AC239" s="420"/>
      <c r="AD239" s="420"/>
      <c r="AE239" s="420"/>
      <c r="AF239" s="568">
        <v>46743</v>
      </c>
      <c r="AG239" s="340">
        <f t="shared" ca="1" si="3"/>
        <v>595</v>
      </c>
      <c r="AH239" s="423" t="s">
        <v>6138</v>
      </c>
      <c r="AI239" s="423" t="s">
        <v>6138</v>
      </c>
      <c r="AJ239" s="463" t="s">
        <v>8441</v>
      </c>
      <c r="AK239" s="503" t="s">
        <v>6140</v>
      </c>
      <c r="AL239" s="8"/>
      <c r="AM239" s="424"/>
      <c r="AN239" s="425"/>
      <c r="AO239" s="581"/>
      <c r="AP239" s="4"/>
      <c r="AQ239" s="234" t="e">
        <f>#REF!/R239</f>
        <v>#REF!</v>
      </c>
      <c r="AR239" s="234" t="e">
        <f>#REF!/AT239</f>
        <v>#REF!</v>
      </c>
      <c r="AS239" s="7" t="s">
        <v>8442</v>
      </c>
      <c r="AT239" s="4">
        <f>_xlfn.DAYS(U239,T239)</f>
        <v>915</v>
      </c>
      <c r="AU239" s="8" t="s">
        <v>64</v>
      </c>
      <c r="AV239" s="8" t="s">
        <v>196</v>
      </c>
      <c r="AW239" s="8" t="s">
        <v>196</v>
      </c>
      <c r="AX239" s="392">
        <v>0</v>
      </c>
      <c r="AY239" s="8" t="s">
        <v>21</v>
      </c>
      <c r="AZ239" s="392">
        <v>0</v>
      </c>
      <c r="BA239" s="420"/>
      <c r="BB239" s="421"/>
      <c r="BC239" s="422"/>
      <c r="BD239" s="420"/>
      <c r="BE239" s="4"/>
      <c r="BF239" s="8"/>
      <c r="BG239" s="232"/>
      <c r="BH239" s="4" t="s">
        <v>21</v>
      </c>
      <c r="BI239" s="8" t="s">
        <v>21</v>
      </c>
      <c r="BJ239" s="231" t="s">
        <v>8443</v>
      </c>
      <c r="BK239" s="4" t="s">
        <v>202</v>
      </c>
      <c r="BL239" s="232">
        <v>45826</v>
      </c>
      <c r="BM239" s="232">
        <v>45826</v>
      </c>
      <c r="BN239" s="232">
        <v>11323</v>
      </c>
      <c r="BO239" s="232" t="s">
        <v>6144</v>
      </c>
      <c r="BP239" s="232" t="s">
        <v>805</v>
      </c>
      <c r="BQ239" s="8"/>
      <c r="BR239" s="403"/>
      <c r="BS239" s="8" t="s">
        <v>875</v>
      </c>
      <c r="BT239" s="8"/>
      <c r="BU239" s="8"/>
      <c r="BV239" s="8"/>
      <c r="BW239" s="597"/>
      <c r="BX239" s="586"/>
      <c r="BY239" s="416"/>
      <c r="BZ239" s="8"/>
      <c r="CA239" s="8"/>
      <c r="CB239" s="8"/>
      <c r="CC239" s="8"/>
      <c r="CD239" s="232"/>
      <c r="CE239" s="8" t="s">
        <v>797</v>
      </c>
      <c r="CF239" s="411">
        <f ca="1">DATEDIF(BY239,TODAY(),"Y")</f>
        <v>126</v>
      </c>
      <c r="CG239" s="421"/>
      <c r="CH239" s="421"/>
      <c r="CI239" s="8"/>
      <c r="CJ239" s="8"/>
      <c r="CK239" s="8"/>
    </row>
    <row r="240" spans="1:89" ht="45.75">
      <c r="A240" s="415">
        <v>239</v>
      </c>
      <c r="B240" s="415"/>
      <c r="C240" s="640">
        <v>2025</v>
      </c>
      <c r="D240" s="415" t="s">
        <v>8444</v>
      </c>
      <c r="E240" s="905" t="s">
        <v>8445</v>
      </c>
      <c r="F240" s="907" t="s">
        <v>8446</v>
      </c>
      <c r="G240" s="415" t="s">
        <v>7988</v>
      </c>
      <c r="H240" s="579">
        <v>900046728</v>
      </c>
      <c r="I240" s="415">
        <v>6</v>
      </c>
      <c r="J240" s="415" t="s">
        <v>6775</v>
      </c>
      <c r="K240" s="415" t="s">
        <v>6570</v>
      </c>
      <c r="L240" s="415" t="s">
        <v>7003</v>
      </c>
      <c r="M240" s="415" t="s">
        <v>6530</v>
      </c>
      <c r="N240" s="415">
        <v>10</v>
      </c>
      <c r="O240" s="415" t="s">
        <v>8447</v>
      </c>
      <c r="P240" s="415" t="s">
        <v>8448</v>
      </c>
      <c r="Q240" s="482">
        <v>45825</v>
      </c>
      <c r="R240" s="647">
        <v>6</v>
      </c>
      <c r="S240" s="641">
        <f>_xlfn.DAYS(U240,T240)</f>
        <v>182</v>
      </c>
      <c r="T240" s="670">
        <v>45826</v>
      </c>
      <c r="U240" s="670">
        <v>46008</v>
      </c>
      <c r="V240" s="482"/>
      <c r="W240" s="415"/>
      <c r="X240" s="579"/>
      <c r="Y240" s="644"/>
      <c r="Z240" s="415"/>
      <c r="AA240" s="482"/>
      <c r="AB240" s="495"/>
      <c r="AC240" s="420"/>
      <c r="AD240" s="420"/>
      <c r="AE240" s="420"/>
      <c r="AF240" s="568">
        <v>46008</v>
      </c>
      <c r="AG240" s="340">
        <f t="shared" ca="1" si="3"/>
        <v>-140</v>
      </c>
      <c r="AH240" s="423" t="s">
        <v>6138</v>
      </c>
      <c r="AI240" s="423" t="s">
        <v>6138</v>
      </c>
      <c r="AJ240" s="463" t="s">
        <v>8449</v>
      </c>
      <c r="AK240" s="503" t="s">
        <v>6140</v>
      </c>
      <c r="AL240" s="8"/>
      <c r="AM240" s="424"/>
      <c r="AN240" s="425"/>
      <c r="AO240" s="581">
        <v>133367</v>
      </c>
      <c r="AP240" s="4"/>
      <c r="AQ240" s="234" t="e">
        <f>#REF!/R240</f>
        <v>#REF!</v>
      </c>
      <c r="AR240" s="234" t="e">
        <f>#REF!/AT240</f>
        <v>#REF!</v>
      </c>
      <c r="AS240" s="8" t="s">
        <v>8450</v>
      </c>
      <c r="AT240" s="4">
        <f>_xlfn.DAYS(U240,T240)</f>
        <v>182</v>
      </c>
      <c r="AU240" s="8" t="s">
        <v>6143</v>
      </c>
      <c r="AV240" s="8">
        <v>821</v>
      </c>
      <c r="AW240" s="232">
        <v>45797</v>
      </c>
      <c r="AX240" s="392">
        <v>300000000</v>
      </c>
      <c r="AY240" s="8">
        <v>990</v>
      </c>
      <c r="AZ240" s="392">
        <v>300000000</v>
      </c>
      <c r="BA240" s="420">
        <v>45826</v>
      </c>
      <c r="BB240" s="421"/>
      <c r="BC240" s="422"/>
      <c r="BD240" s="420"/>
      <c r="BE240" s="4"/>
      <c r="BF240" s="8" t="s">
        <v>6144</v>
      </c>
      <c r="BG240" s="232"/>
      <c r="BH240" s="4" t="s">
        <v>21</v>
      </c>
      <c r="BI240" s="8" t="s">
        <v>21</v>
      </c>
      <c r="BJ240" s="231" t="s">
        <v>8451</v>
      </c>
      <c r="BK240" s="4" t="s">
        <v>202</v>
      </c>
      <c r="BL240" s="232">
        <v>45825</v>
      </c>
      <c r="BM240" s="232">
        <v>45825</v>
      </c>
      <c r="BN240" s="232">
        <v>47107</v>
      </c>
      <c r="BO240" s="232" t="s">
        <v>6144</v>
      </c>
      <c r="BP240" s="232" t="s">
        <v>805</v>
      </c>
      <c r="BQ240" s="8"/>
      <c r="BR240" s="403"/>
      <c r="BS240" s="8" t="s">
        <v>875</v>
      </c>
      <c r="BT240" s="8"/>
      <c r="BU240" s="8"/>
      <c r="BV240" s="8"/>
      <c r="BW240" s="597"/>
      <c r="BX240" s="586"/>
      <c r="BY240" s="416"/>
      <c r="BZ240" s="8"/>
      <c r="CA240" s="8"/>
      <c r="CB240" s="8"/>
      <c r="CC240" s="8"/>
      <c r="CD240" s="232"/>
      <c r="CE240" s="8" t="s">
        <v>797</v>
      </c>
      <c r="CF240" s="411">
        <f ca="1">DATEDIF(BY240,TODAY(),"Y")</f>
        <v>126</v>
      </c>
      <c r="CG240" s="421"/>
      <c r="CH240" s="421"/>
      <c r="CI240" s="8"/>
      <c r="CJ240" s="8"/>
      <c r="CK240" s="8"/>
    </row>
    <row r="241" spans="1:89" ht="45.75">
      <c r="A241" s="415">
        <v>240</v>
      </c>
      <c r="B241" s="415"/>
      <c r="C241" s="640">
        <v>2025</v>
      </c>
      <c r="D241" s="415" t="s">
        <v>8452</v>
      </c>
      <c r="E241" s="905" t="s">
        <v>8453</v>
      </c>
      <c r="F241" s="907" t="s">
        <v>8454</v>
      </c>
      <c r="G241" s="415" t="s">
        <v>6130</v>
      </c>
      <c r="H241" s="579">
        <v>1013620667</v>
      </c>
      <c r="I241" s="415">
        <v>0</v>
      </c>
      <c r="J241" s="415" t="s">
        <v>6131</v>
      </c>
      <c r="K241" s="506" t="s">
        <v>7143</v>
      </c>
      <c r="L241" s="415" t="s">
        <v>7144</v>
      </c>
      <c r="M241" s="415" t="s">
        <v>6530</v>
      </c>
      <c r="N241" s="415">
        <v>10</v>
      </c>
      <c r="O241" s="415" t="s">
        <v>6135</v>
      </c>
      <c r="P241" s="415" t="s">
        <v>8369</v>
      </c>
      <c r="Q241" s="482">
        <v>45825</v>
      </c>
      <c r="R241" s="647">
        <v>6</v>
      </c>
      <c r="S241" s="641">
        <f>_xlfn.DAYS(U241,T241)</f>
        <v>182</v>
      </c>
      <c r="T241" s="482">
        <v>45832</v>
      </c>
      <c r="U241" s="482">
        <v>46014</v>
      </c>
      <c r="V241" s="482"/>
      <c r="W241" s="415"/>
      <c r="X241" s="579"/>
      <c r="Y241" s="644"/>
      <c r="Z241" s="415"/>
      <c r="AA241" s="482"/>
      <c r="AB241" s="495"/>
      <c r="AC241" s="420"/>
      <c r="AD241" s="420"/>
      <c r="AE241" s="420"/>
      <c r="AF241" s="420">
        <v>46014</v>
      </c>
      <c r="AG241" s="340">
        <f t="shared" ca="1" si="3"/>
        <v>-134</v>
      </c>
      <c r="AH241" s="423" t="s">
        <v>6138</v>
      </c>
      <c r="AI241" s="423" t="s">
        <v>6138</v>
      </c>
      <c r="AJ241" s="463" t="s">
        <v>8455</v>
      </c>
      <c r="AK241" s="503" t="s">
        <v>6140</v>
      </c>
      <c r="AL241" s="8" t="s">
        <v>6192</v>
      </c>
      <c r="AM241" s="424"/>
      <c r="AN241" s="425"/>
      <c r="AO241" s="581">
        <v>133241</v>
      </c>
      <c r="AP241" s="4"/>
      <c r="AQ241" s="234" t="e">
        <f>#REF!/R241</f>
        <v>#REF!</v>
      </c>
      <c r="AR241" s="234" t="e">
        <f>#REF!/AT241</f>
        <v>#REF!</v>
      </c>
      <c r="AS241" s="7" t="s">
        <v>8456</v>
      </c>
      <c r="AT241" s="4">
        <f>_xlfn.DAYS(U241,T241)</f>
        <v>182</v>
      </c>
      <c r="AU241" s="8" t="s">
        <v>6143</v>
      </c>
      <c r="AV241" s="8">
        <v>823</v>
      </c>
      <c r="AW241" s="232">
        <v>45803</v>
      </c>
      <c r="AX241" s="392">
        <v>120000000</v>
      </c>
      <c r="AY241" s="8">
        <v>991</v>
      </c>
      <c r="AZ241" s="392">
        <v>30000000</v>
      </c>
      <c r="BA241" s="420">
        <v>45826</v>
      </c>
      <c r="BB241" s="421"/>
      <c r="BC241" s="422"/>
      <c r="BD241" s="420"/>
      <c r="BE241" s="4"/>
      <c r="BF241" s="8" t="s">
        <v>6144</v>
      </c>
      <c r="BG241" s="232">
        <v>45832</v>
      </c>
      <c r="BH241" s="4">
        <v>1</v>
      </c>
      <c r="BI241" s="8">
        <v>1</v>
      </c>
      <c r="BJ241" s="245" t="s">
        <v>8457</v>
      </c>
      <c r="BK241" s="4" t="s">
        <v>202</v>
      </c>
      <c r="BL241" s="232">
        <v>45793</v>
      </c>
      <c r="BM241" s="232">
        <v>45825</v>
      </c>
      <c r="BN241" s="232">
        <v>46210</v>
      </c>
      <c r="BO241" s="232" t="s">
        <v>6144</v>
      </c>
      <c r="BP241" s="232" t="s">
        <v>805</v>
      </c>
      <c r="BQ241" s="8"/>
      <c r="BR241" s="403"/>
      <c r="BS241" s="8" t="s">
        <v>875</v>
      </c>
      <c r="BT241" s="8"/>
      <c r="BU241" s="8" t="s">
        <v>6147</v>
      </c>
      <c r="BV241" s="8" t="s">
        <v>6148</v>
      </c>
      <c r="BW241" s="597">
        <v>3105609292</v>
      </c>
      <c r="BX241" s="586" t="s">
        <v>8458</v>
      </c>
      <c r="BY241" s="416">
        <v>33336</v>
      </c>
      <c r="BZ241" s="8" t="s">
        <v>3831</v>
      </c>
      <c r="CA241" s="8"/>
      <c r="CB241" s="8"/>
      <c r="CC241" s="8"/>
      <c r="CD241" s="232"/>
      <c r="CE241" s="8" t="s">
        <v>797</v>
      </c>
      <c r="CF241" s="411">
        <f ca="1">DATEDIF(BY241,TODAY(),"Y")</f>
        <v>35</v>
      </c>
      <c r="CG241" s="421" t="s">
        <v>6209</v>
      </c>
      <c r="CH241" s="421" t="s">
        <v>6182</v>
      </c>
      <c r="CI241" s="198" t="s">
        <v>8459</v>
      </c>
      <c r="CJ241" s="8"/>
      <c r="CK241" s="8"/>
    </row>
    <row r="242" spans="1:89" ht="60.75">
      <c r="A242" s="415">
        <v>241</v>
      </c>
      <c r="B242" s="415"/>
      <c r="C242" s="640">
        <v>2025</v>
      </c>
      <c r="D242" s="415" t="s">
        <v>8460</v>
      </c>
      <c r="E242" s="905" t="s">
        <v>8461</v>
      </c>
      <c r="F242" s="907" t="s">
        <v>8462</v>
      </c>
      <c r="G242" s="415" t="s">
        <v>6130</v>
      </c>
      <c r="H242" s="579">
        <v>19341321</v>
      </c>
      <c r="I242" s="415">
        <v>1</v>
      </c>
      <c r="J242" s="415" t="s">
        <v>6131</v>
      </c>
      <c r="K242" s="506" t="s">
        <v>7143</v>
      </c>
      <c r="L242" s="415" t="s">
        <v>7144</v>
      </c>
      <c r="M242" s="415" t="s">
        <v>7858</v>
      </c>
      <c r="N242" s="415">
        <v>10</v>
      </c>
      <c r="O242" s="415" t="s">
        <v>6135</v>
      </c>
      <c r="P242" s="415" t="s">
        <v>8463</v>
      </c>
      <c r="Q242" s="482">
        <v>45833</v>
      </c>
      <c r="R242" s="647">
        <v>6</v>
      </c>
      <c r="S242" s="641">
        <f>_xlfn.DAYS(U242,T242)</f>
        <v>182</v>
      </c>
      <c r="T242" s="482">
        <v>45835</v>
      </c>
      <c r="U242" s="482">
        <v>46017</v>
      </c>
      <c r="V242" s="482"/>
      <c r="W242" s="415"/>
      <c r="X242" s="579"/>
      <c r="Y242" s="644"/>
      <c r="Z242" s="415"/>
      <c r="AA242" s="482"/>
      <c r="AB242" s="495"/>
      <c r="AC242" s="420"/>
      <c r="AD242" s="420"/>
      <c r="AE242" s="420"/>
      <c r="AF242" s="309">
        <v>46017</v>
      </c>
      <c r="AG242" s="340">
        <f t="shared" ca="1" si="3"/>
        <v>-131</v>
      </c>
      <c r="AH242" s="423" t="s">
        <v>6138</v>
      </c>
      <c r="AI242" s="423" t="s">
        <v>6138</v>
      </c>
      <c r="AJ242" s="463" t="s">
        <v>8464</v>
      </c>
      <c r="AK242" s="503" t="s">
        <v>6140</v>
      </c>
      <c r="AL242" s="8" t="s">
        <v>6192</v>
      </c>
      <c r="AM242" s="424"/>
      <c r="AN242" s="425"/>
      <c r="AO242" s="551">
        <v>133515</v>
      </c>
      <c r="AP242" s="4"/>
      <c r="AQ242" s="234" t="e">
        <f>#REF!/R242</f>
        <v>#REF!</v>
      </c>
      <c r="AR242" s="234" t="e">
        <f>#REF!/AT242</f>
        <v>#REF!</v>
      </c>
      <c r="AS242" s="8" t="s">
        <v>8465</v>
      </c>
      <c r="AT242" s="4">
        <f>_xlfn.DAYS(U242,T242)</f>
        <v>182</v>
      </c>
      <c r="AU242" s="8" t="s">
        <v>6143</v>
      </c>
      <c r="AV242" s="8">
        <v>830</v>
      </c>
      <c r="AW242" s="465">
        <v>45819</v>
      </c>
      <c r="AX242" s="494">
        <v>61890000</v>
      </c>
      <c r="AY242" s="8">
        <v>995</v>
      </c>
      <c r="AZ242" s="392">
        <v>12378000</v>
      </c>
      <c r="BA242" s="420">
        <v>45833</v>
      </c>
      <c r="BB242" s="421"/>
      <c r="BC242" s="422"/>
      <c r="BD242" s="420"/>
      <c r="BE242" s="4"/>
      <c r="BF242" s="8" t="s">
        <v>6144</v>
      </c>
      <c r="BG242" s="232">
        <v>45835</v>
      </c>
      <c r="BH242" s="4">
        <v>5</v>
      </c>
      <c r="BI242" s="8">
        <v>5</v>
      </c>
      <c r="BJ242" s="231" t="s">
        <v>8466</v>
      </c>
      <c r="BK242" s="4" t="s">
        <v>202</v>
      </c>
      <c r="BL242" s="232">
        <v>45833</v>
      </c>
      <c r="BM242" s="232">
        <v>45833</v>
      </c>
      <c r="BN242" s="232">
        <v>46206</v>
      </c>
      <c r="BO242" s="232" t="s">
        <v>6144</v>
      </c>
      <c r="BP242" s="232" t="s">
        <v>805</v>
      </c>
      <c r="BQ242" s="8"/>
      <c r="BR242" s="403"/>
      <c r="BS242" s="8" t="s">
        <v>875</v>
      </c>
      <c r="BT242" s="8"/>
      <c r="BU242" s="8" t="s">
        <v>6147</v>
      </c>
      <c r="BV242" s="8" t="s">
        <v>6148</v>
      </c>
      <c r="BW242" s="597">
        <v>3219468601</v>
      </c>
      <c r="BX242" s="586" t="s">
        <v>8467</v>
      </c>
      <c r="BY242" s="416">
        <v>21425</v>
      </c>
      <c r="BZ242" s="8" t="s">
        <v>3136</v>
      </c>
      <c r="CA242" s="8"/>
      <c r="CB242" s="8"/>
      <c r="CC242" s="8"/>
      <c r="CD242" s="232"/>
      <c r="CE242" s="8" t="s">
        <v>797</v>
      </c>
      <c r="CF242" s="411">
        <f ca="1">DATEDIF(BY242,TODAY(),"Y")</f>
        <v>67</v>
      </c>
      <c r="CG242" s="421" t="s">
        <v>6165</v>
      </c>
      <c r="CH242" s="421" t="s">
        <v>6151</v>
      </c>
      <c r="CI242" s="198" t="s">
        <v>8468</v>
      </c>
      <c r="CJ242" s="8"/>
      <c r="CK242" s="8"/>
    </row>
    <row r="243" spans="1:89" ht="60.75">
      <c r="A243" s="415">
        <v>242</v>
      </c>
      <c r="B243" s="415"/>
      <c r="C243" s="640">
        <v>2025</v>
      </c>
      <c r="D243" s="415" t="s">
        <v>8469</v>
      </c>
      <c r="E243" s="905" t="s">
        <v>8470</v>
      </c>
      <c r="F243" s="907" t="s">
        <v>8471</v>
      </c>
      <c r="G243" s="415" t="s">
        <v>6130</v>
      </c>
      <c r="H243" s="579">
        <v>1007101481</v>
      </c>
      <c r="I243" s="415">
        <v>1</v>
      </c>
      <c r="J243" s="415" t="s">
        <v>6131</v>
      </c>
      <c r="K243" s="506" t="s">
        <v>7143</v>
      </c>
      <c r="L243" s="415" t="s">
        <v>7144</v>
      </c>
      <c r="M243" s="415" t="s">
        <v>6548</v>
      </c>
      <c r="N243" s="415">
        <v>10</v>
      </c>
      <c r="O243" s="415" t="s">
        <v>6135</v>
      </c>
      <c r="P243" s="415" t="s">
        <v>8463</v>
      </c>
      <c r="Q243" s="482">
        <v>45833</v>
      </c>
      <c r="R243" s="647">
        <v>6</v>
      </c>
      <c r="S243" s="641">
        <f>_xlfn.DAYS(U243,T243)</f>
        <v>183</v>
      </c>
      <c r="T243" s="482">
        <v>45841</v>
      </c>
      <c r="U243" s="482">
        <v>46024</v>
      </c>
      <c r="V243" s="482"/>
      <c r="W243" s="415"/>
      <c r="X243" s="579"/>
      <c r="Y243" s="644"/>
      <c r="Z243" s="415"/>
      <c r="AA243" s="482"/>
      <c r="AB243" s="495"/>
      <c r="AC243" s="420"/>
      <c r="AD243" s="420"/>
      <c r="AE243" s="420"/>
      <c r="AF243" s="309">
        <v>46024</v>
      </c>
      <c r="AG243" s="340">
        <f t="shared" ca="1" si="3"/>
        <v>-124</v>
      </c>
      <c r="AH243" s="423" t="s">
        <v>6138</v>
      </c>
      <c r="AI243" s="423" t="s">
        <v>6138</v>
      </c>
      <c r="AJ243" s="463" t="s">
        <v>8472</v>
      </c>
      <c r="AK243" s="503" t="s">
        <v>6140</v>
      </c>
      <c r="AL243" s="8" t="s">
        <v>6192</v>
      </c>
      <c r="AM243" s="424"/>
      <c r="AN243" s="425"/>
      <c r="AO243" s="551">
        <v>133515</v>
      </c>
      <c r="AP243" s="4"/>
      <c r="AQ243" s="234" t="e">
        <f>#REF!/R243</f>
        <v>#REF!</v>
      </c>
      <c r="AR243" s="234" t="e">
        <f>#REF!/AT243</f>
        <v>#REF!</v>
      </c>
      <c r="AS243" s="8" t="s">
        <v>8473</v>
      </c>
      <c r="AT243" s="4">
        <f>_xlfn.DAYS(U243,T243)</f>
        <v>183</v>
      </c>
      <c r="AU243" s="8" t="s">
        <v>6143</v>
      </c>
      <c r="AV243" s="8">
        <v>830</v>
      </c>
      <c r="AW243" s="465">
        <v>45819</v>
      </c>
      <c r="AX243" s="494">
        <v>61890000</v>
      </c>
      <c r="AY243" s="8">
        <v>997</v>
      </c>
      <c r="AZ243" s="392">
        <v>12378000</v>
      </c>
      <c r="BA243" s="420">
        <v>45839</v>
      </c>
      <c r="BB243" s="421"/>
      <c r="BC243" s="422"/>
      <c r="BD243" s="420"/>
      <c r="BE243" s="4"/>
      <c r="BF243" s="8" t="s">
        <v>6144</v>
      </c>
      <c r="BG243" s="232">
        <v>45841</v>
      </c>
      <c r="BH243" s="4">
        <v>1</v>
      </c>
      <c r="BI243" s="8">
        <v>1</v>
      </c>
      <c r="BJ243" s="231" t="s">
        <v>8474</v>
      </c>
      <c r="BK243" s="4" t="s">
        <v>1541</v>
      </c>
      <c r="BL243" s="232">
        <v>45834</v>
      </c>
      <c r="BM243" s="232">
        <v>45833</v>
      </c>
      <c r="BN243" s="232">
        <v>46203</v>
      </c>
      <c r="BO243" s="232" t="s">
        <v>6144</v>
      </c>
      <c r="BP243" s="232" t="s">
        <v>805</v>
      </c>
      <c r="BQ243" s="8"/>
      <c r="BR243" s="403"/>
      <c r="BS243" s="8" t="s">
        <v>875</v>
      </c>
      <c r="BT243" s="8"/>
      <c r="BU243" s="8" t="s">
        <v>6147</v>
      </c>
      <c r="BV243" s="8" t="s">
        <v>6148</v>
      </c>
      <c r="BW243" s="597">
        <v>3134594260</v>
      </c>
      <c r="BX243" s="586" t="s">
        <v>8475</v>
      </c>
      <c r="BY243" s="416">
        <v>36498</v>
      </c>
      <c r="BZ243" s="8" t="s">
        <v>3136</v>
      </c>
      <c r="CA243" s="8"/>
      <c r="CB243" s="8"/>
      <c r="CC243" s="8"/>
      <c r="CD243" s="232"/>
      <c r="CE243" s="8" t="s">
        <v>797</v>
      </c>
      <c r="CF243" s="411">
        <f ca="1">DATEDIF(BY243,TODAY(),"Y")</f>
        <v>26</v>
      </c>
      <c r="CG243" s="421" t="s">
        <v>6209</v>
      </c>
      <c r="CH243" s="421" t="s">
        <v>6166</v>
      </c>
      <c r="CI243" s="198" t="s">
        <v>8476</v>
      </c>
      <c r="CJ243" s="8"/>
      <c r="CK243" s="8"/>
    </row>
    <row r="244" spans="1:89" ht="45.75">
      <c r="A244" s="415">
        <v>243</v>
      </c>
      <c r="B244" s="415"/>
      <c r="C244" s="640">
        <v>2025</v>
      </c>
      <c r="D244" s="415" t="s">
        <v>8477</v>
      </c>
      <c r="E244" s="905" t="s">
        <v>8478</v>
      </c>
      <c r="F244" s="907" t="s">
        <v>8479</v>
      </c>
      <c r="G244" s="415" t="s">
        <v>6130</v>
      </c>
      <c r="H244" s="579">
        <v>1012351841</v>
      </c>
      <c r="I244" s="415">
        <v>8</v>
      </c>
      <c r="J244" s="415" t="s">
        <v>6131</v>
      </c>
      <c r="K244" s="506" t="s">
        <v>7143</v>
      </c>
      <c r="L244" s="415" t="s">
        <v>7144</v>
      </c>
      <c r="M244" s="415" t="s">
        <v>7683</v>
      </c>
      <c r="N244" s="415">
        <v>10</v>
      </c>
      <c r="O244" s="415" t="s">
        <v>6135</v>
      </c>
      <c r="P244" s="415" t="s">
        <v>8369</v>
      </c>
      <c r="Q244" s="482">
        <v>45841</v>
      </c>
      <c r="R244" s="647">
        <v>6</v>
      </c>
      <c r="S244" s="641">
        <f>_xlfn.DAYS(U244,T244)</f>
        <v>175</v>
      </c>
      <c r="T244" s="482">
        <v>45847</v>
      </c>
      <c r="U244" s="482">
        <v>46022</v>
      </c>
      <c r="V244" s="482"/>
      <c r="W244" s="415"/>
      <c r="X244" s="579"/>
      <c r="Y244" s="644"/>
      <c r="Z244" s="415"/>
      <c r="AA244" s="482"/>
      <c r="AB244" s="495"/>
      <c r="AC244" s="420"/>
      <c r="AD244" s="420"/>
      <c r="AE244" s="420"/>
      <c r="AF244" s="309">
        <v>46022</v>
      </c>
      <c r="AG244" s="340">
        <f t="shared" ca="1" si="3"/>
        <v>-126</v>
      </c>
      <c r="AH244" s="423" t="s">
        <v>6138</v>
      </c>
      <c r="AI244" s="423" t="s">
        <v>6138</v>
      </c>
      <c r="AJ244" s="463" t="s">
        <v>8480</v>
      </c>
      <c r="AK244" s="503" t="s">
        <v>6140</v>
      </c>
      <c r="AL244" s="8" t="s">
        <v>6192</v>
      </c>
      <c r="AM244" s="424"/>
      <c r="AN244" s="425"/>
      <c r="AO244" s="551">
        <v>133241</v>
      </c>
      <c r="AP244" s="4"/>
      <c r="AQ244" s="234" t="e">
        <f>#REF!/R244</f>
        <v>#REF!</v>
      </c>
      <c r="AR244" s="234" t="e">
        <f>#REF!/AT244</f>
        <v>#REF!</v>
      </c>
      <c r="AS244" s="8" t="s">
        <v>8481</v>
      </c>
      <c r="AT244" s="4">
        <f>_xlfn.DAYS(U244,T244)</f>
        <v>175</v>
      </c>
      <c r="AU244" s="8" t="s">
        <v>6143</v>
      </c>
      <c r="AV244" s="8">
        <v>823</v>
      </c>
      <c r="AW244" s="232">
        <v>45803</v>
      </c>
      <c r="AX244" s="392">
        <v>120000000</v>
      </c>
      <c r="AY244" s="8">
        <v>999</v>
      </c>
      <c r="AZ244" s="392">
        <v>30000000</v>
      </c>
      <c r="BA244" s="420">
        <v>45842</v>
      </c>
      <c r="BB244" s="421"/>
      <c r="BC244" s="422"/>
      <c r="BD244" s="420"/>
      <c r="BE244" s="4"/>
      <c r="BF244" s="8" t="s">
        <v>6144</v>
      </c>
      <c r="BG244" s="232">
        <v>45847</v>
      </c>
      <c r="BH244" s="4">
        <v>1</v>
      </c>
      <c r="BI244" s="8">
        <v>1</v>
      </c>
      <c r="BJ244" s="231" t="s">
        <v>8482</v>
      </c>
      <c r="BK244" s="4" t="s">
        <v>1541</v>
      </c>
      <c r="BL244" s="232">
        <v>45842</v>
      </c>
      <c r="BM244" s="232">
        <v>45841</v>
      </c>
      <c r="BN244" s="232">
        <v>46218</v>
      </c>
      <c r="BO244" s="232" t="s">
        <v>6144</v>
      </c>
      <c r="BP244" s="232" t="s">
        <v>805</v>
      </c>
      <c r="BQ244" s="8"/>
      <c r="BR244" s="403"/>
      <c r="BS244" s="8" t="s">
        <v>875</v>
      </c>
      <c r="BT244" s="8"/>
      <c r="BU244" s="8" t="s">
        <v>6162</v>
      </c>
      <c r="BV244" s="8" t="s">
        <v>6148</v>
      </c>
      <c r="BW244" s="597">
        <v>3214874028</v>
      </c>
      <c r="BX244" s="586" t="s">
        <v>8483</v>
      </c>
      <c r="BY244" s="416">
        <v>32636</v>
      </c>
      <c r="BZ244" s="8" t="s">
        <v>3831</v>
      </c>
      <c r="CA244" s="8"/>
      <c r="CB244" s="8"/>
      <c r="CC244" s="8"/>
      <c r="CD244" s="232"/>
      <c r="CE244" s="8" t="s">
        <v>797</v>
      </c>
      <c r="CF244" s="411">
        <f ca="1">DATEDIF(BY244,TODAY(),"Y")</f>
        <v>36</v>
      </c>
      <c r="CG244" s="421" t="s">
        <v>6209</v>
      </c>
      <c r="CH244" s="421" t="s">
        <v>6166</v>
      </c>
      <c r="CI244" s="198" t="s">
        <v>8484</v>
      </c>
      <c r="CJ244" s="8"/>
      <c r="CK244" s="8"/>
    </row>
    <row r="245" spans="1:89" ht="106.5">
      <c r="A245" s="415">
        <v>244</v>
      </c>
      <c r="B245" s="415"/>
      <c r="C245" s="640">
        <v>2025</v>
      </c>
      <c r="D245" s="415" t="s">
        <v>8485</v>
      </c>
      <c r="E245" s="905" t="s">
        <v>8486</v>
      </c>
      <c r="F245" s="907" t="s">
        <v>8487</v>
      </c>
      <c r="G245" s="415" t="s">
        <v>7988</v>
      </c>
      <c r="H245" s="579">
        <v>830078090</v>
      </c>
      <c r="I245" s="415">
        <v>1</v>
      </c>
      <c r="J245" s="415" t="s">
        <v>6775</v>
      </c>
      <c r="K245" s="506" t="s">
        <v>8488</v>
      </c>
      <c r="L245" s="415" t="s">
        <v>8489</v>
      </c>
      <c r="M245" s="415" t="s">
        <v>8490</v>
      </c>
      <c r="N245" s="415">
        <v>2</v>
      </c>
      <c r="O245" s="415" t="s">
        <v>8491</v>
      </c>
      <c r="P245" s="415" t="s">
        <v>8492</v>
      </c>
      <c r="Q245" s="482">
        <v>45849</v>
      </c>
      <c r="R245" s="647">
        <v>10</v>
      </c>
      <c r="S245" s="641">
        <f>_xlfn.DAYS(U245,T245)</f>
        <v>-62</v>
      </c>
      <c r="T245" s="482">
        <v>45859</v>
      </c>
      <c r="U245" s="482">
        <v>45797</v>
      </c>
      <c r="V245" s="482"/>
      <c r="W245" s="415"/>
      <c r="X245" s="579"/>
      <c r="Y245" s="644"/>
      <c r="Z245" s="415"/>
      <c r="AA245" s="482"/>
      <c r="AB245" s="495"/>
      <c r="AC245" s="420"/>
      <c r="AD245" s="420"/>
      <c r="AE245" s="420"/>
      <c r="AF245" s="420">
        <v>45797</v>
      </c>
      <c r="AG245" s="340">
        <f t="shared" ca="1" si="3"/>
        <v>-351</v>
      </c>
      <c r="AH245" s="423" t="s">
        <v>7474</v>
      </c>
      <c r="AI245" s="423" t="s">
        <v>7474</v>
      </c>
      <c r="AJ245" s="463" t="s">
        <v>8493</v>
      </c>
      <c r="AK245" s="503" t="s">
        <v>6140</v>
      </c>
      <c r="AL245" s="8"/>
      <c r="AM245" s="424"/>
      <c r="AN245" s="425"/>
      <c r="AO245" s="551">
        <v>133784</v>
      </c>
      <c r="AP245" s="4"/>
      <c r="AQ245" s="234" t="e">
        <f>#REF!/R245</f>
        <v>#REF!</v>
      </c>
      <c r="AR245" s="234" t="e">
        <f>#REF!/AT245</f>
        <v>#REF!</v>
      </c>
      <c r="AS245" s="8" t="s">
        <v>8494</v>
      </c>
      <c r="AT245" s="4">
        <f>_xlfn.DAYS(U245,T245)</f>
        <v>-62</v>
      </c>
      <c r="AU245" s="8" t="s">
        <v>64</v>
      </c>
      <c r="AV245" s="8">
        <v>827</v>
      </c>
      <c r="AW245" s="232">
        <v>45813</v>
      </c>
      <c r="AX245" s="392">
        <v>35000000</v>
      </c>
      <c r="AY245" s="8">
        <v>1005</v>
      </c>
      <c r="AZ245" s="392">
        <v>33986400</v>
      </c>
      <c r="BA245" s="420">
        <v>45852</v>
      </c>
      <c r="BB245" s="421"/>
      <c r="BC245" s="422"/>
      <c r="BD245" s="420"/>
      <c r="BE245" s="4"/>
      <c r="BF245" s="8" t="s">
        <v>64</v>
      </c>
      <c r="BG245" s="232" t="s">
        <v>8495</v>
      </c>
      <c r="BH245" s="4" t="s">
        <v>21</v>
      </c>
      <c r="BI245" s="8" t="s">
        <v>21</v>
      </c>
      <c r="BJ245" s="231" t="s">
        <v>8496</v>
      </c>
      <c r="BK245" s="4" t="s">
        <v>202</v>
      </c>
      <c r="BL245" s="232">
        <v>45855</v>
      </c>
      <c r="BM245" s="232">
        <v>45849</v>
      </c>
      <c r="BN245" s="232">
        <v>47258</v>
      </c>
      <c r="BO245" s="232" t="s">
        <v>6144</v>
      </c>
      <c r="BP245" s="232" t="s">
        <v>805</v>
      </c>
      <c r="BQ245" s="8"/>
      <c r="BR245" s="403"/>
      <c r="BS245" s="8" t="s">
        <v>875</v>
      </c>
      <c r="BT245" s="8"/>
      <c r="BU245" s="8" t="s">
        <v>8497</v>
      </c>
      <c r="BV245" s="8"/>
      <c r="BW245" s="597"/>
      <c r="BX245" s="586"/>
      <c r="BY245" s="416"/>
      <c r="BZ245" s="8"/>
      <c r="CA245" s="8"/>
      <c r="CB245" s="8"/>
      <c r="CC245" s="8"/>
      <c r="CD245" s="232"/>
      <c r="CE245" s="8" t="s">
        <v>797</v>
      </c>
      <c r="CF245" s="411">
        <f ca="1">DATEDIF(BY245,TODAY(),"Y")</f>
        <v>126</v>
      </c>
      <c r="CG245" s="421"/>
      <c r="CH245" s="421"/>
      <c r="CI245" s="8"/>
      <c r="CJ245" s="8"/>
      <c r="CK245" s="8"/>
    </row>
    <row r="246" spans="1:89" ht="45.75">
      <c r="A246" s="415">
        <v>245</v>
      </c>
      <c r="B246" s="415"/>
      <c r="C246" s="640">
        <v>2025</v>
      </c>
      <c r="D246" s="415" t="s">
        <v>8498</v>
      </c>
      <c r="E246" s="905" t="s">
        <v>8499</v>
      </c>
      <c r="F246" s="907" t="s">
        <v>845</v>
      </c>
      <c r="G246" s="415" t="s">
        <v>7988</v>
      </c>
      <c r="H246" s="579">
        <v>899999282</v>
      </c>
      <c r="I246" s="415">
        <v>1</v>
      </c>
      <c r="J246" s="415" t="s">
        <v>6775</v>
      </c>
      <c r="K246" s="506"/>
      <c r="L246" s="415"/>
      <c r="M246" s="415"/>
      <c r="N246" s="415">
        <v>10</v>
      </c>
      <c r="O246" s="415" t="s">
        <v>6135</v>
      </c>
      <c r="P246" s="415"/>
      <c r="Q246" s="482">
        <v>45852</v>
      </c>
      <c r="R246" s="647">
        <v>30</v>
      </c>
      <c r="S246" s="641">
        <f>_xlfn.DAYS(U246,T246)</f>
        <v>899</v>
      </c>
      <c r="T246" s="482">
        <v>45852</v>
      </c>
      <c r="U246" s="482">
        <v>46751</v>
      </c>
      <c r="V246" s="482"/>
      <c r="W246" s="415"/>
      <c r="X246" s="579"/>
      <c r="Y246" s="644"/>
      <c r="Z246" s="415"/>
      <c r="AA246" s="482"/>
      <c r="AB246" s="495"/>
      <c r="AC246" s="420"/>
      <c r="AD246" s="420"/>
      <c r="AE246" s="420"/>
      <c r="AF246" s="420">
        <v>46751</v>
      </c>
      <c r="AG246" s="340">
        <f t="shared" ca="1" si="3"/>
        <v>603</v>
      </c>
      <c r="AH246" s="423" t="s">
        <v>6138</v>
      </c>
      <c r="AI246" s="423" t="s">
        <v>6138</v>
      </c>
      <c r="AJ246" s="463" t="s">
        <v>8500</v>
      </c>
      <c r="AK246" s="503" t="s">
        <v>6140</v>
      </c>
      <c r="AL246" s="8"/>
      <c r="AM246" s="424"/>
      <c r="AN246" s="425"/>
      <c r="AO246" s="551">
        <v>135483</v>
      </c>
      <c r="AP246" s="4"/>
      <c r="AQ246" s="234" t="e">
        <f>#REF!/R246</f>
        <v>#REF!</v>
      </c>
      <c r="AR246" s="234" t="e">
        <f>#REF!/AT246</f>
        <v>#REF!</v>
      </c>
      <c r="AS246" s="8" t="s">
        <v>8501</v>
      </c>
      <c r="AT246" s="4">
        <f>_xlfn.DAYS(U246,T246)</f>
        <v>899</v>
      </c>
      <c r="AU246" s="8" t="s">
        <v>64</v>
      </c>
      <c r="AV246" s="8" t="s">
        <v>196</v>
      </c>
      <c r="AW246" s="8" t="s">
        <v>196</v>
      </c>
      <c r="AX246" s="392">
        <v>0</v>
      </c>
      <c r="AY246" s="8" t="s">
        <v>21</v>
      </c>
      <c r="AZ246" s="392">
        <v>0</v>
      </c>
      <c r="BA246" s="420"/>
      <c r="BB246" s="421"/>
      <c r="BC246" s="422"/>
      <c r="BD246" s="420"/>
      <c r="BE246" s="4"/>
      <c r="BF246" s="8"/>
      <c r="BG246" s="232"/>
      <c r="BH246" s="4" t="s">
        <v>21</v>
      </c>
      <c r="BI246" s="8" t="s">
        <v>21</v>
      </c>
      <c r="BJ246" s="231"/>
      <c r="BK246" s="4"/>
      <c r="BL246" s="232"/>
      <c r="BM246" s="232"/>
      <c r="BN246" s="232"/>
      <c r="BO246" s="232"/>
      <c r="BP246" s="232"/>
      <c r="BQ246" s="8"/>
      <c r="BR246" s="403"/>
      <c r="BS246" s="8" t="s">
        <v>875</v>
      </c>
      <c r="BT246" s="8"/>
      <c r="BU246" s="8" t="s">
        <v>8497</v>
      </c>
      <c r="BV246" s="8"/>
      <c r="BW246" s="597"/>
      <c r="BX246" s="586"/>
      <c r="BY246" s="416"/>
      <c r="BZ246" s="8"/>
      <c r="CA246" s="8"/>
      <c r="CB246" s="8"/>
      <c r="CC246" s="8"/>
      <c r="CD246" s="232"/>
      <c r="CE246" s="8" t="s">
        <v>797</v>
      </c>
      <c r="CF246" s="411">
        <f ca="1">DATEDIF(BY246,TODAY(),"Y")</f>
        <v>126</v>
      </c>
      <c r="CG246" s="421"/>
      <c r="CH246" s="421"/>
      <c r="CI246" s="8"/>
      <c r="CJ246" s="8"/>
      <c r="CK246" s="8"/>
    </row>
    <row r="247" spans="1:89" ht="60.75">
      <c r="A247" s="415">
        <v>246</v>
      </c>
      <c r="B247" s="415"/>
      <c r="C247" s="640">
        <v>2025</v>
      </c>
      <c r="D247" s="415" t="s">
        <v>8502</v>
      </c>
      <c r="E247" s="905" t="s">
        <v>8503</v>
      </c>
      <c r="F247" s="907" t="s">
        <v>8504</v>
      </c>
      <c r="G247" s="415" t="s">
        <v>6130</v>
      </c>
      <c r="H247" s="579">
        <v>52776152</v>
      </c>
      <c r="I247" s="415">
        <v>0</v>
      </c>
      <c r="J247" s="415" t="s">
        <v>6131</v>
      </c>
      <c r="K247" s="506" t="s">
        <v>7143</v>
      </c>
      <c r="L247" s="415" t="s">
        <v>7144</v>
      </c>
      <c r="M247" s="415" t="s">
        <v>7858</v>
      </c>
      <c r="N247" s="415">
        <v>10</v>
      </c>
      <c r="O247" s="415" t="s">
        <v>6135</v>
      </c>
      <c r="P247" s="415" t="s">
        <v>8505</v>
      </c>
      <c r="Q247" s="482">
        <v>45852</v>
      </c>
      <c r="R247" s="647">
        <v>5</v>
      </c>
      <c r="S247" s="641">
        <f>_xlfn.DAYS(U247,T247)</f>
        <v>167</v>
      </c>
      <c r="T247" s="482">
        <v>45855</v>
      </c>
      <c r="U247" s="482">
        <v>46022</v>
      </c>
      <c r="V247" s="482"/>
      <c r="W247" s="415"/>
      <c r="X247" s="579"/>
      <c r="Y247" s="644"/>
      <c r="Z247" s="415"/>
      <c r="AA247" s="482"/>
      <c r="AB247" s="495"/>
      <c r="AC247" s="420"/>
      <c r="AD247" s="420"/>
      <c r="AE247" s="420"/>
      <c r="AF247" s="420">
        <v>46022</v>
      </c>
      <c r="AG247" s="340">
        <f t="shared" ca="1" si="3"/>
        <v>-126</v>
      </c>
      <c r="AH247" s="423" t="s">
        <v>6138</v>
      </c>
      <c r="AI247" s="423" t="s">
        <v>6138</v>
      </c>
      <c r="AJ247" s="463" t="s">
        <v>8506</v>
      </c>
      <c r="AK247" s="503" t="s">
        <v>6140</v>
      </c>
      <c r="AL247" s="8" t="s">
        <v>20</v>
      </c>
      <c r="AM247" s="2"/>
      <c r="AN247" s="425" t="s">
        <v>8507</v>
      </c>
      <c r="AO247" s="551">
        <v>133515</v>
      </c>
      <c r="AP247" s="4"/>
      <c r="AQ247" s="234" t="e">
        <f>#REF!/R247</f>
        <v>#REF!</v>
      </c>
      <c r="AR247" s="234" t="e">
        <f>#REF!/AT247</f>
        <v>#REF!</v>
      </c>
      <c r="AS247" s="8" t="s">
        <v>8508</v>
      </c>
      <c r="AT247" s="4">
        <f>_xlfn.DAYS(U247,T247)</f>
        <v>167</v>
      </c>
      <c r="AU247" s="8" t="s">
        <v>64</v>
      </c>
      <c r="AV247" s="8">
        <v>830</v>
      </c>
      <c r="AW247" s="465">
        <v>45819</v>
      </c>
      <c r="AX247" s="494">
        <v>61890000</v>
      </c>
      <c r="AY247" s="8">
        <v>1006</v>
      </c>
      <c r="AZ247" s="392">
        <v>12378000</v>
      </c>
      <c r="BA247" s="420">
        <v>45853</v>
      </c>
      <c r="BB247" s="421"/>
      <c r="BC247" s="422"/>
      <c r="BD247" s="420"/>
      <c r="BE247" s="4"/>
      <c r="BF247" s="8" t="s">
        <v>64</v>
      </c>
      <c r="BG247" s="232">
        <v>45855</v>
      </c>
      <c r="BH247" s="4">
        <v>5</v>
      </c>
      <c r="BI247" s="8">
        <v>5</v>
      </c>
      <c r="BJ247" s="231" t="s">
        <v>8509</v>
      </c>
      <c r="BK247" s="4" t="s">
        <v>202</v>
      </c>
      <c r="BL247" s="232">
        <v>45853</v>
      </c>
      <c r="BM247" s="232">
        <v>45852</v>
      </c>
      <c r="BN247" s="232">
        <v>46219</v>
      </c>
      <c r="BO247" s="232" t="s">
        <v>6144</v>
      </c>
      <c r="BP247" s="232" t="s">
        <v>805</v>
      </c>
      <c r="BQ247" s="8"/>
      <c r="BR247" s="403"/>
      <c r="BS247" s="8" t="s">
        <v>875</v>
      </c>
      <c r="BT247" s="8"/>
      <c r="BU247" s="8" t="s">
        <v>6162</v>
      </c>
      <c r="BV247" s="8" t="s">
        <v>6148</v>
      </c>
      <c r="BW247" s="597">
        <v>3016424830</v>
      </c>
      <c r="BX247" s="586" t="s">
        <v>8510</v>
      </c>
      <c r="BY247" s="416">
        <v>29596</v>
      </c>
      <c r="BZ247" s="8" t="s">
        <v>3136</v>
      </c>
      <c r="CA247" s="8"/>
      <c r="CB247" s="8"/>
      <c r="CC247" s="8"/>
      <c r="CD247" s="232"/>
      <c r="CE247" s="8" t="s">
        <v>797</v>
      </c>
      <c r="CF247" s="411">
        <f ca="1">DATEDIF(BY247,TODAY(),"Y")</f>
        <v>45</v>
      </c>
      <c r="CG247" s="421" t="s">
        <v>6181</v>
      </c>
      <c r="CH247" s="421" t="s">
        <v>6166</v>
      </c>
      <c r="CI247" s="198" t="s">
        <v>8511</v>
      </c>
      <c r="CJ247" s="8"/>
      <c r="CK247" s="8"/>
    </row>
    <row r="248" spans="1:89" ht="60.75">
      <c r="A248" s="415">
        <v>247</v>
      </c>
      <c r="B248" s="415"/>
      <c r="C248" s="579">
        <v>2025</v>
      </c>
      <c r="D248" s="687" t="s">
        <v>8512</v>
      </c>
      <c r="E248" s="905" t="s">
        <v>8513</v>
      </c>
      <c r="F248" s="907" t="s">
        <v>8514</v>
      </c>
      <c r="G248" s="415" t="s">
        <v>6130</v>
      </c>
      <c r="H248" s="579">
        <v>41577443</v>
      </c>
      <c r="I248" s="415">
        <v>5</v>
      </c>
      <c r="J248" s="415" t="s">
        <v>6131</v>
      </c>
      <c r="K248" s="506" t="s">
        <v>7143</v>
      </c>
      <c r="L248" s="415" t="s">
        <v>7144</v>
      </c>
      <c r="M248" s="415" t="s">
        <v>7858</v>
      </c>
      <c r="N248" s="415">
        <v>10</v>
      </c>
      <c r="O248" s="415" t="s">
        <v>6135</v>
      </c>
      <c r="P248" s="415" t="s">
        <v>8505</v>
      </c>
      <c r="Q248" s="482">
        <v>45854</v>
      </c>
      <c r="R248" s="647">
        <v>5</v>
      </c>
      <c r="S248" s="641">
        <f>_xlfn.DAYS(U248,T248)</f>
        <v>154</v>
      </c>
      <c r="T248" s="482">
        <v>45868</v>
      </c>
      <c r="U248" s="482">
        <v>46022</v>
      </c>
      <c r="V248" s="482"/>
      <c r="W248" s="415"/>
      <c r="X248" s="579"/>
      <c r="Y248" s="644"/>
      <c r="Z248" s="415"/>
      <c r="AA248" s="482"/>
      <c r="AB248" s="495"/>
      <c r="AC248" s="420"/>
      <c r="AD248" s="420"/>
      <c r="AE248" s="420"/>
      <c r="AF248" s="420">
        <v>46022</v>
      </c>
      <c r="AG248" s="340">
        <f t="shared" ca="1" si="3"/>
        <v>-126</v>
      </c>
      <c r="AH248" s="423" t="s">
        <v>6138</v>
      </c>
      <c r="AI248" s="423" t="s">
        <v>6138</v>
      </c>
      <c r="AJ248" s="346" t="s">
        <v>8515</v>
      </c>
      <c r="AK248" s="503" t="s">
        <v>6140</v>
      </c>
      <c r="AL248" s="8"/>
      <c r="AM248" s="2"/>
      <c r="AN248" s="425" t="s">
        <v>8507</v>
      </c>
      <c r="AO248" s="552">
        <v>133515</v>
      </c>
      <c r="AP248" s="4"/>
      <c r="AQ248" s="234" t="e">
        <f>#REF!/R248</f>
        <v>#REF!</v>
      </c>
      <c r="AR248" s="234" t="e">
        <f>#REF!/AT248</f>
        <v>#REF!</v>
      </c>
      <c r="AS248" s="8" t="s">
        <v>8516</v>
      </c>
      <c r="AT248" s="4">
        <f>_xlfn.DAYS(U248,T248)</f>
        <v>154</v>
      </c>
      <c r="AU248" s="8" t="s">
        <v>6143</v>
      </c>
      <c r="AV248" s="8">
        <v>830</v>
      </c>
      <c r="AW248" s="465">
        <v>45819</v>
      </c>
      <c r="AX248" s="494">
        <v>61890000</v>
      </c>
      <c r="AY248" s="8">
        <v>1023</v>
      </c>
      <c r="AZ248" s="392">
        <v>12378000</v>
      </c>
      <c r="BA248" s="420">
        <v>45868</v>
      </c>
      <c r="BB248" s="421"/>
      <c r="BC248" s="422"/>
      <c r="BD248" s="420"/>
      <c r="BE248" s="4"/>
      <c r="BF248" s="8" t="s">
        <v>6144</v>
      </c>
      <c r="BG248" s="232">
        <v>45866</v>
      </c>
      <c r="BH248" s="4">
        <v>5</v>
      </c>
      <c r="BI248" s="8">
        <v>5</v>
      </c>
      <c r="BJ248" s="231" t="s">
        <v>8517</v>
      </c>
      <c r="BK248" s="4" t="s">
        <v>1056</v>
      </c>
      <c r="BL248" s="232">
        <v>45855</v>
      </c>
      <c r="BM248" s="232">
        <v>45854</v>
      </c>
      <c r="BN248" s="232">
        <v>46189</v>
      </c>
      <c r="BO248" s="232" t="s">
        <v>6144</v>
      </c>
      <c r="BP248" s="232" t="s">
        <v>805</v>
      </c>
      <c r="BQ248" s="8"/>
      <c r="BR248" s="403"/>
      <c r="BS248" s="8" t="s">
        <v>875</v>
      </c>
      <c r="BT248" s="8"/>
      <c r="BU248" s="8" t="s">
        <v>6162</v>
      </c>
      <c r="BV248" s="8" t="s">
        <v>6148</v>
      </c>
      <c r="BW248" s="597">
        <v>3015983464</v>
      </c>
      <c r="BX248" s="594" t="s">
        <v>8518</v>
      </c>
      <c r="BY248" s="416">
        <v>19325</v>
      </c>
      <c r="BZ248" s="8" t="s">
        <v>3136</v>
      </c>
      <c r="CA248" s="8"/>
      <c r="CB248" s="8"/>
      <c r="CC248" s="8"/>
      <c r="CD248" s="232"/>
      <c r="CE248" s="8" t="s">
        <v>797</v>
      </c>
      <c r="CF248" s="411">
        <f ca="1">DATEDIF(BY248,TODAY(),"Y")</f>
        <v>73</v>
      </c>
      <c r="CG248" s="421" t="s">
        <v>6165</v>
      </c>
      <c r="CH248" s="421" t="s">
        <v>6269</v>
      </c>
      <c r="CI248" s="198" t="s">
        <v>8519</v>
      </c>
      <c r="CJ248" s="8"/>
      <c r="CK248" s="8"/>
    </row>
    <row r="249" spans="1:89" ht="45.75">
      <c r="A249" s="415">
        <v>248</v>
      </c>
      <c r="B249" s="415"/>
      <c r="C249" s="579">
        <v>2025</v>
      </c>
      <c r="D249" s="684" t="s">
        <v>8520</v>
      </c>
      <c r="E249" s="905" t="s">
        <v>8521</v>
      </c>
      <c r="F249" s="907" t="s">
        <v>8522</v>
      </c>
      <c r="G249" s="415" t="s">
        <v>6130</v>
      </c>
      <c r="H249" s="579">
        <v>19312050</v>
      </c>
      <c r="I249" s="415">
        <v>7</v>
      </c>
      <c r="J249" s="415" t="s">
        <v>6131</v>
      </c>
      <c r="K249" s="506" t="s">
        <v>6708</v>
      </c>
      <c r="L249" s="415" t="s">
        <v>6709</v>
      </c>
      <c r="M249" s="415" t="s">
        <v>7683</v>
      </c>
      <c r="N249" s="415">
        <v>10</v>
      </c>
      <c r="O249" s="415" t="s">
        <v>6135</v>
      </c>
      <c r="P249" s="415" t="s">
        <v>8523</v>
      </c>
      <c r="Q249" s="482">
        <v>45861</v>
      </c>
      <c r="R249" s="647">
        <v>5</v>
      </c>
      <c r="S249" s="641">
        <f>_xlfn.DAYS(U249,T249)</f>
        <v>153</v>
      </c>
      <c r="T249" s="482">
        <v>45867</v>
      </c>
      <c r="U249" s="482">
        <v>46020</v>
      </c>
      <c r="V249" s="482"/>
      <c r="W249" s="415"/>
      <c r="X249" s="579"/>
      <c r="Y249" s="644"/>
      <c r="Z249" s="415"/>
      <c r="AA249" s="482"/>
      <c r="AB249" s="495"/>
      <c r="AC249" s="420"/>
      <c r="AD249" s="420"/>
      <c r="AE249" s="420"/>
      <c r="AF249" s="420">
        <v>46020</v>
      </c>
      <c r="AG249" s="340">
        <f t="shared" ca="1" si="3"/>
        <v>-128</v>
      </c>
      <c r="AH249" s="423" t="s">
        <v>6138</v>
      </c>
      <c r="AI249" s="423" t="s">
        <v>6138</v>
      </c>
      <c r="AJ249" s="463" t="s">
        <v>8524</v>
      </c>
      <c r="AK249" s="503" t="s">
        <v>6140</v>
      </c>
      <c r="AL249" s="8"/>
      <c r="AM249" s="2"/>
      <c r="AN249" s="425" t="s">
        <v>8507</v>
      </c>
      <c r="AO249" s="552">
        <v>134068</v>
      </c>
      <c r="AP249" s="4"/>
      <c r="AQ249" s="234" t="e">
        <f>#REF!/R249</f>
        <v>#REF!</v>
      </c>
      <c r="AR249" s="234" t="e">
        <f>#REF!/AT249</f>
        <v>#REF!</v>
      </c>
      <c r="AS249" s="553" t="s">
        <v>8525</v>
      </c>
      <c r="AT249" s="4">
        <f>_xlfn.DAYS(U249,T249)</f>
        <v>153</v>
      </c>
      <c r="AU249" s="8" t="s">
        <v>6143</v>
      </c>
      <c r="AV249" s="8">
        <v>837</v>
      </c>
      <c r="AW249" s="232">
        <v>45840</v>
      </c>
      <c r="AX249" s="392">
        <v>125000000</v>
      </c>
      <c r="AY249" s="8">
        <v>1013</v>
      </c>
      <c r="AZ249" s="392">
        <v>25000000</v>
      </c>
      <c r="BA249" s="420">
        <v>45862</v>
      </c>
      <c r="BB249" s="421"/>
      <c r="BC249" s="422"/>
      <c r="BD249" s="420"/>
      <c r="BE249" s="4"/>
      <c r="BF249" s="8" t="s">
        <v>6144</v>
      </c>
      <c r="BG249" s="232">
        <v>45762</v>
      </c>
      <c r="BH249" s="4">
        <v>1</v>
      </c>
      <c r="BI249" s="8">
        <v>1</v>
      </c>
      <c r="BJ249" s="231" t="s">
        <v>8526</v>
      </c>
      <c r="BK249" s="4" t="s">
        <v>202</v>
      </c>
      <c r="BL249" s="232">
        <v>45862</v>
      </c>
      <c r="BM249" s="232">
        <v>45861</v>
      </c>
      <c r="BN249" s="232">
        <v>46226</v>
      </c>
      <c r="BO249" s="232" t="s">
        <v>6144</v>
      </c>
      <c r="BP249" s="232" t="s">
        <v>805</v>
      </c>
      <c r="BQ249" s="8"/>
      <c r="BR249" s="403"/>
      <c r="BS249" s="8" t="s">
        <v>875</v>
      </c>
      <c r="BT249" s="8"/>
      <c r="BU249" s="8" t="s">
        <v>6147</v>
      </c>
      <c r="BV249" s="8" t="s">
        <v>6148</v>
      </c>
      <c r="BW249" s="597"/>
      <c r="BX249" s="594" t="s">
        <v>8527</v>
      </c>
      <c r="BY249" s="416">
        <v>20423</v>
      </c>
      <c r="BZ249" s="8" t="s">
        <v>3831</v>
      </c>
      <c r="CA249" s="8"/>
      <c r="CB249" s="8"/>
      <c r="CC249" s="8"/>
      <c r="CD249" s="232"/>
      <c r="CE249" s="8" t="s">
        <v>797</v>
      </c>
      <c r="CF249" s="411">
        <f ca="1">DATEDIF(BY249,TODAY(),"Y")</f>
        <v>70</v>
      </c>
      <c r="CG249" s="421" t="s">
        <v>6165</v>
      </c>
      <c r="CH249" s="421" t="s">
        <v>6210</v>
      </c>
      <c r="CI249" s="198" t="s">
        <v>8528</v>
      </c>
      <c r="CJ249" s="8"/>
      <c r="CK249" s="8"/>
    </row>
    <row r="250" spans="1:89" ht="45.75">
      <c r="A250" s="415">
        <v>249</v>
      </c>
      <c r="B250" s="415"/>
      <c r="C250" s="579">
        <v>2025</v>
      </c>
      <c r="D250" s="684" t="s">
        <v>8529</v>
      </c>
      <c r="E250" s="905" t="s">
        <v>8530</v>
      </c>
      <c r="F250" s="907" t="s">
        <v>8531</v>
      </c>
      <c r="G250" s="415" t="s">
        <v>6130</v>
      </c>
      <c r="H250" s="579">
        <v>39752248</v>
      </c>
      <c r="I250" s="415">
        <v>8</v>
      </c>
      <c r="J250" s="415" t="s">
        <v>6131</v>
      </c>
      <c r="K250" s="506" t="s">
        <v>6708</v>
      </c>
      <c r="L250" s="415" t="s">
        <v>6709</v>
      </c>
      <c r="M250" s="415" t="s">
        <v>7683</v>
      </c>
      <c r="N250" s="415">
        <v>10</v>
      </c>
      <c r="O250" s="415" t="s">
        <v>6135</v>
      </c>
      <c r="P250" s="415" t="s">
        <v>8523</v>
      </c>
      <c r="Q250" s="482">
        <v>45861</v>
      </c>
      <c r="R250" s="647">
        <v>5</v>
      </c>
      <c r="S250" s="641">
        <f>_xlfn.DAYS(U250,T250)</f>
        <v>152</v>
      </c>
      <c r="T250" s="482">
        <v>45866</v>
      </c>
      <c r="U250" s="482">
        <v>46018</v>
      </c>
      <c r="V250" s="482"/>
      <c r="W250" s="415"/>
      <c r="X250" s="579"/>
      <c r="Y250" s="644"/>
      <c r="Z250" s="415"/>
      <c r="AA250" s="482"/>
      <c r="AB250" s="495"/>
      <c r="AC250" s="420"/>
      <c r="AD250" s="420"/>
      <c r="AE250" s="420"/>
      <c r="AF250" s="420">
        <v>46018</v>
      </c>
      <c r="AG250" s="340">
        <f t="shared" ca="1" si="3"/>
        <v>-130</v>
      </c>
      <c r="AH250" s="423" t="s">
        <v>6138</v>
      </c>
      <c r="AI250" s="423" t="s">
        <v>6137</v>
      </c>
      <c r="AJ250" s="463" t="s">
        <v>8532</v>
      </c>
      <c r="AK250" s="503" t="s">
        <v>6140</v>
      </c>
      <c r="AL250" s="432"/>
      <c r="AM250" s="566"/>
      <c r="AN250" s="555" t="s">
        <v>8507</v>
      </c>
      <c r="AO250" s="571">
        <v>134068</v>
      </c>
      <c r="AP250" s="427"/>
      <c r="AQ250" s="234" t="e">
        <f>#REF!/R250</f>
        <v>#REF!</v>
      </c>
      <c r="AR250" s="234" t="e">
        <f>#REF!/AT250</f>
        <v>#REF!</v>
      </c>
      <c r="AS250" s="583" t="s">
        <v>8533</v>
      </c>
      <c r="AT250" s="427">
        <f>_xlfn.DAYS(U250,T250)</f>
        <v>152</v>
      </c>
      <c r="AU250" s="432" t="s">
        <v>6143</v>
      </c>
      <c r="AV250" s="432">
        <v>837</v>
      </c>
      <c r="AW250" s="430">
        <v>45840</v>
      </c>
      <c r="AX250" s="431">
        <v>125000000</v>
      </c>
      <c r="AY250" s="432">
        <v>1012</v>
      </c>
      <c r="AZ250" s="431">
        <v>25000000</v>
      </c>
      <c r="BA250" s="496">
        <v>45862</v>
      </c>
      <c r="BB250" s="556"/>
      <c r="BC250" s="557"/>
      <c r="BD250" s="496"/>
      <c r="BE250" s="427"/>
      <c r="BF250" s="432" t="s">
        <v>6144</v>
      </c>
      <c r="BG250" s="430"/>
      <c r="BH250" s="427"/>
      <c r="BI250" s="432"/>
      <c r="BJ250" s="433" t="s">
        <v>8534</v>
      </c>
      <c r="BK250" s="427" t="s">
        <v>202</v>
      </c>
      <c r="BL250" s="430">
        <v>45862</v>
      </c>
      <c r="BM250" s="430">
        <v>45861</v>
      </c>
      <c r="BN250" s="430">
        <v>46213</v>
      </c>
      <c r="BO250" s="430" t="s">
        <v>6144</v>
      </c>
      <c r="BP250" s="430" t="s">
        <v>805</v>
      </c>
      <c r="BQ250" s="432"/>
      <c r="BR250" s="435"/>
      <c r="BS250" s="432" t="s">
        <v>875</v>
      </c>
      <c r="BT250" s="432"/>
      <c r="BU250" s="432" t="s">
        <v>6162</v>
      </c>
      <c r="BV250" s="432" t="s">
        <v>6148</v>
      </c>
      <c r="BW250" s="603">
        <v>3176714412</v>
      </c>
      <c r="BX250" s="586" t="s">
        <v>8535</v>
      </c>
      <c r="BY250" s="605">
        <v>25008</v>
      </c>
      <c r="BZ250" s="432" t="s">
        <v>3831</v>
      </c>
      <c r="CA250" s="432"/>
      <c r="CB250" s="432"/>
      <c r="CC250" s="432"/>
      <c r="CD250" s="430"/>
      <c r="CE250" s="432" t="s">
        <v>797</v>
      </c>
      <c r="CF250" s="434">
        <f ca="1">DATEDIF(BY250,TODAY(),"Y")</f>
        <v>57</v>
      </c>
      <c r="CG250" s="556" t="s">
        <v>6165</v>
      </c>
      <c r="CH250" s="556" t="s">
        <v>6166</v>
      </c>
      <c r="CI250" s="566" t="s">
        <v>8536</v>
      </c>
      <c r="CJ250" s="432"/>
      <c r="CK250" s="432"/>
    </row>
    <row r="251" spans="1:89" ht="45.75">
      <c r="A251" s="415">
        <v>250</v>
      </c>
      <c r="B251" s="415"/>
      <c r="C251" s="579">
        <v>2025</v>
      </c>
      <c r="D251" s="415" t="s">
        <v>8537</v>
      </c>
      <c r="E251" s="905" t="s">
        <v>8538</v>
      </c>
      <c r="F251" s="907" t="s">
        <v>8539</v>
      </c>
      <c r="G251" s="415" t="s">
        <v>6130</v>
      </c>
      <c r="H251" s="579">
        <v>80798618</v>
      </c>
      <c r="I251" s="415">
        <v>7</v>
      </c>
      <c r="J251" s="415" t="s">
        <v>6131</v>
      </c>
      <c r="K251" s="506" t="s">
        <v>6708</v>
      </c>
      <c r="L251" s="415" t="s">
        <v>6709</v>
      </c>
      <c r="M251" s="415" t="s">
        <v>7683</v>
      </c>
      <c r="N251" s="415">
        <v>10</v>
      </c>
      <c r="O251" s="415" t="s">
        <v>6135</v>
      </c>
      <c r="P251" s="415" t="s">
        <v>8523</v>
      </c>
      <c r="Q251" s="482">
        <v>45861</v>
      </c>
      <c r="R251" s="647">
        <v>5</v>
      </c>
      <c r="S251" s="641">
        <f>_xlfn.DAYS(U251,T251)</f>
        <v>152</v>
      </c>
      <c r="T251" s="482">
        <v>45868</v>
      </c>
      <c r="U251" s="482">
        <v>46020</v>
      </c>
      <c r="V251" s="482"/>
      <c r="W251" s="415"/>
      <c r="X251" s="579"/>
      <c r="Y251" s="644"/>
      <c r="Z251" s="415"/>
      <c r="AA251" s="482"/>
      <c r="AB251" s="682"/>
      <c r="AC251" s="496"/>
      <c r="AD251" s="496"/>
      <c r="AE251" s="496"/>
      <c r="AF251" s="309">
        <v>46020</v>
      </c>
      <c r="AG251" s="340">
        <f t="shared" ca="1" si="3"/>
        <v>-128</v>
      </c>
      <c r="AH251" s="563" t="s">
        <v>6138</v>
      </c>
      <c r="AI251" s="563" t="s">
        <v>6138</v>
      </c>
      <c r="AJ251" s="564" t="s">
        <v>8540</v>
      </c>
      <c r="AK251" s="565" t="s">
        <v>6140</v>
      </c>
      <c r="AL251" s="8"/>
      <c r="AM251" s="424"/>
      <c r="AN251" s="425" t="s">
        <v>8507</v>
      </c>
      <c r="AO251" s="552">
        <v>134068</v>
      </c>
      <c r="AP251" s="4"/>
      <c r="AQ251" s="234" t="e">
        <f>#REF!/R251</f>
        <v>#REF!</v>
      </c>
      <c r="AR251" s="234" t="e">
        <f>#REF!/AT251</f>
        <v>#REF!</v>
      </c>
      <c r="AS251" s="553" t="s">
        <v>8541</v>
      </c>
      <c r="AT251" s="4">
        <f>_xlfn.DAYS(U251,T251)</f>
        <v>152</v>
      </c>
      <c r="AU251" s="8" t="s">
        <v>6143</v>
      </c>
      <c r="AV251" s="8">
        <v>837</v>
      </c>
      <c r="AW251" s="232">
        <v>45840</v>
      </c>
      <c r="AX251" s="392">
        <v>125000000</v>
      </c>
      <c r="AY251" s="8">
        <v>1017</v>
      </c>
      <c r="AZ251" s="392">
        <v>25000000</v>
      </c>
      <c r="BA251" s="420">
        <v>45863</v>
      </c>
      <c r="BB251" s="421"/>
      <c r="BC251" s="422"/>
      <c r="BD251" s="420"/>
      <c r="BE251" s="4"/>
      <c r="BF251" s="8" t="s">
        <v>6144</v>
      </c>
      <c r="BG251" s="232">
        <v>45873</v>
      </c>
      <c r="BH251" s="4">
        <v>4</v>
      </c>
      <c r="BI251" s="8">
        <v>4</v>
      </c>
      <c r="BJ251" s="231" t="s">
        <v>8542</v>
      </c>
      <c r="BK251" s="4" t="s">
        <v>1056</v>
      </c>
      <c r="BL251" s="232">
        <v>45866</v>
      </c>
      <c r="BM251" s="232">
        <v>45863</v>
      </c>
      <c r="BN251" s="232">
        <v>46203</v>
      </c>
      <c r="BO251" s="232" t="s">
        <v>6144</v>
      </c>
      <c r="BP251" s="232" t="s">
        <v>805</v>
      </c>
      <c r="BQ251" s="8"/>
      <c r="BR251" s="403"/>
      <c r="BS251" s="8" t="s">
        <v>875</v>
      </c>
      <c r="BT251" s="8"/>
      <c r="BU251" s="8" t="s">
        <v>6147</v>
      </c>
      <c r="BV251" s="8" t="s">
        <v>6148</v>
      </c>
      <c r="BW251" s="597">
        <v>3115787735</v>
      </c>
      <c r="BX251" s="586" t="s">
        <v>8543</v>
      </c>
      <c r="BY251" s="416">
        <v>30711</v>
      </c>
      <c r="BZ251" s="8" t="s">
        <v>3831</v>
      </c>
      <c r="CA251" s="8"/>
      <c r="CB251" s="8"/>
      <c r="CC251" s="8"/>
      <c r="CD251" s="232"/>
      <c r="CE251" s="8" t="s">
        <v>797</v>
      </c>
      <c r="CF251" s="411">
        <f ca="1">DATEDIF(BY251,TODAY(),"Y")</f>
        <v>42</v>
      </c>
      <c r="CG251" s="421" t="s">
        <v>6181</v>
      </c>
      <c r="CH251" s="421" t="s">
        <v>6210</v>
      </c>
      <c r="CI251" s="415" t="s">
        <v>8544</v>
      </c>
      <c r="CJ251" s="8"/>
      <c r="CK251" s="8"/>
    </row>
    <row r="252" spans="1:89" ht="45.75">
      <c r="A252" s="415">
        <v>251</v>
      </c>
      <c r="B252" s="415"/>
      <c r="C252" s="579">
        <v>2025</v>
      </c>
      <c r="D252" s="415" t="s">
        <v>8545</v>
      </c>
      <c r="E252" s="905" t="s">
        <v>8546</v>
      </c>
      <c r="F252" s="907" t="s">
        <v>8547</v>
      </c>
      <c r="G252" s="415" t="s">
        <v>6130</v>
      </c>
      <c r="H252" s="579">
        <v>181439336</v>
      </c>
      <c r="I252" s="415">
        <v>2</v>
      </c>
      <c r="J252" s="415" t="s">
        <v>6131</v>
      </c>
      <c r="K252" s="506" t="s">
        <v>8054</v>
      </c>
      <c r="L252" s="415" t="s">
        <v>8055</v>
      </c>
      <c r="M252" s="415" t="s">
        <v>7683</v>
      </c>
      <c r="N252" s="415">
        <v>10</v>
      </c>
      <c r="O252" s="415" t="s">
        <v>6135</v>
      </c>
      <c r="P252" s="415" t="s">
        <v>8548</v>
      </c>
      <c r="Q252" s="482">
        <v>45867</v>
      </c>
      <c r="R252" s="647">
        <v>5</v>
      </c>
      <c r="S252" s="641">
        <f>_xlfn.DAYS(U252,T252)</f>
        <v>153</v>
      </c>
      <c r="T252" s="482">
        <v>45869</v>
      </c>
      <c r="U252" s="482">
        <v>46022</v>
      </c>
      <c r="V252" s="482"/>
      <c r="W252" s="415"/>
      <c r="X252" s="579"/>
      <c r="Y252" s="644"/>
      <c r="Z252" s="415"/>
      <c r="AA252" s="482"/>
      <c r="AB252" s="495"/>
      <c r="AC252" s="420"/>
      <c r="AD252" s="420"/>
      <c r="AE252" s="420"/>
      <c r="AF252" s="420">
        <v>46022</v>
      </c>
      <c r="AG252" s="340">
        <f t="shared" ca="1" si="3"/>
        <v>-126</v>
      </c>
      <c r="AH252" s="423" t="s">
        <v>6138</v>
      </c>
      <c r="AI252" s="423" t="s">
        <v>6138</v>
      </c>
      <c r="AJ252" s="463" t="s">
        <v>8549</v>
      </c>
      <c r="AK252" s="8" t="s">
        <v>6140</v>
      </c>
      <c r="AL252" s="503"/>
      <c r="AM252" s="424" t="s">
        <v>6981</v>
      </c>
      <c r="AN252" s="425" t="s">
        <v>8550</v>
      </c>
      <c r="AO252" s="554">
        <v>134980</v>
      </c>
      <c r="AP252" s="4"/>
      <c r="AQ252" s="234" t="e">
        <f>#REF!/R252</f>
        <v>#REF!</v>
      </c>
      <c r="AR252" s="234" t="e">
        <f>#REF!/AT252</f>
        <v>#REF!</v>
      </c>
      <c r="AS252" s="553" t="s">
        <v>8551</v>
      </c>
      <c r="AT252" s="4">
        <f>_xlfn.DAYS(U252,T252)</f>
        <v>153</v>
      </c>
      <c r="AU252" s="8" t="s">
        <v>6143</v>
      </c>
      <c r="AV252" s="8">
        <v>850</v>
      </c>
      <c r="AW252" s="232">
        <v>45861</v>
      </c>
      <c r="AX252" s="392">
        <v>50000000</v>
      </c>
      <c r="AY252" s="8">
        <v>1028</v>
      </c>
      <c r="AZ252" s="392">
        <v>25000000</v>
      </c>
      <c r="BA252" s="420">
        <v>45868</v>
      </c>
      <c r="BB252" s="421"/>
      <c r="BC252" s="422"/>
      <c r="BD252" s="420"/>
      <c r="BE252" s="4"/>
      <c r="BF252" s="8" t="s">
        <v>6144</v>
      </c>
      <c r="BG252" s="232">
        <v>45873</v>
      </c>
      <c r="BH252" s="4">
        <v>5</v>
      </c>
      <c r="BI252" s="8">
        <v>5</v>
      </c>
      <c r="BJ252" s="231" t="s">
        <v>8552</v>
      </c>
      <c r="BK252" s="4" t="s">
        <v>202</v>
      </c>
      <c r="BL252" s="232">
        <v>45868</v>
      </c>
      <c r="BM252" s="232">
        <v>45867</v>
      </c>
      <c r="BN252" s="232">
        <v>46223</v>
      </c>
      <c r="BO252" s="232" t="s">
        <v>6144</v>
      </c>
      <c r="BP252" s="232" t="s">
        <v>805</v>
      </c>
      <c r="BQ252" s="8"/>
      <c r="BR252" s="403"/>
      <c r="BS252" s="8" t="s">
        <v>875</v>
      </c>
      <c r="BT252" s="8"/>
      <c r="BU252" s="8" t="s">
        <v>6147</v>
      </c>
      <c r="BV252" s="8" t="s">
        <v>6148</v>
      </c>
      <c r="BW252" s="597">
        <v>3213662486</v>
      </c>
      <c r="BX252" s="586" t="s">
        <v>8553</v>
      </c>
      <c r="BY252" s="416">
        <v>25340</v>
      </c>
      <c r="BZ252" s="8" t="s">
        <v>3831</v>
      </c>
      <c r="CA252" s="8"/>
      <c r="CB252" s="8"/>
      <c r="CC252" s="8"/>
      <c r="CD252" s="232"/>
      <c r="CE252" s="8" t="s">
        <v>797</v>
      </c>
      <c r="CF252" s="411">
        <f ca="1">DATEDIF(BY252,TODAY(),"Y")</f>
        <v>56</v>
      </c>
      <c r="CG252" s="421" t="s">
        <v>6209</v>
      </c>
      <c r="CH252" s="421" t="s">
        <v>6166</v>
      </c>
      <c r="CI252" s="198" t="s">
        <v>8554</v>
      </c>
      <c r="CJ252" s="8"/>
      <c r="CK252" s="8"/>
    </row>
    <row r="253" spans="1:89" ht="91.5">
      <c r="A253" s="415">
        <v>252</v>
      </c>
      <c r="B253" s="415"/>
      <c r="C253" s="579">
        <v>2025</v>
      </c>
      <c r="D253" s="415" t="s">
        <v>8555</v>
      </c>
      <c r="E253" s="905" t="s">
        <v>8556</v>
      </c>
      <c r="F253" s="907" t="s">
        <v>8557</v>
      </c>
      <c r="G253" s="415" t="s">
        <v>6130</v>
      </c>
      <c r="H253" s="579">
        <v>1044909479</v>
      </c>
      <c r="I253" s="415">
        <v>8</v>
      </c>
      <c r="J253" s="415" t="s">
        <v>6131</v>
      </c>
      <c r="K253" s="506" t="s">
        <v>6509</v>
      </c>
      <c r="L253" s="415" t="s">
        <v>7816</v>
      </c>
      <c r="M253" s="415" t="s">
        <v>7683</v>
      </c>
      <c r="N253" s="415">
        <v>10</v>
      </c>
      <c r="O253" s="415" t="s">
        <v>6135</v>
      </c>
      <c r="P253" s="415" t="s">
        <v>8558</v>
      </c>
      <c r="Q253" s="482">
        <v>45868</v>
      </c>
      <c r="R253" s="647">
        <v>5</v>
      </c>
      <c r="S253" s="641">
        <f>_xlfn.DAYS(U253,T253)</f>
        <v>152</v>
      </c>
      <c r="T253" s="482">
        <v>45870</v>
      </c>
      <c r="U253" s="482">
        <v>46022</v>
      </c>
      <c r="V253" s="482"/>
      <c r="W253" s="415"/>
      <c r="X253" s="579"/>
      <c r="Y253" s="644"/>
      <c r="Z253" s="415"/>
      <c r="AA253" s="482"/>
      <c r="AB253" s="495"/>
      <c r="AC253" s="420"/>
      <c r="AD253" s="420"/>
      <c r="AE253" s="420"/>
      <c r="AF253" s="420">
        <v>46022</v>
      </c>
      <c r="AG253" s="340">
        <f t="shared" ca="1" si="3"/>
        <v>-126</v>
      </c>
      <c r="AH253" s="423" t="s">
        <v>6138</v>
      </c>
      <c r="AI253" s="423" t="s">
        <v>6138</v>
      </c>
      <c r="AJ253" s="346" t="s">
        <v>8559</v>
      </c>
      <c r="AK253" s="8" t="s">
        <v>6140</v>
      </c>
      <c r="AL253" s="503"/>
      <c r="AM253" s="424" t="s">
        <v>8560</v>
      </c>
      <c r="AN253" s="425" t="s">
        <v>8561</v>
      </c>
      <c r="AO253" s="551">
        <v>134979</v>
      </c>
      <c r="AP253" s="4"/>
      <c r="AQ253" s="234" t="e">
        <f>#REF!/R253</f>
        <v>#REF!</v>
      </c>
      <c r="AR253" s="234" t="e">
        <f>#REF!/AT253</f>
        <v>#REF!</v>
      </c>
      <c r="AS253" s="8">
        <v>0</v>
      </c>
      <c r="AT253" s="4">
        <f>_xlfn.DAYS(U253,T253)</f>
        <v>152</v>
      </c>
      <c r="AU253" s="8" t="s">
        <v>6143</v>
      </c>
      <c r="AV253" s="8">
        <v>869</v>
      </c>
      <c r="AW253" s="232">
        <v>45863</v>
      </c>
      <c r="AX253" s="392">
        <v>40000000</v>
      </c>
      <c r="AY253" s="8">
        <v>1059</v>
      </c>
      <c r="AZ253" s="392">
        <v>40000000</v>
      </c>
      <c r="BA253" s="420" t="s">
        <v>8562</v>
      </c>
      <c r="BB253" s="421"/>
      <c r="BC253" s="422"/>
      <c r="BD253" s="420"/>
      <c r="BE253" s="4"/>
      <c r="BF253" s="8" t="s">
        <v>6144</v>
      </c>
      <c r="BG253" s="232">
        <v>45883</v>
      </c>
      <c r="BH253" s="4">
        <v>1</v>
      </c>
      <c r="BI253" s="8">
        <v>1</v>
      </c>
      <c r="BJ253" s="231" t="s">
        <v>8563</v>
      </c>
      <c r="BK253" s="4" t="s">
        <v>202</v>
      </c>
      <c r="BL253" s="232">
        <v>45869</v>
      </c>
      <c r="BM253" s="232">
        <v>45868</v>
      </c>
      <c r="BN253" s="232">
        <v>46208</v>
      </c>
      <c r="BO253" s="232" t="s">
        <v>6144</v>
      </c>
      <c r="BP253" s="232" t="s">
        <v>805</v>
      </c>
      <c r="BQ253" s="8"/>
      <c r="BR253" s="403"/>
      <c r="BS253" s="8" t="s">
        <v>875</v>
      </c>
      <c r="BT253" s="8"/>
      <c r="BU253" s="8" t="s">
        <v>6162</v>
      </c>
      <c r="BV253" s="8" t="s">
        <v>6148</v>
      </c>
      <c r="BW253" s="597">
        <v>3107078307</v>
      </c>
      <c r="BX253" s="586" t="s">
        <v>8564</v>
      </c>
      <c r="BY253" s="416">
        <v>31757</v>
      </c>
      <c r="BZ253" s="8" t="s">
        <v>3831</v>
      </c>
      <c r="CA253" s="8"/>
      <c r="CB253" s="8"/>
      <c r="CC253" s="8"/>
      <c r="CD253" s="232"/>
      <c r="CE253" s="8" t="s">
        <v>797</v>
      </c>
      <c r="CF253" s="411">
        <f ca="1">DATEDIF(BY253,TODAY(),"Y")</f>
        <v>39</v>
      </c>
      <c r="CG253" s="421" t="s">
        <v>6165</v>
      </c>
      <c r="CH253" s="421" t="s">
        <v>6543</v>
      </c>
      <c r="CI253" s="198" t="s">
        <v>8565</v>
      </c>
      <c r="CJ253" s="8"/>
      <c r="CK253" s="8"/>
    </row>
    <row r="254" spans="1:89" ht="45.75">
      <c r="A254" s="415">
        <v>253</v>
      </c>
      <c r="B254" s="415"/>
      <c r="C254" s="579">
        <v>2025</v>
      </c>
      <c r="D254" s="415" t="s">
        <v>8566</v>
      </c>
      <c r="E254" s="905" t="s">
        <v>8567</v>
      </c>
      <c r="F254" s="907" t="s">
        <v>8568</v>
      </c>
      <c r="G254" s="415" t="s">
        <v>6130</v>
      </c>
      <c r="H254" s="579">
        <v>1032442577</v>
      </c>
      <c r="I254" s="415">
        <v>1</v>
      </c>
      <c r="J254" s="415" t="s">
        <v>6131</v>
      </c>
      <c r="K254" s="506" t="s">
        <v>8054</v>
      </c>
      <c r="L254" s="415" t="s">
        <v>8055</v>
      </c>
      <c r="M254" s="415" t="s">
        <v>7683</v>
      </c>
      <c r="N254" s="415">
        <v>10</v>
      </c>
      <c r="O254" s="415" t="s">
        <v>6135</v>
      </c>
      <c r="P254" s="415" t="s">
        <v>8548</v>
      </c>
      <c r="Q254" s="482">
        <v>45867</v>
      </c>
      <c r="R254" s="647">
        <v>5</v>
      </c>
      <c r="S254" s="641">
        <f>_xlfn.DAYS(U254,T255)</f>
        <v>141</v>
      </c>
      <c r="T254" s="482">
        <v>45870</v>
      </c>
      <c r="U254" s="482">
        <v>46022</v>
      </c>
      <c r="V254" s="482"/>
      <c r="W254" s="415"/>
      <c r="X254" s="579"/>
      <c r="Y254" s="644"/>
      <c r="Z254" s="415"/>
      <c r="AA254" s="482"/>
      <c r="AB254" s="495"/>
      <c r="AC254" s="420"/>
      <c r="AD254" s="420"/>
      <c r="AE254" s="420"/>
      <c r="AF254" s="420">
        <v>46022</v>
      </c>
      <c r="AG254" s="340">
        <f t="shared" ca="1" si="3"/>
        <v>-126</v>
      </c>
      <c r="AH254" s="423" t="s">
        <v>6138</v>
      </c>
      <c r="AI254" s="423" t="s">
        <v>6138</v>
      </c>
      <c r="AJ254" s="346" t="s">
        <v>8569</v>
      </c>
      <c r="AK254" s="8" t="s">
        <v>6140</v>
      </c>
      <c r="AL254" s="503"/>
      <c r="AM254" s="424" t="s">
        <v>6981</v>
      </c>
      <c r="AN254" s="425" t="s">
        <v>8550</v>
      </c>
      <c r="AO254" s="551">
        <v>134980</v>
      </c>
      <c r="AP254" s="4"/>
      <c r="AQ254" s="234" t="e">
        <f>#REF!/R254</f>
        <v>#REF!</v>
      </c>
      <c r="AR254" s="234" t="e">
        <f>#REF!/AT254</f>
        <v>#REF!</v>
      </c>
      <c r="AS254" s="8" t="s">
        <v>8570</v>
      </c>
      <c r="AT254" s="4">
        <f>_xlfn.DAYS(U254,T255)</f>
        <v>141</v>
      </c>
      <c r="AU254" s="8" t="s">
        <v>6143</v>
      </c>
      <c r="AV254" s="8">
        <v>850</v>
      </c>
      <c r="AW254" s="232">
        <v>45861</v>
      </c>
      <c r="AX254" s="392">
        <v>50000000</v>
      </c>
      <c r="AY254" s="8">
        <v>1024</v>
      </c>
      <c r="AZ254" s="392">
        <v>25000000</v>
      </c>
      <c r="BA254" s="420">
        <v>45868</v>
      </c>
      <c r="BB254" s="421"/>
      <c r="BC254" s="422"/>
      <c r="BD254" s="420"/>
      <c r="BE254" s="4"/>
      <c r="BF254" s="8" t="s">
        <v>6144</v>
      </c>
      <c r="BG254" s="232">
        <v>45873</v>
      </c>
      <c r="BH254" s="4">
        <v>3</v>
      </c>
      <c r="BI254" s="8">
        <v>3</v>
      </c>
      <c r="BJ254" s="231">
        <v>1144101261030</v>
      </c>
      <c r="BK254" s="4" t="s">
        <v>202</v>
      </c>
      <c r="BL254" s="232">
        <v>45868</v>
      </c>
      <c r="BM254" s="232">
        <v>45867</v>
      </c>
      <c r="BN254" s="232">
        <v>46203</v>
      </c>
      <c r="BO254" s="232" t="s">
        <v>6144</v>
      </c>
      <c r="BP254" s="232" t="s">
        <v>805</v>
      </c>
      <c r="BQ254" s="8"/>
      <c r="BR254" s="403"/>
      <c r="BS254" s="8" t="s">
        <v>875</v>
      </c>
      <c r="BT254" s="8"/>
      <c r="BU254" s="8" t="s">
        <v>6162</v>
      </c>
      <c r="BV254" s="8" t="s">
        <v>6148</v>
      </c>
      <c r="BW254" s="597">
        <v>3042994942</v>
      </c>
      <c r="BX254" s="586" t="s">
        <v>8571</v>
      </c>
      <c r="BY254" s="416">
        <v>33322</v>
      </c>
      <c r="BZ254" s="8" t="s">
        <v>3831</v>
      </c>
      <c r="CA254" s="8"/>
      <c r="CB254" s="8"/>
      <c r="CC254" s="8"/>
      <c r="CD254" s="232"/>
      <c r="CE254" s="8" t="s">
        <v>797</v>
      </c>
      <c r="CF254" s="411">
        <f ca="1">DATEDIF(BY254,TODAY(),"Y")</f>
        <v>35</v>
      </c>
      <c r="CG254" s="421" t="s">
        <v>6181</v>
      </c>
      <c r="CH254" s="421" t="s">
        <v>6269</v>
      </c>
      <c r="CI254" s="198" t="s">
        <v>8572</v>
      </c>
      <c r="CJ254" s="8"/>
      <c r="CK254" s="8"/>
    </row>
    <row r="255" spans="1:89" ht="106.5">
      <c r="A255" s="415">
        <v>254</v>
      </c>
      <c r="B255" s="415"/>
      <c r="C255" s="579">
        <v>2025</v>
      </c>
      <c r="D255" s="415" t="s">
        <v>8573</v>
      </c>
      <c r="E255" s="905" t="s">
        <v>8574</v>
      </c>
      <c r="F255" s="907" t="s">
        <v>8575</v>
      </c>
      <c r="G255" s="415" t="s">
        <v>6130</v>
      </c>
      <c r="H255" s="579">
        <v>1013609653</v>
      </c>
      <c r="I255" s="415">
        <v>3</v>
      </c>
      <c r="J255" s="415" t="s">
        <v>6131</v>
      </c>
      <c r="K255" s="506" t="s">
        <v>6132</v>
      </c>
      <c r="L255" s="415" t="s">
        <v>6909</v>
      </c>
      <c r="M255" s="415" t="s">
        <v>7683</v>
      </c>
      <c r="N255" s="415">
        <v>10</v>
      </c>
      <c r="O255" s="415" t="s">
        <v>6135</v>
      </c>
      <c r="P255" s="415" t="s">
        <v>8576</v>
      </c>
      <c r="Q255" s="482">
        <v>45877</v>
      </c>
      <c r="R255" s="647">
        <v>4</v>
      </c>
      <c r="S255" s="641">
        <f>_xlfn.DAYS(U255,T255)</f>
        <v>121</v>
      </c>
      <c r="T255" s="482">
        <v>45881</v>
      </c>
      <c r="U255" s="482">
        <v>46002</v>
      </c>
      <c r="V255" s="482"/>
      <c r="W255" s="415"/>
      <c r="X255" s="579"/>
      <c r="Y255" s="644"/>
      <c r="Z255" s="415"/>
      <c r="AA255" s="482"/>
      <c r="AB255" s="495"/>
      <c r="AC255" s="420"/>
      <c r="AD255" s="420"/>
      <c r="AE255" s="420"/>
      <c r="AF255" s="420">
        <v>46002</v>
      </c>
      <c r="AG255" s="340">
        <f t="shared" ca="1" si="3"/>
        <v>-146</v>
      </c>
      <c r="AH255" s="423" t="s">
        <v>6138</v>
      </c>
      <c r="AI255" s="423" t="s">
        <v>6138</v>
      </c>
      <c r="AJ255" s="463" t="s">
        <v>8577</v>
      </c>
      <c r="AK255" s="8" t="s">
        <v>6140</v>
      </c>
      <c r="AL255" s="503"/>
      <c r="AM255" s="424" t="s">
        <v>6193</v>
      </c>
      <c r="AN255" s="425" t="s">
        <v>8507</v>
      </c>
      <c r="AO255" s="551">
        <v>136128</v>
      </c>
      <c r="AP255" s="4"/>
      <c r="AQ255" s="234" t="e">
        <f>#REF!/R255</f>
        <v>#REF!</v>
      </c>
      <c r="AR255" s="234" t="e">
        <f>#REF!/AT255</f>
        <v>#REF!</v>
      </c>
      <c r="AS255" s="553" t="s">
        <v>8578</v>
      </c>
      <c r="AT255" s="4" t="e">
        <f>_xlfn.DAYS(U255,#REF!)</f>
        <v>#REF!</v>
      </c>
      <c r="AU255" s="8" t="s">
        <v>6143</v>
      </c>
      <c r="AV255" s="8">
        <v>906</v>
      </c>
      <c r="AW255" s="232">
        <v>45869</v>
      </c>
      <c r="AX255" s="392">
        <v>100000000</v>
      </c>
      <c r="AY255" s="8">
        <v>1098</v>
      </c>
      <c r="AZ255" s="392">
        <v>20000000</v>
      </c>
      <c r="BA255" s="420">
        <v>45877</v>
      </c>
      <c r="BB255" s="421"/>
      <c r="BC255" s="422"/>
      <c r="BD255" s="420"/>
      <c r="BE255" s="4"/>
      <c r="BF255" s="8" t="s">
        <v>6144</v>
      </c>
      <c r="BG255" s="232">
        <v>45889</v>
      </c>
      <c r="BH255" s="4">
        <v>3</v>
      </c>
      <c r="BI255" s="8">
        <v>3</v>
      </c>
      <c r="BJ255" s="231" t="s">
        <v>8579</v>
      </c>
      <c r="BK255" s="4" t="s">
        <v>202</v>
      </c>
      <c r="BL255" s="232">
        <v>45880</v>
      </c>
      <c r="BM255" s="232">
        <v>45877</v>
      </c>
      <c r="BN255" s="232">
        <v>46213</v>
      </c>
      <c r="BO255" s="232" t="s">
        <v>6144</v>
      </c>
      <c r="BP255" s="232" t="s">
        <v>805</v>
      </c>
      <c r="BQ255" s="8"/>
      <c r="BR255" s="403"/>
      <c r="BS255" s="8" t="s">
        <v>875</v>
      </c>
      <c r="BT255" s="8"/>
      <c r="BU255" s="8" t="s">
        <v>6147</v>
      </c>
      <c r="BV255" s="8" t="s">
        <v>6148</v>
      </c>
      <c r="BW255" s="597">
        <v>3218041926</v>
      </c>
      <c r="BX255" s="586" t="s">
        <v>8580</v>
      </c>
      <c r="BY255" s="416">
        <v>32857</v>
      </c>
      <c r="BZ255" s="8" t="s">
        <v>3831</v>
      </c>
      <c r="CA255" s="8"/>
      <c r="CB255" s="8"/>
      <c r="CC255" s="8"/>
      <c r="CD255" s="232"/>
      <c r="CE255" s="8" t="s">
        <v>797</v>
      </c>
      <c r="CF255" s="411">
        <f ca="1">DATEDIF(BY255,TODAY(),"Y")</f>
        <v>36</v>
      </c>
      <c r="CG255" s="421" t="s">
        <v>6165</v>
      </c>
      <c r="CH255" s="421" t="s">
        <v>6210</v>
      </c>
      <c r="CI255" s="198" t="s">
        <v>8581</v>
      </c>
      <c r="CJ255" s="8"/>
      <c r="CK255" s="8"/>
    </row>
    <row r="256" spans="1:89" ht="45.75">
      <c r="A256" s="415">
        <v>255</v>
      </c>
      <c r="B256" s="415"/>
      <c r="C256" s="579">
        <v>2025</v>
      </c>
      <c r="D256" s="415" t="s">
        <v>8582</v>
      </c>
      <c r="E256" s="905" t="s">
        <v>8583</v>
      </c>
      <c r="F256" s="907" t="s">
        <v>8584</v>
      </c>
      <c r="G256" s="415" t="s">
        <v>6130</v>
      </c>
      <c r="H256" s="579">
        <v>1067959001</v>
      </c>
      <c r="I256" s="415">
        <v>9</v>
      </c>
      <c r="J256" s="415" t="s">
        <v>6131</v>
      </c>
      <c r="K256" s="506" t="s">
        <v>7143</v>
      </c>
      <c r="L256" s="415" t="s">
        <v>7144</v>
      </c>
      <c r="M256" s="415" t="s">
        <v>7683</v>
      </c>
      <c r="N256" s="415">
        <v>10</v>
      </c>
      <c r="O256" s="415" t="s">
        <v>6135</v>
      </c>
      <c r="P256" s="415" t="s">
        <v>8585</v>
      </c>
      <c r="Q256" s="482">
        <v>45873</v>
      </c>
      <c r="R256" s="647">
        <v>4</v>
      </c>
      <c r="S256" s="641">
        <f>_xlfn.DAYS(U256,T256)</f>
        <v>121</v>
      </c>
      <c r="T256" s="482">
        <v>45881</v>
      </c>
      <c r="U256" s="482">
        <v>46002</v>
      </c>
      <c r="V256" s="482"/>
      <c r="W256" s="415"/>
      <c r="X256" s="579"/>
      <c r="Y256" s="644"/>
      <c r="Z256" s="415"/>
      <c r="AA256" s="482"/>
      <c r="AB256" s="495"/>
      <c r="AC256" s="420"/>
      <c r="AD256" s="420"/>
      <c r="AE256" s="420"/>
      <c r="AF256" s="420">
        <v>46002</v>
      </c>
      <c r="AG256" s="340">
        <f t="shared" ca="1" si="3"/>
        <v>-146</v>
      </c>
      <c r="AH256" s="423" t="s">
        <v>6138</v>
      </c>
      <c r="AI256" s="423" t="s">
        <v>6138</v>
      </c>
      <c r="AJ256" s="346" t="s">
        <v>8586</v>
      </c>
      <c r="AK256" s="8" t="s">
        <v>6140</v>
      </c>
      <c r="AL256" s="503"/>
      <c r="AM256" s="424" t="s">
        <v>6193</v>
      </c>
      <c r="AN256" s="425" t="s">
        <v>8507</v>
      </c>
      <c r="AO256" s="551">
        <v>135746</v>
      </c>
      <c r="AP256" s="4"/>
      <c r="AQ256" s="234" t="e">
        <f>#REF!/R256</f>
        <v>#REF!</v>
      </c>
      <c r="AR256" s="234" t="e">
        <f>#REF!/AT256</f>
        <v>#REF!</v>
      </c>
      <c r="AS256" s="8" t="s">
        <v>8587</v>
      </c>
      <c r="AT256" s="4">
        <f>_xlfn.DAYS(U256,T256)</f>
        <v>121</v>
      </c>
      <c r="AU256" s="8" t="s">
        <v>6143</v>
      </c>
      <c r="AV256" s="8">
        <v>868</v>
      </c>
      <c r="AW256" s="232">
        <v>45863</v>
      </c>
      <c r="AX256" s="392">
        <v>100000000</v>
      </c>
      <c r="AY256" s="8">
        <v>1097</v>
      </c>
      <c r="AZ256" s="392">
        <v>20000000</v>
      </c>
      <c r="BA256" s="420">
        <v>45874</v>
      </c>
      <c r="BB256" s="421"/>
      <c r="BC256" s="422"/>
      <c r="BD256" s="420"/>
      <c r="BE256" s="4"/>
      <c r="BF256" s="8" t="s">
        <v>6144</v>
      </c>
      <c r="BG256" s="232">
        <v>45875</v>
      </c>
      <c r="BH256" s="4">
        <v>1</v>
      </c>
      <c r="BI256" s="8">
        <v>1</v>
      </c>
      <c r="BJ256" s="231" t="s">
        <v>8588</v>
      </c>
      <c r="BK256" s="4" t="s">
        <v>202</v>
      </c>
      <c r="BL256" s="232">
        <v>45874</v>
      </c>
      <c r="BM256" s="232">
        <v>45873</v>
      </c>
      <c r="BN256" s="232">
        <v>46188</v>
      </c>
      <c r="BO256" s="232" t="s">
        <v>6144</v>
      </c>
      <c r="BP256" s="232" t="s">
        <v>805</v>
      </c>
      <c r="BQ256" s="8"/>
      <c r="BR256" s="403"/>
      <c r="BS256" s="8" t="s">
        <v>875</v>
      </c>
      <c r="BT256" s="8"/>
      <c r="BU256" s="8" t="s">
        <v>6147</v>
      </c>
      <c r="BV256" s="8" t="s">
        <v>6148</v>
      </c>
      <c r="BW256" s="597">
        <v>3002310878</v>
      </c>
      <c r="BX256" s="586" t="s">
        <v>8589</v>
      </c>
      <c r="BY256" s="416">
        <v>35867</v>
      </c>
      <c r="BZ256" s="8" t="s">
        <v>3831</v>
      </c>
      <c r="CA256" s="8"/>
      <c r="CB256" s="8"/>
      <c r="CC256" s="8"/>
      <c r="CD256" s="232"/>
      <c r="CE256" s="8" t="s">
        <v>797</v>
      </c>
      <c r="CF256" s="411">
        <f ca="1">DATEDIF(BY256,TODAY(),"Y")</f>
        <v>28</v>
      </c>
      <c r="CG256" s="421" t="s">
        <v>6150</v>
      </c>
      <c r="CH256" s="421" t="s">
        <v>8590</v>
      </c>
      <c r="CI256" s="198" t="s">
        <v>8591</v>
      </c>
      <c r="CJ256" s="8"/>
      <c r="CK256" s="8"/>
    </row>
    <row r="257" spans="1:89" ht="45.75">
      <c r="A257" s="415">
        <v>256</v>
      </c>
      <c r="B257" s="415"/>
      <c r="C257" s="579">
        <v>2025</v>
      </c>
      <c r="D257" s="415" t="s">
        <v>8592</v>
      </c>
      <c r="E257" s="905" t="s">
        <v>8593</v>
      </c>
      <c r="F257" s="907" t="s">
        <v>8594</v>
      </c>
      <c r="G257" s="415" t="s">
        <v>6130</v>
      </c>
      <c r="H257" s="579">
        <v>11799334</v>
      </c>
      <c r="I257" s="415">
        <v>4</v>
      </c>
      <c r="J257" s="415" t="s">
        <v>6131</v>
      </c>
      <c r="K257" s="506" t="s">
        <v>7143</v>
      </c>
      <c r="L257" s="415" t="s">
        <v>7144</v>
      </c>
      <c r="M257" s="415" t="s">
        <v>7683</v>
      </c>
      <c r="N257" s="415">
        <v>10</v>
      </c>
      <c r="O257" s="415" t="s">
        <v>6135</v>
      </c>
      <c r="P257" s="415" t="s">
        <v>8585</v>
      </c>
      <c r="Q257" s="482">
        <v>45869</v>
      </c>
      <c r="R257" s="647">
        <v>4</v>
      </c>
      <c r="S257" s="641">
        <f>_xlfn.DAYS(U257,T257)</f>
        <v>121</v>
      </c>
      <c r="T257" s="482">
        <v>45882</v>
      </c>
      <c r="U257" s="482">
        <v>46003</v>
      </c>
      <c r="V257" s="482"/>
      <c r="W257" s="415"/>
      <c r="X257" s="579"/>
      <c r="Y257" s="644"/>
      <c r="Z257" s="415"/>
      <c r="AA257" s="482"/>
      <c r="AB257" s="495"/>
      <c r="AC257" s="420"/>
      <c r="AD257" s="420"/>
      <c r="AE257" s="420"/>
      <c r="AF257" s="420">
        <v>46003</v>
      </c>
      <c r="AG257" s="340">
        <f t="shared" ca="1" si="3"/>
        <v>-145</v>
      </c>
      <c r="AH257" s="423" t="s">
        <v>6138</v>
      </c>
      <c r="AI257" s="423" t="s">
        <v>6138</v>
      </c>
      <c r="AJ257" s="346" t="s">
        <v>8595</v>
      </c>
      <c r="AK257" s="8" t="s">
        <v>6140</v>
      </c>
      <c r="AL257" s="503"/>
      <c r="AM257" s="424" t="s">
        <v>6193</v>
      </c>
      <c r="AN257" s="425" t="s">
        <v>8507</v>
      </c>
      <c r="AO257" s="551">
        <v>134756</v>
      </c>
      <c r="AP257" s="4"/>
      <c r="AQ257" s="234" t="e">
        <f>#REF!/R257</f>
        <v>#REF!</v>
      </c>
      <c r="AR257" s="234" t="e">
        <f>#REF!/AT257</f>
        <v>#REF!</v>
      </c>
      <c r="AS257" s="8" t="s">
        <v>8596</v>
      </c>
      <c r="AT257" s="4">
        <f>_xlfn.DAYS(U257,T257)</f>
        <v>121</v>
      </c>
      <c r="AU257" s="8" t="s">
        <v>6143</v>
      </c>
      <c r="AV257" s="8">
        <v>868</v>
      </c>
      <c r="AW257" s="232">
        <v>45863</v>
      </c>
      <c r="AX257" s="392">
        <v>100000000</v>
      </c>
      <c r="AY257" s="8">
        <v>1057</v>
      </c>
      <c r="AZ257" s="392">
        <v>20000000</v>
      </c>
      <c r="BA257" s="420">
        <v>45870</v>
      </c>
      <c r="BB257" s="421"/>
      <c r="BC257" s="422"/>
      <c r="BD257" s="420"/>
      <c r="BE257" s="4"/>
      <c r="BF257" s="8" t="s">
        <v>6144</v>
      </c>
      <c r="BG257" s="232">
        <v>45882</v>
      </c>
      <c r="BH257" s="4">
        <v>3</v>
      </c>
      <c r="BI257" s="8">
        <v>3</v>
      </c>
      <c r="BJ257" s="231" t="s">
        <v>8597</v>
      </c>
      <c r="BK257" s="4" t="s">
        <v>202</v>
      </c>
      <c r="BL257" s="232">
        <v>45877</v>
      </c>
      <c r="BM257" s="232">
        <v>45869</v>
      </c>
      <c r="BN257" s="232">
        <v>45833</v>
      </c>
      <c r="BO257" s="232" t="s">
        <v>6144</v>
      </c>
      <c r="BP257" s="232" t="s">
        <v>805</v>
      </c>
      <c r="BQ257" s="8"/>
      <c r="BR257" s="403"/>
      <c r="BS257" s="8" t="s">
        <v>875</v>
      </c>
      <c r="BT257" s="8"/>
      <c r="BU257" s="8" t="s">
        <v>6147</v>
      </c>
      <c r="BV257" s="8" t="s">
        <v>6148</v>
      </c>
      <c r="BW257" s="597"/>
      <c r="BX257" s="586" t="s">
        <v>8598</v>
      </c>
      <c r="BY257" s="416">
        <v>25873</v>
      </c>
      <c r="BZ257" s="8" t="s">
        <v>3831</v>
      </c>
      <c r="CA257" s="8"/>
      <c r="CB257" s="8"/>
      <c r="CC257" s="8"/>
      <c r="CD257" s="232"/>
      <c r="CE257" s="8" t="s">
        <v>797</v>
      </c>
      <c r="CF257" s="411">
        <f ca="1">DATEDIF(BY257,TODAY(),"Y")</f>
        <v>55</v>
      </c>
      <c r="CG257" s="421" t="s">
        <v>6165</v>
      </c>
      <c r="CH257" s="421" t="s">
        <v>6343</v>
      </c>
      <c r="CI257" s="198" t="s">
        <v>8599</v>
      </c>
      <c r="CJ257" s="8"/>
      <c r="CK257" s="8"/>
    </row>
    <row r="258" spans="1:89" ht="30.75">
      <c r="A258" s="415">
        <v>257</v>
      </c>
      <c r="B258" s="415"/>
      <c r="C258" s="579">
        <v>2025</v>
      </c>
      <c r="D258" s="415" t="s">
        <v>8600</v>
      </c>
      <c r="E258" s="905" t="s">
        <v>8601</v>
      </c>
      <c r="F258" s="907" t="s">
        <v>8602</v>
      </c>
      <c r="G258" s="415" t="s">
        <v>6130</v>
      </c>
      <c r="H258" s="579">
        <v>1121847787</v>
      </c>
      <c r="I258" s="415">
        <v>3</v>
      </c>
      <c r="J258" s="415" t="s">
        <v>6131</v>
      </c>
      <c r="K258" s="506" t="s">
        <v>6708</v>
      </c>
      <c r="L258" s="415" t="s">
        <v>6709</v>
      </c>
      <c r="M258" s="415" t="s">
        <v>7683</v>
      </c>
      <c r="N258" s="415">
        <v>10</v>
      </c>
      <c r="O258" s="415" t="s">
        <v>6135</v>
      </c>
      <c r="P258" s="415" t="s">
        <v>8603</v>
      </c>
      <c r="Q258" s="482">
        <v>45869</v>
      </c>
      <c r="R258" s="647">
        <v>4</v>
      </c>
      <c r="S258" s="641">
        <f>_xlfn.DAYS(U258,T258)</f>
        <v>136</v>
      </c>
      <c r="T258" s="482">
        <v>45874</v>
      </c>
      <c r="U258" s="482">
        <v>46010</v>
      </c>
      <c r="V258" s="482"/>
      <c r="W258" s="415"/>
      <c r="X258" s="579"/>
      <c r="Y258" s="644"/>
      <c r="Z258" s="415"/>
      <c r="AA258" s="482"/>
      <c r="AB258" s="495"/>
      <c r="AC258" s="420"/>
      <c r="AD258" s="420"/>
      <c r="AE258" s="420"/>
      <c r="AF258" s="420">
        <v>46010</v>
      </c>
      <c r="AG258" s="340">
        <f t="shared" ca="1" si="3"/>
        <v>-138</v>
      </c>
      <c r="AH258" s="423" t="s">
        <v>6138</v>
      </c>
      <c r="AI258" s="423" t="s">
        <v>6138</v>
      </c>
      <c r="AJ258" s="346" t="s">
        <v>8604</v>
      </c>
      <c r="AK258" s="8" t="s">
        <v>6140</v>
      </c>
      <c r="AL258" s="503"/>
      <c r="AM258" s="424" t="s">
        <v>6193</v>
      </c>
      <c r="AN258" s="425" t="s">
        <v>8507</v>
      </c>
      <c r="AO258" s="551">
        <v>134068</v>
      </c>
      <c r="AP258" s="4"/>
      <c r="AQ258" s="234" t="e">
        <f>#REF!/R258</f>
        <v>#REF!</v>
      </c>
      <c r="AR258" s="234" t="e">
        <f>#REF!/AT258</f>
        <v>#REF!</v>
      </c>
      <c r="AS258" s="8" t="s">
        <v>8605</v>
      </c>
      <c r="AT258" s="4">
        <f>_xlfn.DAYS(U258,T258)</f>
        <v>136</v>
      </c>
      <c r="AU258" s="8" t="s">
        <v>6143</v>
      </c>
      <c r="AV258" s="8">
        <v>837</v>
      </c>
      <c r="AW258" s="232">
        <v>45840</v>
      </c>
      <c r="AX258" s="392">
        <v>125000000</v>
      </c>
      <c r="AY258" s="8">
        <v>1054</v>
      </c>
      <c r="AZ258" s="392">
        <v>22500000</v>
      </c>
      <c r="BA258" s="420">
        <v>45870</v>
      </c>
      <c r="BB258" s="421"/>
      <c r="BC258" s="422"/>
      <c r="BD258" s="420"/>
      <c r="BE258" s="4"/>
      <c r="BF258" s="8" t="s">
        <v>6144</v>
      </c>
      <c r="BG258" s="232">
        <v>45874</v>
      </c>
      <c r="BH258" s="4">
        <v>4</v>
      </c>
      <c r="BI258" s="8">
        <v>4</v>
      </c>
      <c r="BJ258" s="231" t="s">
        <v>8606</v>
      </c>
      <c r="BK258" s="4" t="s">
        <v>202</v>
      </c>
      <c r="BL258" s="232">
        <v>45870</v>
      </c>
      <c r="BM258" s="232">
        <v>45869</v>
      </c>
      <c r="BN258" s="232">
        <v>46219</v>
      </c>
      <c r="BO258" s="232" t="s">
        <v>6144</v>
      </c>
      <c r="BP258" s="232" t="s">
        <v>805</v>
      </c>
      <c r="BQ258" s="8"/>
      <c r="BR258" s="403"/>
      <c r="BS258" s="8" t="s">
        <v>875</v>
      </c>
      <c r="BT258" s="8"/>
      <c r="BU258" s="8" t="s">
        <v>6147</v>
      </c>
      <c r="BV258" s="8" t="s">
        <v>6148</v>
      </c>
      <c r="BW258" s="597">
        <v>3108341543</v>
      </c>
      <c r="BX258" s="586" t="s">
        <v>8607</v>
      </c>
      <c r="BY258" s="416">
        <v>32491</v>
      </c>
      <c r="BZ258" s="8" t="s">
        <v>3831</v>
      </c>
      <c r="CA258" s="8"/>
      <c r="CB258" s="8"/>
      <c r="CC258" s="8"/>
      <c r="CD258" s="232"/>
      <c r="CE258" s="8" t="s">
        <v>797</v>
      </c>
      <c r="CF258" s="411">
        <f ca="1">DATEDIF(BY258,TODAY(),"Y")</f>
        <v>37</v>
      </c>
      <c r="CG258" s="421" t="s">
        <v>6209</v>
      </c>
      <c r="CH258" s="421" t="s">
        <v>6166</v>
      </c>
      <c r="CI258" s="198" t="s">
        <v>8608</v>
      </c>
      <c r="CJ258" s="8"/>
      <c r="CK258" s="8"/>
    </row>
    <row r="259" spans="1:89" ht="45.75">
      <c r="A259" s="415">
        <v>258</v>
      </c>
      <c r="B259" s="415"/>
      <c r="C259" s="579">
        <v>2025</v>
      </c>
      <c r="D259" s="415" t="s">
        <v>8609</v>
      </c>
      <c r="E259" s="905" t="s">
        <v>8610</v>
      </c>
      <c r="F259" s="907" t="s">
        <v>8611</v>
      </c>
      <c r="G259" s="415" t="s">
        <v>7988</v>
      </c>
      <c r="H259" s="579">
        <v>900360948</v>
      </c>
      <c r="I259" s="415">
        <v>5</v>
      </c>
      <c r="J259" s="415" t="s">
        <v>6775</v>
      </c>
      <c r="K259" s="506"/>
      <c r="L259" s="415"/>
      <c r="M259" s="415"/>
      <c r="N259" s="415"/>
      <c r="O259" s="415" t="s">
        <v>8447</v>
      </c>
      <c r="P259" s="415" t="s">
        <v>8612</v>
      </c>
      <c r="Q259" s="482">
        <v>45870</v>
      </c>
      <c r="R259" s="647">
        <v>5</v>
      </c>
      <c r="S259" s="641">
        <f>_xlfn.DAYS(U259,T259)</f>
        <v>152</v>
      </c>
      <c r="T259" s="482">
        <v>45901</v>
      </c>
      <c r="U259" s="482">
        <v>46053</v>
      </c>
      <c r="V259" s="482"/>
      <c r="W259" s="415"/>
      <c r="X259" s="579"/>
      <c r="Y259" s="644"/>
      <c r="Z259" s="415"/>
      <c r="AA259" s="482"/>
      <c r="AB259" s="495"/>
      <c r="AC259" s="420"/>
      <c r="AD259" s="420"/>
      <c r="AE259" s="420"/>
      <c r="AF259" s="420">
        <v>46053</v>
      </c>
      <c r="AG259" s="340">
        <f t="shared" ca="1" si="3"/>
        <v>-95</v>
      </c>
      <c r="AH259" s="423" t="s">
        <v>6138</v>
      </c>
      <c r="AI259" s="423" t="s">
        <v>6138</v>
      </c>
      <c r="AJ259" s="346" t="s">
        <v>8613</v>
      </c>
      <c r="AK259" s="8" t="s">
        <v>6140</v>
      </c>
      <c r="AL259" s="503"/>
      <c r="AM259" s="424"/>
      <c r="AN259" s="425"/>
      <c r="AO259" s="554">
        <v>134696</v>
      </c>
      <c r="AP259" s="4"/>
      <c r="AQ259" s="234" t="e">
        <f>#REF!/R259</f>
        <v>#REF!</v>
      </c>
      <c r="AR259" s="234" t="e">
        <f>#REF!/AT259</f>
        <v>#REF!</v>
      </c>
      <c r="AS259" s="8" t="s">
        <v>8614</v>
      </c>
      <c r="AT259" s="4">
        <f>_xlfn.DAYS(U259,T259)</f>
        <v>152</v>
      </c>
      <c r="AU259" s="8" t="s">
        <v>6143</v>
      </c>
      <c r="AV259" s="8">
        <v>838</v>
      </c>
      <c r="AW259" s="232">
        <v>45848</v>
      </c>
      <c r="AX259" s="392">
        <v>220000000</v>
      </c>
      <c r="AY259" s="8"/>
      <c r="AZ259" s="392"/>
      <c r="BA259" s="420"/>
      <c r="BB259" s="421"/>
      <c r="BC259" s="422"/>
      <c r="BD259" s="420"/>
      <c r="BE259" s="4"/>
      <c r="BF259" s="8"/>
      <c r="BG259" s="232"/>
      <c r="BH259" s="4"/>
      <c r="BI259" s="8"/>
      <c r="BJ259" s="231"/>
      <c r="BK259" s="4"/>
      <c r="BL259" s="232"/>
      <c r="BM259" s="232"/>
      <c r="BN259" s="232"/>
      <c r="BO259" s="232"/>
      <c r="BP259" s="232"/>
      <c r="BQ259" s="8"/>
      <c r="BR259" s="403"/>
      <c r="BS259" s="8" t="s">
        <v>875</v>
      </c>
      <c r="BT259" s="8"/>
      <c r="BU259" s="8"/>
      <c r="BV259" s="8"/>
      <c r="BW259" s="597"/>
      <c r="BX259" s="586"/>
      <c r="BY259" s="416"/>
      <c r="BZ259" s="8"/>
      <c r="CA259" s="8"/>
      <c r="CB259" s="8"/>
      <c r="CC259" s="8"/>
      <c r="CD259" s="232"/>
      <c r="CE259" s="8"/>
      <c r="CF259" s="411">
        <f ca="1">DATEDIF(BY259,TODAY(),"Y")</f>
        <v>126</v>
      </c>
      <c r="CG259" s="421"/>
      <c r="CH259" s="421"/>
      <c r="CI259" s="8"/>
      <c r="CJ259" s="8"/>
      <c r="CK259" s="8"/>
    </row>
    <row r="260" spans="1:89" ht="106.5">
      <c r="A260" s="415">
        <v>259</v>
      </c>
      <c r="B260" s="415"/>
      <c r="C260" s="579">
        <v>2025</v>
      </c>
      <c r="D260" s="684" t="s">
        <v>8615</v>
      </c>
      <c r="E260" s="905" t="s">
        <v>8616</v>
      </c>
      <c r="F260" s="907" t="s">
        <v>8617</v>
      </c>
      <c r="G260" s="415" t="s">
        <v>6130</v>
      </c>
      <c r="H260" s="579">
        <v>1010064638</v>
      </c>
      <c r="I260" s="415">
        <v>0</v>
      </c>
      <c r="J260" s="415" t="s">
        <v>6131</v>
      </c>
      <c r="K260" s="506" t="s">
        <v>6132</v>
      </c>
      <c r="L260" s="415" t="s">
        <v>6909</v>
      </c>
      <c r="M260" s="415" t="s">
        <v>7683</v>
      </c>
      <c r="N260" s="415">
        <v>10</v>
      </c>
      <c r="O260" s="415" t="s">
        <v>6135</v>
      </c>
      <c r="P260" s="415" t="s">
        <v>8576</v>
      </c>
      <c r="Q260" s="482">
        <v>45870</v>
      </c>
      <c r="R260" s="647">
        <v>4</v>
      </c>
      <c r="S260" s="641">
        <f>_xlfn.DAYS(U260,T260)</f>
        <v>121</v>
      </c>
      <c r="T260" s="482">
        <v>45870</v>
      </c>
      <c r="U260" s="482">
        <v>45991</v>
      </c>
      <c r="V260" s="482"/>
      <c r="W260" s="415"/>
      <c r="X260" s="579"/>
      <c r="Y260" s="644"/>
      <c r="Z260" s="415"/>
      <c r="AA260" s="482"/>
      <c r="AB260" s="495"/>
      <c r="AC260" s="420"/>
      <c r="AD260" s="420"/>
      <c r="AE260" s="420"/>
      <c r="AF260" s="420">
        <v>45991</v>
      </c>
      <c r="AG260" s="340">
        <f t="shared" ca="1" si="3"/>
        <v>-157</v>
      </c>
      <c r="AH260" s="423" t="s">
        <v>6138</v>
      </c>
      <c r="AI260" s="423" t="s">
        <v>6138</v>
      </c>
      <c r="AJ260" s="346" t="s">
        <v>8618</v>
      </c>
      <c r="AK260" s="8" t="s">
        <v>6140</v>
      </c>
      <c r="AL260" s="503"/>
      <c r="AM260" s="424" t="s">
        <v>8560</v>
      </c>
      <c r="AN260" s="425" t="s">
        <v>8619</v>
      </c>
      <c r="AO260" s="551">
        <v>136128</v>
      </c>
      <c r="AP260" s="4"/>
      <c r="AQ260" s="234" t="e">
        <f>#REF!/R260</f>
        <v>#REF!</v>
      </c>
      <c r="AR260" s="234" t="e">
        <f>#REF!/AT260</f>
        <v>#REF!</v>
      </c>
      <c r="AS260" s="8" t="s">
        <v>8620</v>
      </c>
      <c r="AT260" s="4">
        <f>_xlfn.DAYS(U260,T260)</f>
        <v>121</v>
      </c>
      <c r="AU260" s="8" t="s">
        <v>6143</v>
      </c>
      <c r="AV260" s="8">
        <v>906</v>
      </c>
      <c r="AW260" s="232">
        <v>45869</v>
      </c>
      <c r="AX260" s="392">
        <v>100000000</v>
      </c>
      <c r="AY260" s="8">
        <v>1063</v>
      </c>
      <c r="AZ260" s="392">
        <v>20000000</v>
      </c>
      <c r="BA260" s="420">
        <v>45870</v>
      </c>
      <c r="BB260" s="421"/>
      <c r="BC260" s="422"/>
      <c r="BD260" s="420"/>
      <c r="BE260" s="4"/>
      <c r="BF260" s="8" t="s">
        <v>6144</v>
      </c>
      <c r="BG260" s="232">
        <v>45870</v>
      </c>
      <c r="BH260" s="4">
        <v>1</v>
      </c>
      <c r="BI260" s="8">
        <v>1</v>
      </c>
      <c r="BJ260" s="231" t="s">
        <v>8621</v>
      </c>
      <c r="BK260" s="4" t="s">
        <v>202</v>
      </c>
      <c r="BL260" s="232">
        <v>45870</v>
      </c>
      <c r="BM260" s="232">
        <v>45870</v>
      </c>
      <c r="BN260" s="232">
        <v>46249</v>
      </c>
      <c r="BO260" s="232" t="s">
        <v>6144</v>
      </c>
      <c r="BP260" s="232" t="s">
        <v>805</v>
      </c>
      <c r="BQ260" s="8"/>
      <c r="BR260" s="403"/>
      <c r="BS260" s="8" t="s">
        <v>875</v>
      </c>
      <c r="BT260" s="8"/>
      <c r="BU260" s="8" t="s">
        <v>6147</v>
      </c>
      <c r="BV260" s="8" t="s">
        <v>6148</v>
      </c>
      <c r="BW260" s="597">
        <v>3008060515</v>
      </c>
      <c r="BX260" s="586" t="s">
        <v>8622</v>
      </c>
      <c r="BY260" s="416">
        <v>36493</v>
      </c>
      <c r="BZ260" s="8" t="s">
        <v>3831</v>
      </c>
      <c r="CA260" s="8"/>
      <c r="CB260" s="8"/>
      <c r="CC260" s="8"/>
      <c r="CD260" s="232"/>
      <c r="CE260" s="8" t="s">
        <v>797</v>
      </c>
      <c r="CF260" s="411">
        <f ca="1">DATEDIF(BY260,TODAY(),"Y")</f>
        <v>26</v>
      </c>
      <c r="CG260" s="421" t="s">
        <v>6209</v>
      </c>
      <c r="CH260" s="421" t="s">
        <v>6210</v>
      </c>
      <c r="CI260" s="198" t="s">
        <v>8623</v>
      </c>
      <c r="CJ260" s="8"/>
      <c r="CK260" s="8"/>
    </row>
    <row r="261" spans="1:89" ht="91.5">
      <c r="A261" s="415">
        <v>260</v>
      </c>
      <c r="B261" s="415"/>
      <c r="C261" s="579">
        <v>2025</v>
      </c>
      <c r="D261" s="415" t="s">
        <v>8624</v>
      </c>
      <c r="E261" s="905" t="s">
        <v>8625</v>
      </c>
      <c r="F261" s="907" t="s">
        <v>8626</v>
      </c>
      <c r="G261" s="415" t="s">
        <v>7988</v>
      </c>
      <c r="H261" s="579">
        <v>900127054</v>
      </c>
      <c r="I261" s="415">
        <v>9</v>
      </c>
      <c r="J261" s="415" t="s">
        <v>6775</v>
      </c>
      <c r="K261" s="506"/>
      <c r="L261" s="415"/>
      <c r="M261" s="415"/>
      <c r="N261" s="415"/>
      <c r="O261" s="415" t="s">
        <v>6135</v>
      </c>
      <c r="P261" s="415" t="s">
        <v>8627</v>
      </c>
      <c r="Q261" s="482">
        <v>45869</v>
      </c>
      <c r="R261" s="647">
        <v>5</v>
      </c>
      <c r="S261" s="641">
        <f>_xlfn.DAYS(U261,T261)</f>
        <v>0</v>
      </c>
      <c r="T261" s="482"/>
      <c r="U261" s="482"/>
      <c r="V261" s="482"/>
      <c r="W261" s="415"/>
      <c r="X261" s="579"/>
      <c r="Y261" s="644"/>
      <c r="Z261" s="415"/>
      <c r="AA261" s="482"/>
      <c r="AB261" s="495"/>
      <c r="AC261" s="420"/>
      <c r="AD261" s="420"/>
      <c r="AE261" s="420"/>
      <c r="AF261" s="420"/>
      <c r="AG261" s="340">
        <f t="shared" ref="AG261:AG280" ca="1" si="4">_xlfn.DAYS(AF261,TODAY())</f>
        <v>-46148</v>
      </c>
      <c r="AH261" s="423" t="s">
        <v>7474</v>
      </c>
      <c r="AI261" s="423" t="s">
        <v>7474</v>
      </c>
      <c r="AJ261" s="346" t="s">
        <v>8628</v>
      </c>
      <c r="AK261" s="8" t="s">
        <v>6140</v>
      </c>
      <c r="AL261" s="503"/>
      <c r="AM261" s="424"/>
      <c r="AN261" s="425"/>
      <c r="AO261" s="551">
        <v>137766</v>
      </c>
      <c r="AP261" s="4"/>
      <c r="AQ261" s="234" t="e">
        <f>#REF!/R261</f>
        <v>#REF!</v>
      </c>
      <c r="AR261" s="234" t="e">
        <f>#REF!/AT261</f>
        <v>#REF!</v>
      </c>
      <c r="AS261" s="8" t="s">
        <v>8629</v>
      </c>
      <c r="AT261" s="4">
        <f>_xlfn.DAYS(U261,T261)</f>
        <v>0</v>
      </c>
      <c r="AU261" s="8" t="s">
        <v>6143</v>
      </c>
      <c r="AV261" s="8">
        <v>98</v>
      </c>
      <c r="AW261" s="232"/>
      <c r="AX261" s="392">
        <v>700000000</v>
      </c>
      <c r="AY261" s="8"/>
      <c r="AZ261" s="392"/>
      <c r="BA261" s="420"/>
      <c r="BB261" s="421"/>
      <c r="BC261" s="422"/>
      <c r="BD261" s="420"/>
      <c r="BE261" s="4"/>
      <c r="BF261" s="8"/>
      <c r="BG261" s="232"/>
      <c r="BH261" s="4"/>
      <c r="BI261" s="8"/>
      <c r="BJ261" s="231"/>
      <c r="BK261" s="4"/>
      <c r="BL261" s="232"/>
      <c r="BM261" s="232"/>
      <c r="BN261" s="232"/>
      <c r="BO261" s="232"/>
      <c r="BP261" s="232"/>
      <c r="BQ261" s="8"/>
      <c r="BR261" s="403"/>
      <c r="BS261" s="8" t="s">
        <v>875</v>
      </c>
      <c r="BT261" s="8"/>
      <c r="BU261" s="8"/>
      <c r="BV261" s="8"/>
      <c r="BW261" s="597"/>
      <c r="BX261" s="586"/>
      <c r="BY261" s="416"/>
      <c r="BZ261" s="8"/>
      <c r="CA261" s="8"/>
      <c r="CB261" s="8"/>
      <c r="CC261" s="8"/>
      <c r="CD261" s="232"/>
      <c r="CE261" s="8"/>
      <c r="CF261" s="411">
        <f ca="1">DATEDIF(BY261,TODAY(),"Y")</f>
        <v>126</v>
      </c>
      <c r="CG261" s="421"/>
      <c r="CH261" s="421"/>
      <c r="CI261" s="8"/>
      <c r="CJ261" s="8"/>
      <c r="CK261" s="8"/>
    </row>
    <row r="262" spans="1:89" ht="60.75">
      <c r="A262" s="415">
        <v>261</v>
      </c>
      <c r="B262" s="415"/>
      <c r="C262" s="579">
        <v>2025</v>
      </c>
      <c r="D262" s="415" t="s">
        <v>8630</v>
      </c>
      <c r="E262" s="905" t="s">
        <v>8631</v>
      </c>
      <c r="F262" s="907" t="s">
        <v>8632</v>
      </c>
      <c r="G262" s="415" t="s">
        <v>6130</v>
      </c>
      <c r="H262" s="579">
        <v>1026298200</v>
      </c>
      <c r="I262" s="415">
        <v>1</v>
      </c>
      <c r="J262" s="415" t="s">
        <v>6131</v>
      </c>
      <c r="K262" s="506" t="s">
        <v>7143</v>
      </c>
      <c r="L262" s="415" t="s">
        <v>7144</v>
      </c>
      <c r="M262" s="415" t="s">
        <v>6548</v>
      </c>
      <c r="N262" s="415">
        <v>10</v>
      </c>
      <c r="O262" s="415" t="s">
        <v>6135</v>
      </c>
      <c r="P262" s="415" t="s">
        <v>8633</v>
      </c>
      <c r="Q262" s="482">
        <v>45870</v>
      </c>
      <c r="R262" s="647">
        <v>4</v>
      </c>
      <c r="S262" s="641">
        <f>_xlfn.DAYS(U262,T262)</f>
        <v>141</v>
      </c>
      <c r="T262" s="482">
        <v>45881</v>
      </c>
      <c r="U262" s="482">
        <v>46022</v>
      </c>
      <c r="V262" s="482"/>
      <c r="W262" s="415"/>
      <c r="X262" s="579"/>
      <c r="Y262" s="644"/>
      <c r="Z262" s="415"/>
      <c r="AA262" s="482"/>
      <c r="AB262" s="495"/>
      <c r="AC262" s="420"/>
      <c r="AD262" s="420"/>
      <c r="AE262" s="420"/>
      <c r="AF262" s="420">
        <v>46022</v>
      </c>
      <c r="AG262" s="340">
        <f t="shared" ca="1" si="4"/>
        <v>-126</v>
      </c>
      <c r="AH262" s="423" t="s">
        <v>6138</v>
      </c>
      <c r="AI262" s="423" t="s">
        <v>6138</v>
      </c>
      <c r="AJ262" s="346" t="s">
        <v>8634</v>
      </c>
      <c r="AK262" s="8" t="s">
        <v>6140</v>
      </c>
      <c r="AL262" s="503"/>
      <c r="AM262" s="424"/>
      <c r="AN262" s="425"/>
      <c r="AO262" s="551">
        <v>133851</v>
      </c>
      <c r="AP262" s="4"/>
      <c r="AQ262" s="234" t="e">
        <f>#REF!/R262</f>
        <v>#REF!</v>
      </c>
      <c r="AR262" s="234" t="e">
        <f>#REF!/AT262</f>
        <v>#REF!</v>
      </c>
      <c r="AS262" s="8" t="s">
        <v>8635</v>
      </c>
      <c r="AT262" s="4">
        <f>_xlfn.DAYS(U262,T262)</f>
        <v>141</v>
      </c>
      <c r="AU262" s="8" t="s">
        <v>6143</v>
      </c>
      <c r="AV262" s="8">
        <v>879</v>
      </c>
      <c r="AW262" s="232"/>
      <c r="AX262" s="392"/>
      <c r="AY262" s="8">
        <v>1073</v>
      </c>
      <c r="AZ262" s="392">
        <v>9627333</v>
      </c>
      <c r="BA262" s="420">
        <v>45873</v>
      </c>
      <c r="BB262" s="421"/>
      <c r="BC262" s="422"/>
      <c r="BD262" s="420"/>
      <c r="BE262" s="8"/>
      <c r="BF262" s="8" t="s">
        <v>6144</v>
      </c>
      <c r="BG262" s="232">
        <v>45881</v>
      </c>
      <c r="BH262" s="4">
        <v>3</v>
      </c>
      <c r="BI262" s="8">
        <v>3</v>
      </c>
      <c r="BJ262" s="231" t="s">
        <v>8636</v>
      </c>
      <c r="BK262" s="4" t="s">
        <v>202</v>
      </c>
      <c r="BL262" s="232">
        <v>45880</v>
      </c>
      <c r="BM262" s="232">
        <v>45870</v>
      </c>
      <c r="BN262" s="232">
        <v>46203</v>
      </c>
      <c r="BO262" s="232" t="s">
        <v>6144</v>
      </c>
      <c r="BP262" s="232" t="s">
        <v>805</v>
      </c>
      <c r="BQ262" s="8"/>
      <c r="BR262" s="403"/>
      <c r="BS262" s="8" t="s">
        <v>875</v>
      </c>
      <c r="BT262" s="8"/>
      <c r="BU262" s="8" t="s">
        <v>6162</v>
      </c>
      <c r="BV262" s="8" t="s">
        <v>6148</v>
      </c>
      <c r="BW262" s="597">
        <v>3505008043</v>
      </c>
      <c r="BX262" s="586" t="s">
        <v>8637</v>
      </c>
      <c r="BY262" s="416">
        <v>35513</v>
      </c>
      <c r="BZ262" s="8" t="s">
        <v>6554</v>
      </c>
      <c r="CA262" s="8"/>
      <c r="CB262" s="8"/>
      <c r="CC262" s="8"/>
      <c r="CD262" s="232"/>
      <c r="CE262" s="8" t="s">
        <v>797</v>
      </c>
      <c r="CF262" s="411">
        <f ca="1">DATEDIF(BY262,TODAY(),"Y")</f>
        <v>29</v>
      </c>
      <c r="CG262" s="421" t="s">
        <v>6181</v>
      </c>
      <c r="CH262" s="421" t="s">
        <v>6210</v>
      </c>
      <c r="CI262" s="198" t="s">
        <v>8638</v>
      </c>
      <c r="CJ262" s="8"/>
      <c r="CK262" s="8"/>
    </row>
    <row r="263" spans="1:89" ht="45.75">
      <c r="A263" s="415">
        <v>262</v>
      </c>
      <c r="B263" s="415"/>
      <c r="C263" s="579">
        <v>2025</v>
      </c>
      <c r="D263" s="415" t="s">
        <v>8639</v>
      </c>
      <c r="E263" s="905" t="s">
        <v>8640</v>
      </c>
      <c r="F263" s="907" t="s">
        <v>8641</v>
      </c>
      <c r="G263" s="415" t="s">
        <v>6130</v>
      </c>
      <c r="H263" s="579">
        <v>1030579761</v>
      </c>
      <c r="I263" s="415">
        <v>2</v>
      </c>
      <c r="J263" s="415" t="s">
        <v>6131</v>
      </c>
      <c r="K263" s="506" t="s">
        <v>7143</v>
      </c>
      <c r="L263" s="415" t="s">
        <v>7144</v>
      </c>
      <c r="M263" s="415" t="s">
        <v>7683</v>
      </c>
      <c r="N263" s="415">
        <v>10</v>
      </c>
      <c r="O263" s="415" t="s">
        <v>6135</v>
      </c>
      <c r="P263" s="415" t="s">
        <v>8585</v>
      </c>
      <c r="Q263" s="482">
        <v>45873</v>
      </c>
      <c r="R263" s="647">
        <v>4</v>
      </c>
      <c r="S263" s="641">
        <f>_xlfn.DAYS(U263,T263)</f>
        <v>121</v>
      </c>
      <c r="T263" s="482">
        <v>45889</v>
      </c>
      <c r="U263" s="482">
        <v>46010</v>
      </c>
      <c r="V263" s="482"/>
      <c r="W263" s="415"/>
      <c r="X263" s="579"/>
      <c r="Y263" s="644"/>
      <c r="Z263" s="415"/>
      <c r="AA263" s="482"/>
      <c r="AB263" s="495"/>
      <c r="AC263" s="420"/>
      <c r="AD263" s="420"/>
      <c r="AE263" s="420"/>
      <c r="AF263" s="420">
        <v>46010</v>
      </c>
      <c r="AG263" s="340">
        <f t="shared" ca="1" si="4"/>
        <v>-138</v>
      </c>
      <c r="AH263" s="423" t="s">
        <v>6138</v>
      </c>
      <c r="AI263" s="423" t="s">
        <v>6138</v>
      </c>
      <c r="AJ263" s="346" t="s">
        <v>8642</v>
      </c>
      <c r="AK263" s="8" t="s">
        <v>6140</v>
      </c>
      <c r="AL263" s="503"/>
      <c r="AM263" s="424" t="s">
        <v>6193</v>
      </c>
      <c r="AN263" s="425" t="s">
        <v>8507</v>
      </c>
      <c r="AO263" s="551">
        <v>134756</v>
      </c>
      <c r="AP263" s="4"/>
      <c r="AQ263" s="234" t="e">
        <f>#REF!/R263</f>
        <v>#REF!</v>
      </c>
      <c r="AR263" s="234" t="e">
        <f>#REF!/AT263</f>
        <v>#REF!</v>
      </c>
      <c r="AS263" s="8" t="s">
        <v>8643</v>
      </c>
      <c r="AT263" s="4">
        <f>_xlfn.DAYS(U263,T263)</f>
        <v>121</v>
      </c>
      <c r="AU263" s="8" t="s">
        <v>6143</v>
      </c>
      <c r="AV263" s="8">
        <v>868</v>
      </c>
      <c r="AW263" s="232">
        <v>45863</v>
      </c>
      <c r="AX263" s="392">
        <v>100000000</v>
      </c>
      <c r="AY263" s="8">
        <v>1077</v>
      </c>
      <c r="AZ263" s="392">
        <v>20000000</v>
      </c>
      <c r="BA263" s="420">
        <v>45873</v>
      </c>
      <c r="BB263" s="421"/>
      <c r="BC263" s="422"/>
      <c r="BD263" s="420"/>
      <c r="BE263" s="4"/>
      <c r="BF263" s="8" t="s">
        <v>6144</v>
      </c>
      <c r="BG263" s="232">
        <v>45889</v>
      </c>
      <c r="BH263" s="4">
        <v>3</v>
      </c>
      <c r="BI263" s="8">
        <v>3</v>
      </c>
      <c r="BJ263" s="231" t="s">
        <v>8644</v>
      </c>
      <c r="BK263" s="4" t="s">
        <v>202</v>
      </c>
      <c r="BL263" s="232">
        <v>45874</v>
      </c>
      <c r="BM263" s="232">
        <v>45873</v>
      </c>
      <c r="BN263" s="232">
        <v>45838</v>
      </c>
      <c r="BO263" s="232" t="s">
        <v>6144</v>
      </c>
      <c r="BP263" s="232" t="s">
        <v>805</v>
      </c>
      <c r="BQ263" s="8"/>
      <c r="BR263" s="403"/>
      <c r="BS263" s="8" t="s">
        <v>875</v>
      </c>
      <c r="BT263" s="8"/>
      <c r="BU263" s="8" t="s">
        <v>6147</v>
      </c>
      <c r="BV263" s="8" t="s">
        <v>6148</v>
      </c>
      <c r="BW263" s="597">
        <v>3168764102</v>
      </c>
      <c r="BX263" s="586" t="s">
        <v>8645</v>
      </c>
      <c r="BY263" s="416">
        <v>33129</v>
      </c>
      <c r="BZ263" s="8" t="s">
        <v>3831</v>
      </c>
      <c r="CA263" s="8"/>
      <c r="CB263" s="8"/>
      <c r="CC263" s="8"/>
      <c r="CD263" s="232"/>
      <c r="CE263" s="8" t="s">
        <v>797</v>
      </c>
      <c r="CF263" s="411">
        <f ca="1">DATEDIF(BY263,TODAY(),"Y")</f>
        <v>35</v>
      </c>
      <c r="CG263" s="421" t="s">
        <v>6209</v>
      </c>
      <c r="CH263" s="421" t="s">
        <v>6166</v>
      </c>
      <c r="CI263" s="198"/>
      <c r="CJ263" s="8"/>
      <c r="CK263" s="8"/>
    </row>
    <row r="264" spans="1:89" ht="30.75">
      <c r="A264" s="415">
        <v>263</v>
      </c>
      <c r="B264" s="415"/>
      <c r="C264" s="579">
        <v>2025</v>
      </c>
      <c r="D264" s="415" t="s">
        <v>8646</v>
      </c>
      <c r="E264" s="905" t="s">
        <v>8647</v>
      </c>
      <c r="F264" s="907" t="s">
        <v>8648</v>
      </c>
      <c r="G264" s="415" t="s">
        <v>6130</v>
      </c>
      <c r="H264" s="579">
        <v>63494114</v>
      </c>
      <c r="I264" s="415">
        <v>1</v>
      </c>
      <c r="J264" s="415" t="s">
        <v>6131</v>
      </c>
      <c r="K264" s="506" t="s">
        <v>6132</v>
      </c>
      <c r="L264" s="415" t="s">
        <v>6909</v>
      </c>
      <c r="M264" s="415" t="s">
        <v>7683</v>
      </c>
      <c r="N264" s="415">
        <v>10</v>
      </c>
      <c r="O264" s="415" t="s">
        <v>6135</v>
      </c>
      <c r="P264" s="415" t="s">
        <v>8649</v>
      </c>
      <c r="Q264" s="482" t="s">
        <v>8650</v>
      </c>
      <c r="R264" s="647">
        <v>4</v>
      </c>
      <c r="S264" s="641">
        <f>_xlfn.DAYS(U264,T264)</f>
        <v>121</v>
      </c>
      <c r="T264" s="482">
        <v>45881</v>
      </c>
      <c r="U264" s="482">
        <v>46002</v>
      </c>
      <c r="V264" s="482"/>
      <c r="W264" s="415"/>
      <c r="X264" s="579"/>
      <c r="Y264" s="647"/>
      <c r="Z264" s="415"/>
      <c r="AA264" s="482"/>
      <c r="AB264" s="495"/>
      <c r="AC264" s="420"/>
      <c r="AD264" s="420"/>
      <c r="AE264" s="420"/>
      <c r="AF264" s="420">
        <v>46002</v>
      </c>
      <c r="AG264" s="340">
        <f t="shared" ca="1" si="4"/>
        <v>-146</v>
      </c>
      <c r="AH264" s="423" t="s">
        <v>6138</v>
      </c>
      <c r="AI264" s="423" t="s">
        <v>6138</v>
      </c>
      <c r="AJ264" s="346" t="s">
        <v>8651</v>
      </c>
      <c r="AK264" s="8" t="s">
        <v>6140</v>
      </c>
      <c r="AL264" s="503"/>
      <c r="AM264" s="424" t="s">
        <v>6920</v>
      </c>
      <c r="AN264" s="425" t="s">
        <v>8652</v>
      </c>
      <c r="AO264" s="551">
        <v>136276</v>
      </c>
      <c r="AP264" s="4"/>
      <c r="AQ264" s="234" t="e">
        <f>#REF!/R264</f>
        <v>#REF!</v>
      </c>
      <c r="AR264" s="234" t="e">
        <f>#REF!/AT264</f>
        <v>#REF!</v>
      </c>
      <c r="AS264" s="8" t="s">
        <v>8653</v>
      </c>
      <c r="AT264" s="4">
        <f>_xlfn.DAYS(U264,T264)</f>
        <v>121</v>
      </c>
      <c r="AU264" s="8" t="s">
        <v>6143</v>
      </c>
      <c r="AV264" s="8">
        <v>908</v>
      </c>
      <c r="AW264" s="232"/>
      <c r="AX264" s="392"/>
      <c r="AY264" s="8">
        <v>1087</v>
      </c>
      <c r="AZ264" s="392">
        <v>28000000</v>
      </c>
      <c r="BA264" s="420">
        <v>45874</v>
      </c>
      <c r="BB264" s="421"/>
      <c r="BC264" s="422"/>
      <c r="BD264" s="420"/>
      <c r="BE264" s="8"/>
      <c r="BF264" s="8" t="s">
        <v>6144</v>
      </c>
      <c r="BG264" s="232"/>
      <c r="BH264" s="4"/>
      <c r="BI264" s="8"/>
      <c r="BJ264" s="231" t="s">
        <v>8654</v>
      </c>
      <c r="BK264" s="4" t="s">
        <v>1056</v>
      </c>
      <c r="BL264" s="232">
        <v>45875</v>
      </c>
      <c r="BM264" s="232">
        <v>45873</v>
      </c>
      <c r="BN264" s="232">
        <v>46193</v>
      </c>
      <c r="BO264" s="232" t="s">
        <v>6144</v>
      </c>
      <c r="BP264" s="232" t="s">
        <v>805</v>
      </c>
      <c r="BQ264" s="8"/>
      <c r="BR264" s="403"/>
      <c r="BS264" s="8" t="s">
        <v>875</v>
      </c>
      <c r="BT264" s="8"/>
      <c r="BU264" s="8" t="s">
        <v>6162</v>
      </c>
      <c r="BV264" s="8" t="s">
        <v>6148</v>
      </c>
      <c r="BW264" s="602">
        <v>3013611622</v>
      </c>
      <c r="BX264" s="591" t="s">
        <v>8655</v>
      </c>
      <c r="BY264" s="416">
        <v>27091</v>
      </c>
      <c r="BZ264" s="8" t="s">
        <v>3136</v>
      </c>
      <c r="CA264" s="8"/>
      <c r="CB264" s="8"/>
      <c r="CC264" s="8"/>
      <c r="CD264" s="232"/>
      <c r="CE264" s="8" t="s">
        <v>797</v>
      </c>
      <c r="CF264" s="411">
        <f ca="1">DATEDIF(BY264,TODAY(),"Y")</f>
        <v>52</v>
      </c>
      <c r="CG264" s="421" t="s">
        <v>6165</v>
      </c>
      <c r="CH264" s="421" t="s">
        <v>6343</v>
      </c>
      <c r="CI264" s="198" t="s">
        <v>8656</v>
      </c>
      <c r="CJ264" s="8"/>
      <c r="CK264" s="8"/>
    </row>
    <row r="265" spans="1:89" ht="60.75">
      <c r="A265" s="415">
        <v>264</v>
      </c>
      <c r="B265" s="415"/>
      <c r="C265" s="579">
        <v>2025</v>
      </c>
      <c r="D265" s="415" t="s">
        <v>8657</v>
      </c>
      <c r="E265" s="905" t="s">
        <v>8658</v>
      </c>
      <c r="F265" s="907" t="s">
        <v>8659</v>
      </c>
      <c r="G265" s="415" t="s">
        <v>6130</v>
      </c>
      <c r="H265" s="579">
        <v>1074133645</v>
      </c>
      <c r="I265" s="415">
        <v>1</v>
      </c>
      <c r="J265" s="415" t="s">
        <v>6131</v>
      </c>
      <c r="K265" s="506" t="s">
        <v>6250</v>
      </c>
      <c r="L265" s="415" t="s">
        <v>6251</v>
      </c>
      <c r="M265" s="415" t="s">
        <v>7683</v>
      </c>
      <c r="N265" s="415">
        <v>10</v>
      </c>
      <c r="O265" s="415" t="s">
        <v>6135</v>
      </c>
      <c r="P265" s="415" t="s">
        <v>8660</v>
      </c>
      <c r="Q265" s="482">
        <v>45874</v>
      </c>
      <c r="R265" s="647">
        <v>4</v>
      </c>
      <c r="S265" s="641">
        <f>_xlfn.DAYS(U265,T265)</f>
        <v>131</v>
      </c>
      <c r="T265" s="482">
        <v>45875</v>
      </c>
      <c r="U265" s="482">
        <v>46006</v>
      </c>
      <c r="V265" s="482"/>
      <c r="W265" s="415"/>
      <c r="X265" s="579"/>
      <c r="Y265" s="647"/>
      <c r="Z265" s="415"/>
      <c r="AA265" s="482"/>
      <c r="AB265" s="495"/>
      <c r="AC265" s="420"/>
      <c r="AD265" s="420"/>
      <c r="AE265" s="420"/>
      <c r="AF265" s="420">
        <v>46006</v>
      </c>
      <c r="AG265" s="340">
        <f t="shared" ca="1" si="4"/>
        <v>-142</v>
      </c>
      <c r="AH265" s="423" t="s">
        <v>6138</v>
      </c>
      <c r="AI265" s="423" t="s">
        <v>6138</v>
      </c>
      <c r="AJ265" s="346" t="s">
        <v>8661</v>
      </c>
      <c r="AK265" s="8" t="s">
        <v>6140</v>
      </c>
      <c r="AL265" s="503"/>
      <c r="AM265" s="424" t="s">
        <v>7154</v>
      </c>
      <c r="AN265" s="425" t="s">
        <v>8662</v>
      </c>
      <c r="AO265" s="551">
        <v>134732</v>
      </c>
      <c r="AP265" s="4"/>
      <c r="AQ265" s="234" t="e">
        <f>#REF!/R265</f>
        <v>#REF!</v>
      </c>
      <c r="AR265" s="234" t="e">
        <f>#REF!/AT265</f>
        <v>#REF!</v>
      </c>
      <c r="AS265" s="8" t="s">
        <v>8663</v>
      </c>
      <c r="AT265" s="4">
        <f>_xlfn.DAYS(U265,T265)</f>
        <v>131</v>
      </c>
      <c r="AU265" s="8" t="s">
        <v>6143</v>
      </c>
      <c r="AV265" s="8">
        <v>904</v>
      </c>
      <c r="AW265" s="232"/>
      <c r="AX265" s="392"/>
      <c r="AY265" s="8">
        <v>1093</v>
      </c>
      <c r="AZ265" s="392">
        <v>43333333</v>
      </c>
      <c r="BA265" s="420">
        <v>45874</v>
      </c>
      <c r="BB265" s="421"/>
      <c r="BC265" s="422"/>
      <c r="BD265" s="420"/>
      <c r="BE265" s="8"/>
      <c r="BF265" s="8" t="s">
        <v>6144</v>
      </c>
      <c r="BG265" s="232">
        <v>45875</v>
      </c>
      <c r="BH265" s="4">
        <v>3</v>
      </c>
      <c r="BI265" s="8">
        <v>3</v>
      </c>
      <c r="BJ265" s="231" t="s">
        <v>8664</v>
      </c>
      <c r="BK265" s="4" t="s">
        <v>202</v>
      </c>
      <c r="BL265" s="232">
        <v>45875</v>
      </c>
      <c r="BM265" s="232">
        <v>45874</v>
      </c>
      <c r="BN265" s="232">
        <v>46203</v>
      </c>
      <c r="BO265" s="232" t="s">
        <v>6144</v>
      </c>
      <c r="BP265" s="232" t="s">
        <v>805</v>
      </c>
      <c r="BQ265" s="8"/>
      <c r="BR265" s="403"/>
      <c r="BS265" s="8" t="s">
        <v>875</v>
      </c>
      <c r="BT265" s="8"/>
      <c r="BU265" s="8" t="s">
        <v>6147</v>
      </c>
      <c r="BV265" s="8" t="s">
        <v>6148</v>
      </c>
      <c r="BW265" s="602">
        <v>3223669282</v>
      </c>
      <c r="BX265" s="593" t="s">
        <v>8665</v>
      </c>
      <c r="BY265" s="416">
        <v>34015</v>
      </c>
      <c r="BZ265" s="8" t="s">
        <v>3831</v>
      </c>
      <c r="CA265" s="8"/>
      <c r="CB265" s="8"/>
      <c r="CC265" s="8"/>
      <c r="CD265" s="232"/>
      <c r="CE265" s="8" t="s">
        <v>797</v>
      </c>
      <c r="CF265" s="411">
        <f ca="1">DATEDIF(BY265,TODAY(),"Y")</f>
        <v>33</v>
      </c>
      <c r="CG265" s="421" t="s">
        <v>6181</v>
      </c>
      <c r="CH265" s="421" t="s">
        <v>6245</v>
      </c>
      <c r="CI265" s="198" t="s">
        <v>8666</v>
      </c>
      <c r="CJ265" s="8"/>
      <c r="CK265" s="8"/>
    </row>
    <row r="266" spans="1:89" ht="60.75">
      <c r="A266" s="415">
        <v>265</v>
      </c>
      <c r="B266" s="415"/>
      <c r="C266" s="579">
        <v>2025</v>
      </c>
      <c r="D266" s="415" t="s">
        <v>8667</v>
      </c>
      <c r="E266" s="905" t="s">
        <v>8668</v>
      </c>
      <c r="F266" s="907" t="s">
        <v>8669</v>
      </c>
      <c r="G266" s="415" t="s">
        <v>6130</v>
      </c>
      <c r="H266" s="579">
        <v>9972030</v>
      </c>
      <c r="I266" s="415">
        <v>4</v>
      </c>
      <c r="J266" s="415" t="s">
        <v>6131</v>
      </c>
      <c r="K266" s="506" t="s">
        <v>6132</v>
      </c>
      <c r="L266" s="415" t="s">
        <v>6909</v>
      </c>
      <c r="M266" s="415" t="s">
        <v>7683</v>
      </c>
      <c r="N266" s="415">
        <v>10</v>
      </c>
      <c r="O266" s="415" t="s">
        <v>6135</v>
      </c>
      <c r="P266" s="415" t="s">
        <v>8670</v>
      </c>
      <c r="Q266" s="482">
        <v>45875</v>
      </c>
      <c r="R266" s="647">
        <v>4</v>
      </c>
      <c r="S266" s="641">
        <f>_xlfn.DAYS(U266,T266)</f>
        <v>140</v>
      </c>
      <c r="T266" s="482">
        <v>45882</v>
      </c>
      <c r="U266" s="482">
        <v>46022</v>
      </c>
      <c r="V266" s="482"/>
      <c r="W266" s="415"/>
      <c r="X266" s="579"/>
      <c r="Y266" s="647"/>
      <c r="Z266" s="415"/>
      <c r="AA266" s="482"/>
      <c r="AB266" s="495"/>
      <c r="AC266" s="420"/>
      <c r="AD266" s="420"/>
      <c r="AE266" s="420"/>
      <c r="AF266" s="420">
        <v>46022</v>
      </c>
      <c r="AG266" s="340">
        <f t="shared" ca="1" si="4"/>
        <v>-126</v>
      </c>
      <c r="AH266" s="423" t="s">
        <v>6138</v>
      </c>
      <c r="AI266" s="423" t="s">
        <v>6138</v>
      </c>
      <c r="AJ266" s="346" t="s">
        <v>8671</v>
      </c>
      <c r="AK266" s="8" t="s">
        <v>6140</v>
      </c>
      <c r="AL266" s="503"/>
      <c r="AM266" s="424" t="s">
        <v>7241</v>
      </c>
      <c r="AN266" s="425" t="s">
        <v>8672</v>
      </c>
      <c r="AO266" s="551">
        <v>134874</v>
      </c>
      <c r="AP266" s="4"/>
      <c r="AQ266" s="234" t="e">
        <f>#REF!/R266</f>
        <v>#REF!</v>
      </c>
      <c r="AR266" s="234" t="e">
        <f>#REF!/AT266</f>
        <v>#REF!</v>
      </c>
      <c r="AS266" s="8" t="s">
        <v>8673</v>
      </c>
      <c r="AT266" s="4">
        <f>_xlfn.DAYS(U266,T266)</f>
        <v>140</v>
      </c>
      <c r="AU266" s="8" t="s">
        <v>6143</v>
      </c>
      <c r="AV266" s="8">
        <v>907</v>
      </c>
      <c r="AW266" s="232"/>
      <c r="AX266" s="392"/>
      <c r="AY266" s="8">
        <v>1113</v>
      </c>
      <c r="AZ266" s="392">
        <v>23000000</v>
      </c>
      <c r="BA266" s="420">
        <v>45882</v>
      </c>
      <c r="BB266" s="421"/>
      <c r="BC266" s="422"/>
      <c r="BD266" s="420"/>
      <c r="BE266" s="8"/>
      <c r="BF266" s="8" t="s">
        <v>6144</v>
      </c>
      <c r="BG266" s="232">
        <v>45882</v>
      </c>
      <c r="BH266" s="4">
        <v>5</v>
      </c>
      <c r="BI266" s="8">
        <v>5</v>
      </c>
      <c r="BJ266" s="231" t="s">
        <v>8674</v>
      </c>
      <c r="BK266" s="4" t="s">
        <v>202</v>
      </c>
      <c r="BL266" s="232">
        <v>45877</v>
      </c>
      <c r="BM266" s="232">
        <v>45875</v>
      </c>
      <c r="BN266" s="232">
        <v>45838</v>
      </c>
      <c r="BO266" s="232" t="s">
        <v>6144</v>
      </c>
      <c r="BP266" s="232" t="s">
        <v>805</v>
      </c>
      <c r="BQ266" s="8"/>
      <c r="BR266" s="403"/>
      <c r="BS266" s="8" t="s">
        <v>875</v>
      </c>
      <c r="BT266" s="8"/>
      <c r="BU266" s="8" t="s">
        <v>6162</v>
      </c>
      <c r="BV266" s="8" t="s">
        <v>6148</v>
      </c>
      <c r="BW266" s="602">
        <v>3156166281</v>
      </c>
      <c r="BX266" s="591" t="s">
        <v>7049</v>
      </c>
      <c r="BY266" s="416">
        <v>28784</v>
      </c>
      <c r="BZ266" s="8" t="s">
        <v>3831</v>
      </c>
      <c r="CA266" s="8"/>
      <c r="CB266" s="8"/>
      <c r="CC266" s="8"/>
      <c r="CD266" s="232"/>
      <c r="CE266" s="8" t="s">
        <v>797</v>
      </c>
      <c r="CF266" s="411">
        <f ca="1">DATEDIF(BY266,TODAY(),"Y")</f>
        <v>47</v>
      </c>
      <c r="CG266" s="421" t="s">
        <v>6181</v>
      </c>
      <c r="CH266" s="421" t="s">
        <v>7050</v>
      </c>
      <c r="CI266" s="421"/>
      <c r="CJ266" s="8"/>
      <c r="CK266" s="8"/>
    </row>
    <row r="267" spans="1:89" ht="60.75">
      <c r="A267" s="415">
        <v>266</v>
      </c>
      <c r="B267" s="415"/>
      <c r="C267" s="579">
        <v>2025</v>
      </c>
      <c r="D267" s="415" t="s">
        <v>8675</v>
      </c>
      <c r="E267" s="905" t="s">
        <v>8676</v>
      </c>
      <c r="F267" s="907" t="s">
        <v>8677</v>
      </c>
      <c r="G267" s="415" t="s">
        <v>6130</v>
      </c>
      <c r="H267" s="579">
        <v>1023937279</v>
      </c>
      <c r="I267" s="415">
        <v>4</v>
      </c>
      <c r="J267" s="415" t="s">
        <v>6131</v>
      </c>
      <c r="K267" s="506"/>
      <c r="L267" s="415"/>
      <c r="M267" s="415" t="s">
        <v>6548</v>
      </c>
      <c r="N267" s="415">
        <v>10</v>
      </c>
      <c r="O267" s="415" t="s">
        <v>6135</v>
      </c>
      <c r="P267" s="415" t="s">
        <v>7885</v>
      </c>
      <c r="Q267" s="482">
        <v>45874</v>
      </c>
      <c r="R267" s="647"/>
      <c r="S267" s="641"/>
      <c r="T267" s="482"/>
      <c r="U267" s="482"/>
      <c r="V267" s="482"/>
      <c r="W267" s="415"/>
      <c r="X267" s="579"/>
      <c r="Y267" s="647"/>
      <c r="Z267" s="415"/>
      <c r="AA267" s="482"/>
      <c r="AB267" s="495"/>
      <c r="AC267" s="420"/>
      <c r="AD267" s="420"/>
      <c r="AE267" s="420"/>
      <c r="AF267" s="420"/>
      <c r="AG267" s="340">
        <f t="shared" ca="1" si="4"/>
        <v>-46148</v>
      </c>
      <c r="AH267" s="423" t="s">
        <v>7474</v>
      </c>
      <c r="AI267" s="423" t="s">
        <v>7474</v>
      </c>
      <c r="AJ267" s="346" t="s">
        <v>8678</v>
      </c>
      <c r="AK267" s="8"/>
      <c r="AL267" s="503"/>
      <c r="AM267" s="424"/>
      <c r="AN267" s="425"/>
      <c r="AO267" s="551"/>
      <c r="AP267" s="4"/>
      <c r="AQ267" s="234"/>
      <c r="AR267" s="234"/>
      <c r="AS267" s="8"/>
      <c r="AT267" s="4"/>
      <c r="AU267" s="8"/>
      <c r="AV267" s="8">
        <v>879</v>
      </c>
      <c r="AW267" s="232">
        <v>45866</v>
      </c>
      <c r="AX267" s="392">
        <v>9939666</v>
      </c>
      <c r="AY267" s="8"/>
      <c r="AZ267" s="392"/>
      <c r="BA267" s="420"/>
      <c r="BB267" s="421"/>
      <c r="BC267" s="422"/>
      <c r="BD267" s="420"/>
      <c r="BE267" s="8"/>
      <c r="BF267" s="8"/>
      <c r="BG267" s="232"/>
      <c r="BH267" s="4"/>
      <c r="BI267" s="8"/>
      <c r="BJ267" s="231"/>
      <c r="BK267" s="4"/>
      <c r="BL267" s="232"/>
      <c r="BM267" s="232"/>
      <c r="BN267" s="232"/>
      <c r="BO267" s="232"/>
      <c r="BP267" s="232"/>
      <c r="BQ267" s="8"/>
      <c r="BR267" s="403"/>
      <c r="BS267" s="8"/>
      <c r="BT267" s="8"/>
      <c r="BU267" s="8"/>
      <c r="BV267" s="8"/>
      <c r="BW267" s="602"/>
      <c r="BY267" s="416"/>
      <c r="BZ267" s="8"/>
      <c r="CA267" s="8"/>
      <c r="CB267" s="8"/>
      <c r="CC267" s="8"/>
      <c r="CD267" s="232"/>
      <c r="CE267" s="8"/>
      <c r="CF267" s="411"/>
      <c r="CG267" s="421"/>
      <c r="CH267" s="421"/>
      <c r="CI267" s="8"/>
      <c r="CJ267" s="8"/>
      <c r="CK267" s="8"/>
    </row>
    <row r="268" spans="1:89" ht="60.75">
      <c r="A268" s="415">
        <v>267</v>
      </c>
      <c r="B268" s="415"/>
      <c r="C268" s="579">
        <v>2025</v>
      </c>
      <c r="D268" s="415" t="s">
        <v>8679</v>
      </c>
      <c r="E268" s="905" t="s">
        <v>8680</v>
      </c>
      <c r="F268" s="907" t="s">
        <v>8681</v>
      </c>
      <c r="G268" s="415" t="s">
        <v>6130</v>
      </c>
      <c r="H268" s="579">
        <v>1018408805</v>
      </c>
      <c r="I268" s="415">
        <v>1</v>
      </c>
      <c r="J268" s="415" t="s">
        <v>6131</v>
      </c>
      <c r="K268" s="506" t="s">
        <v>7143</v>
      </c>
      <c r="L268" s="415" t="s">
        <v>7144</v>
      </c>
      <c r="M268" s="415" t="s">
        <v>6548</v>
      </c>
      <c r="N268" s="415">
        <v>10</v>
      </c>
      <c r="O268" s="415" t="s">
        <v>6135</v>
      </c>
      <c r="P268" s="415" t="s">
        <v>8633</v>
      </c>
      <c r="Q268" s="482">
        <v>45881</v>
      </c>
      <c r="R268" s="647">
        <v>5</v>
      </c>
      <c r="S268" s="641">
        <f>_xlfn.DAYS(U268,T268)</f>
        <v>136</v>
      </c>
      <c r="T268" s="482">
        <v>45884</v>
      </c>
      <c r="U268" s="482">
        <v>46020</v>
      </c>
      <c r="V268" s="482"/>
      <c r="W268" s="415"/>
      <c r="X268" s="579"/>
      <c r="Y268" s="647"/>
      <c r="Z268" s="415"/>
      <c r="AA268" s="482"/>
      <c r="AB268" s="495"/>
      <c r="AC268" s="420"/>
      <c r="AD268" s="420"/>
      <c r="AE268" s="420"/>
      <c r="AF268" s="420">
        <v>46020</v>
      </c>
      <c r="AG268" s="340">
        <f t="shared" ca="1" si="4"/>
        <v>-128</v>
      </c>
      <c r="AH268" s="423" t="s">
        <v>6138</v>
      </c>
      <c r="AI268" s="423" t="s">
        <v>6138</v>
      </c>
      <c r="AJ268" s="346" t="s">
        <v>8682</v>
      </c>
      <c r="AK268" s="8" t="s">
        <v>6140</v>
      </c>
      <c r="AL268" s="503"/>
      <c r="AM268" s="424" t="s">
        <v>6193</v>
      </c>
      <c r="AN268" s="425" t="s">
        <v>8507</v>
      </c>
      <c r="AO268" s="551">
        <v>133851</v>
      </c>
      <c r="AP268" s="4"/>
      <c r="AQ268" s="234" t="e">
        <f>#REF!/R268</f>
        <v>#REF!</v>
      </c>
      <c r="AR268" s="234" t="e">
        <f>#REF!/AT268</f>
        <v>#REF!</v>
      </c>
      <c r="AS268" s="8" t="s">
        <v>8683</v>
      </c>
      <c r="AT268" s="4">
        <f>_xlfn.DAYS(U268,T268)</f>
        <v>136</v>
      </c>
      <c r="AU268" s="8" t="s">
        <v>6143</v>
      </c>
      <c r="AV268" s="8">
        <v>879</v>
      </c>
      <c r="AW268" s="232">
        <v>45866</v>
      </c>
      <c r="AX268" s="392">
        <v>99024000</v>
      </c>
      <c r="AY268" s="8">
        <v>1111</v>
      </c>
      <c r="AZ268" s="392">
        <v>9283500</v>
      </c>
      <c r="BA268" s="420">
        <v>45882</v>
      </c>
      <c r="BB268" s="421"/>
      <c r="BC268" s="422"/>
      <c r="BD268" s="420"/>
      <c r="BE268" s="8"/>
      <c r="BF268" s="8" t="s">
        <v>6144</v>
      </c>
      <c r="BG268" s="232">
        <v>45885</v>
      </c>
      <c r="BH268" s="4">
        <v>5</v>
      </c>
      <c r="BI268" s="8">
        <v>5</v>
      </c>
      <c r="BJ268" s="231" t="s">
        <v>8684</v>
      </c>
      <c r="BK268" s="4" t="s">
        <v>202</v>
      </c>
      <c r="BL268" s="232">
        <v>45881</v>
      </c>
      <c r="BM268" s="232">
        <v>45881</v>
      </c>
      <c r="BN268" s="232">
        <v>45854</v>
      </c>
      <c r="BO268" s="232" t="s">
        <v>6144</v>
      </c>
      <c r="BP268" s="232" t="s">
        <v>805</v>
      </c>
      <c r="BQ268" s="8"/>
      <c r="BR268" s="403"/>
      <c r="BS268" s="8" t="s">
        <v>875</v>
      </c>
      <c r="BT268" s="8"/>
      <c r="BU268" s="8" t="s">
        <v>6147</v>
      </c>
      <c r="BV268" s="8" t="s">
        <v>6148</v>
      </c>
      <c r="BW268" s="602">
        <v>3503739721</v>
      </c>
      <c r="BX268" s="591" t="s">
        <v>8685</v>
      </c>
      <c r="BY268" s="416">
        <v>31773</v>
      </c>
      <c r="BZ268" s="8" t="s">
        <v>3136</v>
      </c>
      <c r="CA268" s="8"/>
      <c r="CB268" s="8"/>
      <c r="CC268" s="8"/>
      <c r="CD268" s="232"/>
      <c r="CE268" s="8" t="s">
        <v>797</v>
      </c>
      <c r="CF268" s="411">
        <f ca="1">DATEDIF(BY268,TODAY(),"Y")</f>
        <v>39</v>
      </c>
      <c r="CG268" s="421" t="s">
        <v>6181</v>
      </c>
      <c r="CH268" s="421" t="s">
        <v>6182</v>
      </c>
      <c r="CI268" s="198" t="s">
        <v>8686</v>
      </c>
      <c r="CJ268" s="8"/>
      <c r="CK268" s="8"/>
    </row>
    <row r="269" spans="1:89" ht="106.5">
      <c r="A269" s="415">
        <v>268</v>
      </c>
      <c r="B269" s="415"/>
      <c r="C269" s="579">
        <v>2025</v>
      </c>
      <c r="D269" s="415" t="s">
        <v>8687</v>
      </c>
      <c r="E269" s="905" t="s">
        <v>8688</v>
      </c>
      <c r="F269" s="907" t="s">
        <v>8689</v>
      </c>
      <c r="G269" s="415" t="s">
        <v>6130</v>
      </c>
      <c r="H269" s="579">
        <v>79729767</v>
      </c>
      <c r="I269" s="415">
        <v>8</v>
      </c>
      <c r="J269" s="415" t="s">
        <v>6131</v>
      </c>
      <c r="K269" s="506" t="s">
        <v>6132</v>
      </c>
      <c r="L269" s="415" t="s">
        <v>6909</v>
      </c>
      <c r="M269" s="415" t="s">
        <v>7683</v>
      </c>
      <c r="N269" s="415">
        <v>10</v>
      </c>
      <c r="O269" s="415" t="s">
        <v>6135</v>
      </c>
      <c r="P269" s="415" t="s">
        <v>8690</v>
      </c>
      <c r="Q269" s="482">
        <v>45883</v>
      </c>
      <c r="R269" s="647">
        <v>4</v>
      </c>
      <c r="S269" s="641">
        <f>_xlfn.DAYS(U269,T269)</f>
        <v>122</v>
      </c>
      <c r="T269" s="482">
        <v>45891</v>
      </c>
      <c r="U269" s="482">
        <v>46013</v>
      </c>
      <c r="V269" s="482"/>
      <c r="W269" s="415"/>
      <c r="X269" s="579"/>
      <c r="Y269" s="647"/>
      <c r="Z269" s="415"/>
      <c r="AA269" s="482"/>
      <c r="AB269" s="495"/>
      <c r="AC269" s="420"/>
      <c r="AD269" s="420"/>
      <c r="AE269" s="420"/>
      <c r="AF269" s="420">
        <v>46013</v>
      </c>
      <c r="AG269" s="340">
        <f t="shared" ca="1" si="4"/>
        <v>-135</v>
      </c>
      <c r="AH269" s="423" t="s">
        <v>6138</v>
      </c>
      <c r="AI269" s="423" t="s">
        <v>6138</v>
      </c>
      <c r="AJ269" s="346" t="s">
        <v>8691</v>
      </c>
      <c r="AK269" s="8" t="s">
        <v>6140</v>
      </c>
      <c r="AL269" s="503"/>
      <c r="AM269" s="424"/>
      <c r="AN269" s="425"/>
      <c r="AO269" s="551">
        <v>136128</v>
      </c>
      <c r="AP269" s="4"/>
      <c r="AQ269" s="234" t="e">
        <f>#REF!/R269</f>
        <v>#REF!</v>
      </c>
      <c r="AR269" s="234" t="e">
        <f>#REF!/AT269</f>
        <v>#REF!</v>
      </c>
      <c r="AS269" s="8" t="s">
        <v>8692</v>
      </c>
      <c r="AT269" s="4">
        <f>_xlfn.DAYS(U269,T269)</f>
        <v>122</v>
      </c>
      <c r="AU269" s="8" t="s">
        <v>6143</v>
      </c>
      <c r="AV269" s="8">
        <v>906</v>
      </c>
      <c r="AW269" s="232">
        <v>45869</v>
      </c>
      <c r="AX269" s="392">
        <v>100000000</v>
      </c>
      <c r="AY269" s="8">
        <v>1116</v>
      </c>
      <c r="AZ269" s="392">
        <v>20000000</v>
      </c>
      <c r="BA269" s="420">
        <v>45884</v>
      </c>
      <c r="BB269" s="421"/>
      <c r="BC269" s="422"/>
      <c r="BD269" s="420"/>
      <c r="BE269" s="8"/>
      <c r="BF269" s="8" t="s">
        <v>6144</v>
      </c>
      <c r="BG269" s="232">
        <v>45876</v>
      </c>
      <c r="BH269" s="4">
        <v>1</v>
      </c>
      <c r="BI269" s="8">
        <v>1</v>
      </c>
      <c r="BJ269" s="231" t="s">
        <v>8693</v>
      </c>
      <c r="BK269" s="4" t="s">
        <v>202</v>
      </c>
      <c r="BL269" s="232">
        <v>45884</v>
      </c>
      <c r="BM269" s="232">
        <v>45883</v>
      </c>
      <c r="BN269" s="232">
        <v>46204</v>
      </c>
      <c r="BO269" s="232" t="s">
        <v>6144</v>
      </c>
      <c r="BP269" s="232" t="s">
        <v>805</v>
      </c>
      <c r="BQ269" s="8"/>
      <c r="BR269" s="403"/>
      <c r="BS269" s="8" t="s">
        <v>875</v>
      </c>
      <c r="BT269" s="8"/>
      <c r="BU269" s="8" t="s">
        <v>6147</v>
      </c>
      <c r="BV269" s="8" t="s">
        <v>6148</v>
      </c>
      <c r="BW269" s="602">
        <v>3143307092</v>
      </c>
      <c r="BX269" s="591" t="s">
        <v>8694</v>
      </c>
      <c r="BY269" s="416">
        <v>28106</v>
      </c>
      <c r="BZ269" s="8" t="s">
        <v>3831</v>
      </c>
      <c r="CA269" s="8"/>
      <c r="CB269" s="8"/>
      <c r="CC269" s="8"/>
      <c r="CD269" s="232"/>
      <c r="CE269" s="8" t="s">
        <v>797</v>
      </c>
      <c r="CF269" s="411">
        <f ca="1">DATEDIF(BY269,TODAY(),"Y")</f>
        <v>49</v>
      </c>
      <c r="CG269" s="421" t="s">
        <v>6165</v>
      </c>
      <c r="CH269" s="421" t="s">
        <v>6245</v>
      </c>
      <c r="CI269" s="198" t="s">
        <v>8695</v>
      </c>
      <c r="CJ269" s="8"/>
      <c r="CK269" s="8"/>
    </row>
    <row r="270" spans="1:89" ht="76.5">
      <c r="A270" s="415">
        <v>269</v>
      </c>
      <c r="B270" s="415"/>
      <c r="C270" s="579">
        <v>2025</v>
      </c>
      <c r="D270" s="415" t="s">
        <v>8696</v>
      </c>
      <c r="E270" s="905" t="s">
        <v>8697</v>
      </c>
      <c r="F270" s="907" t="s">
        <v>8698</v>
      </c>
      <c r="G270" s="415" t="s">
        <v>6130</v>
      </c>
      <c r="H270" s="579">
        <v>1013663685</v>
      </c>
      <c r="I270" s="415">
        <v>8</v>
      </c>
      <c r="J270" s="415" t="s">
        <v>6131</v>
      </c>
      <c r="K270" s="506"/>
      <c r="L270" s="415"/>
      <c r="M270" s="415" t="s">
        <v>6548</v>
      </c>
      <c r="N270" s="415">
        <v>10</v>
      </c>
      <c r="O270" s="415" t="s">
        <v>6135</v>
      </c>
      <c r="P270" s="415" t="s">
        <v>8699</v>
      </c>
      <c r="Q270" s="482">
        <v>45891</v>
      </c>
      <c r="R270" s="647">
        <v>4</v>
      </c>
      <c r="S270" s="641">
        <f>_xlfn.DAYS(U270,T270)</f>
        <v>0</v>
      </c>
      <c r="T270" s="482"/>
      <c r="U270" s="482"/>
      <c r="V270" s="482"/>
      <c r="W270" s="415"/>
      <c r="X270" s="579"/>
      <c r="Y270" s="647"/>
      <c r="Z270" s="415"/>
      <c r="AA270" s="482"/>
      <c r="AB270" s="495"/>
      <c r="AC270" s="420"/>
      <c r="AD270" s="420"/>
      <c r="AE270" s="420"/>
      <c r="AF270" s="420"/>
      <c r="AG270" s="340">
        <f t="shared" ca="1" si="4"/>
        <v>-46148</v>
      </c>
      <c r="AH270" s="423" t="s">
        <v>7474</v>
      </c>
      <c r="AI270" s="423" t="s">
        <v>7474</v>
      </c>
      <c r="AJ270" s="346" t="s">
        <v>8700</v>
      </c>
      <c r="AK270" s="8" t="s">
        <v>6140</v>
      </c>
      <c r="AL270" s="503"/>
      <c r="AM270" s="424"/>
      <c r="AN270" s="425"/>
      <c r="AO270" s="551">
        <v>134822</v>
      </c>
      <c r="AP270" s="4"/>
      <c r="AQ270" s="234" t="e">
        <f>#REF!/R270</f>
        <v>#REF!</v>
      </c>
      <c r="AR270" s="234" t="e">
        <f>#REF!/AT270</f>
        <v>#REF!</v>
      </c>
      <c r="AS270" s="8" t="s">
        <v>8701</v>
      </c>
      <c r="AT270" s="4">
        <f>_xlfn.DAYS(U270,T270)</f>
        <v>0</v>
      </c>
      <c r="AU270" s="8" t="s">
        <v>64</v>
      </c>
      <c r="AV270" s="8">
        <v>948</v>
      </c>
      <c r="AW270" s="232">
        <v>45889</v>
      </c>
      <c r="AX270" s="392">
        <v>190000000</v>
      </c>
      <c r="AY270" s="8"/>
      <c r="AZ270" s="392"/>
      <c r="BA270" s="420"/>
      <c r="BB270" s="421"/>
      <c r="BC270" s="422"/>
      <c r="BD270" s="420"/>
      <c r="BE270" s="8"/>
      <c r="BF270" s="8" t="s">
        <v>6144</v>
      </c>
      <c r="BG270" s="232"/>
      <c r="BH270" s="4"/>
      <c r="BI270" s="8"/>
      <c r="BJ270" s="231" t="s">
        <v>8702</v>
      </c>
      <c r="BK270" s="4" t="s">
        <v>1056</v>
      </c>
      <c r="BL270" s="232">
        <v>45894</v>
      </c>
      <c r="BM270" s="232">
        <v>45891</v>
      </c>
      <c r="BN270" s="232">
        <v>46203</v>
      </c>
      <c r="BO270" s="232" t="s">
        <v>6144</v>
      </c>
      <c r="BP270" s="232" t="s">
        <v>805</v>
      </c>
      <c r="BQ270" s="8"/>
      <c r="BR270" s="403"/>
      <c r="BS270" s="8" t="s">
        <v>875</v>
      </c>
      <c r="BT270" s="8"/>
      <c r="BU270" s="8" t="s">
        <v>6162</v>
      </c>
      <c r="BV270" s="8" t="s">
        <v>6148</v>
      </c>
      <c r="BW270" s="602">
        <v>3115812677</v>
      </c>
      <c r="BX270" s="591" t="s">
        <v>8703</v>
      </c>
      <c r="BY270" s="416">
        <v>35048</v>
      </c>
      <c r="BZ270" s="8" t="s">
        <v>3136</v>
      </c>
      <c r="CA270" s="8"/>
      <c r="CB270" s="8"/>
      <c r="CC270" s="8"/>
      <c r="CD270" s="232"/>
      <c r="CE270" s="8" t="s">
        <v>797</v>
      </c>
      <c r="CF270" s="411">
        <f ca="1">DATEDIF(BY270,TODAY(),"Y")</f>
        <v>30</v>
      </c>
      <c r="CG270" s="421" t="s">
        <v>6181</v>
      </c>
      <c r="CH270" s="421" t="s">
        <v>6245</v>
      </c>
      <c r="CI270" s="198" t="s">
        <v>8704</v>
      </c>
      <c r="CJ270" s="8"/>
      <c r="CK270" s="8"/>
    </row>
    <row r="271" spans="1:89" ht="91.5">
      <c r="A271" s="415">
        <v>270</v>
      </c>
      <c r="B271" s="415"/>
      <c r="C271" s="579">
        <v>2025</v>
      </c>
      <c r="D271" s="415" t="s">
        <v>8705</v>
      </c>
      <c r="E271" s="905" t="s">
        <v>8706</v>
      </c>
      <c r="F271" s="907" t="s">
        <v>8707</v>
      </c>
      <c r="G271" s="415" t="s">
        <v>6130</v>
      </c>
      <c r="H271" s="579">
        <v>80540424</v>
      </c>
      <c r="I271" s="415">
        <v>7</v>
      </c>
      <c r="J271" s="415" t="s">
        <v>6131</v>
      </c>
      <c r="K271" s="506" t="s">
        <v>6132</v>
      </c>
      <c r="L271" s="415" t="s">
        <v>6909</v>
      </c>
      <c r="M271" s="415" t="s">
        <v>7683</v>
      </c>
      <c r="N271" s="415">
        <v>10</v>
      </c>
      <c r="O271" s="415" t="s">
        <v>6135</v>
      </c>
      <c r="P271" s="415" t="s">
        <v>8708</v>
      </c>
      <c r="Q271" s="482">
        <v>45889</v>
      </c>
      <c r="R271" s="647">
        <v>4</v>
      </c>
      <c r="S271" s="641">
        <f>_xlfn.DAYS(U271,T271)</f>
        <v>121</v>
      </c>
      <c r="T271" s="482">
        <v>45890</v>
      </c>
      <c r="U271" s="482">
        <v>46011</v>
      </c>
      <c r="V271" s="482"/>
      <c r="W271" s="415"/>
      <c r="X271" s="579"/>
      <c r="Y271" s="647"/>
      <c r="Z271" s="415"/>
      <c r="AA271" s="482"/>
      <c r="AB271" s="495"/>
      <c r="AC271" s="420"/>
      <c r="AD271" s="420"/>
      <c r="AE271" s="420"/>
      <c r="AF271" s="420">
        <v>46011</v>
      </c>
      <c r="AG271" s="340">
        <f t="shared" ca="1" si="4"/>
        <v>-137</v>
      </c>
      <c r="AH271" s="423" t="s">
        <v>6138</v>
      </c>
      <c r="AI271" s="423" t="s">
        <v>6138</v>
      </c>
      <c r="AJ271" s="463" t="s">
        <v>8709</v>
      </c>
      <c r="AK271" s="8" t="s">
        <v>6140</v>
      </c>
      <c r="AL271" s="503"/>
      <c r="AM271" s="424"/>
      <c r="AN271" s="425"/>
      <c r="AO271" s="551">
        <v>136128</v>
      </c>
      <c r="AP271" s="4"/>
      <c r="AQ271" s="234" t="e">
        <f>#REF!/R271</f>
        <v>#REF!</v>
      </c>
      <c r="AR271" s="234" t="e">
        <f>#REF!/AT271</f>
        <v>#REF!</v>
      </c>
      <c r="AS271" s="8" t="s">
        <v>8710</v>
      </c>
      <c r="AT271" s="4">
        <f>_xlfn.DAYS(U271,T271)</f>
        <v>121</v>
      </c>
      <c r="AU271" s="8" t="s">
        <v>6143</v>
      </c>
      <c r="AV271" s="8">
        <v>906</v>
      </c>
      <c r="AW271" s="232">
        <v>45869</v>
      </c>
      <c r="AX271" s="392">
        <v>100000000</v>
      </c>
      <c r="AY271" s="8">
        <v>1131</v>
      </c>
      <c r="AZ271" s="392">
        <v>20000000</v>
      </c>
      <c r="BA271" s="420">
        <v>45890</v>
      </c>
      <c r="BB271" s="421"/>
      <c r="BC271" s="422"/>
      <c r="BD271" s="420"/>
      <c r="BE271" s="8"/>
      <c r="BF271" s="8" t="s">
        <v>6144</v>
      </c>
      <c r="BG271" s="232">
        <v>45889</v>
      </c>
      <c r="BH271" s="4">
        <v>1</v>
      </c>
      <c r="BI271" s="8">
        <v>1</v>
      </c>
      <c r="BJ271" s="231" t="s">
        <v>8711</v>
      </c>
      <c r="BK271" s="4" t="s">
        <v>202</v>
      </c>
      <c r="BL271" s="232">
        <v>45890</v>
      </c>
      <c r="BM271" s="232">
        <v>45889</v>
      </c>
      <c r="BN271" s="232">
        <v>46203</v>
      </c>
      <c r="BO271" s="232" t="s">
        <v>6144</v>
      </c>
      <c r="BP271" s="232" t="s">
        <v>805</v>
      </c>
      <c r="BQ271" s="8"/>
      <c r="BR271" s="403"/>
      <c r="BS271" s="8" t="s">
        <v>875</v>
      </c>
      <c r="BT271" s="8"/>
      <c r="BU271" s="8" t="s">
        <v>6147</v>
      </c>
      <c r="BV271" s="8" t="s">
        <v>6148</v>
      </c>
      <c r="BW271" s="602">
        <v>3012178897</v>
      </c>
      <c r="BX271" s="591" t="s">
        <v>8712</v>
      </c>
      <c r="BY271" s="416">
        <v>27361</v>
      </c>
      <c r="BZ271" s="8" t="s">
        <v>3831</v>
      </c>
      <c r="CA271" s="8"/>
      <c r="CB271" s="8"/>
      <c r="CC271" s="8"/>
      <c r="CD271" s="232"/>
      <c r="CE271" s="8" t="s">
        <v>797</v>
      </c>
      <c r="CF271" s="411">
        <f ca="1">DATEDIF(BY271,TODAY(),"Y")</f>
        <v>51</v>
      </c>
      <c r="CG271" s="421" t="s">
        <v>6165</v>
      </c>
      <c r="CH271" s="421" t="s">
        <v>6210</v>
      </c>
      <c r="CI271" s="198" t="s">
        <v>8713</v>
      </c>
      <c r="CJ271" s="8"/>
      <c r="CK271" s="8"/>
    </row>
    <row r="272" spans="1:89" ht="45.75">
      <c r="A272" s="415">
        <v>271</v>
      </c>
      <c r="B272" s="415"/>
      <c r="C272" s="579">
        <v>2025</v>
      </c>
      <c r="D272" s="415" t="s">
        <v>8714</v>
      </c>
      <c r="E272" s="905" t="s">
        <v>8715</v>
      </c>
      <c r="F272" s="907" t="s">
        <v>8716</v>
      </c>
      <c r="G272" s="415" t="s">
        <v>6130</v>
      </c>
      <c r="H272" s="579">
        <v>15172904</v>
      </c>
      <c r="I272" s="415">
        <v>5</v>
      </c>
      <c r="J272" s="415" t="s">
        <v>6131</v>
      </c>
      <c r="K272" s="506" t="s">
        <v>6465</v>
      </c>
      <c r="L272" s="415" t="s">
        <v>8717</v>
      </c>
      <c r="M272" s="415" t="s">
        <v>7683</v>
      </c>
      <c r="N272" s="415">
        <v>10</v>
      </c>
      <c r="O272" s="415" t="s">
        <v>6135</v>
      </c>
      <c r="P272" s="415" t="s">
        <v>8718</v>
      </c>
      <c r="Q272" s="482">
        <v>45889</v>
      </c>
      <c r="R272" s="647">
        <v>4</v>
      </c>
      <c r="S272" s="641">
        <f>_xlfn.DAYS(U272,T272)</f>
        <v>122</v>
      </c>
      <c r="T272" s="482">
        <v>45891</v>
      </c>
      <c r="U272" s="482">
        <v>46013</v>
      </c>
      <c r="V272" s="482"/>
      <c r="W272" s="415"/>
      <c r="X272" s="579"/>
      <c r="Y272" s="647"/>
      <c r="Z272" s="415"/>
      <c r="AA272" s="482"/>
      <c r="AB272" s="495"/>
      <c r="AC272" s="420"/>
      <c r="AD272" s="420"/>
      <c r="AE272" s="420"/>
      <c r="AF272" s="420">
        <v>46013</v>
      </c>
      <c r="AG272" s="340">
        <f t="shared" ca="1" si="4"/>
        <v>-135</v>
      </c>
      <c r="AH272" s="423" t="s">
        <v>6138</v>
      </c>
      <c r="AI272" s="423" t="s">
        <v>6138</v>
      </c>
      <c r="AJ272" s="346" t="s">
        <v>8719</v>
      </c>
      <c r="AK272" s="8" t="s">
        <v>6140</v>
      </c>
      <c r="AL272" s="503"/>
      <c r="AM272" s="424"/>
      <c r="AN272" s="425"/>
      <c r="AO272" s="551">
        <v>135104</v>
      </c>
      <c r="AP272" s="4"/>
      <c r="AQ272" s="234" t="e">
        <f>#REF!/R272</f>
        <v>#REF!</v>
      </c>
      <c r="AR272" s="234" t="e">
        <f>#REF!/AT272</f>
        <v>#REF!</v>
      </c>
      <c r="AS272" s="8" t="s">
        <v>8720</v>
      </c>
      <c r="AT272" s="4">
        <f>_xlfn.DAYS(U272,T272)</f>
        <v>122</v>
      </c>
      <c r="AU272" s="8" t="s">
        <v>6143</v>
      </c>
      <c r="AV272" s="8">
        <v>935</v>
      </c>
      <c r="AW272" s="232">
        <v>45883</v>
      </c>
      <c r="AX272" s="392">
        <v>24000000</v>
      </c>
      <c r="AY272" s="8">
        <v>1136</v>
      </c>
      <c r="AZ272" s="392">
        <v>24000000</v>
      </c>
      <c r="BA272" s="420">
        <v>45893</v>
      </c>
      <c r="BB272" s="421"/>
      <c r="BC272" s="422"/>
      <c r="BD272" s="420"/>
      <c r="BE272" s="8"/>
      <c r="BF272" s="8" t="s">
        <v>6144</v>
      </c>
      <c r="BG272" s="232">
        <v>45876</v>
      </c>
      <c r="BH272" s="4">
        <v>1</v>
      </c>
      <c r="BI272" s="8">
        <v>1</v>
      </c>
      <c r="BJ272" s="231" t="s">
        <v>8721</v>
      </c>
      <c r="BK272" s="4" t="s">
        <v>202</v>
      </c>
      <c r="BL272" s="232">
        <v>45890</v>
      </c>
      <c r="BM272" s="232">
        <v>45889</v>
      </c>
      <c r="BN272" s="232">
        <v>46213</v>
      </c>
      <c r="BO272" s="232" t="s">
        <v>6144</v>
      </c>
      <c r="BP272" s="232" t="s">
        <v>805</v>
      </c>
      <c r="BQ272" s="8"/>
      <c r="BR272" s="403"/>
      <c r="BS272" s="8" t="s">
        <v>875</v>
      </c>
      <c r="BT272" s="8"/>
      <c r="BU272" s="8" t="s">
        <v>6147</v>
      </c>
      <c r="BV272" s="8" t="s">
        <v>6148</v>
      </c>
      <c r="BW272" s="602">
        <v>3008204478</v>
      </c>
      <c r="BX272" s="591" t="s">
        <v>8722</v>
      </c>
      <c r="BY272" s="416">
        <v>29738</v>
      </c>
      <c r="BZ272" s="8" t="s">
        <v>3831</v>
      </c>
      <c r="CA272" s="8"/>
      <c r="CB272" s="8"/>
      <c r="CC272" s="8"/>
      <c r="CD272" s="232"/>
      <c r="CE272" s="8" t="s">
        <v>797</v>
      </c>
      <c r="CF272" s="411">
        <f ca="1">DATEDIF(BY272,TODAY(),"Y")</f>
        <v>44</v>
      </c>
      <c r="CG272" s="421" t="s">
        <v>6165</v>
      </c>
      <c r="CH272" s="421" t="s">
        <v>6343</v>
      </c>
      <c r="CI272" s="198" t="s">
        <v>8723</v>
      </c>
      <c r="CJ272" s="8"/>
      <c r="CK272" s="8"/>
    </row>
    <row r="273" spans="1:89" ht="60.75">
      <c r="A273" s="415">
        <v>272</v>
      </c>
      <c r="B273" s="415"/>
      <c r="C273" s="579">
        <v>2025</v>
      </c>
      <c r="D273" s="415" t="s">
        <v>8724</v>
      </c>
      <c r="E273" s="905" t="s">
        <v>8725</v>
      </c>
      <c r="F273" s="907" t="s">
        <v>8726</v>
      </c>
      <c r="G273" s="415" t="s">
        <v>6130</v>
      </c>
      <c r="H273" s="579">
        <v>79996026</v>
      </c>
      <c r="I273" s="415">
        <v>4</v>
      </c>
      <c r="J273" s="415" t="s">
        <v>6131</v>
      </c>
      <c r="K273" s="506" t="s">
        <v>7143</v>
      </c>
      <c r="L273" s="415" t="s">
        <v>7144</v>
      </c>
      <c r="M273" s="415" t="s">
        <v>7683</v>
      </c>
      <c r="N273" s="415">
        <v>10</v>
      </c>
      <c r="O273" s="415" t="s">
        <v>6135</v>
      </c>
      <c r="P273" s="415" t="s">
        <v>8727</v>
      </c>
      <c r="Q273" s="482">
        <v>45889</v>
      </c>
      <c r="R273" s="647">
        <v>4</v>
      </c>
      <c r="S273" s="641">
        <f>_xlfn.DAYS(U273,T273)</f>
        <v>121</v>
      </c>
      <c r="T273" s="482">
        <v>45891</v>
      </c>
      <c r="U273" s="482">
        <v>46012</v>
      </c>
      <c r="V273" s="482"/>
      <c r="W273" s="415"/>
      <c r="X273" s="579"/>
      <c r="Y273" s="647"/>
      <c r="Z273" s="415"/>
      <c r="AA273" s="482"/>
      <c r="AB273" s="495"/>
      <c r="AC273" s="420"/>
      <c r="AD273" s="420"/>
      <c r="AE273" s="420"/>
      <c r="AF273" s="420">
        <v>46012</v>
      </c>
      <c r="AG273" s="340">
        <f t="shared" ca="1" si="4"/>
        <v>-136</v>
      </c>
      <c r="AH273" s="423" t="s">
        <v>6138</v>
      </c>
      <c r="AI273" s="423" t="s">
        <v>6138</v>
      </c>
      <c r="AJ273" s="346" t="s">
        <v>8728</v>
      </c>
      <c r="AK273" s="8" t="s">
        <v>6140</v>
      </c>
      <c r="AL273" s="503"/>
      <c r="AM273" s="424" t="s">
        <v>8729</v>
      </c>
      <c r="AN273" s="425" t="s">
        <v>8730</v>
      </c>
      <c r="AO273" s="551">
        <v>134756</v>
      </c>
      <c r="AP273" s="4"/>
      <c r="AQ273" s="234" t="e">
        <f>#REF!/R273</f>
        <v>#REF!</v>
      </c>
      <c r="AR273" s="234" t="e">
        <f>#REF!/AT273</f>
        <v>#REF!</v>
      </c>
      <c r="AS273" s="8" t="s">
        <v>8731</v>
      </c>
      <c r="AT273" s="4">
        <f>_xlfn.DAYS(U273,T273)</f>
        <v>121</v>
      </c>
      <c r="AU273" s="8" t="s">
        <v>6143</v>
      </c>
      <c r="AV273" s="8">
        <v>868</v>
      </c>
      <c r="AW273" s="232">
        <v>45863</v>
      </c>
      <c r="AX273" s="392">
        <v>100000000</v>
      </c>
      <c r="AY273" s="8">
        <v>1129</v>
      </c>
      <c r="AZ273" s="392">
        <v>20000000</v>
      </c>
      <c r="BA273" s="420">
        <v>45890</v>
      </c>
      <c r="BB273" s="421"/>
      <c r="BC273" s="422"/>
      <c r="BD273" s="420"/>
      <c r="BE273" s="8"/>
      <c r="BF273" s="8" t="s">
        <v>6144</v>
      </c>
      <c r="BG273" s="232"/>
      <c r="BH273" s="4" t="s">
        <v>21</v>
      </c>
      <c r="BI273" s="8" t="s">
        <v>21</v>
      </c>
      <c r="BJ273" s="231" t="s">
        <v>8732</v>
      </c>
      <c r="BK273" s="4" t="s">
        <v>1541</v>
      </c>
      <c r="BL273" s="232">
        <v>45897</v>
      </c>
      <c r="BM273" s="232">
        <v>45889</v>
      </c>
      <c r="BN273" s="232">
        <v>46203</v>
      </c>
      <c r="BO273" s="232" t="s">
        <v>6144</v>
      </c>
      <c r="BP273" s="232" t="s">
        <v>805</v>
      </c>
      <c r="BQ273" s="8"/>
      <c r="BR273" s="403"/>
      <c r="BS273" s="8" t="s">
        <v>875</v>
      </c>
      <c r="BT273" s="8"/>
      <c r="BU273" s="8" t="s">
        <v>6147</v>
      </c>
      <c r="BV273" s="8" t="s">
        <v>6148</v>
      </c>
      <c r="BW273" s="602">
        <v>3142332838</v>
      </c>
      <c r="BX273" s="591" t="s">
        <v>8733</v>
      </c>
      <c r="BY273" s="416">
        <v>29145</v>
      </c>
      <c r="BZ273" s="8" t="s">
        <v>3831</v>
      </c>
      <c r="CA273" s="8"/>
      <c r="CB273" s="8"/>
      <c r="CC273" s="8"/>
      <c r="CD273" s="232"/>
      <c r="CE273" s="8" t="s">
        <v>797</v>
      </c>
      <c r="CF273" s="411">
        <f ca="1">DATEDIF(BY273,TODAY(),"Y")</f>
        <v>46</v>
      </c>
      <c r="CG273" s="421" t="s">
        <v>6181</v>
      </c>
      <c r="CH273" s="421" t="s">
        <v>6343</v>
      </c>
      <c r="CI273" s="198" t="s">
        <v>8734</v>
      </c>
      <c r="CJ273" s="8"/>
      <c r="CK273" s="8"/>
    </row>
    <row r="274" spans="1:89" ht="60.75">
      <c r="A274" s="415">
        <v>273</v>
      </c>
      <c r="B274" s="415"/>
      <c r="C274" s="579">
        <v>2025</v>
      </c>
      <c r="D274" s="415" t="s">
        <v>8735</v>
      </c>
      <c r="E274" s="905" t="s">
        <v>8736</v>
      </c>
      <c r="F274" s="907" t="s">
        <v>8737</v>
      </c>
      <c r="G274" s="415" t="s">
        <v>6130</v>
      </c>
      <c r="H274" s="579">
        <v>1022398129</v>
      </c>
      <c r="I274" s="415">
        <v>0</v>
      </c>
      <c r="J274" s="415" t="s">
        <v>6131</v>
      </c>
      <c r="K274" s="506" t="s">
        <v>6465</v>
      </c>
      <c r="L274" s="415" t="s">
        <v>8717</v>
      </c>
      <c r="M274" s="415" t="s">
        <v>7683</v>
      </c>
      <c r="N274" s="415">
        <v>10</v>
      </c>
      <c r="O274" s="415" t="s">
        <v>6135</v>
      </c>
      <c r="P274" s="415" t="s">
        <v>8738</v>
      </c>
      <c r="Q274" s="482">
        <v>45889</v>
      </c>
      <c r="R274" s="647">
        <v>4</v>
      </c>
      <c r="S274" s="641">
        <f>_xlfn.DAYS(U274,T274)</f>
        <v>121</v>
      </c>
      <c r="T274" s="482">
        <v>45890</v>
      </c>
      <c r="U274" s="482">
        <v>46011</v>
      </c>
      <c r="V274" s="482"/>
      <c r="W274" s="415"/>
      <c r="X274" s="579"/>
      <c r="Y274" s="647"/>
      <c r="Z274" s="415"/>
      <c r="AA274" s="482"/>
      <c r="AB274" s="495"/>
      <c r="AC274" s="420"/>
      <c r="AD274" s="420"/>
      <c r="AE274" s="420"/>
      <c r="AF274" s="420">
        <v>46011</v>
      </c>
      <c r="AG274" s="340">
        <f t="shared" ca="1" si="4"/>
        <v>-137</v>
      </c>
      <c r="AH274" s="423" t="s">
        <v>6138</v>
      </c>
      <c r="AI274" s="423" t="s">
        <v>6138</v>
      </c>
      <c r="AJ274" s="346" t="s">
        <v>8739</v>
      </c>
      <c r="AK274" s="8" t="s">
        <v>6140</v>
      </c>
      <c r="AL274" s="503"/>
      <c r="AM274" s="424"/>
      <c r="AN274" s="425"/>
      <c r="AO274" s="551">
        <v>136241</v>
      </c>
      <c r="AP274" s="4"/>
      <c r="AQ274" s="234" t="e">
        <f>#REF!/R274</f>
        <v>#REF!</v>
      </c>
      <c r="AR274" s="234" t="e">
        <f>#REF!/AT274</f>
        <v>#REF!</v>
      </c>
      <c r="AS274" s="8" t="s">
        <v>8740</v>
      </c>
      <c r="AT274" s="4">
        <f>_xlfn.DAYS(U274,T274)</f>
        <v>121</v>
      </c>
      <c r="AU274" s="8" t="s">
        <v>6143</v>
      </c>
      <c r="AV274" s="8">
        <v>949</v>
      </c>
      <c r="AW274" s="232" t="s">
        <v>8741</v>
      </c>
      <c r="AX274" s="392">
        <v>100000000</v>
      </c>
      <c r="AY274" s="8">
        <v>1130</v>
      </c>
      <c r="AZ274" s="392">
        <v>20000000</v>
      </c>
      <c r="BA274" s="420">
        <v>45890</v>
      </c>
      <c r="BB274" s="421"/>
      <c r="BC274" s="422"/>
      <c r="BD274" s="420"/>
      <c r="BE274" s="8"/>
      <c r="BF274" s="8" t="s">
        <v>6144</v>
      </c>
      <c r="BG274" s="232">
        <v>45889</v>
      </c>
      <c r="BH274" s="4">
        <v>1</v>
      </c>
      <c r="BI274" s="8">
        <v>1</v>
      </c>
      <c r="BJ274" s="231" t="s">
        <v>8742</v>
      </c>
      <c r="BK274" s="4" t="s">
        <v>202</v>
      </c>
      <c r="BL274" s="232">
        <v>45890</v>
      </c>
      <c r="BM274" s="232">
        <v>45889</v>
      </c>
      <c r="BN274" s="232">
        <v>45828</v>
      </c>
      <c r="BO274" s="232" t="s">
        <v>6144</v>
      </c>
      <c r="BP274" s="232" t="s">
        <v>805</v>
      </c>
      <c r="BQ274" s="8"/>
      <c r="BR274" s="403"/>
      <c r="BS274" s="8" t="s">
        <v>875</v>
      </c>
      <c r="BT274" s="8"/>
      <c r="BU274" s="8" t="s">
        <v>6162</v>
      </c>
      <c r="BV274" s="8" t="s">
        <v>6148</v>
      </c>
      <c r="BW274" s="602">
        <v>3178867355</v>
      </c>
      <c r="BX274" s="591" t="s">
        <v>8743</v>
      </c>
      <c r="BY274" s="416">
        <v>34650</v>
      </c>
      <c r="BZ274" s="8" t="s">
        <v>3831</v>
      </c>
      <c r="CA274" s="8"/>
      <c r="CB274" s="8"/>
      <c r="CC274" s="8"/>
      <c r="CD274" s="232"/>
      <c r="CE274" s="8" t="s">
        <v>797</v>
      </c>
      <c r="CF274" s="411">
        <f ca="1">DATEDIF(BY274,TODAY(),"Y")</f>
        <v>31</v>
      </c>
      <c r="CG274" s="421" t="s">
        <v>6181</v>
      </c>
      <c r="CH274" s="421" t="s">
        <v>6210</v>
      </c>
      <c r="CI274" s="198" t="s">
        <v>8744</v>
      </c>
      <c r="CJ274" s="8"/>
      <c r="CK274" s="8"/>
    </row>
    <row r="275" spans="1:89" ht="60.75">
      <c r="A275" s="415">
        <v>274</v>
      </c>
      <c r="B275" s="415"/>
      <c r="C275" s="579">
        <v>2025</v>
      </c>
      <c r="D275" s="415" t="s">
        <v>8745</v>
      </c>
      <c r="E275" s="905" t="s">
        <v>8746</v>
      </c>
      <c r="F275" s="907" t="s">
        <v>8747</v>
      </c>
      <c r="G275" s="415" t="s">
        <v>6130</v>
      </c>
      <c r="H275" s="579">
        <v>51880659</v>
      </c>
      <c r="I275" s="415">
        <v>3</v>
      </c>
      <c r="J275" s="415" t="s">
        <v>6131</v>
      </c>
      <c r="K275" s="506" t="s">
        <v>6465</v>
      </c>
      <c r="L275" s="415" t="s">
        <v>8717</v>
      </c>
      <c r="M275" s="415" t="s">
        <v>6548</v>
      </c>
      <c r="N275" s="415">
        <v>10</v>
      </c>
      <c r="O275" s="415" t="s">
        <v>6135</v>
      </c>
      <c r="P275" s="415" t="s">
        <v>8738</v>
      </c>
      <c r="Q275" s="482">
        <v>45890</v>
      </c>
      <c r="R275" s="647">
        <v>4</v>
      </c>
      <c r="S275" s="641">
        <f>_xlfn.DAYS(U275,T275)</f>
        <v>122</v>
      </c>
      <c r="T275" s="482">
        <v>45891</v>
      </c>
      <c r="U275" s="482">
        <v>46013</v>
      </c>
      <c r="V275" s="482"/>
      <c r="W275" s="415"/>
      <c r="X275" s="579"/>
      <c r="Y275" s="647"/>
      <c r="Z275" s="415"/>
      <c r="AA275" s="482"/>
      <c r="AB275" s="495"/>
      <c r="AC275" s="420"/>
      <c r="AD275" s="420"/>
      <c r="AE275" s="420"/>
      <c r="AF275" s="420">
        <v>46013</v>
      </c>
      <c r="AG275" s="340">
        <f t="shared" ca="1" si="4"/>
        <v>-135</v>
      </c>
      <c r="AH275" s="423" t="s">
        <v>6138</v>
      </c>
      <c r="AI275" s="423" t="s">
        <v>6138</v>
      </c>
      <c r="AJ275" s="346" t="s">
        <v>8748</v>
      </c>
      <c r="AK275" s="8" t="s">
        <v>6140</v>
      </c>
      <c r="AL275" s="503"/>
      <c r="AM275" s="424"/>
      <c r="AN275" s="425"/>
      <c r="AO275" s="551">
        <v>134822</v>
      </c>
      <c r="AP275" s="4"/>
      <c r="AQ275" s="234" t="e">
        <f>#REF!/R275</f>
        <v>#REF!</v>
      </c>
      <c r="AR275" s="234" t="e">
        <f>#REF!/AT275</f>
        <v>#REF!</v>
      </c>
      <c r="AS275" s="8" t="s">
        <v>8749</v>
      </c>
      <c r="AT275" s="4">
        <f>_xlfn.DAYS(U275,T275)</f>
        <v>122</v>
      </c>
      <c r="AU275" s="8" t="s">
        <v>6143</v>
      </c>
      <c r="AV275" s="8">
        <v>948</v>
      </c>
      <c r="AW275" s="232">
        <v>45889</v>
      </c>
      <c r="AX275" s="392">
        <v>190000000</v>
      </c>
      <c r="AY275" s="8">
        <v>1148</v>
      </c>
      <c r="AZ275" s="392">
        <v>10000000</v>
      </c>
      <c r="BA275" s="420">
        <v>45891</v>
      </c>
      <c r="BB275" s="421"/>
      <c r="BC275" s="422"/>
      <c r="BD275" s="420"/>
      <c r="BE275" s="8"/>
      <c r="BF275" s="8" t="s">
        <v>6144</v>
      </c>
      <c r="BG275" s="232">
        <v>45894</v>
      </c>
      <c r="BH275" s="4">
        <v>1</v>
      </c>
      <c r="BI275" s="8">
        <v>1</v>
      </c>
      <c r="BJ275" s="414" t="s">
        <v>8750</v>
      </c>
      <c r="BK275" s="4" t="s">
        <v>1056</v>
      </c>
      <c r="BL275" s="232">
        <v>45891</v>
      </c>
      <c r="BM275" s="232">
        <v>45890</v>
      </c>
      <c r="BN275" s="232">
        <v>45843</v>
      </c>
      <c r="BO275" s="232" t="s">
        <v>6144</v>
      </c>
      <c r="BP275" s="232" t="s">
        <v>805</v>
      </c>
      <c r="BQ275" s="8"/>
      <c r="BR275" s="403"/>
      <c r="BS275" s="8" t="s">
        <v>875</v>
      </c>
      <c r="BT275" s="8"/>
      <c r="BU275" s="8" t="s">
        <v>6162</v>
      </c>
      <c r="BV275" s="8" t="s">
        <v>6148</v>
      </c>
      <c r="BW275" s="602">
        <v>3214422226</v>
      </c>
      <c r="BX275" s="591" t="s">
        <v>8751</v>
      </c>
      <c r="BY275" s="416">
        <v>24523</v>
      </c>
      <c r="BZ275" s="8" t="s">
        <v>3136</v>
      </c>
      <c r="CA275" s="8"/>
      <c r="CB275" s="8"/>
      <c r="CC275" s="8"/>
      <c r="CD275" s="232"/>
      <c r="CE275" s="8" t="s">
        <v>797</v>
      </c>
      <c r="CF275" s="411">
        <f ca="1">DATEDIF(BY275,TODAY(),"Y")</f>
        <v>59</v>
      </c>
      <c r="CG275" s="421" t="s">
        <v>6165</v>
      </c>
      <c r="CH275" s="421" t="s">
        <v>6166</v>
      </c>
      <c r="CI275" s="198" t="s">
        <v>6596</v>
      </c>
      <c r="CJ275" s="8"/>
      <c r="CK275" s="8"/>
    </row>
    <row r="276" spans="1:89" ht="76.5">
      <c r="A276" s="415">
        <v>275</v>
      </c>
      <c r="B276" s="415"/>
      <c r="C276" s="579">
        <v>2025</v>
      </c>
      <c r="D276" s="415" t="s">
        <v>8752</v>
      </c>
      <c r="E276" s="905" t="s">
        <v>8753</v>
      </c>
      <c r="F276" s="907" t="s">
        <v>8754</v>
      </c>
      <c r="G276" s="415" t="s">
        <v>6130</v>
      </c>
      <c r="H276" s="579">
        <v>1019051085</v>
      </c>
      <c r="I276" s="415">
        <v>4</v>
      </c>
      <c r="J276" s="415" t="s">
        <v>6131</v>
      </c>
      <c r="K276" s="506" t="s">
        <v>6215</v>
      </c>
      <c r="L276" s="415" t="s">
        <v>7088</v>
      </c>
      <c r="M276" s="415" t="s">
        <v>6548</v>
      </c>
      <c r="N276" s="415">
        <v>10</v>
      </c>
      <c r="O276" s="415" t="s">
        <v>6135</v>
      </c>
      <c r="P276" s="415" t="s">
        <v>8699</v>
      </c>
      <c r="Q276" s="482">
        <v>45890</v>
      </c>
      <c r="R276" s="647">
        <v>4</v>
      </c>
      <c r="S276" s="641">
        <f>_xlfn.DAYS(U276,T276)</f>
        <v>121</v>
      </c>
      <c r="T276" s="482">
        <v>45891</v>
      </c>
      <c r="U276" s="482">
        <v>46012</v>
      </c>
      <c r="V276" s="482"/>
      <c r="W276" s="415"/>
      <c r="X276" s="579"/>
      <c r="Y276" s="647"/>
      <c r="Z276" s="415"/>
      <c r="AA276" s="482"/>
      <c r="AB276" s="495"/>
      <c r="AC276" s="420"/>
      <c r="AD276" s="420"/>
      <c r="AE276" s="420"/>
      <c r="AF276" s="420">
        <v>46012</v>
      </c>
      <c r="AG276" s="340">
        <f t="shared" ca="1" si="4"/>
        <v>-136</v>
      </c>
      <c r="AH276" s="423" t="s">
        <v>6138</v>
      </c>
      <c r="AI276" s="423" t="s">
        <v>6138</v>
      </c>
      <c r="AJ276" s="346" t="s">
        <v>8755</v>
      </c>
      <c r="AK276" s="8" t="s">
        <v>6140</v>
      </c>
      <c r="AL276" s="503"/>
      <c r="AM276" s="424" t="s">
        <v>7241</v>
      </c>
      <c r="AN276" s="425" t="s">
        <v>8756</v>
      </c>
      <c r="AO276" s="551">
        <v>134822</v>
      </c>
      <c r="AP276" s="4"/>
      <c r="AQ276" s="234" t="e">
        <f>#REF!/R276</f>
        <v>#REF!</v>
      </c>
      <c r="AR276" s="234" t="e">
        <f>#REF!/AT276</f>
        <v>#REF!</v>
      </c>
      <c r="AS276" s="8" t="s">
        <v>8757</v>
      </c>
      <c r="AT276" s="4">
        <f>_xlfn.DAYS(U276,T276)</f>
        <v>121</v>
      </c>
      <c r="AU276" s="8" t="s">
        <v>6143</v>
      </c>
      <c r="AV276" s="8">
        <v>948</v>
      </c>
      <c r="AW276" s="232">
        <v>45889</v>
      </c>
      <c r="AX276" s="392">
        <v>190000000</v>
      </c>
      <c r="AY276" s="8">
        <v>1150</v>
      </c>
      <c r="AZ276" s="392">
        <v>10000000</v>
      </c>
      <c r="BA276" s="420">
        <v>45891</v>
      </c>
      <c r="BB276" s="421"/>
      <c r="BC276" s="422"/>
      <c r="BD276" s="420"/>
      <c r="BE276" s="8"/>
      <c r="BF276" s="8" t="s">
        <v>6144</v>
      </c>
      <c r="BG276" s="232">
        <v>45891</v>
      </c>
      <c r="BH276" s="4">
        <v>5</v>
      </c>
      <c r="BI276" s="8">
        <v>5</v>
      </c>
      <c r="BJ276" s="231" t="s">
        <v>8758</v>
      </c>
      <c r="BK276" s="4" t="s">
        <v>202</v>
      </c>
      <c r="BL276" s="232">
        <v>45891</v>
      </c>
      <c r="BM276" s="232">
        <v>45890</v>
      </c>
      <c r="BN276" s="232">
        <v>45853</v>
      </c>
      <c r="BO276" s="232" t="s">
        <v>6144</v>
      </c>
      <c r="BP276" s="232" t="s">
        <v>805</v>
      </c>
      <c r="BQ276" s="8"/>
      <c r="BR276" s="403"/>
      <c r="BS276" s="8" t="s">
        <v>875</v>
      </c>
      <c r="BT276" s="8"/>
      <c r="BU276" s="8" t="s">
        <v>6147</v>
      </c>
      <c r="BV276" s="8" t="s">
        <v>6148</v>
      </c>
      <c r="BW276" s="602">
        <v>3118733987</v>
      </c>
      <c r="BX276" s="591" t="s">
        <v>8759</v>
      </c>
      <c r="BY276" s="416">
        <v>32972</v>
      </c>
      <c r="BZ276" s="8" t="s">
        <v>3136</v>
      </c>
      <c r="CA276" s="8"/>
      <c r="CB276" s="8"/>
      <c r="CC276" s="8"/>
      <c r="CD276" s="232"/>
      <c r="CE276" s="8" t="s">
        <v>797</v>
      </c>
      <c r="CF276" s="411">
        <f ca="1">DATEDIF(BY276,TODAY(),"Y")</f>
        <v>36</v>
      </c>
      <c r="CG276" s="421" t="s">
        <v>6181</v>
      </c>
      <c r="CH276" s="421" t="s">
        <v>6166</v>
      </c>
      <c r="CI276" s="198" t="s">
        <v>8760</v>
      </c>
      <c r="CJ276" s="8"/>
      <c r="CK276" s="8"/>
    </row>
    <row r="277" spans="1:89" ht="76.5">
      <c r="A277" s="415">
        <v>276</v>
      </c>
      <c r="B277" s="415"/>
      <c r="C277" s="579">
        <v>2025</v>
      </c>
      <c r="D277" s="415" t="s">
        <v>8761</v>
      </c>
      <c r="E277" s="905" t="s">
        <v>8762</v>
      </c>
      <c r="F277" s="907" t="s">
        <v>8763</v>
      </c>
      <c r="G277" s="415" t="s">
        <v>6130</v>
      </c>
      <c r="H277" s="579">
        <v>52062389</v>
      </c>
      <c r="I277" s="415">
        <v>4</v>
      </c>
      <c r="J277" s="415" t="s">
        <v>6131</v>
      </c>
      <c r="K277" s="506" t="s">
        <v>6215</v>
      </c>
      <c r="L277" s="415" t="s">
        <v>7088</v>
      </c>
      <c r="M277" s="415" t="s">
        <v>6548</v>
      </c>
      <c r="N277" s="415">
        <v>10</v>
      </c>
      <c r="O277" s="415" t="s">
        <v>6135</v>
      </c>
      <c r="P277" s="415" t="s">
        <v>8699</v>
      </c>
      <c r="Q277" s="482">
        <v>45890</v>
      </c>
      <c r="R277" s="647">
        <v>4</v>
      </c>
      <c r="S277" s="641">
        <f>_xlfn.DAYS(U277,T277)</f>
        <v>121</v>
      </c>
      <c r="T277" s="482">
        <v>45894</v>
      </c>
      <c r="U277" s="482">
        <v>46015</v>
      </c>
      <c r="V277" s="482"/>
      <c r="W277" s="415"/>
      <c r="X277" s="579"/>
      <c r="Y277" s="647"/>
      <c r="Z277" s="415"/>
      <c r="AA277" s="482"/>
      <c r="AB277" s="495"/>
      <c r="AC277" s="420"/>
      <c r="AD277" s="420"/>
      <c r="AE277" s="420"/>
      <c r="AF277" s="420">
        <v>46015</v>
      </c>
      <c r="AG277" s="340">
        <f t="shared" ca="1" si="4"/>
        <v>-133</v>
      </c>
      <c r="AH277" s="423" t="s">
        <v>6138</v>
      </c>
      <c r="AI277" s="423" t="s">
        <v>6138</v>
      </c>
      <c r="AJ277" s="346" t="s">
        <v>8764</v>
      </c>
      <c r="AK277" s="8" t="s">
        <v>6140</v>
      </c>
      <c r="AL277" s="503"/>
      <c r="AM277" s="424" t="s">
        <v>7329</v>
      </c>
      <c r="AN277" s="425" t="s">
        <v>8765</v>
      </c>
      <c r="AO277" s="4">
        <v>134822</v>
      </c>
      <c r="AP277" s="4"/>
      <c r="AQ277" s="234" t="e">
        <f>#REF!/R277</f>
        <v>#REF!</v>
      </c>
      <c r="AR277" s="234" t="e">
        <f>#REF!/AT277</f>
        <v>#REF!</v>
      </c>
      <c r="AS277" s="8" t="s">
        <v>8766</v>
      </c>
      <c r="AT277" s="4">
        <f>_xlfn.DAYS(U277,T277)</f>
        <v>121</v>
      </c>
      <c r="AU277" s="8" t="s">
        <v>6143</v>
      </c>
      <c r="AV277" s="8">
        <v>948</v>
      </c>
      <c r="AW277" s="232">
        <v>45889</v>
      </c>
      <c r="AX277" s="392">
        <v>190000000</v>
      </c>
      <c r="AY277" s="8">
        <v>1152</v>
      </c>
      <c r="AZ277" s="392">
        <v>10000000</v>
      </c>
      <c r="BA277" s="420">
        <v>45894</v>
      </c>
      <c r="BB277" s="421"/>
      <c r="BC277" s="422"/>
      <c r="BD277" s="420"/>
      <c r="BE277" s="8"/>
      <c r="BF277" s="8" t="s">
        <v>6144</v>
      </c>
      <c r="BG277" s="232">
        <v>45894</v>
      </c>
      <c r="BH277" s="4">
        <v>5</v>
      </c>
      <c r="BI277" s="8">
        <v>5</v>
      </c>
      <c r="BJ277" s="231" t="s">
        <v>8767</v>
      </c>
      <c r="BK277" s="4" t="s">
        <v>1056</v>
      </c>
      <c r="BL277" s="232">
        <v>45891</v>
      </c>
      <c r="BM277" s="232">
        <v>45890</v>
      </c>
      <c r="BN277" s="232">
        <v>46203</v>
      </c>
      <c r="BO277" s="232" t="s">
        <v>6144</v>
      </c>
      <c r="BP277" s="232" t="s">
        <v>805</v>
      </c>
      <c r="BQ277" s="8"/>
      <c r="BR277" s="403"/>
      <c r="BS277" s="8" t="s">
        <v>875</v>
      </c>
      <c r="BT277" s="8"/>
      <c r="BU277" s="8" t="s">
        <v>6162</v>
      </c>
      <c r="BV277" s="8" t="s">
        <v>6148</v>
      </c>
      <c r="BW277" s="597">
        <v>3163673588</v>
      </c>
      <c r="BX277" s="586" t="s">
        <v>6787</v>
      </c>
      <c r="BY277" s="416">
        <v>26538</v>
      </c>
      <c r="BZ277" s="8" t="s">
        <v>3136</v>
      </c>
      <c r="CA277" s="8"/>
      <c r="CB277" s="8"/>
      <c r="CC277" s="4"/>
      <c r="CD277" s="232"/>
      <c r="CE277" s="8" t="s">
        <v>797</v>
      </c>
      <c r="CF277" s="411">
        <f ca="1">DATEDIF(BY277,TODAY(),"Y")</f>
        <v>53</v>
      </c>
      <c r="CG277" s="421" t="s">
        <v>6165</v>
      </c>
      <c r="CH277" s="421" t="s">
        <v>6182</v>
      </c>
      <c r="CI277" s="198" t="s">
        <v>6788</v>
      </c>
      <c r="CJ277" s="8"/>
      <c r="CK277" s="8"/>
    </row>
    <row r="278" spans="1:89" ht="76.5">
      <c r="A278" s="415">
        <v>277</v>
      </c>
      <c r="B278" s="415"/>
      <c r="C278" s="579">
        <v>2025</v>
      </c>
      <c r="D278" s="415" t="s">
        <v>8768</v>
      </c>
      <c r="E278" s="905" t="s">
        <v>8769</v>
      </c>
      <c r="F278" s="907" t="s">
        <v>8770</v>
      </c>
      <c r="G278" s="415" t="s">
        <v>6130</v>
      </c>
      <c r="H278" s="579">
        <v>52838700</v>
      </c>
      <c r="I278" s="415">
        <v>4</v>
      </c>
      <c r="J278" s="415" t="s">
        <v>6131</v>
      </c>
      <c r="K278" s="506" t="s">
        <v>6215</v>
      </c>
      <c r="L278" s="415" t="s">
        <v>7088</v>
      </c>
      <c r="M278" s="415" t="s">
        <v>6548</v>
      </c>
      <c r="N278" s="415">
        <v>10</v>
      </c>
      <c r="O278" s="415" t="s">
        <v>6135</v>
      </c>
      <c r="P278" s="415" t="s">
        <v>8699</v>
      </c>
      <c r="Q278" s="482">
        <v>45890</v>
      </c>
      <c r="R278" s="647">
        <v>4</v>
      </c>
      <c r="S278" s="641">
        <f>_xlfn.DAYS(U278,T278)</f>
        <v>121</v>
      </c>
      <c r="T278" s="482">
        <v>45891</v>
      </c>
      <c r="U278" s="482">
        <v>46012</v>
      </c>
      <c r="V278" s="482"/>
      <c r="W278" s="415"/>
      <c r="X278" s="579"/>
      <c r="Y278" s="647"/>
      <c r="Z278" s="415"/>
      <c r="AA278" s="482"/>
      <c r="AB278" s="495"/>
      <c r="AC278" s="420"/>
      <c r="AD278" s="420"/>
      <c r="AE278" s="420"/>
      <c r="AF278" s="420">
        <v>46012</v>
      </c>
      <c r="AG278" s="340">
        <f t="shared" ca="1" si="4"/>
        <v>-136</v>
      </c>
      <c r="AH278" s="423" t="s">
        <v>6138</v>
      </c>
      <c r="AI278" s="423" t="s">
        <v>6138</v>
      </c>
      <c r="AJ278" s="346" t="s">
        <v>8771</v>
      </c>
      <c r="AK278" s="8" t="s">
        <v>6140</v>
      </c>
      <c r="AL278" s="503"/>
      <c r="AM278" s="424" t="s">
        <v>7329</v>
      </c>
      <c r="AN278" s="425" t="s">
        <v>8765</v>
      </c>
      <c r="AO278" s="4">
        <v>134822</v>
      </c>
      <c r="AP278" s="4"/>
      <c r="AQ278" s="234" t="e">
        <f>#REF!/R278</f>
        <v>#REF!</v>
      </c>
      <c r="AR278" s="234" t="e">
        <f>#REF!/AT278</f>
        <v>#REF!</v>
      </c>
      <c r="AS278" s="8" t="s">
        <v>8772</v>
      </c>
      <c r="AT278" s="4">
        <f>_xlfn.DAYS(U278,T278)</f>
        <v>121</v>
      </c>
      <c r="AU278" s="8" t="s">
        <v>6143</v>
      </c>
      <c r="AV278" s="8">
        <v>948</v>
      </c>
      <c r="AW278" s="232">
        <v>45889</v>
      </c>
      <c r="AX278" s="392">
        <v>190000000</v>
      </c>
      <c r="AY278" s="8">
        <v>1149</v>
      </c>
      <c r="AZ278" s="392">
        <v>10000000</v>
      </c>
      <c r="BA278" s="420">
        <v>45891</v>
      </c>
      <c r="BB278" s="421"/>
      <c r="BC278" s="422"/>
      <c r="BD278" s="420"/>
      <c r="BE278" s="8"/>
      <c r="BF278" s="8" t="s">
        <v>6144</v>
      </c>
      <c r="BG278" s="232">
        <v>45709</v>
      </c>
      <c r="BH278" s="4">
        <v>5</v>
      </c>
      <c r="BI278" s="8">
        <v>5</v>
      </c>
      <c r="BJ278" s="231" t="s">
        <v>8773</v>
      </c>
      <c r="BK278" s="4" t="s">
        <v>202</v>
      </c>
      <c r="BL278" s="232">
        <v>45890</v>
      </c>
      <c r="BM278" s="232">
        <v>45890</v>
      </c>
      <c r="BN278" s="232">
        <v>45833</v>
      </c>
      <c r="BO278" s="232" t="s">
        <v>6144</v>
      </c>
      <c r="BP278" s="232" t="s">
        <v>805</v>
      </c>
      <c r="BQ278" s="8"/>
      <c r="BR278" s="403"/>
      <c r="BS278" s="8" t="s">
        <v>875</v>
      </c>
      <c r="BT278" s="8"/>
      <c r="BU278" s="8" t="s">
        <v>6162</v>
      </c>
      <c r="BV278" s="8" t="s">
        <v>6148</v>
      </c>
      <c r="BW278" s="597">
        <v>3115694834</v>
      </c>
      <c r="BX278" s="586" t="s">
        <v>6639</v>
      </c>
      <c r="BY278" s="416">
        <v>30065</v>
      </c>
      <c r="BZ278" s="8" t="s">
        <v>3136</v>
      </c>
      <c r="CA278" s="8"/>
      <c r="CB278" s="8"/>
      <c r="CC278" s="4"/>
      <c r="CD278" s="232"/>
      <c r="CE278" s="8" t="s">
        <v>797</v>
      </c>
      <c r="CF278" s="4">
        <f ca="1">DATEDIF(BY278,TODAY(),"Y")</f>
        <v>44</v>
      </c>
      <c r="CG278" s="421" t="s">
        <v>6181</v>
      </c>
      <c r="CH278" s="421" t="s">
        <v>6151</v>
      </c>
      <c r="CI278" s="198" t="s">
        <v>6640</v>
      </c>
      <c r="CJ278" s="8"/>
      <c r="CK278" s="8"/>
    </row>
    <row r="279" spans="1:89" ht="137.25">
      <c r="A279" s="415">
        <v>278</v>
      </c>
      <c r="B279" s="415"/>
      <c r="C279" s="579">
        <v>2025</v>
      </c>
      <c r="D279" s="415" t="s">
        <v>8774</v>
      </c>
      <c r="E279" s="905" t="s">
        <v>8775</v>
      </c>
      <c r="F279" s="907" t="s">
        <v>8776</v>
      </c>
      <c r="G279" s="415" t="s">
        <v>7988</v>
      </c>
      <c r="H279" s="579">
        <v>860524654</v>
      </c>
      <c r="I279" s="415">
        <v>6</v>
      </c>
      <c r="J279" s="415" t="s">
        <v>6775</v>
      </c>
      <c r="K279" s="506" t="s">
        <v>8777</v>
      </c>
      <c r="L279" s="415" t="s">
        <v>8778</v>
      </c>
      <c r="M279" s="415"/>
      <c r="N279" s="415">
        <v>2</v>
      </c>
      <c r="O279" s="415" t="s">
        <v>8447</v>
      </c>
      <c r="P279" s="415" t="s">
        <v>8779</v>
      </c>
      <c r="Q279" s="482">
        <v>45897</v>
      </c>
      <c r="R279" s="647">
        <v>12</v>
      </c>
      <c r="S279" s="641">
        <f>_xlfn.DAYS(U279,T279)</f>
        <v>364</v>
      </c>
      <c r="T279" s="482">
        <v>45900</v>
      </c>
      <c r="U279" s="482">
        <v>46264</v>
      </c>
      <c r="V279" s="482"/>
      <c r="W279" s="415"/>
      <c r="X279" s="579"/>
      <c r="Y279" s="647"/>
      <c r="Z279" s="415"/>
      <c r="AA279" s="482"/>
      <c r="AB279" s="495"/>
      <c r="AC279" s="420"/>
      <c r="AD279" s="420"/>
      <c r="AE279" s="420"/>
      <c r="AF279" s="420">
        <v>46264</v>
      </c>
      <c r="AG279" s="340">
        <f t="shared" ca="1" si="4"/>
        <v>116</v>
      </c>
      <c r="AH279" s="423" t="s">
        <v>6138</v>
      </c>
      <c r="AI279" s="423" t="s">
        <v>6138</v>
      </c>
      <c r="AJ279" s="346" t="s">
        <v>8780</v>
      </c>
      <c r="AK279" s="8" t="s">
        <v>6140</v>
      </c>
      <c r="AL279" s="503"/>
      <c r="AM279" s="424"/>
      <c r="AN279" s="425"/>
      <c r="AO279" s="4">
        <v>138999</v>
      </c>
      <c r="AP279" s="4"/>
      <c r="AQ279" s="234" t="e">
        <f>#REF!/R279</f>
        <v>#REF!</v>
      </c>
      <c r="AR279" s="234" t="e">
        <f>#REF!/AT279</f>
        <v>#REF!</v>
      </c>
      <c r="AS279" s="8" t="s">
        <v>8781</v>
      </c>
      <c r="AT279" s="4">
        <f>_xlfn.DAYS(U279,T279)</f>
        <v>364</v>
      </c>
      <c r="AU279" s="8" t="s">
        <v>6143</v>
      </c>
      <c r="AV279" s="8">
        <v>932</v>
      </c>
      <c r="AW279" s="232">
        <v>45881</v>
      </c>
      <c r="AX279" s="392">
        <v>203584558</v>
      </c>
      <c r="AY279" s="8">
        <v>1153</v>
      </c>
      <c r="AZ279" s="392">
        <v>173195318</v>
      </c>
      <c r="BA279" s="420">
        <v>45897</v>
      </c>
      <c r="BB279" s="421"/>
      <c r="BC279" s="422"/>
      <c r="BD279" s="420"/>
      <c r="BE279" s="8"/>
      <c r="BF279" s="8" t="s">
        <v>6144</v>
      </c>
      <c r="BG279" s="232" t="s">
        <v>21</v>
      </c>
      <c r="BH279" s="4" t="s">
        <v>21</v>
      </c>
      <c r="BI279" s="8" t="s">
        <v>21</v>
      </c>
      <c r="BJ279" s="231" t="s">
        <v>8782</v>
      </c>
      <c r="BK279" s="4" t="s">
        <v>1056</v>
      </c>
      <c r="BL279" s="232">
        <v>45898</v>
      </c>
      <c r="BM279" s="232">
        <v>45899</v>
      </c>
      <c r="BN279" s="232">
        <v>46264</v>
      </c>
      <c r="BO279" s="232" t="s">
        <v>6144</v>
      </c>
      <c r="BP279" s="232" t="s">
        <v>805</v>
      </c>
      <c r="BQ279" s="8"/>
      <c r="BR279" s="403"/>
      <c r="BS279" s="8" t="s">
        <v>875</v>
      </c>
      <c r="BT279" s="8"/>
      <c r="BU279" s="8" t="s">
        <v>8497</v>
      </c>
      <c r="BV279" s="8"/>
      <c r="BW279" s="602"/>
      <c r="BX279" s="591" t="s">
        <v>8783</v>
      </c>
      <c r="BY279" s="416"/>
      <c r="BZ279" s="8"/>
      <c r="CA279" s="8"/>
      <c r="CB279" s="8"/>
      <c r="CC279" s="8"/>
      <c r="CD279" s="232"/>
      <c r="CE279" s="8"/>
      <c r="CF279" s="411">
        <f ca="1">DATEDIF(BY279,TODAY(),"Y")</f>
        <v>126</v>
      </c>
      <c r="CG279" s="421"/>
      <c r="CH279" s="421"/>
      <c r="CI279" s="8"/>
      <c r="CJ279" s="8"/>
      <c r="CK279" s="8"/>
    </row>
    <row r="280" spans="1:89" ht="76.5">
      <c r="A280" s="415">
        <v>279</v>
      </c>
      <c r="B280" s="415"/>
      <c r="C280" s="579">
        <v>2025</v>
      </c>
      <c r="D280" s="415" t="s">
        <v>8784</v>
      </c>
      <c r="E280" s="905" t="s">
        <v>8785</v>
      </c>
      <c r="F280" s="907" t="s">
        <v>8786</v>
      </c>
      <c r="G280" s="415" t="s">
        <v>6130</v>
      </c>
      <c r="H280" s="579">
        <v>51781456</v>
      </c>
      <c r="I280" s="415">
        <v>0</v>
      </c>
      <c r="J280" s="415" t="s">
        <v>6131</v>
      </c>
      <c r="K280" s="506" t="s">
        <v>6215</v>
      </c>
      <c r="L280" s="415" t="s">
        <v>7088</v>
      </c>
      <c r="M280" s="415" t="s">
        <v>6548</v>
      </c>
      <c r="N280" s="415">
        <v>10</v>
      </c>
      <c r="O280" s="415" t="s">
        <v>6135</v>
      </c>
      <c r="P280" s="415" t="s">
        <v>8699</v>
      </c>
      <c r="Q280" s="482">
        <v>45897</v>
      </c>
      <c r="R280" s="647">
        <v>4</v>
      </c>
      <c r="S280" s="641">
        <f>_xlfn.DAYS(U280,T280)</f>
        <v>110</v>
      </c>
      <c r="T280" s="482">
        <v>45901</v>
      </c>
      <c r="U280" s="482">
        <v>46011</v>
      </c>
      <c r="V280" s="482"/>
      <c r="W280" s="415"/>
      <c r="X280" s="579"/>
      <c r="Y280" s="647"/>
      <c r="Z280" s="415"/>
      <c r="AA280" s="482"/>
      <c r="AB280" s="495"/>
      <c r="AC280" s="420"/>
      <c r="AD280" s="420"/>
      <c r="AE280" s="420"/>
      <c r="AF280" s="420">
        <v>46011</v>
      </c>
      <c r="AG280" s="340">
        <f t="shared" ca="1" si="4"/>
        <v>-137</v>
      </c>
      <c r="AH280" s="423" t="s">
        <v>6138</v>
      </c>
      <c r="AI280" s="423" t="s">
        <v>6138</v>
      </c>
      <c r="AJ280" s="346" t="s">
        <v>8787</v>
      </c>
      <c r="AK280" s="8" t="s">
        <v>6140</v>
      </c>
      <c r="AL280" s="503"/>
      <c r="AM280" s="424"/>
      <c r="AN280" s="425"/>
      <c r="AO280" s="4">
        <v>134822</v>
      </c>
      <c r="AP280" s="4"/>
      <c r="AQ280" s="234" t="e">
        <f>#REF!/R280</f>
        <v>#REF!</v>
      </c>
      <c r="AR280" s="234" t="e">
        <f>#REF!/AT280</f>
        <v>#REF!</v>
      </c>
      <c r="AS280" s="8" t="s">
        <v>8788</v>
      </c>
      <c r="AT280" s="4">
        <f>_xlfn.DAYS(U280,T280)</f>
        <v>110</v>
      </c>
      <c r="AU280" s="8" t="s">
        <v>6143</v>
      </c>
      <c r="AV280" s="8">
        <v>948</v>
      </c>
      <c r="AW280" s="232">
        <v>45889</v>
      </c>
      <c r="AX280" s="392">
        <v>190000000</v>
      </c>
      <c r="AY280" s="8">
        <v>1154</v>
      </c>
      <c r="AZ280" s="392">
        <v>9166666</v>
      </c>
      <c r="BA280" s="420">
        <v>45898</v>
      </c>
      <c r="BB280" s="421"/>
      <c r="BC280" s="422"/>
      <c r="BD280" s="420"/>
      <c r="BE280" s="8"/>
      <c r="BF280" s="8" t="s">
        <v>6144</v>
      </c>
      <c r="BG280" s="232">
        <v>45898</v>
      </c>
      <c r="BH280" s="4">
        <v>5</v>
      </c>
      <c r="BI280" s="8">
        <v>5</v>
      </c>
      <c r="BJ280" s="231" t="s">
        <v>8789</v>
      </c>
      <c r="BK280" s="4" t="s">
        <v>202</v>
      </c>
      <c r="BL280" s="232">
        <v>45898</v>
      </c>
      <c r="BM280" s="232">
        <v>45897</v>
      </c>
      <c r="BN280" s="232">
        <v>45838</v>
      </c>
      <c r="BO280" s="232" t="s">
        <v>6144</v>
      </c>
      <c r="BP280" s="232" t="s">
        <v>805</v>
      </c>
      <c r="BQ280" s="8"/>
      <c r="BR280" s="403"/>
      <c r="BS280" s="8" t="s">
        <v>875</v>
      </c>
      <c r="BT280" s="8"/>
      <c r="BU280" s="8" t="s">
        <v>6162</v>
      </c>
      <c r="BV280" s="8" t="s">
        <v>6148</v>
      </c>
      <c r="BW280" s="602">
        <v>3106259607</v>
      </c>
      <c r="BX280" s="591" t="s">
        <v>8790</v>
      </c>
      <c r="BY280" s="416">
        <v>23799</v>
      </c>
      <c r="BZ280" s="8" t="s">
        <v>3136</v>
      </c>
      <c r="CA280" s="8"/>
      <c r="CB280" s="8"/>
      <c r="CC280" s="8"/>
      <c r="CD280" s="232"/>
      <c r="CE280" s="8" t="s">
        <v>797</v>
      </c>
      <c r="CF280" s="411">
        <f ca="1">DATEDIF(BY280,TODAY(),"Y")</f>
        <v>61</v>
      </c>
      <c r="CG280" s="421" t="s">
        <v>6165</v>
      </c>
      <c r="CH280" s="421" t="s">
        <v>6269</v>
      </c>
      <c r="CI280" s="198" t="s">
        <v>8791</v>
      </c>
      <c r="CJ280" s="8"/>
      <c r="CK280" s="8"/>
    </row>
    <row r="281" spans="1:89" ht="45.75">
      <c r="A281" s="415">
        <v>280</v>
      </c>
      <c r="B281" s="415"/>
      <c r="C281" s="579">
        <v>2025</v>
      </c>
      <c r="D281" s="415" t="s">
        <v>8792</v>
      </c>
      <c r="E281" s="905" t="s">
        <v>8793</v>
      </c>
      <c r="F281" s="907" t="s">
        <v>8794</v>
      </c>
      <c r="G281" s="415" t="s">
        <v>7988</v>
      </c>
      <c r="H281" s="579">
        <v>901988807</v>
      </c>
      <c r="I281" s="415">
        <v>5</v>
      </c>
      <c r="J281" s="415" t="s">
        <v>6775</v>
      </c>
      <c r="K281" s="506" t="s">
        <v>6990</v>
      </c>
      <c r="L281" s="415" t="s">
        <v>6991</v>
      </c>
      <c r="M281" s="415" t="s">
        <v>6530</v>
      </c>
      <c r="N281" s="415">
        <v>2</v>
      </c>
      <c r="O281" s="415" t="s">
        <v>8447</v>
      </c>
      <c r="P281" s="415" t="s">
        <v>8795</v>
      </c>
      <c r="Q281" s="482">
        <v>45918</v>
      </c>
      <c r="R281" s="647">
        <v>6</v>
      </c>
      <c r="S281" s="641">
        <f>_xlfn.DAYS(U281,T281)</f>
        <v>180</v>
      </c>
      <c r="T281" s="482">
        <v>45919</v>
      </c>
      <c r="U281" s="482">
        <v>46099</v>
      </c>
      <c r="V281" s="482"/>
      <c r="W281" s="415"/>
      <c r="X281" s="579"/>
      <c r="Y281" s="647"/>
      <c r="Z281" s="415"/>
      <c r="AA281" s="482"/>
      <c r="AB281" s="495"/>
      <c r="AC281" s="420"/>
      <c r="AD281" s="420"/>
      <c r="AE281" s="420"/>
      <c r="AF281" s="420">
        <v>46099</v>
      </c>
      <c r="AG281" s="562">
        <f ca="1">_xlfn.DAYS(U281,TODAY())</f>
        <v>-49</v>
      </c>
      <c r="AH281" s="423" t="s">
        <v>6138</v>
      </c>
      <c r="AI281" s="423" t="s">
        <v>6138</v>
      </c>
      <c r="AJ281" s="346" t="s">
        <v>8796</v>
      </c>
      <c r="AK281" s="8" t="s">
        <v>6140</v>
      </c>
      <c r="AL281" s="503"/>
      <c r="AM281" s="424"/>
      <c r="AN281" s="425"/>
      <c r="AO281" s="4">
        <v>138409</v>
      </c>
      <c r="AP281" s="4"/>
      <c r="AQ281" s="234" t="e">
        <f>#REF!/R281</f>
        <v>#REF!</v>
      </c>
      <c r="AR281" s="234" t="e">
        <f>#REF!/AT281</f>
        <v>#REF!</v>
      </c>
      <c r="AS281" s="8" t="s">
        <v>8797</v>
      </c>
      <c r="AT281" s="4">
        <f>_xlfn.DAYS(U281,T281)</f>
        <v>180</v>
      </c>
      <c r="AU281" s="8" t="s">
        <v>6143</v>
      </c>
      <c r="AV281" s="8">
        <v>923</v>
      </c>
      <c r="AW281" s="237">
        <v>45874</v>
      </c>
      <c r="AX281" s="392">
        <v>100946000</v>
      </c>
      <c r="AY281" s="8">
        <v>1173</v>
      </c>
      <c r="AZ281" s="392">
        <v>100946000</v>
      </c>
      <c r="BA281" s="420">
        <v>45919</v>
      </c>
      <c r="BB281" s="421"/>
      <c r="BC281" s="422"/>
      <c r="BD281" s="420"/>
      <c r="BE281" s="8"/>
      <c r="BF281" s="8" t="s">
        <v>6144</v>
      </c>
      <c r="BG281" s="232" t="s">
        <v>21</v>
      </c>
      <c r="BH281" s="4" t="s">
        <v>21</v>
      </c>
      <c r="BI281" s="8" t="s">
        <v>21</v>
      </c>
      <c r="BJ281" s="231"/>
      <c r="BK281" s="4"/>
      <c r="BL281" s="232"/>
      <c r="BM281" s="232"/>
      <c r="BN281" s="232"/>
      <c r="BO281" s="232"/>
      <c r="BP281" s="232"/>
      <c r="BQ281" s="8"/>
      <c r="BR281" s="403"/>
      <c r="BS281" s="8" t="s">
        <v>875</v>
      </c>
      <c r="BT281" s="8"/>
      <c r="BU281" s="8" t="s">
        <v>8497</v>
      </c>
      <c r="BV281" s="8"/>
      <c r="BW281" s="602">
        <v>3164732491</v>
      </c>
      <c r="BY281" s="416"/>
      <c r="BZ281" s="8"/>
      <c r="CA281" s="8"/>
      <c r="CB281" s="8"/>
      <c r="CC281" s="8"/>
      <c r="CD281" s="232"/>
      <c r="CE281" s="8"/>
      <c r="CF281" s="411">
        <f ca="1">DATEDIF(BY281,TODAY(),"Y")</f>
        <v>126</v>
      </c>
      <c r="CG281" s="421"/>
      <c r="CH281" s="421"/>
      <c r="CI281" s="631" t="s">
        <v>8798</v>
      </c>
      <c r="CJ281" s="8"/>
      <c r="CK281" s="8"/>
    </row>
    <row r="282" spans="1:89" ht="76.5">
      <c r="A282" s="415">
        <v>281</v>
      </c>
      <c r="B282" s="415"/>
      <c r="C282" s="579">
        <v>2025</v>
      </c>
      <c r="D282" s="415" t="s">
        <v>8799</v>
      </c>
      <c r="E282" s="905" t="s">
        <v>8800</v>
      </c>
      <c r="F282" s="907" t="s">
        <v>7134</v>
      </c>
      <c r="G282" s="415" t="s">
        <v>6130</v>
      </c>
      <c r="H282" s="579">
        <v>51879613</v>
      </c>
      <c r="I282" s="415">
        <v>3</v>
      </c>
      <c r="J282" s="415" t="s">
        <v>6131</v>
      </c>
      <c r="K282" s="506" t="s">
        <v>6215</v>
      </c>
      <c r="L282" s="415" t="s">
        <v>6436</v>
      </c>
      <c r="M282" s="415" t="s">
        <v>6548</v>
      </c>
      <c r="N282" s="415">
        <v>10</v>
      </c>
      <c r="O282" s="415" t="s">
        <v>6135</v>
      </c>
      <c r="P282" s="415" t="s">
        <v>8801</v>
      </c>
      <c r="Q282" s="482">
        <v>45970</v>
      </c>
      <c r="R282" s="647">
        <v>3</v>
      </c>
      <c r="S282" s="641">
        <v>105</v>
      </c>
      <c r="T282" s="482">
        <v>45916</v>
      </c>
      <c r="U282" s="482">
        <v>46022</v>
      </c>
      <c r="V282" s="482"/>
      <c r="W282" s="415"/>
      <c r="X282" s="579"/>
      <c r="Y282" s="647"/>
      <c r="Z282" s="415"/>
      <c r="AA282" s="482"/>
      <c r="AB282" s="495"/>
      <c r="AC282" s="420"/>
      <c r="AD282" s="420"/>
      <c r="AE282" s="420"/>
      <c r="AF282" s="420">
        <v>46022</v>
      </c>
      <c r="AG282" s="562">
        <f ca="1">_xlfn.DAYS(U282,TODAY())</f>
        <v>-126</v>
      </c>
      <c r="AH282" s="423" t="s">
        <v>6138</v>
      </c>
      <c r="AI282" s="423" t="s">
        <v>6138</v>
      </c>
      <c r="AJ282" s="346" t="s">
        <v>8802</v>
      </c>
      <c r="AK282" s="8" t="s">
        <v>6140</v>
      </c>
      <c r="AL282" s="503"/>
      <c r="AM282" s="424" t="s">
        <v>8803</v>
      </c>
      <c r="AN282" s="425" t="s">
        <v>8804</v>
      </c>
      <c r="AO282" s="4">
        <v>134822</v>
      </c>
      <c r="AP282" s="4"/>
      <c r="AQ282" s="234" t="e">
        <f>#REF!/R282</f>
        <v>#REF!</v>
      </c>
      <c r="AR282" s="234" t="e">
        <f>#REF!/AT282</f>
        <v>#REF!</v>
      </c>
      <c r="AS282" s="8" t="s">
        <v>8805</v>
      </c>
      <c r="AT282" s="4">
        <f>_xlfn.DAYS(U282,T282)</f>
        <v>106</v>
      </c>
      <c r="AU282" s="8" t="s">
        <v>6143</v>
      </c>
      <c r="AV282" s="8">
        <v>948</v>
      </c>
      <c r="AW282" s="232">
        <v>45889</v>
      </c>
      <c r="AX282" s="392">
        <v>190000000</v>
      </c>
      <c r="AY282" s="8">
        <v>1160</v>
      </c>
      <c r="AZ282" s="392" t="s">
        <v>8806</v>
      </c>
      <c r="BA282" s="420">
        <v>45915</v>
      </c>
      <c r="BB282" s="421"/>
      <c r="BC282" s="422"/>
      <c r="BD282" s="420"/>
      <c r="BE282" s="8"/>
      <c r="BF282" s="8" t="s">
        <v>6144</v>
      </c>
      <c r="BG282" s="232">
        <v>45915</v>
      </c>
      <c r="BH282" s="4">
        <v>5</v>
      </c>
      <c r="BI282" s="8">
        <v>5</v>
      </c>
      <c r="BJ282" s="231" t="s">
        <v>8807</v>
      </c>
      <c r="BK282" s="4" t="s">
        <v>202</v>
      </c>
      <c r="BL282" s="232">
        <v>45912</v>
      </c>
      <c r="BM282" s="232">
        <v>45911</v>
      </c>
      <c r="BN282" s="232">
        <v>45848</v>
      </c>
      <c r="BO282" s="232" t="s">
        <v>6144</v>
      </c>
      <c r="BP282" s="232" t="s">
        <v>805</v>
      </c>
      <c r="BQ282" s="8"/>
      <c r="BR282" s="403"/>
      <c r="BS282" s="8" t="s">
        <v>875</v>
      </c>
      <c r="BT282" s="8"/>
      <c r="BU282" s="8" t="s">
        <v>6162</v>
      </c>
      <c r="BV282" s="8" t="s">
        <v>6148</v>
      </c>
      <c r="BW282" s="602"/>
      <c r="BX282" s="591" t="s">
        <v>8808</v>
      </c>
      <c r="BY282" s="416">
        <v>35581</v>
      </c>
      <c r="BZ282" s="8" t="s">
        <v>3136</v>
      </c>
      <c r="CA282" s="8"/>
      <c r="CB282" s="8"/>
      <c r="CC282" s="8"/>
      <c r="CD282" s="232"/>
      <c r="CE282" s="8" t="s">
        <v>797</v>
      </c>
      <c r="CF282" s="411">
        <f ca="1">DATEDIF(BY282,TODAY(),"Y")</f>
        <v>28</v>
      </c>
      <c r="CG282" s="421" t="s">
        <v>6165</v>
      </c>
      <c r="CH282" s="421" t="s">
        <v>6210</v>
      </c>
      <c r="CI282" s="631" t="s">
        <v>7139</v>
      </c>
      <c r="CJ282" s="8"/>
      <c r="CK282" s="8"/>
    </row>
    <row r="283" spans="1:89" ht="121.5">
      <c r="A283" s="415">
        <v>282</v>
      </c>
      <c r="B283" s="415"/>
      <c r="C283" s="579">
        <v>2025</v>
      </c>
      <c r="D283" s="415" t="s">
        <v>8809</v>
      </c>
      <c r="E283" s="905" t="s">
        <v>8810</v>
      </c>
      <c r="F283" s="907" t="s">
        <v>8811</v>
      </c>
      <c r="G283" s="415" t="s">
        <v>6130</v>
      </c>
      <c r="H283" s="579">
        <v>80048898</v>
      </c>
      <c r="I283" s="415">
        <v>5</v>
      </c>
      <c r="J283" s="415" t="s">
        <v>6131</v>
      </c>
      <c r="K283" s="506" t="s">
        <v>6132</v>
      </c>
      <c r="L283" s="415" t="s">
        <v>6477</v>
      </c>
      <c r="M283" s="415" t="s">
        <v>6530</v>
      </c>
      <c r="N283" s="415">
        <v>10</v>
      </c>
      <c r="O283" s="415" t="s">
        <v>6135</v>
      </c>
      <c r="P283" s="415" t="s">
        <v>8812</v>
      </c>
      <c r="Q283" s="482">
        <v>45917</v>
      </c>
      <c r="R283" s="647">
        <v>3</v>
      </c>
      <c r="S283" s="641">
        <v>102</v>
      </c>
      <c r="T283" s="482" t="s">
        <v>8813</v>
      </c>
      <c r="U283" s="482" t="s">
        <v>8814</v>
      </c>
      <c r="V283" s="482">
        <v>45992</v>
      </c>
      <c r="W283" s="415" t="s">
        <v>8815</v>
      </c>
      <c r="X283" s="579">
        <v>80048898</v>
      </c>
      <c r="Y283" s="647"/>
      <c r="Z283" s="415"/>
      <c r="AA283" s="482"/>
      <c r="AB283" s="495"/>
      <c r="AC283" s="420"/>
      <c r="AD283" s="420"/>
      <c r="AE283" s="420"/>
      <c r="AF283" s="420" t="s">
        <v>8814</v>
      </c>
      <c r="AG283" s="562">
        <f ca="1">_xlfn.DAYS(U283,TODAY())</f>
        <v>-128</v>
      </c>
      <c r="AH283" s="423" t="s">
        <v>6138</v>
      </c>
      <c r="AI283" s="423" t="s">
        <v>6138</v>
      </c>
      <c r="AJ283" s="346" t="s">
        <v>8816</v>
      </c>
      <c r="AK283" s="8" t="s">
        <v>6140</v>
      </c>
      <c r="AL283" s="503"/>
      <c r="AM283" s="424"/>
      <c r="AN283" s="425"/>
      <c r="AO283" s="4">
        <v>135703</v>
      </c>
      <c r="AP283" s="4"/>
      <c r="AQ283" s="234" t="e">
        <f>#REF!/R283</f>
        <v>#REF!</v>
      </c>
      <c r="AR283" s="234" t="e">
        <f>#REF!/AT283</f>
        <v>#REF!</v>
      </c>
      <c r="AS283" s="8" t="s">
        <v>8817</v>
      </c>
      <c r="AT283" s="4">
        <f>_xlfn.DAYS(U283,T283)</f>
        <v>102</v>
      </c>
      <c r="AU283" s="8" t="s">
        <v>6143</v>
      </c>
      <c r="AV283" s="8">
        <v>958</v>
      </c>
      <c r="AW283" s="232" t="s">
        <v>8818</v>
      </c>
      <c r="AX283" s="392">
        <v>24000000</v>
      </c>
      <c r="AY283" s="8">
        <v>1168</v>
      </c>
      <c r="AZ283" s="392">
        <v>20400000</v>
      </c>
      <c r="BA283" s="420">
        <v>45918</v>
      </c>
      <c r="BB283" s="421"/>
      <c r="BC283" s="422"/>
      <c r="BD283" s="420"/>
      <c r="BE283" s="8"/>
      <c r="BF283" s="8" t="s">
        <v>6144</v>
      </c>
      <c r="BG283" s="232">
        <v>45918</v>
      </c>
      <c r="BH283" s="4">
        <v>1</v>
      </c>
      <c r="BI283" s="8">
        <v>1</v>
      </c>
      <c r="BJ283" s="231">
        <v>533107274</v>
      </c>
      <c r="BK283" s="4" t="s">
        <v>1541</v>
      </c>
      <c r="BL283" s="232">
        <v>45918</v>
      </c>
      <c r="BM283" s="232">
        <v>45917</v>
      </c>
      <c r="BN283" s="232" t="s">
        <v>8819</v>
      </c>
      <c r="BO283" s="232" t="s">
        <v>6144</v>
      </c>
      <c r="BP283" s="232" t="s">
        <v>805</v>
      </c>
      <c r="BQ283" s="8"/>
      <c r="BR283" s="403"/>
      <c r="BS283" s="8" t="s">
        <v>875</v>
      </c>
      <c r="BT283" s="8"/>
      <c r="BU283" s="8" t="s">
        <v>6147</v>
      </c>
      <c r="BV283" s="8" t="s">
        <v>6148</v>
      </c>
      <c r="BW283" s="602">
        <v>3204961874</v>
      </c>
      <c r="BX283" s="591" t="s">
        <v>8820</v>
      </c>
      <c r="BY283" s="416">
        <v>30149</v>
      </c>
      <c r="BZ283" s="8" t="s">
        <v>6164</v>
      </c>
      <c r="CA283" s="8" t="s">
        <v>8821</v>
      </c>
      <c r="CB283" s="8"/>
      <c r="CC283" s="8"/>
      <c r="CD283" s="8"/>
      <c r="CE283" s="8" t="s">
        <v>797</v>
      </c>
      <c r="CF283" s="411">
        <f ca="1">DATEDIF(BY283,TODAY(),"Y")</f>
        <v>43</v>
      </c>
      <c r="CG283" s="421" t="s">
        <v>6165</v>
      </c>
      <c r="CH283" s="421" t="s">
        <v>6166</v>
      </c>
      <c r="CI283" s="631" t="s">
        <v>8822</v>
      </c>
      <c r="CJ283" s="8"/>
      <c r="CK283" s="8"/>
    </row>
    <row r="284" spans="1:89" ht="91.5">
      <c r="A284" s="415">
        <v>283</v>
      </c>
      <c r="B284" s="415"/>
      <c r="C284" s="579">
        <v>2025</v>
      </c>
      <c r="D284" s="415" t="s">
        <v>8823</v>
      </c>
      <c r="E284" s="905" t="s">
        <v>8824</v>
      </c>
      <c r="F284" s="907" t="s">
        <v>8825</v>
      </c>
      <c r="G284" s="415" t="s">
        <v>6130</v>
      </c>
      <c r="H284" s="579">
        <v>1032502421</v>
      </c>
      <c r="I284" s="415">
        <v>1</v>
      </c>
      <c r="J284" s="415" t="s">
        <v>6131</v>
      </c>
      <c r="K284" s="506" t="s">
        <v>6132</v>
      </c>
      <c r="L284" s="415" t="s">
        <v>6477</v>
      </c>
      <c r="M284" s="415" t="s">
        <v>6530</v>
      </c>
      <c r="N284" s="415">
        <v>10</v>
      </c>
      <c r="O284" s="415" t="s">
        <v>6135</v>
      </c>
      <c r="P284" s="415" t="s">
        <v>8826</v>
      </c>
      <c r="Q284" s="482">
        <v>45917</v>
      </c>
      <c r="R284" s="647">
        <v>3</v>
      </c>
      <c r="S284" s="641">
        <v>103</v>
      </c>
      <c r="T284" s="482" t="s">
        <v>8813</v>
      </c>
      <c r="U284" s="482" t="s">
        <v>8827</v>
      </c>
      <c r="V284" s="482"/>
      <c r="W284" s="415"/>
      <c r="X284" s="579"/>
      <c r="Y284" s="647"/>
      <c r="Z284" s="415"/>
      <c r="AA284" s="482"/>
      <c r="AB284" s="495"/>
      <c r="AC284" s="420"/>
      <c r="AD284" s="420"/>
      <c r="AE284" s="420"/>
      <c r="AF284" s="420">
        <v>46022</v>
      </c>
      <c r="AG284" s="562">
        <f ca="1">_xlfn.DAYS(U284,TODAY())</f>
        <v>-126</v>
      </c>
      <c r="AH284" s="423" t="s">
        <v>6138</v>
      </c>
      <c r="AI284" s="423" t="s">
        <v>6138</v>
      </c>
      <c r="AJ284" s="346" t="s">
        <v>8828</v>
      </c>
      <c r="AK284" s="8" t="s">
        <v>6140</v>
      </c>
      <c r="AL284" s="503"/>
      <c r="AM284" s="424" t="s">
        <v>8829</v>
      </c>
      <c r="AN284" s="425" t="s">
        <v>8830</v>
      </c>
      <c r="AO284" s="4">
        <v>134982</v>
      </c>
      <c r="AP284" s="4"/>
      <c r="AQ284" s="234" t="e">
        <f>#REF!/R284</f>
        <v>#REF!</v>
      </c>
      <c r="AR284" s="234" t="e">
        <f>#REF!/AT284</f>
        <v>#REF!</v>
      </c>
      <c r="AS284" s="8" t="s">
        <v>8831</v>
      </c>
      <c r="AT284" s="4">
        <f>_xlfn.DAYS(U284,T284)</f>
        <v>104</v>
      </c>
      <c r="AU284" s="8" t="s">
        <v>6143</v>
      </c>
      <c r="AV284" s="8">
        <v>958</v>
      </c>
      <c r="AW284" s="232" t="s">
        <v>8832</v>
      </c>
      <c r="AX284" s="392">
        <v>24000000</v>
      </c>
      <c r="AY284" s="8">
        <v>1167</v>
      </c>
      <c r="AZ284" s="392">
        <v>17166667</v>
      </c>
      <c r="BA284" s="420">
        <v>45918</v>
      </c>
      <c r="BB284" s="421"/>
      <c r="BC284" s="422"/>
      <c r="BD284" s="420"/>
      <c r="BE284" s="8"/>
      <c r="BF284" s="8" t="s">
        <v>6144</v>
      </c>
      <c r="BG284" s="232">
        <v>45918</v>
      </c>
      <c r="BH284" s="4">
        <v>1</v>
      </c>
      <c r="BI284" s="8">
        <v>1</v>
      </c>
      <c r="BJ284" s="231" t="s">
        <v>8833</v>
      </c>
      <c r="BK284" s="4" t="s">
        <v>202</v>
      </c>
      <c r="BL284" s="232">
        <v>45918</v>
      </c>
      <c r="BM284" s="232">
        <v>45917</v>
      </c>
      <c r="BN284" s="232">
        <v>46204</v>
      </c>
      <c r="BO284" s="232" t="s">
        <v>6144</v>
      </c>
      <c r="BP284" s="232" t="s">
        <v>805</v>
      </c>
      <c r="BQ284" s="8"/>
      <c r="BR284" s="403"/>
      <c r="BS284" s="8" t="s">
        <v>875</v>
      </c>
      <c r="BT284" s="8"/>
      <c r="BU284" s="8" t="s">
        <v>6147</v>
      </c>
      <c r="BV284" s="8" t="s">
        <v>6148</v>
      </c>
      <c r="BW284" s="602">
        <v>3123773686</v>
      </c>
      <c r="BX284" s="591" t="s">
        <v>8834</v>
      </c>
      <c r="BY284" s="416">
        <v>36186</v>
      </c>
      <c r="BZ284" s="8" t="s">
        <v>3831</v>
      </c>
      <c r="CA284" s="8"/>
      <c r="CB284" s="8"/>
      <c r="CC284" s="8"/>
      <c r="CD284" s="8"/>
      <c r="CE284" s="8" t="s">
        <v>797</v>
      </c>
      <c r="CF284" s="411">
        <f ca="1">DATEDIF(BY284,TODAY(),"Y")</f>
        <v>27</v>
      </c>
      <c r="CG284" s="421" t="s">
        <v>6181</v>
      </c>
      <c r="CH284" s="421" t="s">
        <v>6343</v>
      </c>
      <c r="CI284" s="8" t="s">
        <v>8835</v>
      </c>
      <c r="CJ284" s="8"/>
      <c r="CK284" s="8"/>
    </row>
    <row r="285" spans="1:89" ht="60.75">
      <c r="A285" s="415">
        <v>284</v>
      </c>
      <c r="B285" s="415"/>
      <c r="C285" s="579">
        <v>2025</v>
      </c>
      <c r="D285" s="415" t="s">
        <v>8836</v>
      </c>
      <c r="E285" s="663" t="s">
        <v>8837</v>
      </c>
      <c r="F285" s="907" t="s">
        <v>4422</v>
      </c>
      <c r="G285" s="415" t="s">
        <v>6130</v>
      </c>
      <c r="H285" s="579">
        <v>79671289</v>
      </c>
      <c r="I285" s="415">
        <v>4</v>
      </c>
      <c r="J285" s="415" t="s">
        <v>6131</v>
      </c>
      <c r="K285" s="506" t="s">
        <v>8054</v>
      </c>
      <c r="L285" s="415" t="s">
        <v>8838</v>
      </c>
      <c r="M285" s="415" t="s">
        <v>6530</v>
      </c>
      <c r="N285" s="415">
        <v>10</v>
      </c>
      <c r="O285" s="415" t="s">
        <v>6135</v>
      </c>
      <c r="P285" s="415" t="s">
        <v>8839</v>
      </c>
      <c r="Q285" s="482">
        <v>45879</v>
      </c>
      <c r="R285" s="647">
        <v>2</v>
      </c>
      <c r="S285" s="641">
        <v>77</v>
      </c>
      <c r="T285" s="482">
        <v>45944</v>
      </c>
      <c r="U285" s="482" t="s">
        <v>8827</v>
      </c>
      <c r="V285" s="482"/>
      <c r="W285" s="415"/>
      <c r="X285" s="579"/>
      <c r="Y285" s="647"/>
      <c r="Z285" s="415"/>
      <c r="AA285" s="482"/>
      <c r="AB285" s="495"/>
      <c r="AC285" s="420"/>
      <c r="AD285" s="420"/>
      <c r="AE285" s="420"/>
      <c r="AF285" s="420">
        <v>46022</v>
      </c>
      <c r="AG285" s="562">
        <f ca="1">_xlfn.DAYS(U285,TODAY())</f>
        <v>-126</v>
      </c>
      <c r="AH285" s="423" t="s">
        <v>6138</v>
      </c>
      <c r="AI285" s="423" t="s">
        <v>6138</v>
      </c>
      <c r="AJ285" s="346" t="s">
        <v>8840</v>
      </c>
      <c r="AK285" s="8" t="s">
        <v>6140</v>
      </c>
      <c r="AL285" s="503"/>
      <c r="AM285" s="424"/>
      <c r="AN285" s="425"/>
      <c r="AO285" s="4">
        <v>138140</v>
      </c>
      <c r="AP285" s="4"/>
      <c r="AQ285" s="234" t="e">
        <f>#REF!/R285</f>
        <v>#REF!</v>
      </c>
      <c r="AR285" s="234" t="e">
        <f>#REF!/AT285</f>
        <v>#REF!</v>
      </c>
      <c r="AS285" s="8" t="s">
        <v>8841</v>
      </c>
      <c r="AT285" s="4">
        <f>_xlfn.DAYS(U285,T285)</f>
        <v>78</v>
      </c>
      <c r="AU285" s="8" t="s">
        <v>64</v>
      </c>
      <c r="AV285" s="8">
        <v>298</v>
      </c>
      <c r="AW285" s="232">
        <v>45930</v>
      </c>
      <c r="AX285" s="392">
        <v>40000000</v>
      </c>
      <c r="AY285" s="8">
        <v>1203</v>
      </c>
      <c r="AZ285" s="392">
        <v>18833333</v>
      </c>
      <c r="BA285" s="420">
        <v>45939</v>
      </c>
      <c r="BB285" s="421"/>
      <c r="BC285" s="422"/>
      <c r="BD285" s="420"/>
      <c r="BE285" s="8"/>
      <c r="BF285" s="8" t="s">
        <v>6144</v>
      </c>
      <c r="BG285" s="232"/>
      <c r="BH285" s="4"/>
      <c r="BI285" s="8"/>
      <c r="BJ285" s="231"/>
      <c r="BK285" s="4"/>
      <c r="BL285" s="232"/>
      <c r="BM285" s="232"/>
      <c r="BN285" s="232"/>
      <c r="BO285" s="232"/>
      <c r="BP285" s="232"/>
      <c r="BQ285" s="8"/>
      <c r="BR285" s="403"/>
      <c r="BS285" s="8" t="s">
        <v>875</v>
      </c>
      <c r="BT285" s="8"/>
      <c r="BU285" s="8" t="s">
        <v>6147</v>
      </c>
      <c r="BV285" s="8" t="s">
        <v>6148</v>
      </c>
      <c r="BW285" s="602"/>
      <c r="BX285" s="591" t="s">
        <v>8842</v>
      </c>
      <c r="BY285" s="416">
        <v>27090</v>
      </c>
      <c r="BZ285" s="8" t="s">
        <v>6164</v>
      </c>
      <c r="CA285" s="8"/>
      <c r="CB285" s="8"/>
      <c r="CC285" s="8" t="s">
        <v>8843</v>
      </c>
      <c r="CD285" s="8"/>
      <c r="CE285" s="8" t="s">
        <v>797</v>
      </c>
      <c r="CF285" s="411">
        <f ca="1">DATEDIF(BY285,TODAY(),"Y")</f>
        <v>52</v>
      </c>
      <c r="CG285" s="421" t="s">
        <v>6165</v>
      </c>
      <c r="CH285" s="421" t="s">
        <v>6210</v>
      </c>
      <c r="CI285" s="8" t="s">
        <v>8844</v>
      </c>
      <c r="CJ285" s="8"/>
      <c r="CK285" s="8"/>
    </row>
    <row r="286" spans="1:89" ht="45.75">
      <c r="A286" s="415">
        <v>285</v>
      </c>
      <c r="B286" s="415"/>
      <c r="C286" s="579">
        <v>2025</v>
      </c>
      <c r="D286" s="415" t="s">
        <v>8845</v>
      </c>
      <c r="E286" s="905" t="s">
        <v>8846</v>
      </c>
      <c r="F286" s="907" t="s">
        <v>8847</v>
      </c>
      <c r="G286" s="415" t="s">
        <v>6130</v>
      </c>
      <c r="H286" s="579">
        <v>1030695974</v>
      </c>
      <c r="I286" s="415">
        <v>0</v>
      </c>
      <c r="J286" s="415" t="s">
        <v>6131</v>
      </c>
      <c r="K286" s="506" t="s">
        <v>8848</v>
      </c>
      <c r="L286" s="415" t="s">
        <v>6477</v>
      </c>
      <c r="M286" s="415" t="s">
        <v>7827</v>
      </c>
      <c r="N286" s="415">
        <v>10</v>
      </c>
      <c r="O286" s="415" t="s">
        <v>6135</v>
      </c>
      <c r="P286" s="415" t="s">
        <v>8849</v>
      </c>
      <c r="Q286" s="482">
        <v>45940</v>
      </c>
      <c r="R286" s="647">
        <v>5</v>
      </c>
      <c r="S286" s="641">
        <v>76</v>
      </c>
      <c r="T286" s="482" t="s">
        <v>8850</v>
      </c>
      <c r="U286" s="482" t="s">
        <v>8827</v>
      </c>
      <c r="V286" s="482"/>
      <c r="W286" s="415"/>
      <c r="X286" s="579"/>
      <c r="Y286" s="647"/>
      <c r="Z286" s="415"/>
      <c r="AA286" s="482"/>
      <c r="AB286" s="495"/>
      <c r="AC286" s="420"/>
      <c r="AD286" s="420"/>
      <c r="AE286" s="420"/>
      <c r="AF286" s="420">
        <v>46022</v>
      </c>
      <c r="AG286" s="562">
        <f ca="1">_xlfn.DAYS(U286,TODAY())</f>
        <v>-126</v>
      </c>
      <c r="AH286" s="423" t="s">
        <v>6138</v>
      </c>
      <c r="AI286" s="423" t="s">
        <v>6138</v>
      </c>
      <c r="AJ286" s="463" t="s">
        <v>8851</v>
      </c>
      <c r="AK286" s="8" t="s">
        <v>6140</v>
      </c>
      <c r="AL286" s="503"/>
      <c r="AM286" s="424" t="s">
        <v>8852</v>
      </c>
      <c r="AN286" s="425" t="s">
        <v>8853</v>
      </c>
      <c r="AO286" s="4">
        <v>137620</v>
      </c>
      <c r="AP286" s="4"/>
      <c r="AQ286" s="234" t="e">
        <f>#REF!/R286</f>
        <v>#REF!</v>
      </c>
      <c r="AR286" s="234" t="e">
        <f>#REF!/AT286</f>
        <v>#REF!</v>
      </c>
      <c r="AS286" s="8" t="s">
        <v>8854</v>
      </c>
      <c r="AT286" s="4">
        <f>_xlfn.DAYS(U286,T286)</f>
        <v>77</v>
      </c>
      <c r="AU286" s="8" t="s">
        <v>6143</v>
      </c>
      <c r="AV286" s="8">
        <v>1001</v>
      </c>
      <c r="AW286" s="232">
        <v>45937</v>
      </c>
      <c r="AX286" s="392">
        <v>28000000</v>
      </c>
      <c r="AY286" s="8">
        <v>1213</v>
      </c>
      <c r="AZ286" s="392" t="s">
        <v>8855</v>
      </c>
      <c r="BA286" s="420">
        <v>45944</v>
      </c>
      <c r="BB286" s="421"/>
      <c r="BC286" s="422"/>
      <c r="BD286" s="420"/>
      <c r="BE286" s="8"/>
      <c r="BF286" s="8" t="s">
        <v>6144</v>
      </c>
      <c r="BG286" s="232"/>
      <c r="BH286" s="4"/>
      <c r="BI286" s="8"/>
      <c r="BJ286" s="231"/>
      <c r="BK286" s="4" t="s">
        <v>202</v>
      </c>
      <c r="BL286" s="232" t="s">
        <v>8850</v>
      </c>
      <c r="BM286" s="232" t="s">
        <v>8856</v>
      </c>
      <c r="BN286" s="232" t="s">
        <v>8857</v>
      </c>
      <c r="BO286" s="232" t="s">
        <v>6144</v>
      </c>
      <c r="BP286" s="232" t="s">
        <v>805</v>
      </c>
      <c r="BQ286" s="8"/>
      <c r="BR286" s="403"/>
      <c r="BS286" s="8" t="s">
        <v>875</v>
      </c>
      <c r="BT286" s="8"/>
      <c r="BU286" s="8" t="s">
        <v>6162</v>
      </c>
      <c r="BV286" s="8" t="s">
        <v>6148</v>
      </c>
      <c r="BW286" s="602">
        <v>3015258703</v>
      </c>
      <c r="BX286" s="591" t="s">
        <v>8858</v>
      </c>
      <c r="BY286" s="416" t="s">
        <v>8859</v>
      </c>
      <c r="BZ286" s="8" t="s">
        <v>6554</v>
      </c>
      <c r="CA286" s="8"/>
      <c r="CB286" s="8"/>
      <c r="CC286" s="8"/>
      <c r="CD286" s="8"/>
      <c r="CE286" s="8" t="s">
        <v>797</v>
      </c>
      <c r="CF286" s="411">
        <v>26</v>
      </c>
      <c r="CG286" s="421" t="s">
        <v>6209</v>
      </c>
      <c r="CH286" s="421" t="s">
        <v>6210</v>
      </c>
      <c r="CI286" s="8" t="s">
        <v>8860</v>
      </c>
      <c r="CJ286" s="8"/>
      <c r="CK286" s="8"/>
    </row>
    <row r="287" spans="1:89" ht="76.5">
      <c r="A287" s="415">
        <v>286</v>
      </c>
      <c r="B287" s="415"/>
      <c r="C287" s="579">
        <v>2025</v>
      </c>
      <c r="D287" s="415" t="s">
        <v>8861</v>
      </c>
      <c r="E287" s="905" t="s">
        <v>8862</v>
      </c>
      <c r="F287" s="907" t="s">
        <v>8863</v>
      </c>
      <c r="G287" s="415" t="s">
        <v>6130</v>
      </c>
      <c r="H287" s="579">
        <v>1053338749</v>
      </c>
      <c r="I287" s="415">
        <v>3</v>
      </c>
      <c r="J287" s="415" t="s">
        <v>6131</v>
      </c>
      <c r="K287" s="506" t="s">
        <v>8864</v>
      </c>
      <c r="L287" s="415" t="s">
        <v>8865</v>
      </c>
      <c r="M287" s="415" t="s">
        <v>7619</v>
      </c>
      <c r="N287" s="415">
        <v>10</v>
      </c>
      <c r="O287" s="415" t="s">
        <v>6135</v>
      </c>
      <c r="P287" s="415" t="s">
        <v>8866</v>
      </c>
      <c r="Q287" s="482" t="s">
        <v>8856</v>
      </c>
      <c r="R287" s="647">
        <v>2</v>
      </c>
      <c r="S287" s="641">
        <v>77</v>
      </c>
      <c r="T287" s="482" t="s">
        <v>8867</v>
      </c>
      <c r="U287" s="482" t="s">
        <v>8827</v>
      </c>
      <c r="V287" s="482"/>
      <c r="W287" s="415"/>
      <c r="X287" s="579"/>
      <c r="Y287" s="647"/>
      <c r="Z287" s="415"/>
      <c r="AA287" s="482"/>
      <c r="AB287" s="495"/>
      <c r="AC287" s="420"/>
      <c r="AD287" s="420"/>
      <c r="AE287" s="420"/>
      <c r="AF287" s="420" t="s">
        <v>8827</v>
      </c>
      <c r="AG287" s="562">
        <f ca="1">_xlfn.DAYS(U287,TODAY())</f>
        <v>-126</v>
      </c>
      <c r="AH287" s="423" t="s">
        <v>6138</v>
      </c>
      <c r="AI287" s="423" t="s">
        <v>6138</v>
      </c>
      <c r="AJ287" s="346" t="s">
        <v>8868</v>
      </c>
      <c r="AK287" s="8" t="s">
        <v>6140</v>
      </c>
      <c r="AL287" s="503"/>
      <c r="AM287" s="424" t="s">
        <v>8869</v>
      </c>
      <c r="AN287" s="425" t="s">
        <v>8870</v>
      </c>
      <c r="AO287" s="4">
        <v>139400</v>
      </c>
      <c r="AP287" s="4"/>
      <c r="AQ287" s="234" t="e">
        <f>#REF!/R287</f>
        <v>#REF!</v>
      </c>
      <c r="AR287" s="234" t="e">
        <f>#REF!/AT287</f>
        <v>#REF!</v>
      </c>
      <c r="AS287" s="8" t="s">
        <v>8871</v>
      </c>
      <c r="AT287" s="4">
        <f>_xlfn.DAYS(U287,T287)</f>
        <v>78</v>
      </c>
      <c r="AU287" s="8" t="s">
        <v>6143</v>
      </c>
      <c r="AV287" s="8">
        <v>1000</v>
      </c>
      <c r="AW287" s="232" t="s">
        <v>8872</v>
      </c>
      <c r="AX287" s="392">
        <v>20000000</v>
      </c>
      <c r="AY287" s="8">
        <v>1211</v>
      </c>
      <c r="AZ287" s="392" t="s">
        <v>8873</v>
      </c>
      <c r="BA287" s="420">
        <v>45944</v>
      </c>
      <c r="BB287" s="421"/>
      <c r="BC287" s="422"/>
      <c r="BD287" s="420"/>
      <c r="BE287" s="8"/>
      <c r="BF287" s="8" t="s">
        <v>6144</v>
      </c>
      <c r="BG287" s="232" t="s">
        <v>8867</v>
      </c>
      <c r="BH287" s="4">
        <v>5</v>
      </c>
      <c r="BI287" s="8">
        <v>5</v>
      </c>
      <c r="BJ287" s="231" t="s">
        <v>8874</v>
      </c>
      <c r="BK287" s="4" t="s">
        <v>202</v>
      </c>
      <c r="BL287" s="232" t="s">
        <v>8875</v>
      </c>
      <c r="BM287" s="232" t="s">
        <v>8876</v>
      </c>
      <c r="BN287" s="232" t="s">
        <v>8877</v>
      </c>
      <c r="BO287" s="232" t="s">
        <v>6144</v>
      </c>
      <c r="BP287" s="232" t="s">
        <v>805</v>
      </c>
      <c r="BQ287" s="8"/>
      <c r="BR287" s="403"/>
      <c r="BS287" s="8" t="s">
        <v>875</v>
      </c>
      <c r="BT287" s="8"/>
      <c r="BU287" s="8" t="s">
        <v>6147</v>
      </c>
      <c r="BV287" s="8" t="s">
        <v>6148</v>
      </c>
      <c r="BW287" s="602">
        <v>3114508770</v>
      </c>
      <c r="BX287" s="591" t="s">
        <v>8878</v>
      </c>
      <c r="BY287" s="416">
        <v>33633</v>
      </c>
      <c r="BZ287" s="8" t="s">
        <v>6164</v>
      </c>
      <c r="CA287" s="8"/>
      <c r="CB287" s="8"/>
      <c r="CC287" s="8"/>
      <c r="CD287" s="8"/>
      <c r="CE287" s="8" t="s">
        <v>797</v>
      </c>
      <c r="CF287" s="411">
        <f ca="1">DATEDIF(BY287,TODAY(),"Y")</f>
        <v>34</v>
      </c>
      <c r="CG287" s="421" t="s">
        <v>6209</v>
      </c>
      <c r="CH287" s="421" t="s">
        <v>6166</v>
      </c>
      <c r="CI287" s="8" t="s">
        <v>8879</v>
      </c>
      <c r="CJ287" s="8"/>
      <c r="CK287" s="8"/>
    </row>
    <row r="288" spans="1:89" ht="45.75">
      <c r="A288" s="415">
        <v>287</v>
      </c>
      <c r="B288" s="415"/>
      <c r="C288" s="579">
        <v>2025</v>
      </c>
      <c r="D288" s="415" t="s">
        <v>8880</v>
      </c>
      <c r="E288" s="905" t="s">
        <v>8881</v>
      </c>
      <c r="F288" s="907" t="s">
        <v>8882</v>
      </c>
      <c r="G288" s="415" t="s">
        <v>6130</v>
      </c>
      <c r="H288" s="579">
        <v>1010168344</v>
      </c>
      <c r="I288" s="415">
        <v>8</v>
      </c>
      <c r="J288" s="415" t="s">
        <v>6131</v>
      </c>
      <c r="K288" s="506" t="s">
        <v>8848</v>
      </c>
      <c r="L288" s="415" t="s">
        <v>8883</v>
      </c>
      <c r="M288" s="415" t="s">
        <v>7629</v>
      </c>
      <c r="N288" s="415">
        <v>10</v>
      </c>
      <c r="O288" s="415" t="s">
        <v>6135</v>
      </c>
      <c r="P288" s="415" t="s">
        <v>8849</v>
      </c>
      <c r="Q288" s="482" t="s">
        <v>8856</v>
      </c>
      <c r="R288" s="647">
        <v>2</v>
      </c>
      <c r="S288" s="641">
        <v>77</v>
      </c>
      <c r="T288" s="482" t="s">
        <v>8867</v>
      </c>
      <c r="U288" s="482" t="s">
        <v>8827</v>
      </c>
      <c r="V288" s="482"/>
      <c r="W288" s="415"/>
      <c r="X288" s="579"/>
      <c r="Y288" s="647"/>
      <c r="Z288" s="415"/>
      <c r="AA288" s="482"/>
      <c r="AB288" s="495"/>
      <c r="AC288" s="420"/>
      <c r="AD288" s="420"/>
      <c r="AE288" s="420"/>
      <c r="AF288" s="420" t="s">
        <v>8827</v>
      </c>
      <c r="AG288" s="562">
        <f ca="1">_xlfn.DAYS(U288,TODAY())</f>
        <v>-126</v>
      </c>
      <c r="AH288" s="423" t="s">
        <v>6138</v>
      </c>
      <c r="AI288" s="423" t="s">
        <v>6138</v>
      </c>
      <c r="AJ288" s="346" t="s">
        <v>8884</v>
      </c>
      <c r="AK288" s="8" t="s">
        <v>8885</v>
      </c>
      <c r="AL288" s="503"/>
      <c r="AM288" s="424"/>
      <c r="AN288" s="425"/>
      <c r="AO288" s="4">
        <v>137620</v>
      </c>
      <c r="AP288" s="4"/>
      <c r="AQ288" s="234" t="e">
        <f>#REF!/R288</f>
        <v>#REF!</v>
      </c>
      <c r="AR288" s="234" t="e">
        <f>#REF!/AT288</f>
        <v>#REF!</v>
      </c>
      <c r="AS288" s="8" t="s">
        <v>8886</v>
      </c>
      <c r="AT288" s="4">
        <f>_xlfn.DAYS(U288,T288)</f>
        <v>78</v>
      </c>
      <c r="AU288" s="8" t="s">
        <v>6143</v>
      </c>
      <c r="AV288" s="8">
        <v>1001</v>
      </c>
      <c r="AW288" s="232" t="s">
        <v>8887</v>
      </c>
      <c r="AX288" s="392">
        <v>28000000</v>
      </c>
      <c r="AY288" s="8">
        <v>1212</v>
      </c>
      <c r="AZ288" s="392" t="s">
        <v>8855</v>
      </c>
      <c r="BA288" s="420">
        <v>45944</v>
      </c>
      <c r="BB288" s="421"/>
      <c r="BC288" s="422"/>
      <c r="BD288" s="420"/>
      <c r="BE288" s="8"/>
      <c r="BF288" s="8" t="s">
        <v>6144</v>
      </c>
      <c r="BG288" s="232"/>
      <c r="BH288" s="4"/>
      <c r="BI288" s="8"/>
      <c r="BJ288" s="231" t="s">
        <v>8888</v>
      </c>
      <c r="BK288" s="4" t="s">
        <v>1541</v>
      </c>
      <c r="BL288" s="232" t="s">
        <v>8856</v>
      </c>
      <c r="BM288" s="232" t="s">
        <v>8856</v>
      </c>
      <c r="BN288" s="232" t="s">
        <v>8889</v>
      </c>
      <c r="BO288" s="232" t="s">
        <v>6144</v>
      </c>
      <c r="BP288" s="232" t="s">
        <v>805</v>
      </c>
      <c r="BQ288" s="8"/>
      <c r="BR288" s="403"/>
      <c r="BS288" s="8" t="s">
        <v>875</v>
      </c>
      <c r="BT288" s="8"/>
      <c r="BU288" s="8" t="s">
        <v>6162</v>
      </c>
      <c r="BV288" s="8" t="s">
        <v>6148</v>
      </c>
      <c r="BW288" s="602">
        <v>3134399577</v>
      </c>
      <c r="BX288" s="591" t="s">
        <v>8890</v>
      </c>
      <c r="BY288" s="416">
        <v>31513</v>
      </c>
      <c r="BZ288" s="8" t="s">
        <v>6554</v>
      </c>
      <c r="CA288" s="8"/>
      <c r="CB288" s="8"/>
      <c r="CC288" s="8"/>
      <c r="CD288" s="8"/>
      <c r="CE288" s="8" t="s">
        <v>797</v>
      </c>
      <c r="CF288" s="411">
        <f ca="1">DATEDIF(BY288,TODAY(),"Y")</f>
        <v>40</v>
      </c>
      <c r="CG288" s="421" t="s">
        <v>6209</v>
      </c>
      <c r="CH288" s="421" t="s">
        <v>6210</v>
      </c>
      <c r="CI288" s="8" t="s">
        <v>8891</v>
      </c>
      <c r="CJ288" s="8"/>
      <c r="CK288" s="8"/>
    </row>
    <row r="289" spans="1:89" ht="60.75">
      <c r="A289" s="415">
        <v>288</v>
      </c>
      <c r="B289" s="415"/>
      <c r="C289" s="579">
        <v>2025</v>
      </c>
      <c r="D289" s="415" t="s">
        <v>8892</v>
      </c>
      <c r="E289" s="905" t="s">
        <v>8893</v>
      </c>
      <c r="F289" s="907" t="s">
        <v>8894</v>
      </c>
      <c r="G289" s="415" t="s">
        <v>6130</v>
      </c>
      <c r="H289" s="579">
        <v>1022374435</v>
      </c>
      <c r="I289" s="415">
        <v>6</v>
      </c>
      <c r="J289" s="415" t="s">
        <v>6131</v>
      </c>
      <c r="K289" s="506" t="s">
        <v>8895</v>
      </c>
      <c r="L289" s="415" t="s">
        <v>8896</v>
      </c>
      <c r="M289" s="415" t="s">
        <v>7629</v>
      </c>
      <c r="N289" s="415">
        <v>10</v>
      </c>
      <c r="O289" s="415" t="s">
        <v>6135</v>
      </c>
      <c r="P289" s="415" t="s">
        <v>8897</v>
      </c>
      <c r="Q289" s="482" t="s">
        <v>8856</v>
      </c>
      <c r="R289" s="647">
        <v>2</v>
      </c>
      <c r="S289" s="641">
        <v>77</v>
      </c>
      <c r="T289" s="482" t="s">
        <v>8867</v>
      </c>
      <c r="U289" s="482" t="s">
        <v>8827</v>
      </c>
      <c r="V289" s="482"/>
      <c r="W289" s="415"/>
      <c r="X289" s="579"/>
      <c r="Y289" s="647"/>
      <c r="Z289" s="415"/>
      <c r="AA289" s="482"/>
      <c r="AB289" s="495"/>
      <c r="AC289" s="420"/>
      <c r="AD289" s="420"/>
      <c r="AE289" s="420"/>
      <c r="AF289" s="420" t="s">
        <v>8827</v>
      </c>
      <c r="AG289" s="562">
        <f ca="1">_xlfn.DAYS(U289,TODAY())</f>
        <v>-126</v>
      </c>
      <c r="AH289" s="423" t="s">
        <v>6138</v>
      </c>
      <c r="AI289" s="423" t="s">
        <v>6138</v>
      </c>
      <c r="AJ289" s="346" t="s">
        <v>8898</v>
      </c>
      <c r="AK289" s="8" t="s">
        <v>8885</v>
      </c>
      <c r="AL289" s="503"/>
      <c r="AM289" s="424"/>
      <c r="AN289" s="425"/>
      <c r="AO289" s="4">
        <v>139563</v>
      </c>
      <c r="AP289" s="4"/>
      <c r="AQ289" s="234" t="e">
        <f>#REF!/R289</f>
        <v>#REF!</v>
      </c>
      <c r="AR289" s="234" t="e">
        <f>#REF!/AT289</f>
        <v>#REF!</v>
      </c>
      <c r="AS289" s="8" t="s">
        <v>8899</v>
      </c>
      <c r="AT289" s="4">
        <f>_xlfn.DAYS(U289,T289)</f>
        <v>78</v>
      </c>
      <c r="AU289" s="8" t="s">
        <v>6143</v>
      </c>
      <c r="AV289" s="8">
        <v>992</v>
      </c>
      <c r="AW289" s="232">
        <v>45932</v>
      </c>
      <c r="AX289" s="392">
        <v>20000000</v>
      </c>
      <c r="AY289" s="8">
        <v>1207</v>
      </c>
      <c r="AZ289" s="392" t="s">
        <v>8900</v>
      </c>
      <c r="BA289" s="420">
        <v>45944</v>
      </c>
      <c r="BB289" s="421"/>
      <c r="BC289" s="422"/>
      <c r="BD289" s="420"/>
      <c r="BE289" s="8"/>
      <c r="BF289" s="8" t="s">
        <v>6144</v>
      </c>
      <c r="BG289" s="232"/>
      <c r="BH289" s="4"/>
      <c r="BI289" s="8"/>
      <c r="BJ289" s="231"/>
      <c r="BK289" s="4"/>
      <c r="BL289" s="232"/>
      <c r="BM289" s="232"/>
      <c r="BN289" s="232"/>
      <c r="BO289" s="232" t="s">
        <v>64</v>
      </c>
      <c r="BP289" s="232"/>
      <c r="BQ289" s="8"/>
      <c r="BR289" s="403"/>
      <c r="BS289" s="8" t="s">
        <v>875</v>
      </c>
      <c r="BT289" s="8"/>
      <c r="BU289" s="8" t="s">
        <v>6147</v>
      </c>
      <c r="BV289" s="8" t="s">
        <v>6148</v>
      </c>
      <c r="BW289" s="602">
        <v>3170559904</v>
      </c>
      <c r="BX289" s="591" t="s">
        <v>8901</v>
      </c>
      <c r="BY289" s="416">
        <v>33671</v>
      </c>
      <c r="BZ289" s="8" t="s">
        <v>3136</v>
      </c>
      <c r="CA289" s="8"/>
      <c r="CB289" s="8"/>
      <c r="CC289" s="8"/>
      <c r="CD289" s="8"/>
      <c r="CE289" s="8" t="s">
        <v>797</v>
      </c>
      <c r="CF289" s="411">
        <f ca="1">DATEDIF(BY289,TODAY(),"Y")</f>
        <v>34</v>
      </c>
      <c r="CG289" s="421" t="s">
        <v>6181</v>
      </c>
      <c r="CH289" s="421" t="s">
        <v>6166</v>
      </c>
      <c r="CI289" s="8" t="s">
        <v>8902</v>
      </c>
      <c r="CJ289" s="8"/>
      <c r="CK289" s="8"/>
    </row>
    <row r="290" spans="1:89" ht="60.75">
      <c r="A290" s="415">
        <v>289</v>
      </c>
      <c r="B290" s="415"/>
      <c r="C290" s="579">
        <v>2025</v>
      </c>
      <c r="D290" s="415" t="s">
        <v>8903</v>
      </c>
      <c r="E290" s="905" t="s">
        <v>8904</v>
      </c>
      <c r="F290" s="907" t="s">
        <v>8905</v>
      </c>
      <c r="G290" s="415" t="s">
        <v>6130</v>
      </c>
      <c r="H290" s="579">
        <v>1100692924</v>
      </c>
      <c r="I290" s="415">
        <v>2</v>
      </c>
      <c r="J290" s="415" t="s">
        <v>6131</v>
      </c>
      <c r="K290" s="506" t="s">
        <v>8895</v>
      </c>
      <c r="L290" s="415" t="s">
        <v>8896</v>
      </c>
      <c r="M290" s="415" t="s">
        <v>7629</v>
      </c>
      <c r="N290" s="415">
        <v>10</v>
      </c>
      <c r="O290" s="415" t="s">
        <v>6135</v>
      </c>
      <c r="P290" s="415" t="s">
        <v>8897</v>
      </c>
      <c r="Q290" s="482" t="s">
        <v>8906</v>
      </c>
      <c r="R290" s="647">
        <v>2</v>
      </c>
      <c r="S290" s="641">
        <v>63</v>
      </c>
      <c r="T290" s="482" t="s">
        <v>8907</v>
      </c>
      <c r="U290" s="482" t="s">
        <v>8827</v>
      </c>
      <c r="V290" s="482"/>
      <c r="W290" s="415"/>
      <c r="X290" s="579"/>
      <c r="Y290" s="647"/>
      <c r="Z290" s="415"/>
      <c r="AA290" s="482"/>
      <c r="AB290" s="495"/>
      <c r="AC290" s="420"/>
      <c r="AD290" s="420"/>
      <c r="AE290" s="420"/>
      <c r="AF290" s="420" t="s">
        <v>8827</v>
      </c>
      <c r="AG290" s="562">
        <f ca="1">_xlfn.DAYS(U290,TODAY())</f>
        <v>-126</v>
      </c>
      <c r="AH290" s="423" t="s">
        <v>6138</v>
      </c>
      <c r="AI290" s="423" t="s">
        <v>6138</v>
      </c>
      <c r="AJ290" s="346" t="s">
        <v>8908</v>
      </c>
      <c r="AK290" s="8" t="s">
        <v>8885</v>
      </c>
      <c r="AL290" s="503"/>
      <c r="AM290" s="424"/>
      <c r="AN290" s="425"/>
      <c r="AO290" s="4">
        <v>139563</v>
      </c>
      <c r="AP290" s="4"/>
      <c r="AQ290" s="234" t="e">
        <f>#REF!/R290</f>
        <v>#REF!</v>
      </c>
      <c r="AR290" s="234" t="e">
        <f>#REF!/AT290</f>
        <v>#REF!</v>
      </c>
      <c r="AS290" s="8" t="s">
        <v>8909</v>
      </c>
      <c r="AT290" s="4">
        <f>_xlfn.DAYS(U290,T290)</f>
        <v>234</v>
      </c>
      <c r="AU290" s="8" t="s">
        <v>6143</v>
      </c>
      <c r="AV290" s="8">
        <v>992</v>
      </c>
      <c r="AW290" s="232" t="s">
        <v>8910</v>
      </c>
      <c r="AX290" s="392">
        <v>20000000</v>
      </c>
      <c r="AY290" s="8">
        <v>1238</v>
      </c>
      <c r="AZ290" s="392" t="s">
        <v>8911</v>
      </c>
      <c r="BA290" s="420">
        <v>45957</v>
      </c>
      <c r="BB290" s="421"/>
      <c r="BC290" s="422"/>
      <c r="BD290" s="420"/>
      <c r="BE290" s="8"/>
      <c r="BF290" s="8" t="s">
        <v>6144</v>
      </c>
      <c r="BG290" s="232" t="s">
        <v>8912</v>
      </c>
      <c r="BH290" s="4">
        <v>4</v>
      </c>
      <c r="BI290" s="8">
        <v>4</v>
      </c>
      <c r="BJ290" s="231" t="s">
        <v>8913</v>
      </c>
      <c r="BK290" s="4" t="s">
        <v>1541</v>
      </c>
      <c r="BL290" s="232" t="s">
        <v>8912</v>
      </c>
      <c r="BM290" s="232" t="s">
        <v>8906</v>
      </c>
      <c r="BN290" s="232" t="s">
        <v>8914</v>
      </c>
      <c r="BO290" s="232" t="s">
        <v>6144</v>
      </c>
      <c r="BP290" s="232" t="s">
        <v>805</v>
      </c>
      <c r="BQ290" s="8"/>
      <c r="BR290" s="403"/>
      <c r="BS290" s="8" t="s">
        <v>875</v>
      </c>
      <c r="BT290" s="8"/>
      <c r="BU290" s="8" t="s">
        <v>6147</v>
      </c>
      <c r="BV290" s="8" t="s">
        <v>6148</v>
      </c>
      <c r="BW290" s="602">
        <v>3015827341</v>
      </c>
      <c r="BY290" s="416"/>
      <c r="BZ290" s="8"/>
      <c r="CA290" s="8"/>
      <c r="CB290" s="8"/>
      <c r="CC290" s="8"/>
      <c r="CD290" s="8"/>
      <c r="CE290" s="8"/>
      <c r="CF290" s="411">
        <f ca="1">DATEDIF(BY290,TODAY(),"Y")</f>
        <v>126</v>
      </c>
      <c r="CG290" s="421"/>
      <c r="CH290" s="421"/>
      <c r="CI290" s="8" t="s">
        <v>8915</v>
      </c>
      <c r="CJ290" s="8"/>
      <c r="CK290" s="8"/>
    </row>
    <row r="291" spans="1:89" ht="60.75">
      <c r="A291" s="415">
        <v>290</v>
      </c>
      <c r="B291" s="415"/>
      <c r="C291" s="579">
        <v>2025</v>
      </c>
      <c r="D291" s="415" t="s">
        <v>8916</v>
      </c>
      <c r="E291" s="905" t="s">
        <v>8917</v>
      </c>
      <c r="F291" s="907" t="s">
        <v>8918</v>
      </c>
      <c r="G291" s="415" t="s">
        <v>6130</v>
      </c>
      <c r="H291" s="579">
        <v>79959076</v>
      </c>
      <c r="I291" s="415">
        <v>3</v>
      </c>
      <c r="J291" s="415" t="s">
        <v>6131</v>
      </c>
      <c r="K291" s="506" t="s">
        <v>8919</v>
      </c>
      <c r="L291" s="415" t="s">
        <v>8920</v>
      </c>
      <c r="M291" s="415" t="s">
        <v>7619</v>
      </c>
      <c r="N291" s="415">
        <v>10</v>
      </c>
      <c r="O291" s="415" t="s">
        <v>6135</v>
      </c>
      <c r="P291" s="415" t="s">
        <v>8921</v>
      </c>
      <c r="Q291" s="482" t="s">
        <v>8906</v>
      </c>
      <c r="R291" s="647">
        <v>2</v>
      </c>
      <c r="S291" s="641">
        <v>63</v>
      </c>
      <c r="T291" s="482" t="s">
        <v>8912</v>
      </c>
      <c r="U291" s="482" t="s">
        <v>8814</v>
      </c>
      <c r="V291" s="482"/>
      <c r="W291" s="415"/>
      <c r="X291" s="579"/>
      <c r="Y291" s="647"/>
      <c r="Z291" s="415"/>
      <c r="AA291" s="482"/>
      <c r="AB291" s="495"/>
      <c r="AC291" s="420"/>
      <c r="AD291" s="420"/>
      <c r="AE291" s="420"/>
      <c r="AF291" s="420" t="s">
        <v>8922</v>
      </c>
      <c r="AG291" s="562">
        <f ca="1">_xlfn.DAYS(U291,TODAY())</f>
        <v>-128</v>
      </c>
      <c r="AH291" s="423" t="s">
        <v>6138</v>
      </c>
      <c r="AI291" s="423" t="s">
        <v>6138</v>
      </c>
      <c r="AJ291" s="346" t="s">
        <v>8923</v>
      </c>
      <c r="AK291" s="8" t="s">
        <v>8885</v>
      </c>
      <c r="AL291" s="503"/>
      <c r="AM291" s="424" t="s">
        <v>8852</v>
      </c>
      <c r="AN291" s="425" t="s">
        <v>8853</v>
      </c>
      <c r="AO291" s="4">
        <v>138140</v>
      </c>
      <c r="AP291" s="4"/>
      <c r="AQ291" s="234" t="e">
        <f>#REF!/R291</f>
        <v>#REF!</v>
      </c>
      <c r="AR291" s="234" t="e">
        <f>#REF!/AT291</f>
        <v>#REF!</v>
      </c>
      <c r="AS291" s="8" t="s">
        <v>8924</v>
      </c>
      <c r="AT291" s="4">
        <f>_xlfn.DAYS(U291,T291)</f>
        <v>62</v>
      </c>
      <c r="AU291" s="8" t="s">
        <v>6143</v>
      </c>
      <c r="AV291" s="8">
        <v>982</v>
      </c>
      <c r="AW291" s="232">
        <v>45930</v>
      </c>
      <c r="AX291" s="392">
        <v>40000000</v>
      </c>
      <c r="AY291" s="8">
        <v>1236</v>
      </c>
      <c r="AZ291" s="392" t="s">
        <v>8925</v>
      </c>
      <c r="BA291" s="420">
        <v>45957</v>
      </c>
      <c r="BB291" s="421"/>
      <c r="BC291" s="422"/>
      <c r="BD291" s="420"/>
      <c r="BE291" s="8"/>
      <c r="BF291" s="8" t="s">
        <v>6144</v>
      </c>
      <c r="BG291" s="232"/>
      <c r="BH291" s="4"/>
      <c r="BI291" s="8"/>
      <c r="BJ291" s="231"/>
      <c r="BK291" s="4"/>
      <c r="BL291" s="232"/>
      <c r="BM291" s="232"/>
      <c r="BN291" s="232"/>
      <c r="BO291" s="232" t="s">
        <v>64</v>
      </c>
      <c r="BP291" s="232"/>
      <c r="BQ291" s="8"/>
      <c r="BR291" s="403"/>
      <c r="BS291" s="8" t="s">
        <v>875</v>
      </c>
      <c r="BT291" s="8"/>
      <c r="BU291" s="8" t="s">
        <v>6147</v>
      </c>
      <c r="BV291" s="8" t="s">
        <v>6148</v>
      </c>
      <c r="BW291" s="602">
        <v>3214308188</v>
      </c>
      <c r="BX291" s="591" t="s">
        <v>8926</v>
      </c>
      <c r="BY291" s="416">
        <v>29717</v>
      </c>
      <c r="BZ291" s="8" t="s">
        <v>6164</v>
      </c>
      <c r="CA291" s="8"/>
      <c r="CB291" s="8"/>
      <c r="CC291" s="8"/>
      <c r="CD291" s="8"/>
      <c r="CE291" s="8" t="s">
        <v>797</v>
      </c>
      <c r="CF291" s="411">
        <f ca="1">DATEDIF(BY291,TODAY(),"Y")</f>
        <v>44</v>
      </c>
      <c r="CG291" s="421" t="s">
        <v>6181</v>
      </c>
      <c r="CH291" s="421" t="s">
        <v>6245</v>
      </c>
      <c r="CI291" s="8" t="s">
        <v>8927</v>
      </c>
      <c r="CJ291" s="8"/>
      <c r="CK291" s="8"/>
    </row>
    <row r="292" spans="1:89" ht="60.75">
      <c r="A292" s="415">
        <v>291</v>
      </c>
      <c r="B292" s="415"/>
      <c r="C292" s="579">
        <v>2025</v>
      </c>
      <c r="D292" s="415" t="s">
        <v>8928</v>
      </c>
      <c r="E292" s="905" t="s">
        <v>8929</v>
      </c>
      <c r="F292" s="907" t="s">
        <v>8930</v>
      </c>
      <c r="G292" s="415" t="s">
        <v>6130</v>
      </c>
      <c r="H292" s="579">
        <v>80773423</v>
      </c>
      <c r="I292" s="415">
        <v>1</v>
      </c>
      <c r="J292" s="415" t="s">
        <v>6131</v>
      </c>
      <c r="K292" s="506" t="s">
        <v>6132</v>
      </c>
      <c r="L292" s="415" t="s">
        <v>8883</v>
      </c>
      <c r="M292" s="415" t="s">
        <v>7619</v>
      </c>
      <c r="N292" s="415">
        <v>10</v>
      </c>
      <c r="O292" s="415" t="s">
        <v>6135</v>
      </c>
      <c r="P292" s="415" t="s">
        <v>8931</v>
      </c>
      <c r="Q292" s="482" t="s">
        <v>8932</v>
      </c>
      <c r="R292" s="647">
        <v>2</v>
      </c>
      <c r="S292" s="641">
        <v>87</v>
      </c>
      <c r="T292" s="482" t="s">
        <v>8933</v>
      </c>
      <c r="U292" s="482" t="s">
        <v>8934</v>
      </c>
      <c r="V292" s="482"/>
      <c r="W292" s="415"/>
      <c r="X292" s="579"/>
      <c r="Y292" s="647"/>
      <c r="Z292" s="415"/>
      <c r="AA292" s="482"/>
      <c r="AB292" s="495"/>
      <c r="AC292" s="420"/>
      <c r="AD292" s="420"/>
      <c r="AE292" s="420"/>
      <c r="AF292" s="420" t="s">
        <v>8934</v>
      </c>
      <c r="AG292" s="562">
        <f ca="1">_xlfn.DAYS(U292,TODAY())</f>
        <v>-100</v>
      </c>
      <c r="AH292" s="423" t="s">
        <v>6138</v>
      </c>
      <c r="AI292" s="423" t="s">
        <v>6138</v>
      </c>
      <c r="AJ292" s="346" t="s">
        <v>8935</v>
      </c>
      <c r="AK292" s="8" t="s">
        <v>8936</v>
      </c>
      <c r="AL292" s="503"/>
      <c r="AM292" s="424"/>
      <c r="AN292" s="425"/>
      <c r="AO292" s="4">
        <v>141826</v>
      </c>
      <c r="AP292" s="4"/>
      <c r="AQ292" s="234" t="e">
        <f>#REF!/R292</f>
        <v>#REF!</v>
      </c>
      <c r="AR292" s="234" t="e">
        <f>#REF!/AT292</f>
        <v>#REF!</v>
      </c>
      <c r="AS292" s="8" t="s">
        <v>8937</v>
      </c>
      <c r="AT292" s="4">
        <f>_xlfn.DAYS(U292,T292)</f>
        <v>87</v>
      </c>
      <c r="AU292" s="8" t="s">
        <v>6143</v>
      </c>
      <c r="AV292" s="8">
        <v>1035</v>
      </c>
      <c r="AW292" s="232">
        <v>45959</v>
      </c>
      <c r="AX292" s="392">
        <v>40333340</v>
      </c>
      <c r="AY292" s="8">
        <v>1245</v>
      </c>
      <c r="AZ292" s="392" t="s">
        <v>8938</v>
      </c>
      <c r="BA292" s="420">
        <v>45960</v>
      </c>
      <c r="BB292" s="421"/>
      <c r="BC292" s="422"/>
      <c r="BD292" s="420"/>
      <c r="BE292" s="8"/>
      <c r="BF292" s="8" t="s">
        <v>6144</v>
      </c>
      <c r="BG292" s="232" t="s">
        <v>8939</v>
      </c>
      <c r="BH292" s="4">
        <v>1</v>
      </c>
      <c r="BI292" s="8">
        <v>1</v>
      </c>
      <c r="BJ292" s="231" t="s">
        <v>8940</v>
      </c>
      <c r="BK292" s="4" t="s">
        <v>202</v>
      </c>
      <c r="BL292" s="232" t="s">
        <v>8941</v>
      </c>
      <c r="BM292" s="232" t="s">
        <v>8941</v>
      </c>
      <c r="BN292" s="232" t="s">
        <v>8942</v>
      </c>
      <c r="BO292" s="232" t="s">
        <v>6144</v>
      </c>
      <c r="BP292" s="232" t="s">
        <v>805</v>
      </c>
      <c r="BQ292" s="8"/>
      <c r="BR292" s="403"/>
      <c r="BS292" s="8" t="s">
        <v>875</v>
      </c>
      <c r="BT292" s="8"/>
      <c r="BU292" s="8" t="s">
        <v>6147</v>
      </c>
      <c r="BV292" s="8" t="s">
        <v>6148</v>
      </c>
      <c r="BW292" s="602"/>
      <c r="BX292" s="591" t="s">
        <v>8943</v>
      </c>
      <c r="BY292" s="416"/>
      <c r="BZ292" s="8"/>
      <c r="CA292" s="8"/>
      <c r="CB292" s="8"/>
      <c r="CC292" s="8"/>
      <c r="CD292" s="8"/>
      <c r="CE292" s="8"/>
      <c r="CF292" s="411">
        <f ca="1">DATEDIF(BY292,TODAY(),"Y")</f>
        <v>126</v>
      </c>
      <c r="CG292" s="421"/>
      <c r="CH292" s="421"/>
      <c r="CI292" s="8" t="s">
        <v>8944</v>
      </c>
      <c r="CJ292" s="8"/>
      <c r="CK292" s="8"/>
    </row>
    <row r="293" spans="1:89" s="720" customFormat="1" ht="60.75">
      <c r="A293" s="696">
        <v>292</v>
      </c>
      <c r="B293" s="696"/>
      <c r="C293" s="697">
        <v>2025</v>
      </c>
      <c r="D293" s="696" t="s">
        <v>8945</v>
      </c>
      <c r="E293" s="911" t="s">
        <v>8946</v>
      </c>
      <c r="F293" s="912" t="s">
        <v>8947</v>
      </c>
      <c r="G293" s="696" t="s">
        <v>6130</v>
      </c>
      <c r="H293" s="697">
        <v>1014180686</v>
      </c>
      <c r="I293" s="696">
        <v>5</v>
      </c>
      <c r="J293" s="696" t="s">
        <v>6131</v>
      </c>
      <c r="K293" s="698" t="s">
        <v>8848</v>
      </c>
      <c r="L293" s="696" t="s">
        <v>8883</v>
      </c>
      <c r="M293" s="696" t="s">
        <v>8948</v>
      </c>
      <c r="N293" s="696">
        <v>10</v>
      </c>
      <c r="O293" s="696" t="s">
        <v>6135</v>
      </c>
      <c r="P293" s="696" t="s">
        <v>8949</v>
      </c>
      <c r="Q293" s="699" t="s">
        <v>8950</v>
      </c>
      <c r="R293" s="700">
        <v>2</v>
      </c>
      <c r="S293" s="701">
        <v>80</v>
      </c>
      <c r="T293" s="699" t="s">
        <v>8907</v>
      </c>
      <c r="U293" s="699" t="s">
        <v>8951</v>
      </c>
      <c r="V293" s="699">
        <v>45993</v>
      </c>
      <c r="W293" s="696" t="s">
        <v>8952</v>
      </c>
      <c r="X293" s="697">
        <v>1033711205</v>
      </c>
      <c r="Y293" s="700"/>
      <c r="Z293" s="696"/>
      <c r="AA293" s="699"/>
      <c r="AB293" s="702"/>
      <c r="AC293" s="484"/>
      <c r="AD293" s="484"/>
      <c r="AE293" s="484"/>
      <c r="AF293" s="484" t="s">
        <v>8953</v>
      </c>
      <c r="AG293" s="703">
        <f ca="1">_xlfn.DAYS(U293,TODAY())</f>
        <v>-102</v>
      </c>
      <c r="AH293" s="704" t="s">
        <v>6138</v>
      </c>
      <c r="AI293" s="704" t="s">
        <v>6138</v>
      </c>
      <c r="AJ293" s="705" t="s">
        <v>8954</v>
      </c>
      <c r="AK293" s="706" t="s">
        <v>8955</v>
      </c>
      <c r="AL293" s="707"/>
      <c r="AM293" s="708"/>
      <c r="AN293" s="709"/>
      <c r="AO293" s="487">
        <v>141829</v>
      </c>
      <c r="AP293" s="487"/>
      <c r="AQ293" s="710" t="e">
        <f>#REF!/R293</f>
        <v>#REF!</v>
      </c>
      <c r="AR293" s="710" t="e">
        <f>#REF!/AT293</f>
        <v>#REF!</v>
      </c>
      <c r="AS293" s="706" t="s">
        <v>8956</v>
      </c>
      <c r="AT293" s="487">
        <f>_xlfn.DAYS(U293,T293)</f>
        <v>258</v>
      </c>
      <c r="AU293" s="706" t="s">
        <v>6143</v>
      </c>
      <c r="AV293" s="706">
        <v>1033</v>
      </c>
      <c r="AW293" s="711">
        <v>45959</v>
      </c>
      <c r="AX293" s="712">
        <v>40333340</v>
      </c>
      <c r="AY293" s="706">
        <v>1248</v>
      </c>
      <c r="AZ293" s="712" t="s">
        <v>8957</v>
      </c>
      <c r="BA293" s="484">
        <v>45960</v>
      </c>
      <c r="BB293" s="485" t="s">
        <v>21</v>
      </c>
      <c r="BC293" s="486" t="s">
        <v>21</v>
      </c>
      <c r="BD293" s="484" t="s">
        <v>21</v>
      </c>
      <c r="BE293" s="706" t="s">
        <v>21</v>
      </c>
      <c r="BF293" s="706" t="s">
        <v>6144</v>
      </c>
      <c r="BG293" s="711">
        <v>45966</v>
      </c>
      <c r="BH293" s="487">
        <v>1</v>
      </c>
      <c r="BI293" s="706">
        <v>1</v>
      </c>
      <c r="BJ293" s="713" t="s">
        <v>8958</v>
      </c>
      <c r="BK293" s="815" t="s">
        <v>202</v>
      </c>
      <c r="BL293" s="711">
        <v>46013</v>
      </c>
      <c r="BM293" s="711">
        <v>45994</v>
      </c>
      <c r="BN293" s="711">
        <v>46242</v>
      </c>
      <c r="BO293" s="711" t="s">
        <v>6144</v>
      </c>
      <c r="BP293" s="711" t="s">
        <v>805</v>
      </c>
      <c r="BQ293" s="706"/>
      <c r="BR293" s="714"/>
      <c r="BS293" s="706" t="s">
        <v>875</v>
      </c>
      <c r="BT293" s="706"/>
      <c r="BU293" s="706" t="s">
        <v>6162</v>
      </c>
      <c r="BV293" s="706" t="s">
        <v>6148</v>
      </c>
      <c r="BW293" s="715">
        <v>3507489670</v>
      </c>
      <c r="BX293" s="716" t="s">
        <v>8959</v>
      </c>
      <c r="BY293" s="717">
        <v>32690</v>
      </c>
      <c r="BZ293" s="706" t="s">
        <v>6164</v>
      </c>
      <c r="CA293" s="706"/>
      <c r="CB293" s="706"/>
      <c r="CC293" s="706"/>
      <c r="CD293" s="706"/>
      <c r="CE293" s="706" t="s">
        <v>797</v>
      </c>
      <c r="CF293" s="718">
        <f ca="1">DATEDIF(BY293,TODAY(),"Y")</f>
        <v>36</v>
      </c>
      <c r="CG293" s="485" t="s">
        <v>6165</v>
      </c>
      <c r="CH293" s="485" t="s">
        <v>6210</v>
      </c>
      <c r="CI293" s="719" t="s">
        <v>8960</v>
      </c>
      <c r="CJ293" s="706"/>
      <c r="CK293" s="706"/>
    </row>
    <row r="294" spans="1:89" ht="60.75">
      <c r="A294" s="415">
        <v>293</v>
      </c>
      <c r="B294" s="415"/>
      <c r="C294" s="579">
        <v>2025</v>
      </c>
      <c r="D294" s="415" t="s">
        <v>8961</v>
      </c>
      <c r="E294" s="905" t="s">
        <v>8962</v>
      </c>
      <c r="F294" s="907" t="s">
        <v>8963</v>
      </c>
      <c r="G294" s="415" t="s">
        <v>6130</v>
      </c>
      <c r="H294" s="579">
        <v>79593478</v>
      </c>
      <c r="I294" s="415">
        <v>8</v>
      </c>
      <c r="J294" s="415" t="s">
        <v>6131</v>
      </c>
      <c r="K294" s="506" t="s">
        <v>8848</v>
      </c>
      <c r="L294" s="415" t="s">
        <v>8883</v>
      </c>
      <c r="M294" s="415" t="s">
        <v>7619</v>
      </c>
      <c r="N294" s="415">
        <v>10</v>
      </c>
      <c r="O294" s="415" t="s">
        <v>6135</v>
      </c>
      <c r="P294" s="415" t="s">
        <v>8964</v>
      </c>
      <c r="Q294" s="482" t="s">
        <v>8950</v>
      </c>
      <c r="R294" s="647">
        <v>2</v>
      </c>
      <c r="S294" s="641">
        <v>75</v>
      </c>
      <c r="T294" s="482" t="s">
        <v>8965</v>
      </c>
      <c r="U294" s="482" t="s">
        <v>8966</v>
      </c>
      <c r="V294" s="482"/>
      <c r="W294" s="415"/>
      <c r="X294" s="579"/>
      <c r="Y294" s="647"/>
      <c r="Z294" s="415"/>
      <c r="AA294" s="482"/>
      <c r="AB294" s="495"/>
      <c r="AC294" s="420"/>
      <c r="AD294" s="420"/>
      <c r="AE294" s="420"/>
      <c r="AF294" s="420" t="s">
        <v>8966</v>
      </c>
      <c r="AG294" s="562">
        <f ca="1">_xlfn.DAYS(U294,TODAY())</f>
        <v>-107</v>
      </c>
      <c r="AH294" s="423" t="s">
        <v>6138</v>
      </c>
      <c r="AI294" s="423" t="s">
        <v>6138</v>
      </c>
      <c r="AJ294" s="346" t="s">
        <v>8967</v>
      </c>
      <c r="AK294" s="8" t="s">
        <v>8968</v>
      </c>
      <c r="AL294" s="503"/>
      <c r="AM294" s="424"/>
      <c r="AN294" s="425"/>
      <c r="AO294" s="4">
        <v>141848</v>
      </c>
      <c r="AP294" s="4"/>
      <c r="AQ294" s="234" t="e">
        <f>#REF!/R294</f>
        <v>#REF!</v>
      </c>
      <c r="AR294" s="234" t="e">
        <f>#REF!/AT294</f>
        <v>#REF!</v>
      </c>
      <c r="AS294" s="8" t="s">
        <v>8969</v>
      </c>
      <c r="AT294" s="4">
        <f>_xlfn.DAYS(U294,T294)</f>
        <v>222</v>
      </c>
      <c r="AU294" s="8" t="s">
        <v>6143</v>
      </c>
      <c r="AV294" s="8">
        <v>1034</v>
      </c>
      <c r="AW294" s="232">
        <v>45959</v>
      </c>
      <c r="AX294" s="392">
        <v>36666680</v>
      </c>
      <c r="AY294" s="8">
        <v>1252</v>
      </c>
      <c r="AZ294" s="392" t="s">
        <v>8970</v>
      </c>
      <c r="BA294" s="420">
        <v>45967</v>
      </c>
      <c r="BB294" s="421"/>
      <c r="BC294" s="422"/>
      <c r="BD294" s="420"/>
      <c r="BE294" s="8"/>
      <c r="BF294" s="8" t="s">
        <v>6144</v>
      </c>
      <c r="BG294" s="232"/>
      <c r="BH294" s="4">
        <v>1</v>
      </c>
      <c r="BI294" s="8">
        <v>1</v>
      </c>
      <c r="BJ294" s="231" t="s">
        <v>8971</v>
      </c>
      <c r="BK294" s="4" t="s">
        <v>202</v>
      </c>
      <c r="BL294" s="232" t="s">
        <v>8972</v>
      </c>
      <c r="BM294" s="232" t="s">
        <v>8973</v>
      </c>
      <c r="BN294" s="232" t="s">
        <v>8974</v>
      </c>
      <c r="BO294" s="232" t="s">
        <v>6144</v>
      </c>
      <c r="BP294" s="232" t="s">
        <v>805</v>
      </c>
      <c r="BQ294" s="8"/>
      <c r="BR294" s="403"/>
      <c r="BS294" s="8" t="s">
        <v>875</v>
      </c>
      <c r="BT294" s="8"/>
      <c r="BU294" s="8" t="s">
        <v>6147</v>
      </c>
      <c r="BV294" s="8" t="s">
        <v>6148</v>
      </c>
      <c r="BW294" s="602"/>
      <c r="BX294" s="591" t="s">
        <v>8975</v>
      </c>
      <c r="BY294" s="416">
        <v>26462</v>
      </c>
      <c r="BZ294" s="8" t="s">
        <v>6164</v>
      </c>
      <c r="CA294" s="8"/>
      <c r="CB294" s="8"/>
      <c r="CC294" s="8"/>
      <c r="CD294" s="8"/>
      <c r="CE294" s="8" t="s">
        <v>797</v>
      </c>
      <c r="CF294" s="411">
        <f ca="1">DATEDIF(BY294,TODAY(),"Y")</f>
        <v>53</v>
      </c>
      <c r="CG294" s="421" t="s">
        <v>6165</v>
      </c>
      <c r="CH294" s="421" t="s">
        <v>6245</v>
      </c>
      <c r="CI294" s="8" t="s">
        <v>8976</v>
      </c>
      <c r="CJ294" s="8"/>
      <c r="CK294" s="8"/>
    </row>
    <row r="295" spans="1:89">
      <c r="A295" s="415">
        <v>294</v>
      </c>
      <c r="B295" s="415"/>
      <c r="C295" s="579">
        <v>2025</v>
      </c>
      <c r="D295" s="415"/>
      <c r="E295" s="905"/>
      <c r="F295" s="907"/>
      <c r="G295" s="415"/>
      <c r="H295" s="579"/>
      <c r="I295" s="415"/>
      <c r="J295" s="415"/>
      <c r="K295" s="506"/>
      <c r="L295" s="415"/>
      <c r="M295" s="415"/>
      <c r="N295" s="415"/>
      <c r="O295" s="415"/>
      <c r="P295" s="415"/>
      <c r="Q295" s="482"/>
      <c r="R295" s="647"/>
      <c r="S295" s="641">
        <f>_xlfn.DAYS(U295,T295)</f>
        <v>0</v>
      </c>
      <c r="T295" s="482"/>
      <c r="U295" s="482"/>
      <c r="V295" s="482"/>
      <c r="W295" s="415"/>
      <c r="X295" s="579"/>
      <c r="Y295" s="647"/>
      <c r="Z295" s="415"/>
      <c r="AA295" s="482"/>
      <c r="AB295" s="495"/>
      <c r="AC295" s="420"/>
      <c r="AD295" s="420"/>
      <c r="AE295" s="420"/>
      <c r="AF295" s="420"/>
      <c r="AG295" s="562">
        <f ca="1">_xlfn.DAYS(U295,TODAY())</f>
        <v>-46148</v>
      </c>
      <c r="AH295" s="423"/>
      <c r="AI295" s="423"/>
      <c r="AJ295" s="346" t="s">
        <v>8977</v>
      </c>
      <c r="AK295" s="8"/>
      <c r="AL295" s="503"/>
      <c r="AM295" s="424"/>
      <c r="AN295" s="425"/>
      <c r="AO295" s="4"/>
      <c r="AP295" s="4"/>
      <c r="AQ295" s="234" t="e">
        <f>#REF!/R295</f>
        <v>#REF!</v>
      </c>
      <c r="AR295" s="234" t="e">
        <f>#REF!/AT295</f>
        <v>#REF!</v>
      </c>
      <c r="AS295" s="8"/>
      <c r="AT295" s="4">
        <f>_xlfn.DAYS(U295,T295)</f>
        <v>0</v>
      </c>
      <c r="AU295" s="8"/>
      <c r="AV295" s="8"/>
      <c r="AW295" s="232"/>
      <c r="AX295" s="392"/>
      <c r="AY295" s="8"/>
      <c r="AZ295" s="392"/>
      <c r="BA295" s="420"/>
      <c r="BB295" s="421"/>
      <c r="BC295" s="422"/>
      <c r="BD295" s="420"/>
      <c r="BE295" s="8"/>
      <c r="BF295" s="8"/>
      <c r="BG295" s="232"/>
      <c r="BH295" s="4"/>
      <c r="BI295" s="8"/>
      <c r="BJ295" s="231"/>
      <c r="BK295" s="4"/>
      <c r="BL295" s="232"/>
      <c r="BM295" s="232"/>
      <c r="BN295" s="232"/>
      <c r="BO295" s="232"/>
      <c r="BP295" s="232"/>
      <c r="BQ295" s="8"/>
      <c r="BR295" s="403"/>
      <c r="BS295" s="8"/>
      <c r="BT295" s="8"/>
      <c r="BU295" s="8"/>
      <c r="BV295" s="8"/>
      <c r="BW295" s="602"/>
      <c r="BY295" s="416"/>
      <c r="BZ295" s="8"/>
      <c r="CA295" s="8"/>
      <c r="CB295" s="8"/>
      <c r="CC295" s="8"/>
      <c r="CD295" s="8"/>
      <c r="CE295" s="8"/>
      <c r="CF295" s="411">
        <f ca="1">DATEDIF(BY295,TODAY(),"Y")</f>
        <v>126</v>
      </c>
      <c r="CG295" s="421"/>
      <c r="CH295" s="421"/>
      <c r="CI295" s="8"/>
      <c r="CJ295" s="8"/>
      <c r="CK295" s="8"/>
    </row>
    <row r="296" spans="1:89" ht="60.75">
      <c r="A296" s="415">
        <v>295</v>
      </c>
      <c r="B296" s="415"/>
      <c r="C296" s="579">
        <v>2025</v>
      </c>
      <c r="D296" s="415" t="s">
        <v>8978</v>
      </c>
      <c r="E296" s="905" t="s">
        <v>8979</v>
      </c>
      <c r="F296" s="907" t="s">
        <v>8980</v>
      </c>
      <c r="G296" s="415" t="s">
        <v>6130</v>
      </c>
      <c r="H296" s="579">
        <v>1010207453</v>
      </c>
      <c r="I296" s="415">
        <v>0</v>
      </c>
      <c r="J296" s="415" t="s">
        <v>6131</v>
      </c>
      <c r="K296" s="506" t="s">
        <v>6132</v>
      </c>
      <c r="L296" s="415" t="s">
        <v>8883</v>
      </c>
      <c r="M296" s="415" t="s">
        <v>7619</v>
      </c>
      <c r="N296" s="415">
        <v>10</v>
      </c>
      <c r="O296" s="415" t="s">
        <v>6135</v>
      </c>
      <c r="P296" s="415" t="s">
        <v>8981</v>
      </c>
      <c r="Q296" s="482" t="s">
        <v>8950</v>
      </c>
      <c r="R296" s="647">
        <v>2</v>
      </c>
      <c r="S296" s="641">
        <v>60</v>
      </c>
      <c r="T296" s="482" t="s">
        <v>8950</v>
      </c>
      <c r="U296" s="482" t="s">
        <v>8982</v>
      </c>
      <c r="V296" s="482"/>
      <c r="W296" s="415"/>
      <c r="X296" s="579"/>
      <c r="Y296" s="647"/>
      <c r="Z296" s="415"/>
      <c r="AA296" s="482"/>
      <c r="AB296" s="495"/>
      <c r="AC296" s="420"/>
      <c r="AD296" s="420"/>
      <c r="AE296" s="420"/>
      <c r="AF296" s="420" t="s">
        <v>8982</v>
      </c>
      <c r="AG296" s="562">
        <f ca="1">_xlfn.DAYS(U296,TODAY())</f>
        <v>-66</v>
      </c>
      <c r="AH296" s="423" t="s">
        <v>6138</v>
      </c>
      <c r="AI296" s="423" t="s">
        <v>6138</v>
      </c>
      <c r="AJ296" s="346" t="s">
        <v>8983</v>
      </c>
      <c r="AK296" s="8" t="s">
        <v>8984</v>
      </c>
      <c r="AL296" s="503"/>
      <c r="AM296" s="424" t="s">
        <v>7057</v>
      </c>
      <c r="AN296" s="425" t="s">
        <v>8985</v>
      </c>
      <c r="AO296" s="4">
        <v>143882</v>
      </c>
      <c r="AP296" s="4"/>
      <c r="AQ296" s="234" t="e">
        <f>#REF!/R296</f>
        <v>#REF!</v>
      </c>
      <c r="AR296" s="234" t="e">
        <f>#REF!/AT296</f>
        <v>#REF!</v>
      </c>
      <c r="AS296" s="8" t="s">
        <v>8986</v>
      </c>
      <c r="AT296" s="4">
        <f>_xlfn.DAYS(U296,T296)</f>
        <v>324</v>
      </c>
      <c r="AU296" s="8" t="s">
        <v>6143</v>
      </c>
      <c r="AV296" s="8">
        <v>1038</v>
      </c>
      <c r="AW296" s="232">
        <v>45960</v>
      </c>
      <c r="AX296" s="392">
        <v>24000000</v>
      </c>
      <c r="AY296" s="8">
        <v>1247</v>
      </c>
      <c r="AZ296" s="392" t="s">
        <v>8987</v>
      </c>
      <c r="BA296" s="420">
        <v>45965</v>
      </c>
      <c r="BB296" s="421"/>
      <c r="BC296" s="422"/>
      <c r="BD296" s="420"/>
      <c r="BE296" s="8"/>
      <c r="BF296" s="8" t="s">
        <v>6144</v>
      </c>
      <c r="BG296" s="232">
        <v>45758</v>
      </c>
      <c r="BH296" s="4">
        <v>1</v>
      </c>
      <c r="BI296" s="8">
        <v>1</v>
      </c>
      <c r="BJ296" s="231" t="s">
        <v>8988</v>
      </c>
      <c r="BK296" s="4" t="s">
        <v>1056</v>
      </c>
      <c r="BL296" s="232" t="s">
        <v>8973</v>
      </c>
      <c r="BM296" s="232">
        <v>45965</v>
      </c>
      <c r="BN296" s="232" t="s">
        <v>8989</v>
      </c>
      <c r="BO296" s="232" t="s">
        <v>6144</v>
      </c>
      <c r="BP296" s="232" t="s">
        <v>805</v>
      </c>
      <c r="BQ296" s="8"/>
      <c r="BR296" s="403"/>
      <c r="BS296" s="8" t="s">
        <v>875</v>
      </c>
      <c r="BT296" s="8"/>
      <c r="BU296" s="8" t="s">
        <v>6162</v>
      </c>
      <c r="BV296" s="8" t="s">
        <v>6148</v>
      </c>
      <c r="BW296" s="602">
        <v>3214031222</v>
      </c>
      <c r="BX296" s="591" t="s">
        <v>8990</v>
      </c>
      <c r="BY296" s="416">
        <v>34054</v>
      </c>
      <c r="BZ296" s="8" t="s">
        <v>3831</v>
      </c>
      <c r="CA296" s="8"/>
      <c r="CB296" s="8"/>
      <c r="CC296" s="8"/>
      <c r="CD296" s="8"/>
      <c r="CE296" s="8" t="s">
        <v>797</v>
      </c>
      <c r="CF296" s="411">
        <f ca="1">DATEDIF(BY296,TODAY(),"Y")</f>
        <v>33</v>
      </c>
      <c r="CG296" s="421" t="s">
        <v>6181</v>
      </c>
      <c r="CH296" s="421" t="s">
        <v>6210</v>
      </c>
      <c r="CI296" s="8" t="s">
        <v>8991</v>
      </c>
      <c r="CJ296" s="8"/>
      <c r="CK296" s="8"/>
    </row>
    <row r="297" spans="1:89" ht="76.5">
      <c r="A297" s="415">
        <v>296</v>
      </c>
      <c r="B297" s="415"/>
      <c r="C297" s="579">
        <v>2025</v>
      </c>
      <c r="D297" s="415" t="s">
        <v>8992</v>
      </c>
      <c r="E297" s="905" t="s">
        <v>8993</v>
      </c>
      <c r="F297" s="907" t="s">
        <v>8994</v>
      </c>
      <c r="G297" s="415" t="s">
        <v>7988</v>
      </c>
      <c r="H297" s="579">
        <v>900910140</v>
      </c>
      <c r="I297" s="415">
        <v>2</v>
      </c>
      <c r="J297" s="415" t="s">
        <v>6775</v>
      </c>
      <c r="K297" s="506" t="s">
        <v>8995</v>
      </c>
      <c r="L297" s="415" t="s">
        <v>8996</v>
      </c>
      <c r="M297" s="415" t="s">
        <v>8490</v>
      </c>
      <c r="N297" s="415">
        <v>4</v>
      </c>
      <c r="O297" s="415" t="s">
        <v>8491</v>
      </c>
      <c r="P297" s="415" t="s">
        <v>8997</v>
      </c>
      <c r="Q297" s="482" t="s">
        <v>8907</v>
      </c>
      <c r="R297" s="647">
        <v>12</v>
      </c>
      <c r="S297" s="641">
        <v>360</v>
      </c>
      <c r="T297" s="482" t="s">
        <v>8998</v>
      </c>
      <c r="U297" s="482" t="s">
        <v>8999</v>
      </c>
      <c r="V297" s="482"/>
      <c r="W297" s="415"/>
      <c r="X297" s="579"/>
      <c r="Y297" s="647"/>
      <c r="Z297" s="415"/>
      <c r="AA297" s="482"/>
      <c r="AB297" s="495"/>
      <c r="AC297" s="420"/>
      <c r="AD297" s="420"/>
      <c r="AE297" s="420"/>
      <c r="AF297" s="420" t="s">
        <v>9000</v>
      </c>
      <c r="AG297" s="562">
        <f ca="1">_xlfn.DAYS(U297,TODAY())</f>
        <v>195</v>
      </c>
      <c r="AH297" s="423" t="s">
        <v>6138</v>
      </c>
      <c r="AI297" s="423" t="s">
        <v>6138</v>
      </c>
      <c r="AJ297" s="346" t="s">
        <v>9001</v>
      </c>
      <c r="AK297" s="8" t="s">
        <v>9002</v>
      </c>
      <c r="AL297" s="503"/>
      <c r="AM297" s="424"/>
      <c r="AN297" s="425"/>
      <c r="AO297" s="4">
        <v>143593</v>
      </c>
      <c r="AP297" s="4"/>
      <c r="AQ297" s="234" t="e">
        <f>#REF!/R297</f>
        <v>#REF!</v>
      </c>
      <c r="AR297" s="234" t="e">
        <f>#REF!/AT297</f>
        <v>#REF!</v>
      </c>
      <c r="AS297" s="8" t="s">
        <v>9003</v>
      </c>
      <c r="AT297" s="4">
        <f>_xlfn.DAYS(U297,T297)</f>
        <v>364</v>
      </c>
      <c r="AU297" s="8" t="s">
        <v>6143</v>
      </c>
      <c r="AV297" s="8">
        <v>994</v>
      </c>
      <c r="AW297" s="232">
        <v>45932</v>
      </c>
      <c r="AX297" s="392">
        <v>11532452</v>
      </c>
      <c r="AY297" s="8">
        <v>1250</v>
      </c>
      <c r="AZ297" s="392" t="s">
        <v>9004</v>
      </c>
      <c r="BA297" s="420">
        <v>45966</v>
      </c>
      <c r="BB297" s="421"/>
      <c r="BC297" s="422"/>
      <c r="BD297" s="420"/>
      <c r="BE297" s="8"/>
      <c r="BF297" s="8" t="s">
        <v>6144</v>
      </c>
      <c r="BG297" s="232"/>
      <c r="BH297" s="4"/>
      <c r="BI297" s="8"/>
      <c r="BJ297" s="231" t="s">
        <v>9005</v>
      </c>
      <c r="BK297" s="4" t="s">
        <v>1541</v>
      </c>
      <c r="BL297" s="232" t="s">
        <v>8998</v>
      </c>
      <c r="BM297" s="232" t="s">
        <v>9006</v>
      </c>
      <c r="BN297" s="232" t="s">
        <v>6863</v>
      </c>
      <c r="BO297" s="232" t="s">
        <v>6144</v>
      </c>
      <c r="BP297" s="232" t="s">
        <v>805</v>
      </c>
      <c r="BQ297" s="8" t="s">
        <v>9007</v>
      </c>
      <c r="BR297" s="403">
        <v>80750978</v>
      </c>
      <c r="BS297" s="8" t="s">
        <v>875</v>
      </c>
      <c r="BT297" s="8"/>
      <c r="BU297" s="8"/>
      <c r="BV297" s="8"/>
      <c r="BW297" s="602">
        <v>3504605861</v>
      </c>
      <c r="BY297" s="416"/>
      <c r="BZ297" s="8"/>
      <c r="CA297" s="8"/>
      <c r="CB297" s="8"/>
      <c r="CC297" s="8"/>
      <c r="CD297" s="8"/>
      <c r="CE297" s="8"/>
      <c r="CF297" s="411">
        <f ca="1">DATEDIF(BY297,TODAY(),"Y")</f>
        <v>126</v>
      </c>
      <c r="CG297" s="421"/>
      <c r="CH297" s="421"/>
      <c r="CI297" s="8"/>
      <c r="CJ297" s="8"/>
      <c r="CK297" s="8"/>
    </row>
    <row r="298" spans="1:89">
      <c r="A298" s="415">
        <v>297</v>
      </c>
      <c r="B298" s="415"/>
      <c r="C298" s="579">
        <v>2025</v>
      </c>
      <c r="D298" s="415"/>
      <c r="E298" s="905"/>
      <c r="F298" s="907"/>
      <c r="G298" s="415"/>
      <c r="H298" s="579"/>
      <c r="I298" s="415"/>
      <c r="J298" s="415"/>
      <c r="K298" s="506"/>
      <c r="L298" s="415"/>
      <c r="M298" s="415"/>
      <c r="N298" s="415"/>
      <c r="O298" s="415"/>
      <c r="P298" s="415"/>
      <c r="Q298" s="482"/>
      <c r="R298" s="647"/>
      <c r="S298" s="641">
        <f>_xlfn.DAYS(U298,T298)</f>
        <v>0</v>
      </c>
      <c r="T298" s="482"/>
      <c r="U298" s="482"/>
      <c r="V298" s="482"/>
      <c r="W298" s="415"/>
      <c r="X298" s="579"/>
      <c r="Y298" s="647"/>
      <c r="Z298" s="415"/>
      <c r="AA298" s="482"/>
      <c r="AB298" s="495"/>
      <c r="AC298" s="420"/>
      <c r="AD298" s="420"/>
      <c r="AE298" s="420"/>
      <c r="AF298" s="420"/>
      <c r="AG298" s="562">
        <f ca="1">_xlfn.DAYS(U298,TODAY())</f>
        <v>-46148</v>
      </c>
      <c r="AH298" s="423"/>
      <c r="AI298" s="423"/>
      <c r="AJ298" s="346" t="s">
        <v>9008</v>
      </c>
      <c r="AK298" s="8"/>
      <c r="AL298" s="503"/>
      <c r="AM298" s="424"/>
      <c r="AN298" s="425"/>
      <c r="AO298" s="4"/>
      <c r="AP298" s="4"/>
      <c r="AQ298" s="234" t="e">
        <f>#REF!/R298</f>
        <v>#REF!</v>
      </c>
      <c r="AR298" s="234" t="e">
        <f>#REF!/AT298</f>
        <v>#REF!</v>
      </c>
      <c r="AS298" s="8"/>
      <c r="AT298" s="4">
        <f t="shared" ref="AT298:AT361" si="5">_xlfn.DAYS(U298,T298)</f>
        <v>0</v>
      </c>
      <c r="AU298" s="8"/>
      <c r="AV298" s="8"/>
      <c r="AW298" s="232"/>
      <c r="AX298" s="392"/>
      <c r="AY298" s="8"/>
      <c r="AZ298" s="392"/>
      <c r="BA298" s="420"/>
      <c r="BB298" s="421"/>
      <c r="BC298" s="422"/>
      <c r="BD298" s="420"/>
      <c r="BE298" s="8"/>
      <c r="BF298" s="8"/>
      <c r="BG298" s="232"/>
      <c r="BH298" s="4"/>
      <c r="BI298" s="8"/>
      <c r="BJ298" s="231"/>
      <c r="BK298" s="4"/>
      <c r="BL298" s="232"/>
      <c r="BM298" s="232"/>
      <c r="BN298" s="232"/>
      <c r="BO298" s="232"/>
      <c r="BP298" s="232"/>
      <c r="BQ298" s="8"/>
      <c r="BR298" s="403"/>
      <c r="BS298" s="8"/>
      <c r="BT298" s="8"/>
      <c r="BU298" s="8"/>
      <c r="BV298" s="8"/>
      <c r="BW298" s="602"/>
      <c r="BY298" s="416"/>
      <c r="BZ298" s="8"/>
      <c r="CA298" s="8"/>
      <c r="CB298" s="8"/>
      <c r="CC298" s="8"/>
      <c r="CD298" s="8"/>
      <c r="CE298" s="8"/>
      <c r="CF298" s="411">
        <f ca="1">DATEDIF(BY298,TODAY(),"Y")</f>
        <v>126</v>
      </c>
      <c r="CG298" s="421"/>
      <c r="CH298" s="421"/>
      <c r="CI298" s="8"/>
      <c r="CJ298" s="8"/>
      <c r="CK298" s="8"/>
    </row>
    <row r="299" spans="1:89" ht="45.75">
      <c r="A299" s="415">
        <v>298</v>
      </c>
      <c r="B299" s="415"/>
      <c r="C299" s="579">
        <v>2025</v>
      </c>
      <c r="D299" s="415" t="s">
        <v>9009</v>
      </c>
      <c r="E299" s="905" t="s">
        <v>9010</v>
      </c>
      <c r="F299" s="907" t="s">
        <v>9011</v>
      </c>
      <c r="G299" s="415" t="s">
        <v>6130</v>
      </c>
      <c r="H299" s="579">
        <v>1018463450</v>
      </c>
      <c r="I299" s="415">
        <v>4</v>
      </c>
      <c r="J299" s="415" t="s">
        <v>6131</v>
      </c>
      <c r="K299" s="506" t="s">
        <v>8848</v>
      </c>
      <c r="L299" s="415" t="s">
        <v>8883</v>
      </c>
      <c r="M299" s="415" t="s">
        <v>7619</v>
      </c>
      <c r="N299" s="415">
        <v>10</v>
      </c>
      <c r="O299" s="415" t="s">
        <v>6135</v>
      </c>
      <c r="P299" s="415" t="s">
        <v>9012</v>
      </c>
      <c r="Q299" s="482" t="s">
        <v>8907</v>
      </c>
      <c r="R299" s="647">
        <v>2</v>
      </c>
      <c r="S299" s="641">
        <v>60</v>
      </c>
      <c r="T299" s="482" t="s">
        <v>8965</v>
      </c>
      <c r="U299" s="482" t="s">
        <v>9013</v>
      </c>
      <c r="V299" s="482"/>
      <c r="W299" s="415"/>
      <c r="X299" s="579"/>
      <c r="Y299" s="647"/>
      <c r="Z299" s="415"/>
      <c r="AA299" s="482"/>
      <c r="AB299" s="495"/>
      <c r="AC299" s="420"/>
      <c r="AD299" s="420"/>
      <c r="AE299" s="420"/>
      <c r="AF299" s="420" t="s">
        <v>9013</v>
      </c>
      <c r="AG299" s="562">
        <f ca="1">_xlfn.DAYS(U299,TODAY())</f>
        <v>-5</v>
      </c>
      <c r="AH299" s="423" t="s">
        <v>6138</v>
      </c>
      <c r="AI299" s="423" t="s">
        <v>6138</v>
      </c>
      <c r="AJ299" s="346" t="s">
        <v>9014</v>
      </c>
      <c r="AK299" s="8" t="s">
        <v>9015</v>
      </c>
      <c r="AL299" s="503"/>
      <c r="AM299" s="424" t="s">
        <v>9016</v>
      </c>
      <c r="AN299" s="425" t="s">
        <v>9017</v>
      </c>
      <c r="AO299" s="4">
        <v>143179</v>
      </c>
      <c r="AP299" s="4"/>
      <c r="AQ299" s="234" t="e">
        <f>#REF!/R299</f>
        <v>#REF!</v>
      </c>
      <c r="AR299" s="234" t="e">
        <f>#REF!/AT299</f>
        <v>#REF!</v>
      </c>
      <c r="AS299" s="8" t="s">
        <v>9018</v>
      </c>
      <c r="AT299" s="4">
        <f t="shared" si="5"/>
        <v>324</v>
      </c>
      <c r="AU299" s="8" t="s">
        <v>6143</v>
      </c>
      <c r="AV299" s="8">
        <v>1051</v>
      </c>
      <c r="AW299" s="232">
        <v>45966</v>
      </c>
      <c r="AX299" s="392">
        <v>20000000</v>
      </c>
      <c r="AY299" s="8">
        <v>1251</v>
      </c>
      <c r="AZ299" s="392" t="s">
        <v>9019</v>
      </c>
      <c r="BA299" s="420">
        <v>45967</v>
      </c>
      <c r="BB299" s="421"/>
      <c r="BC299" s="422"/>
      <c r="BD299" s="420"/>
      <c r="BE299" s="8"/>
      <c r="BF299" s="8" t="s">
        <v>6144</v>
      </c>
      <c r="BG299" s="232" t="s">
        <v>8965</v>
      </c>
      <c r="BH299" s="4">
        <v>1</v>
      </c>
      <c r="BI299" s="8">
        <v>1</v>
      </c>
      <c r="BJ299" s="231"/>
      <c r="BK299" s="4"/>
      <c r="BL299" s="232"/>
      <c r="BM299" s="232"/>
      <c r="BN299" s="232"/>
      <c r="BO299" s="232" t="s">
        <v>64</v>
      </c>
      <c r="BP299" s="232"/>
      <c r="BQ299" s="8"/>
      <c r="BR299" s="403"/>
      <c r="BS299" s="8" t="s">
        <v>875</v>
      </c>
      <c r="BT299" s="8"/>
      <c r="BU299" s="8" t="s">
        <v>6147</v>
      </c>
      <c r="BV299" s="8" t="s">
        <v>6148</v>
      </c>
      <c r="BW299" s="602">
        <v>3005780398</v>
      </c>
      <c r="BX299" s="591" t="s">
        <v>9020</v>
      </c>
      <c r="BY299" s="416">
        <v>34280</v>
      </c>
      <c r="BZ299" s="8" t="s">
        <v>6164</v>
      </c>
      <c r="CA299" s="8"/>
      <c r="CB299" s="8"/>
      <c r="CC299" s="8"/>
      <c r="CD299" s="8"/>
      <c r="CE299" s="8" t="s">
        <v>797</v>
      </c>
      <c r="CF299" s="411">
        <f ca="1">DATEDIF(BY299,TODAY(),"Y")</f>
        <v>32</v>
      </c>
      <c r="CG299" s="421" t="s">
        <v>6209</v>
      </c>
      <c r="CH299" s="421" t="s">
        <v>6182</v>
      </c>
      <c r="CI299" s="631" t="s">
        <v>9021</v>
      </c>
      <c r="CJ299" s="8"/>
      <c r="CK299" s="8"/>
    </row>
    <row r="300" spans="1:89" ht="106.5">
      <c r="A300" s="415">
        <v>299</v>
      </c>
      <c r="B300" s="415"/>
      <c r="C300" s="579">
        <v>2025</v>
      </c>
      <c r="D300" s="415" t="s">
        <v>9022</v>
      </c>
      <c r="E300" s="905" t="s">
        <v>9023</v>
      </c>
      <c r="F300" s="907" t="s">
        <v>9024</v>
      </c>
      <c r="G300" s="415" t="s">
        <v>6130</v>
      </c>
      <c r="H300" s="579">
        <v>1032383222</v>
      </c>
      <c r="I300" s="415">
        <v>9</v>
      </c>
      <c r="J300" s="415" t="s">
        <v>6131</v>
      </c>
      <c r="K300" s="506" t="s">
        <v>8848</v>
      </c>
      <c r="L300" s="415" t="s">
        <v>8883</v>
      </c>
      <c r="M300" s="415" t="s">
        <v>8948</v>
      </c>
      <c r="N300" s="415">
        <v>10</v>
      </c>
      <c r="O300" s="415" t="s">
        <v>6135</v>
      </c>
      <c r="P300" s="415" t="s">
        <v>9025</v>
      </c>
      <c r="Q300" s="482" t="s">
        <v>8965</v>
      </c>
      <c r="R300" s="647">
        <v>2</v>
      </c>
      <c r="S300" s="641">
        <v>75</v>
      </c>
      <c r="T300" s="482" t="s">
        <v>8965</v>
      </c>
      <c r="U300" s="482" t="s">
        <v>9026</v>
      </c>
      <c r="V300" s="482"/>
      <c r="W300" s="415"/>
      <c r="X300" s="579"/>
      <c r="Y300" s="647"/>
      <c r="Z300" s="415"/>
      <c r="AA300" s="482"/>
      <c r="AB300" s="495"/>
      <c r="AC300" s="420"/>
      <c r="AD300" s="420"/>
      <c r="AE300" s="420"/>
      <c r="AF300" s="420" t="s">
        <v>9027</v>
      </c>
      <c r="AG300" s="562">
        <f ca="1">_xlfn.DAYS(U300,TODAY())</f>
        <v>-106</v>
      </c>
      <c r="AH300" s="423" t="s">
        <v>6138</v>
      </c>
      <c r="AI300" s="423" t="s">
        <v>6138</v>
      </c>
      <c r="AJ300" s="346" t="s">
        <v>9028</v>
      </c>
      <c r="AK300" s="8" t="s">
        <v>9029</v>
      </c>
      <c r="AL300" s="503"/>
      <c r="AM300" s="424"/>
      <c r="AN300" s="425"/>
      <c r="AO300" s="4">
        <v>142044</v>
      </c>
      <c r="AP300" s="4"/>
      <c r="AQ300" s="234" t="e">
        <f>#REF!/R300</f>
        <v>#REF!</v>
      </c>
      <c r="AR300" s="234" t="e">
        <f>#REF!/AT300</f>
        <v>#REF!</v>
      </c>
      <c r="AS300" s="8" t="s">
        <v>9030</v>
      </c>
      <c r="AT300" s="4">
        <f t="shared" si="5"/>
        <v>223</v>
      </c>
      <c r="AU300" s="8" t="s">
        <v>6143</v>
      </c>
      <c r="AV300" s="8">
        <v>1050</v>
      </c>
      <c r="AW300" s="232">
        <v>45965</v>
      </c>
      <c r="AX300" s="392">
        <v>28000000</v>
      </c>
      <c r="AY300" s="8">
        <v>1254</v>
      </c>
      <c r="AZ300" s="392" t="s">
        <v>9031</v>
      </c>
      <c r="BA300" s="420">
        <v>45967</v>
      </c>
      <c r="BB300" s="421"/>
      <c r="BC300" s="422"/>
      <c r="BD300" s="420"/>
      <c r="BE300" s="8"/>
      <c r="BF300" s="8" t="s">
        <v>6144</v>
      </c>
      <c r="BG300" s="232" t="s">
        <v>8972</v>
      </c>
      <c r="BH300" s="4">
        <v>1</v>
      </c>
      <c r="BI300" s="8">
        <v>1</v>
      </c>
      <c r="BJ300" s="231"/>
      <c r="BK300" s="4"/>
      <c r="BL300" s="232"/>
      <c r="BM300" s="232"/>
      <c r="BN300" s="232"/>
      <c r="BO300" s="232" t="s">
        <v>64</v>
      </c>
      <c r="BP300" s="232"/>
      <c r="BQ300" s="8"/>
      <c r="BR300" s="403"/>
      <c r="BS300" s="8" t="s">
        <v>875</v>
      </c>
      <c r="BT300" s="8"/>
      <c r="BU300" s="8" t="s">
        <v>6147</v>
      </c>
      <c r="BV300" s="8" t="s">
        <v>6148</v>
      </c>
      <c r="BW300" s="602">
        <v>3192892325</v>
      </c>
      <c r="BX300" s="591" t="s">
        <v>9032</v>
      </c>
      <c r="BY300" s="416">
        <v>31848</v>
      </c>
      <c r="BZ300" s="8" t="s">
        <v>6164</v>
      </c>
      <c r="CA300" s="8"/>
      <c r="CB300" s="8"/>
      <c r="CC300" s="8" t="s">
        <v>9033</v>
      </c>
      <c r="CD300" s="8"/>
      <c r="CE300" s="8" t="s">
        <v>797</v>
      </c>
      <c r="CF300" s="411">
        <f ca="1">DATEDIF(BY300,TODAY(),"Y")</f>
        <v>39</v>
      </c>
      <c r="CG300" s="421" t="s">
        <v>6181</v>
      </c>
      <c r="CH300" s="421" t="s">
        <v>6210</v>
      </c>
      <c r="CI300" s="631" t="s">
        <v>9034</v>
      </c>
      <c r="CJ300" s="8"/>
      <c r="CK300" s="8"/>
    </row>
    <row r="301" spans="1:89" ht="60.75">
      <c r="A301" s="415">
        <v>300</v>
      </c>
      <c r="B301" s="415"/>
      <c r="C301" s="579">
        <v>2025</v>
      </c>
      <c r="D301" s="415" t="s">
        <v>9035</v>
      </c>
      <c r="E301" s="905" t="s">
        <v>9036</v>
      </c>
      <c r="F301" s="907" t="s">
        <v>9037</v>
      </c>
      <c r="G301" s="415" t="s">
        <v>6130</v>
      </c>
      <c r="H301" s="579">
        <v>79912220</v>
      </c>
      <c r="I301" s="415">
        <v>5</v>
      </c>
      <c r="J301" s="415" t="s">
        <v>6131</v>
      </c>
      <c r="K301" s="506" t="s">
        <v>9038</v>
      </c>
      <c r="L301" s="415" t="s">
        <v>9039</v>
      </c>
      <c r="M301" s="415" t="s">
        <v>7619</v>
      </c>
      <c r="N301" s="415">
        <v>10</v>
      </c>
      <c r="O301" s="415" t="s">
        <v>6135</v>
      </c>
      <c r="P301" s="415" t="s">
        <v>9040</v>
      </c>
      <c r="Q301" s="482" t="s">
        <v>9041</v>
      </c>
      <c r="R301" s="647">
        <v>2</v>
      </c>
      <c r="S301" s="641">
        <v>60</v>
      </c>
      <c r="T301" s="482" t="s">
        <v>9042</v>
      </c>
      <c r="U301" s="482" t="s">
        <v>9043</v>
      </c>
      <c r="V301" s="482" t="s">
        <v>9044</v>
      </c>
      <c r="W301" s="415" t="s">
        <v>9045</v>
      </c>
      <c r="X301" s="579">
        <v>1057577989</v>
      </c>
      <c r="Y301" s="647"/>
      <c r="Z301" s="415"/>
      <c r="AA301" s="482"/>
      <c r="AB301" s="495"/>
      <c r="AC301" s="420"/>
      <c r="AD301" s="420"/>
      <c r="AE301" s="420"/>
      <c r="AF301" s="420" t="s">
        <v>9043</v>
      </c>
      <c r="AG301" s="562">
        <f ca="1">_xlfn.DAYS(U301,TODAY())</f>
        <v>118</v>
      </c>
      <c r="AH301" s="423" t="s">
        <v>6138</v>
      </c>
      <c r="AI301" s="423" t="s">
        <v>6138</v>
      </c>
      <c r="AJ301" s="346" t="s">
        <v>9046</v>
      </c>
      <c r="AK301" s="8" t="s">
        <v>9047</v>
      </c>
      <c r="AL301" s="503"/>
      <c r="AM301" s="424" t="s">
        <v>9048</v>
      </c>
      <c r="AN301" s="425" t="s">
        <v>9049</v>
      </c>
      <c r="AO301" s="4">
        <v>143775</v>
      </c>
      <c r="AP301" s="4"/>
      <c r="AQ301" s="234" t="e">
        <f>#REF!/R301</f>
        <v>#REF!</v>
      </c>
      <c r="AR301" s="234" t="e">
        <f>#REF!/AT301</f>
        <v>#REF!</v>
      </c>
      <c r="AS301" s="8" t="s">
        <v>9050</v>
      </c>
      <c r="AT301" s="4">
        <f t="shared" si="5"/>
        <v>355</v>
      </c>
      <c r="AU301" s="8" t="s">
        <v>6143</v>
      </c>
      <c r="AV301" s="8">
        <v>1046</v>
      </c>
      <c r="AW301" s="232">
        <v>45961</v>
      </c>
      <c r="AX301" s="392">
        <v>84000000</v>
      </c>
      <c r="AY301" s="8">
        <v>1258</v>
      </c>
      <c r="AZ301" s="392" t="s">
        <v>9051</v>
      </c>
      <c r="BA301" s="420">
        <v>45971</v>
      </c>
      <c r="BB301" s="421"/>
      <c r="BC301" s="422"/>
      <c r="BD301" s="420"/>
      <c r="BE301" s="8"/>
      <c r="BF301" s="8" t="s">
        <v>6144</v>
      </c>
      <c r="BG301" s="232">
        <v>45941</v>
      </c>
      <c r="BH301" s="4">
        <v>1</v>
      </c>
      <c r="BI301" s="8">
        <v>1</v>
      </c>
      <c r="BJ301" s="231" t="s">
        <v>9052</v>
      </c>
      <c r="BK301" s="4" t="s">
        <v>1056</v>
      </c>
      <c r="BL301" s="232">
        <v>45968</v>
      </c>
      <c r="BM301" s="232">
        <v>45968</v>
      </c>
      <c r="BN301" s="232" t="s">
        <v>9053</v>
      </c>
      <c r="BO301" s="232" t="s">
        <v>6144</v>
      </c>
      <c r="BP301" s="232" t="s">
        <v>805</v>
      </c>
      <c r="BQ301" s="8"/>
      <c r="BR301" s="403"/>
      <c r="BS301" s="8" t="s">
        <v>875</v>
      </c>
      <c r="BT301" s="8"/>
      <c r="BU301" s="8" t="s">
        <v>6147</v>
      </c>
      <c r="BV301" s="8" t="s">
        <v>6148</v>
      </c>
      <c r="BW301" s="602">
        <v>3188022734</v>
      </c>
      <c r="BX301" s="591" t="s">
        <v>9054</v>
      </c>
      <c r="BY301" s="416">
        <v>32290</v>
      </c>
      <c r="BZ301" s="8" t="s">
        <v>6164</v>
      </c>
      <c r="CA301" s="8"/>
      <c r="CB301" s="8"/>
      <c r="CC301" s="8" t="s">
        <v>9055</v>
      </c>
      <c r="CD301" s="8"/>
      <c r="CE301" s="8" t="s">
        <v>797</v>
      </c>
      <c r="CF301" s="411">
        <f ca="1">DATEDIF(BY301,TODAY(),"Y")</f>
        <v>37</v>
      </c>
      <c r="CG301" s="421" t="s">
        <v>6150</v>
      </c>
      <c r="CH301" s="421" t="s">
        <v>6166</v>
      </c>
      <c r="CI301" s="8" t="s">
        <v>9056</v>
      </c>
      <c r="CJ301" s="8"/>
      <c r="CK301" s="8"/>
    </row>
    <row r="302" spans="1:89" ht="60.75">
      <c r="A302" s="415">
        <v>301</v>
      </c>
      <c r="B302" s="415"/>
      <c r="C302" s="579">
        <v>2025</v>
      </c>
      <c r="D302" s="415" t="s">
        <v>9057</v>
      </c>
      <c r="E302" s="905" t="s">
        <v>9058</v>
      </c>
      <c r="F302" s="907" t="s">
        <v>9059</v>
      </c>
      <c r="G302" s="415" t="s">
        <v>6130</v>
      </c>
      <c r="H302" s="579">
        <v>1032442740</v>
      </c>
      <c r="I302" s="415">
        <v>6</v>
      </c>
      <c r="J302" s="415" t="s">
        <v>6131</v>
      </c>
      <c r="K302" s="506" t="s">
        <v>9038</v>
      </c>
      <c r="L302" s="415" t="s">
        <v>9039</v>
      </c>
      <c r="M302" s="415" t="s">
        <v>8948</v>
      </c>
      <c r="N302" s="415">
        <v>10</v>
      </c>
      <c r="O302" s="415" t="s">
        <v>6135</v>
      </c>
      <c r="P302" s="415" t="s">
        <v>9040</v>
      </c>
      <c r="Q302" s="482" t="s">
        <v>9041</v>
      </c>
      <c r="R302" s="647">
        <v>2</v>
      </c>
      <c r="S302" s="641">
        <v>60</v>
      </c>
      <c r="T302" s="482" t="s">
        <v>8875</v>
      </c>
      <c r="U302" s="482" t="s">
        <v>9043</v>
      </c>
      <c r="V302" s="482"/>
      <c r="W302" s="415"/>
      <c r="X302" s="579"/>
      <c r="Y302" s="647"/>
      <c r="Z302" s="415"/>
      <c r="AA302" s="482"/>
      <c r="AB302" s="495"/>
      <c r="AC302" s="420"/>
      <c r="AD302" s="420"/>
      <c r="AE302" s="420"/>
      <c r="AF302" s="420">
        <v>46266</v>
      </c>
      <c r="AG302" s="562">
        <f ca="1">_xlfn.DAYS(U302,TODAY())</f>
        <v>118</v>
      </c>
      <c r="AH302" s="423" t="s">
        <v>6138</v>
      </c>
      <c r="AI302" s="423" t="s">
        <v>6138</v>
      </c>
      <c r="AJ302" s="346" t="s">
        <v>9060</v>
      </c>
      <c r="AK302" s="8" t="s">
        <v>9061</v>
      </c>
      <c r="AL302" s="503"/>
      <c r="AM302" s="424" t="s">
        <v>9048</v>
      </c>
      <c r="AN302" s="425" t="s">
        <v>9062</v>
      </c>
      <c r="AO302" s="4">
        <v>143775</v>
      </c>
      <c r="AP302" s="4"/>
      <c r="AQ302" s="234" t="e">
        <f>#REF!/R302</f>
        <v>#REF!</v>
      </c>
      <c r="AR302" s="234" t="e">
        <f>#REF!/AT302</f>
        <v>#REF!</v>
      </c>
      <c r="AS302" s="8" t="s">
        <v>9063</v>
      </c>
      <c r="AT302" s="4">
        <f t="shared" si="5"/>
        <v>325</v>
      </c>
      <c r="AU302" s="8" t="s">
        <v>6143</v>
      </c>
      <c r="AV302" s="8">
        <v>1046</v>
      </c>
      <c r="AW302" s="232">
        <v>45961</v>
      </c>
      <c r="AX302" s="392">
        <v>84000000</v>
      </c>
      <c r="AY302" s="8">
        <v>1257</v>
      </c>
      <c r="AZ302" s="392" t="s">
        <v>9064</v>
      </c>
      <c r="BA302" s="420">
        <v>45971</v>
      </c>
      <c r="BB302" s="421"/>
      <c r="BC302" s="422"/>
      <c r="BD302" s="420"/>
      <c r="BE302" s="8"/>
      <c r="BF302" s="8" t="s">
        <v>6144</v>
      </c>
      <c r="BG302" s="232" t="s">
        <v>8875</v>
      </c>
      <c r="BH302" s="4">
        <v>1</v>
      </c>
      <c r="BI302" s="8">
        <v>1</v>
      </c>
      <c r="BJ302" s="231" t="s">
        <v>9065</v>
      </c>
      <c r="BK302" s="4" t="s">
        <v>202</v>
      </c>
      <c r="BL302" s="232" t="s">
        <v>9066</v>
      </c>
      <c r="BM302" s="232" t="s">
        <v>9067</v>
      </c>
      <c r="BN302" s="232" t="s">
        <v>9068</v>
      </c>
      <c r="BO302" s="232" t="s">
        <v>6144</v>
      </c>
      <c r="BP302" s="232" t="s">
        <v>805</v>
      </c>
      <c r="BQ302" s="8"/>
      <c r="BR302" s="403"/>
      <c r="BS302" s="8" t="s">
        <v>875</v>
      </c>
      <c r="BT302" s="8"/>
      <c r="BU302" s="8" t="s">
        <v>6147</v>
      </c>
      <c r="BV302" s="8" t="s">
        <v>6148</v>
      </c>
      <c r="BW302" s="602"/>
      <c r="BX302" s="591" t="s">
        <v>9069</v>
      </c>
      <c r="BY302" s="416">
        <v>33326</v>
      </c>
      <c r="BZ302" s="8" t="s">
        <v>6164</v>
      </c>
      <c r="CA302" s="8"/>
      <c r="CB302" s="8"/>
      <c r="CC302" s="8" t="s">
        <v>9070</v>
      </c>
      <c r="CD302" s="8"/>
      <c r="CE302" s="8" t="s">
        <v>797</v>
      </c>
      <c r="CF302" s="411">
        <f ca="1">DATEDIF(BY302,TODAY(),"Y")</f>
        <v>35</v>
      </c>
      <c r="CG302" s="421" t="s">
        <v>6150</v>
      </c>
      <c r="CH302" s="421" t="s">
        <v>6166</v>
      </c>
      <c r="CI302" s="8" t="s">
        <v>9071</v>
      </c>
      <c r="CJ302" s="8"/>
      <c r="CK302" s="8"/>
    </row>
    <row r="303" spans="1:89" ht="76.5">
      <c r="A303" s="415">
        <v>302</v>
      </c>
      <c r="B303" s="415"/>
      <c r="C303" s="579">
        <v>2025</v>
      </c>
      <c r="D303" s="415" t="s">
        <v>9072</v>
      </c>
      <c r="E303" s="905" t="s">
        <v>9073</v>
      </c>
      <c r="F303" s="907" t="s">
        <v>9074</v>
      </c>
      <c r="G303" s="415" t="s">
        <v>6130</v>
      </c>
      <c r="H303" s="579">
        <v>52729476</v>
      </c>
      <c r="I303" s="415">
        <v>1</v>
      </c>
      <c r="J303" s="415" t="s">
        <v>6131</v>
      </c>
      <c r="K303" s="506" t="s">
        <v>9075</v>
      </c>
      <c r="L303" s="415" t="s">
        <v>9076</v>
      </c>
      <c r="M303" s="415" t="s">
        <v>9077</v>
      </c>
      <c r="N303" s="415">
        <v>10</v>
      </c>
      <c r="O303" s="415" t="s">
        <v>6135</v>
      </c>
      <c r="P303" s="415" t="s">
        <v>9078</v>
      </c>
      <c r="Q303" s="482" t="s">
        <v>9041</v>
      </c>
      <c r="R303" s="647">
        <v>2</v>
      </c>
      <c r="S303" s="641">
        <v>60</v>
      </c>
      <c r="T303" s="482" t="s">
        <v>9079</v>
      </c>
      <c r="U303" s="482" t="s">
        <v>9043</v>
      </c>
      <c r="V303" s="482"/>
      <c r="W303" s="415"/>
      <c r="X303" s="579"/>
      <c r="Y303" s="647"/>
      <c r="Z303" s="415"/>
      <c r="AA303" s="482"/>
      <c r="AB303" s="495"/>
      <c r="AC303" s="420"/>
      <c r="AD303" s="420"/>
      <c r="AE303" s="420"/>
      <c r="AF303" s="420" t="s">
        <v>9043</v>
      </c>
      <c r="AG303" s="562">
        <f ca="1">_xlfn.DAYS(U303,TODAY())</f>
        <v>118</v>
      </c>
      <c r="AH303" s="423" t="s">
        <v>6138</v>
      </c>
      <c r="AI303" s="423" t="s">
        <v>6138</v>
      </c>
      <c r="AJ303" s="346" t="s">
        <v>9080</v>
      </c>
      <c r="AK303" s="8" t="s">
        <v>9081</v>
      </c>
      <c r="AL303" s="503"/>
      <c r="AM303" s="424" t="s">
        <v>9082</v>
      </c>
      <c r="AN303" s="425" t="s">
        <v>9083</v>
      </c>
      <c r="AO303" s="4">
        <v>143792</v>
      </c>
      <c r="AP303" s="4"/>
      <c r="AQ303" s="234" t="e">
        <f>#REF!/R303</f>
        <v>#REF!</v>
      </c>
      <c r="AR303" s="234" t="e">
        <f>#REF!/AT303</f>
        <v>#REF!</v>
      </c>
      <c r="AS303" s="8" t="s">
        <v>9084</v>
      </c>
      <c r="AT303" s="4">
        <f t="shared" si="5"/>
        <v>294</v>
      </c>
      <c r="AU303" s="8" t="s">
        <v>6143</v>
      </c>
      <c r="AV303" s="8">
        <v>1059</v>
      </c>
      <c r="AW303" s="232">
        <v>45968</v>
      </c>
      <c r="AX303" s="392">
        <v>7000000</v>
      </c>
      <c r="AY303" s="8">
        <v>1255</v>
      </c>
      <c r="AZ303" s="392" t="s">
        <v>9085</v>
      </c>
      <c r="BA303" s="420">
        <v>45971</v>
      </c>
      <c r="BB303" s="421"/>
      <c r="BC303" s="422"/>
      <c r="BD303" s="420"/>
      <c r="BE303" s="8"/>
      <c r="BF303" s="8" t="s">
        <v>6144</v>
      </c>
      <c r="BG303" s="232" t="s">
        <v>9086</v>
      </c>
      <c r="BH303" s="4">
        <v>1</v>
      </c>
      <c r="BI303" s="8">
        <v>1</v>
      </c>
      <c r="BJ303" s="231" t="s">
        <v>9087</v>
      </c>
      <c r="BK303" s="4" t="s">
        <v>1056</v>
      </c>
      <c r="BL303" s="232" t="s">
        <v>9066</v>
      </c>
      <c r="BM303" s="232" t="s">
        <v>9066</v>
      </c>
      <c r="BN303" s="232" t="s">
        <v>9088</v>
      </c>
      <c r="BO303" s="232" t="s">
        <v>6144</v>
      </c>
      <c r="BP303" s="232" t="s">
        <v>805</v>
      </c>
      <c r="BQ303" s="8"/>
      <c r="BR303" s="403"/>
      <c r="BS303" s="8" t="s">
        <v>875</v>
      </c>
      <c r="BT303" s="8"/>
      <c r="BU303" s="8" t="s">
        <v>6162</v>
      </c>
      <c r="BV303" s="8" t="s">
        <v>6148</v>
      </c>
      <c r="BW303" s="602"/>
      <c r="BX303" s="591" t="s">
        <v>9089</v>
      </c>
      <c r="BY303" s="416">
        <v>29527</v>
      </c>
      <c r="BZ303" s="8" t="s">
        <v>3136</v>
      </c>
      <c r="CA303" s="8"/>
      <c r="CB303" s="8"/>
      <c r="CC303" s="8"/>
      <c r="CD303" s="8"/>
      <c r="CE303" s="8" t="s">
        <v>797</v>
      </c>
      <c r="CF303" s="411">
        <f ca="1">DATEDIF(BY303,TODAY(),"Y")</f>
        <v>45</v>
      </c>
      <c r="CG303" s="421" t="s">
        <v>6165</v>
      </c>
      <c r="CH303" s="421" t="s">
        <v>6343</v>
      </c>
      <c r="CI303" s="8" t="s">
        <v>9090</v>
      </c>
      <c r="CJ303" s="8"/>
      <c r="CK303" s="8"/>
    </row>
    <row r="304" spans="1:89" ht="91.5">
      <c r="A304" s="415">
        <v>303</v>
      </c>
      <c r="B304" s="415"/>
      <c r="C304" s="579">
        <v>2025</v>
      </c>
      <c r="D304" s="415" t="s">
        <v>9091</v>
      </c>
      <c r="E304" s="905" t="s">
        <v>9092</v>
      </c>
      <c r="F304" s="907" t="s">
        <v>9093</v>
      </c>
      <c r="G304" s="415" t="s">
        <v>6130</v>
      </c>
      <c r="H304" s="579">
        <v>1013590697</v>
      </c>
      <c r="I304" s="415">
        <v>1</v>
      </c>
      <c r="J304" s="415" t="s">
        <v>6131</v>
      </c>
      <c r="K304" s="506" t="s">
        <v>8848</v>
      </c>
      <c r="L304" s="415" t="s">
        <v>8883</v>
      </c>
      <c r="M304" s="415" t="s">
        <v>7619</v>
      </c>
      <c r="N304" s="415">
        <v>10</v>
      </c>
      <c r="O304" s="415" t="s">
        <v>6135</v>
      </c>
      <c r="P304" s="415" t="s">
        <v>9094</v>
      </c>
      <c r="Q304" s="482" t="s">
        <v>9067</v>
      </c>
      <c r="R304" s="647">
        <v>2</v>
      </c>
      <c r="S304" s="641">
        <v>60</v>
      </c>
      <c r="T304" s="482" t="s">
        <v>9079</v>
      </c>
      <c r="U304" s="482" t="s">
        <v>9095</v>
      </c>
      <c r="V304" s="482"/>
      <c r="W304" s="415"/>
      <c r="X304" s="579"/>
      <c r="Y304" s="647"/>
      <c r="Z304" s="415"/>
      <c r="AA304" s="482"/>
      <c r="AB304" s="682"/>
      <c r="AC304" s="496"/>
      <c r="AD304" s="496"/>
      <c r="AE304" s="496"/>
      <c r="AF304" s="496" t="s">
        <v>9095</v>
      </c>
      <c r="AG304" s="634">
        <f ca="1">_xlfn.DAYS(U304,TODAY())</f>
        <v>-116</v>
      </c>
      <c r="AH304" s="563" t="s">
        <v>6138</v>
      </c>
      <c r="AI304" s="563" t="s">
        <v>6138</v>
      </c>
      <c r="AJ304" s="635" t="s">
        <v>9096</v>
      </c>
      <c r="AK304" s="432" t="s">
        <v>9097</v>
      </c>
      <c r="AL304" s="559"/>
      <c r="AM304" s="636" t="s">
        <v>9098</v>
      </c>
      <c r="AN304" s="555" t="s">
        <v>9099</v>
      </c>
      <c r="AO304" s="427">
        <v>143813</v>
      </c>
      <c r="AP304" s="427"/>
      <c r="AQ304" s="637" t="e">
        <f>#REF!/R304</f>
        <v>#REF!</v>
      </c>
      <c r="AR304" s="637" t="e">
        <f>#REF!/AT304</f>
        <v>#REF!</v>
      </c>
      <c r="AS304" s="432" t="s">
        <v>9100</v>
      </c>
      <c r="AT304" s="4">
        <f t="shared" si="5"/>
        <v>60</v>
      </c>
      <c r="AU304" s="432" t="s">
        <v>6143</v>
      </c>
      <c r="AV304" s="432">
        <v>1039</v>
      </c>
      <c r="AW304" s="430">
        <v>45960</v>
      </c>
      <c r="AX304" s="431">
        <v>36000000</v>
      </c>
      <c r="AY304" s="432">
        <v>1264</v>
      </c>
      <c r="AZ304" s="431" t="s">
        <v>8987</v>
      </c>
      <c r="BA304" s="496" t="s">
        <v>9079</v>
      </c>
      <c r="BB304" s="556"/>
      <c r="BC304" s="557"/>
      <c r="BD304" s="496"/>
      <c r="BE304" s="432"/>
      <c r="BF304" s="432" t="s">
        <v>6144</v>
      </c>
      <c r="BG304" s="430" t="s">
        <v>9079</v>
      </c>
      <c r="BH304" s="427">
        <v>1</v>
      </c>
      <c r="BI304" s="432">
        <v>1</v>
      </c>
      <c r="BJ304" s="433" t="s">
        <v>9101</v>
      </c>
      <c r="BK304" s="427" t="s">
        <v>202</v>
      </c>
      <c r="BL304" s="430" t="s">
        <v>9079</v>
      </c>
      <c r="BM304" s="430">
        <v>45971</v>
      </c>
      <c r="BN304" s="430" t="s">
        <v>9102</v>
      </c>
      <c r="BO304" s="430" t="s">
        <v>6144</v>
      </c>
      <c r="BP304" s="430" t="s">
        <v>805</v>
      </c>
      <c r="BQ304" s="432"/>
      <c r="BR304" s="435"/>
      <c r="BS304" s="432" t="s">
        <v>875</v>
      </c>
      <c r="BT304" s="432"/>
      <c r="BU304" s="432" t="s">
        <v>6162</v>
      </c>
      <c r="BV304" s="432" t="s">
        <v>6148</v>
      </c>
      <c r="BW304" s="638">
        <v>3042901487</v>
      </c>
      <c r="BX304" s="639" t="s">
        <v>9103</v>
      </c>
      <c r="BY304" s="605">
        <v>32040</v>
      </c>
      <c r="BZ304" s="432" t="s">
        <v>3831</v>
      </c>
      <c r="CA304" s="432"/>
      <c r="CB304" s="432"/>
      <c r="CC304" s="432"/>
      <c r="CD304" s="432"/>
      <c r="CE304" s="432" t="s">
        <v>797</v>
      </c>
      <c r="CF304" s="434">
        <f ca="1">DATEDIF(BY304,TODAY(),"Y")</f>
        <v>38</v>
      </c>
      <c r="CG304" s="556" t="s">
        <v>6181</v>
      </c>
      <c r="CH304" s="556" t="s">
        <v>6166</v>
      </c>
      <c r="CI304" s="432" t="s">
        <v>9103</v>
      </c>
      <c r="CJ304" s="432"/>
      <c r="CK304" s="432"/>
    </row>
    <row r="305" spans="1:89" ht="45.75">
      <c r="A305" s="415">
        <v>304</v>
      </c>
      <c r="B305" s="415"/>
      <c r="C305" s="579">
        <v>2025</v>
      </c>
      <c r="D305" s="415" t="s">
        <v>9104</v>
      </c>
      <c r="E305" s="905" t="s">
        <v>9105</v>
      </c>
      <c r="F305" s="907" t="s">
        <v>9106</v>
      </c>
      <c r="G305" s="415" t="s">
        <v>6130</v>
      </c>
      <c r="H305" s="579">
        <v>79640090</v>
      </c>
      <c r="I305" s="415">
        <v>6</v>
      </c>
      <c r="J305" s="415" t="s">
        <v>6131</v>
      </c>
      <c r="K305" s="506" t="s">
        <v>9075</v>
      </c>
      <c r="L305" s="415" t="s">
        <v>9076</v>
      </c>
      <c r="M305" s="415" t="s">
        <v>7629</v>
      </c>
      <c r="N305" s="415">
        <v>10</v>
      </c>
      <c r="O305" s="415" t="s">
        <v>6135</v>
      </c>
      <c r="P305" s="415" t="s">
        <v>9107</v>
      </c>
      <c r="Q305" s="482">
        <v>46002</v>
      </c>
      <c r="R305" s="647">
        <v>2</v>
      </c>
      <c r="S305" s="641">
        <v>60</v>
      </c>
      <c r="T305" s="482">
        <v>45975</v>
      </c>
      <c r="U305" s="482">
        <v>46035</v>
      </c>
      <c r="V305" s="482"/>
      <c r="W305" s="415"/>
      <c r="X305" s="579"/>
      <c r="Y305" s="647"/>
      <c r="Z305" s="415"/>
      <c r="AA305" s="482"/>
      <c r="AB305" s="495"/>
      <c r="AC305" s="420"/>
      <c r="AD305" s="420"/>
      <c r="AE305" s="420"/>
      <c r="AF305" s="420" t="s">
        <v>9108</v>
      </c>
      <c r="AG305" s="633">
        <f ca="1">_xlfn.DAYS(U305,TODAY())</f>
        <v>-113</v>
      </c>
      <c r="AH305" s="423" t="s">
        <v>6138</v>
      </c>
      <c r="AI305" s="423" t="s">
        <v>6138</v>
      </c>
      <c r="AJ305" s="346" t="s">
        <v>9109</v>
      </c>
      <c r="AK305" s="432" t="s">
        <v>9097</v>
      </c>
      <c r="AL305" s="8"/>
      <c r="AM305" s="424" t="s">
        <v>9110</v>
      </c>
      <c r="AN305" s="425" t="s">
        <v>9083</v>
      </c>
      <c r="AO305" s="4">
        <v>143755</v>
      </c>
      <c r="AP305" s="4"/>
      <c r="AQ305" s="234" t="e">
        <f>#REF!/R305</f>
        <v>#REF!</v>
      </c>
      <c r="AR305" s="234" t="e">
        <f>#REF!/AT305</f>
        <v>#REF!</v>
      </c>
      <c r="AS305" s="8" t="s">
        <v>9111</v>
      </c>
      <c r="AT305" s="4">
        <f t="shared" si="5"/>
        <v>60</v>
      </c>
      <c r="AU305" s="8" t="s">
        <v>6143</v>
      </c>
      <c r="AV305" s="8">
        <v>1055</v>
      </c>
      <c r="AW305" s="232">
        <v>45968</v>
      </c>
      <c r="AX305" s="392">
        <v>7000000</v>
      </c>
      <c r="AY305" s="8">
        <v>1274</v>
      </c>
      <c r="AZ305" s="392">
        <v>7000000</v>
      </c>
      <c r="BA305" s="420" t="s">
        <v>9112</v>
      </c>
      <c r="BB305" s="421"/>
      <c r="BC305" s="422"/>
      <c r="BD305" s="420"/>
      <c r="BE305" s="8"/>
      <c r="BF305" s="8" t="s">
        <v>6144</v>
      </c>
      <c r="BG305" s="232">
        <v>45973</v>
      </c>
      <c r="BH305" s="4">
        <v>1</v>
      </c>
      <c r="BI305" s="8">
        <v>1</v>
      </c>
      <c r="BJ305" s="231" t="s">
        <v>9113</v>
      </c>
      <c r="BK305" s="4" t="s">
        <v>202</v>
      </c>
      <c r="BL305" s="232">
        <v>45975</v>
      </c>
      <c r="BM305" s="232">
        <v>45973</v>
      </c>
      <c r="BN305" s="232">
        <v>46221</v>
      </c>
      <c r="BO305" s="232" t="s">
        <v>6144</v>
      </c>
      <c r="BP305" s="232" t="s">
        <v>805</v>
      </c>
      <c r="BQ305" s="8"/>
      <c r="BR305" s="403"/>
      <c r="BS305" s="8" t="s">
        <v>875</v>
      </c>
      <c r="BT305" s="8"/>
      <c r="BU305" s="8" t="s">
        <v>6147</v>
      </c>
      <c r="BV305" s="8" t="s">
        <v>6148</v>
      </c>
      <c r="BW305" s="421">
        <v>3003456578</v>
      </c>
      <c r="BX305" s="631" t="s">
        <v>9114</v>
      </c>
      <c r="BY305" s="405">
        <v>27032</v>
      </c>
      <c r="BZ305" s="8" t="s">
        <v>6554</v>
      </c>
      <c r="CA305" s="8"/>
      <c r="CB305" s="8"/>
      <c r="CC305" s="8" t="s">
        <v>9115</v>
      </c>
      <c r="CD305" s="8"/>
      <c r="CE305" s="8" t="s">
        <v>797</v>
      </c>
      <c r="CF305" s="411">
        <f ca="1">DATEDIF(BY305,TODAY(),"Y")</f>
        <v>52</v>
      </c>
      <c r="CG305" s="421" t="s">
        <v>6150</v>
      </c>
      <c r="CH305" s="421" t="s">
        <v>6151</v>
      </c>
      <c r="CI305" s="8" t="s">
        <v>9116</v>
      </c>
      <c r="CJ305" s="8"/>
      <c r="CK305" s="8"/>
    </row>
    <row r="306" spans="1:89" ht="60.75">
      <c r="A306" s="415">
        <v>305</v>
      </c>
      <c r="B306" s="415"/>
      <c r="C306" s="579">
        <v>2025</v>
      </c>
      <c r="D306" s="415" t="s">
        <v>9117</v>
      </c>
      <c r="E306" s="905" t="s">
        <v>9118</v>
      </c>
      <c r="F306" s="907" t="s">
        <v>4002</v>
      </c>
      <c r="G306" s="415" t="s">
        <v>6130</v>
      </c>
      <c r="H306" s="579">
        <v>1032451121</v>
      </c>
      <c r="I306" s="415">
        <v>5</v>
      </c>
      <c r="J306" s="415" t="s">
        <v>6131</v>
      </c>
      <c r="K306" s="506" t="s">
        <v>9038</v>
      </c>
      <c r="L306" s="415" t="s">
        <v>9039</v>
      </c>
      <c r="M306" s="415" t="s">
        <v>7619</v>
      </c>
      <c r="N306" s="415">
        <v>10</v>
      </c>
      <c r="O306" s="415" t="s">
        <v>6135</v>
      </c>
      <c r="P306" s="415" t="s">
        <v>9119</v>
      </c>
      <c r="Q306" s="482" t="s">
        <v>9120</v>
      </c>
      <c r="R306" s="647">
        <v>2</v>
      </c>
      <c r="S306" s="641">
        <v>60</v>
      </c>
      <c r="T306" s="482" t="s">
        <v>9120</v>
      </c>
      <c r="U306" s="482" t="s">
        <v>9121</v>
      </c>
      <c r="V306" s="482"/>
      <c r="W306" s="415"/>
      <c r="X306" s="579"/>
      <c r="Y306" s="647"/>
      <c r="Z306" s="415"/>
      <c r="AA306" s="482"/>
      <c r="AB306" s="495"/>
      <c r="AC306" s="420"/>
      <c r="AD306" s="420"/>
      <c r="AE306" s="420"/>
      <c r="AF306" s="420" t="s">
        <v>9121</v>
      </c>
      <c r="AG306" s="633">
        <f ca="1">_xlfn.DAYS(U306,TODAY())</f>
        <v>179</v>
      </c>
      <c r="AH306" s="423" t="s">
        <v>6138</v>
      </c>
      <c r="AI306" s="423" t="s">
        <v>6138</v>
      </c>
      <c r="AJ306" s="346" t="s">
        <v>9122</v>
      </c>
      <c r="AK306" s="432" t="s">
        <v>9097</v>
      </c>
      <c r="AL306" s="8"/>
      <c r="AM306" s="424" t="s">
        <v>9123</v>
      </c>
      <c r="AN306" s="425" t="s">
        <v>9124</v>
      </c>
      <c r="AO306" s="4">
        <v>143775</v>
      </c>
      <c r="AP306" s="4"/>
      <c r="AQ306" s="234" t="e">
        <f>#REF!/R306</f>
        <v>#REF!</v>
      </c>
      <c r="AR306" s="234" t="e">
        <f>#REF!/AT306</f>
        <v>#REF!</v>
      </c>
      <c r="AS306" s="8" t="s">
        <v>9125</v>
      </c>
      <c r="AT306" s="4">
        <f t="shared" si="5"/>
        <v>325</v>
      </c>
      <c r="AU306" s="8" t="s">
        <v>6143</v>
      </c>
      <c r="AV306" s="8">
        <v>1046</v>
      </c>
      <c r="AW306" s="232">
        <v>45961</v>
      </c>
      <c r="AX306" s="392">
        <v>84000000</v>
      </c>
      <c r="AY306" s="8">
        <v>1266</v>
      </c>
      <c r="AZ306" s="392" t="s">
        <v>9051</v>
      </c>
      <c r="BA306" s="420">
        <v>45973</v>
      </c>
      <c r="BB306" s="421"/>
      <c r="BC306" s="422"/>
      <c r="BD306" s="420"/>
      <c r="BE306" s="8"/>
      <c r="BF306" s="8" t="s">
        <v>6144</v>
      </c>
      <c r="BG306" s="232" t="s">
        <v>9126</v>
      </c>
      <c r="BH306" s="4">
        <v>1</v>
      </c>
      <c r="BI306" s="8">
        <v>1</v>
      </c>
      <c r="BJ306" s="231" t="s">
        <v>9127</v>
      </c>
      <c r="BK306" s="4" t="s">
        <v>202</v>
      </c>
      <c r="BL306" s="232" t="s">
        <v>9128</v>
      </c>
      <c r="BM306" s="232" t="s">
        <v>9128</v>
      </c>
      <c r="BN306" s="232" t="s">
        <v>9129</v>
      </c>
      <c r="BO306" s="232" t="s">
        <v>6144</v>
      </c>
      <c r="BP306" s="232" t="s">
        <v>805</v>
      </c>
      <c r="BQ306" s="8"/>
      <c r="BR306" s="403"/>
      <c r="BS306" s="8" t="s">
        <v>875</v>
      </c>
      <c r="BT306" s="8"/>
      <c r="BU306" s="8" t="s">
        <v>6162</v>
      </c>
      <c r="BV306" s="8" t="s">
        <v>6148</v>
      </c>
      <c r="BW306" s="421"/>
      <c r="BX306" s="591" t="s">
        <v>9130</v>
      </c>
      <c r="BY306" s="405">
        <v>33799</v>
      </c>
      <c r="BZ306" s="8" t="s">
        <v>6164</v>
      </c>
      <c r="CA306" s="8"/>
      <c r="CB306" s="8"/>
      <c r="CC306" s="8"/>
      <c r="CD306" s="8"/>
      <c r="CE306" s="8" t="s">
        <v>797</v>
      </c>
      <c r="CF306" s="411">
        <f ca="1">DATEDIF(BY306,TODAY(),"Y")</f>
        <v>33</v>
      </c>
      <c r="CG306" s="421" t="s">
        <v>6165</v>
      </c>
      <c r="CH306" s="421" t="s">
        <v>6166</v>
      </c>
      <c r="CI306" s="631" t="s">
        <v>9131</v>
      </c>
      <c r="CJ306" s="8"/>
      <c r="CK306" s="8"/>
    </row>
    <row r="307" spans="1:89" ht="76.5">
      <c r="A307" s="415">
        <v>306</v>
      </c>
      <c r="B307" s="415"/>
      <c r="C307" s="579">
        <v>2025</v>
      </c>
      <c r="D307" s="415" t="s">
        <v>9132</v>
      </c>
      <c r="E307" s="905" t="s">
        <v>9133</v>
      </c>
      <c r="F307" s="907" t="s">
        <v>9134</v>
      </c>
      <c r="G307" s="415" t="s">
        <v>6130</v>
      </c>
      <c r="H307" s="579">
        <v>1013666496</v>
      </c>
      <c r="I307" s="415">
        <v>6</v>
      </c>
      <c r="J307" s="415" t="s">
        <v>6131</v>
      </c>
      <c r="K307" s="506" t="s">
        <v>9135</v>
      </c>
      <c r="L307" s="415" t="s">
        <v>9136</v>
      </c>
      <c r="M307" s="415" t="s">
        <v>7619</v>
      </c>
      <c r="N307" s="415">
        <v>10</v>
      </c>
      <c r="O307" s="415" t="s">
        <v>6135</v>
      </c>
      <c r="P307" s="415" t="s">
        <v>9137</v>
      </c>
      <c r="Q307" s="482" t="s">
        <v>8875</v>
      </c>
      <c r="R307" s="647">
        <v>2</v>
      </c>
      <c r="S307" s="641">
        <v>75</v>
      </c>
      <c r="T307" s="482" t="s">
        <v>9079</v>
      </c>
      <c r="U307" s="482" t="s">
        <v>9138</v>
      </c>
      <c r="V307" s="482"/>
      <c r="W307" s="415"/>
      <c r="X307" s="579"/>
      <c r="Y307" s="647"/>
      <c r="Z307" s="415"/>
      <c r="AA307" s="482"/>
      <c r="AB307" s="495"/>
      <c r="AC307" s="420"/>
      <c r="AD307" s="420"/>
      <c r="AE307" s="420"/>
      <c r="AF307" s="420" t="s">
        <v>9138</v>
      </c>
      <c r="AG307" s="633">
        <f ca="1">_xlfn.DAYS(U307,TODAY())</f>
        <v>-101</v>
      </c>
      <c r="AH307" s="423" t="s">
        <v>6138</v>
      </c>
      <c r="AI307" s="423" t="s">
        <v>6138</v>
      </c>
      <c r="AJ307" s="346" t="s">
        <v>9139</v>
      </c>
      <c r="AK307" s="432" t="s">
        <v>9097</v>
      </c>
      <c r="AL307" s="8"/>
      <c r="AM307" s="424"/>
      <c r="AN307" s="425"/>
      <c r="AO307" s="4">
        <v>142070</v>
      </c>
      <c r="AP307" s="4"/>
      <c r="AQ307" s="234" t="e">
        <f>#REF!/R307</f>
        <v>#REF!</v>
      </c>
      <c r="AR307" s="234" t="e">
        <f>#REF!/AT307</f>
        <v>#REF!</v>
      </c>
      <c r="AS307" s="8" t="s">
        <v>9140</v>
      </c>
      <c r="AT307" s="4">
        <f t="shared" si="5"/>
        <v>75</v>
      </c>
      <c r="AU307" s="8" t="s">
        <v>6143</v>
      </c>
      <c r="AV307" s="8">
        <v>1062</v>
      </c>
      <c r="AW307" s="232">
        <v>45971</v>
      </c>
      <c r="AX307" s="392">
        <v>21000000</v>
      </c>
      <c r="AY307" s="8">
        <v>1263</v>
      </c>
      <c r="AZ307" s="392" t="s">
        <v>9141</v>
      </c>
      <c r="BA307" s="420" t="s">
        <v>9079</v>
      </c>
      <c r="BB307" s="421"/>
      <c r="BC307" s="422"/>
      <c r="BD307" s="420"/>
      <c r="BE307" s="8"/>
      <c r="BF307" s="8" t="s">
        <v>6144</v>
      </c>
      <c r="BG307" s="232" t="s">
        <v>9079</v>
      </c>
      <c r="BH307" s="4">
        <v>1</v>
      </c>
      <c r="BI307" s="8">
        <v>1</v>
      </c>
      <c r="BJ307" s="231" t="s">
        <v>9142</v>
      </c>
      <c r="BK307" s="4" t="s">
        <v>202</v>
      </c>
      <c r="BL307" s="232" t="s">
        <v>9067</v>
      </c>
      <c r="BM307" s="232" t="s">
        <v>9067</v>
      </c>
      <c r="BN307" s="232" t="s">
        <v>9143</v>
      </c>
      <c r="BO307" s="232" t="s">
        <v>6144</v>
      </c>
      <c r="BP307" s="232" t="s">
        <v>805</v>
      </c>
      <c r="BQ307" s="8"/>
      <c r="BR307" s="403"/>
      <c r="BS307" s="8" t="s">
        <v>875</v>
      </c>
      <c r="BT307" s="8"/>
      <c r="BU307" s="8" t="s">
        <v>6162</v>
      </c>
      <c r="BV307" s="8" t="s">
        <v>6148</v>
      </c>
      <c r="BW307" s="421">
        <v>3154923675</v>
      </c>
      <c r="BX307" s="591" t="s">
        <v>9144</v>
      </c>
      <c r="BY307" s="405">
        <v>35172</v>
      </c>
      <c r="BZ307" s="8" t="s">
        <v>3831</v>
      </c>
      <c r="CA307" s="8"/>
      <c r="CB307" s="8"/>
      <c r="CC307" s="8" t="s">
        <v>9145</v>
      </c>
      <c r="CD307" s="8"/>
      <c r="CE307" s="8" t="s">
        <v>797</v>
      </c>
      <c r="CF307" s="411">
        <f ca="1">DATEDIF(BY307,TODAY(),"Y")</f>
        <v>30</v>
      </c>
      <c r="CG307" s="421" t="s">
        <v>6150</v>
      </c>
      <c r="CH307" s="421" t="s">
        <v>6245</v>
      </c>
      <c r="CI307" s="631" t="s">
        <v>9146</v>
      </c>
      <c r="CJ307" s="8" t="s">
        <v>9147</v>
      </c>
      <c r="CK307" s="8"/>
    </row>
    <row r="308" spans="1:89" ht="76.5">
      <c r="A308" s="415">
        <v>307</v>
      </c>
      <c r="B308" s="415"/>
      <c r="C308" s="579">
        <v>2025</v>
      </c>
      <c r="D308" s="415" t="s">
        <v>9148</v>
      </c>
      <c r="E308" s="905" t="s">
        <v>9149</v>
      </c>
      <c r="F308" s="907" t="s">
        <v>9150</v>
      </c>
      <c r="G308" s="415" t="s">
        <v>6130</v>
      </c>
      <c r="H308" s="579">
        <v>79890568</v>
      </c>
      <c r="I308" s="415">
        <v>6</v>
      </c>
      <c r="J308" s="415" t="s">
        <v>6131</v>
      </c>
      <c r="K308" s="506" t="s">
        <v>9038</v>
      </c>
      <c r="L308" s="415" t="s">
        <v>9039</v>
      </c>
      <c r="M308" s="415" t="s">
        <v>7619</v>
      </c>
      <c r="N308" s="415">
        <v>10</v>
      </c>
      <c r="O308" s="415" t="s">
        <v>6135</v>
      </c>
      <c r="P308" s="415" t="s">
        <v>9151</v>
      </c>
      <c r="Q308" s="482" t="s">
        <v>9120</v>
      </c>
      <c r="R308" s="647">
        <v>2</v>
      </c>
      <c r="S308" s="641">
        <v>60</v>
      </c>
      <c r="T308" s="482" t="s">
        <v>9120</v>
      </c>
      <c r="U308" s="482" t="s">
        <v>9152</v>
      </c>
      <c r="V308" s="482"/>
      <c r="W308" s="415"/>
      <c r="X308" s="579"/>
      <c r="Y308" s="647"/>
      <c r="Z308" s="415"/>
      <c r="AA308" s="482"/>
      <c r="AB308" s="495"/>
      <c r="AC308" s="420"/>
      <c r="AD308" s="420"/>
      <c r="AE308" s="420"/>
      <c r="AF308" s="420" t="s">
        <v>9152</v>
      </c>
      <c r="AG308" s="633">
        <f ca="1">_xlfn.DAYS(U308,TODAY())</f>
        <v>-115</v>
      </c>
      <c r="AH308" s="423" t="s">
        <v>6138</v>
      </c>
      <c r="AI308" s="423" t="s">
        <v>6138</v>
      </c>
      <c r="AJ308" s="346" t="s">
        <v>9153</v>
      </c>
      <c r="AK308" s="432" t="s">
        <v>9097</v>
      </c>
      <c r="AL308" s="8"/>
      <c r="AM308" s="424" t="s">
        <v>9082</v>
      </c>
      <c r="AN308" s="425" t="s">
        <v>9083</v>
      </c>
      <c r="AO308" s="4">
        <v>143780</v>
      </c>
      <c r="AP308" s="4"/>
      <c r="AQ308" s="234" t="e">
        <f>#REF!/R308</f>
        <v>#REF!</v>
      </c>
      <c r="AR308" s="234" t="e">
        <f>#REF!/AT308</f>
        <v>#REF!</v>
      </c>
      <c r="AS308" s="8" t="s">
        <v>9154</v>
      </c>
      <c r="AT308" s="4">
        <f t="shared" si="5"/>
        <v>31</v>
      </c>
      <c r="AU308" s="8" t="s">
        <v>6143</v>
      </c>
      <c r="AV308" s="8">
        <v>1037</v>
      </c>
      <c r="AW308" s="232">
        <v>45960</v>
      </c>
      <c r="AX308" s="392">
        <v>14600000</v>
      </c>
      <c r="AY308" s="8">
        <v>1267</v>
      </c>
      <c r="AZ308" s="392" t="s">
        <v>9155</v>
      </c>
      <c r="BA308" s="420">
        <v>45973</v>
      </c>
      <c r="BB308" s="421"/>
      <c r="BC308" s="422"/>
      <c r="BD308" s="420"/>
      <c r="BE308" s="8"/>
      <c r="BF308" s="8" t="s">
        <v>6144</v>
      </c>
      <c r="BG308" s="232"/>
      <c r="BH308" s="4"/>
      <c r="BI308" s="8"/>
      <c r="BJ308" s="231" t="s">
        <v>9156</v>
      </c>
      <c r="BK308" s="4" t="s">
        <v>1541</v>
      </c>
      <c r="BL308" s="232" t="s">
        <v>9128</v>
      </c>
      <c r="BM308" s="232" t="s">
        <v>9128</v>
      </c>
      <c r="BN308" s="232" t="s">
        <v>9102</v>
      </c>
      <c r="BO308" s="232" t="s">
        <v>6144</v>
      </c>
      <c r="BP308" s="232" t="s">
        <v>805</v>
      </c>
      <c r="BQ308" s="8"/>
      <c r="BR308" s="403"/>
      <c r="BS308" s="8" t="s">
        <v>875</v>
      </c>
      <c r="BT308" s="8"/>
      <c r="BU308" s="8" t="s">
        <v>6147</v>
      </c>
      <c r="BV308" s="8" t="s">
        <v>6148</v>
      </c>
      <c r="BW308" s="421">
        <v>3013368818</v>
      </c>
      <c r="BX308" s="591" t="s">
        <v>9157</v>
      </c>
      <c r="BY308" s="405">
        <v>35480</v>
      </c>
      <c r="BZ308" s="8" t="s">
        <v>3831</v>
      </c>
      <c r="CA308" s="8"/>
      <c r="CB308" s="8"/>
      <c r="CC308" s="8" t="s">
        <v>9158</v>
      </c>
      <c r="CD308" s="8"/>
      <c r="CE308" s="8" t="s">
        <v>797</v>
      </c>
      <c r="CF308" s="411">
        <f ca="1">DATEDIF(BY308,TODAY(),"Y")</f>
        <v>29</v>
      </c>
      <c r="CG308" s="421" t="s">
        <v>6209</v>
      </c>
      <c r="CH308" s="421" t="s">
        <v>6166</v>
      </c>
      <c r="CI308" s="631" t="s">
        <v>6660</v>
      </c>
      <c r="CJ308" s="8" t="s">
        <v>9159</v>
      </c>
      <c r="CK308" s="8"/>
    </row>
    <row r="309" spans="1:89" ht="45.75">
      <c r="A309" s="415">
        <v>308</v>
      </c>
      <c r="B309" s="415"/>
      <c r="C309" s="579">
        <v>2025</v>
      </c>
      <c r="D309" s="415" t="s">
        <v>9160</v>
      </c>
      <c r="E309" s="905" t="s">
        <v>9161</v>
      </c>
      <c r="F309" s="907" t="s">
        <v>9162</v>
      </c>
      <c r="G309" s="415" t="s">
        <v>6130</v>
      </c>
      <c r="H309" s="579">
        <v>1026298011</v>
      </c>
      <c r="I309" s="415">
        <v>6</v>
      </c>
      <c r="J309" s="415" t="s">
        <v>6131</v>
      </c>
      <c r="K309" s="506" t="s">
        <v>9075</v>
      </c>
      <c r="L309" s="415" t="s">
        <v>9163</v>
      </c>
      <c r="M309" s="415" t="s">
        <v>7629</v>
      </c>
      <c r="N309" s="415">
        <v>10</v>
      </c>
      <c r="O309" s="415" t="s">
        <v>6135</v>
      </c>
      <c r="P309" s="415" t="s">
        <v>9164</v>
      </c>
      <c r="Q309" s="482" t="s">
        <v>9128</v>
      </c>
      <c r="R309" s="647">
        <v>2</v>
      </c>
      <c r="S309" s="641">
        <v>60</v>
      </c>
      <c r="T309" s="482" t="s">
        <v>9112</v>
      </c>
      <c r="U309" s="482" t="s">
        <v>9108</v>
      </c>
      <c r="V309" s="482"/>
      <c r="W309" s="415"/>
      <c r="X309" s="579"/>
      <c r="Y309" s="647" t="s">
        <v>8821</v>
      </c>
      <c r="Z309" s="415"/>
      <c r="AA309" s="482">
        <v>46035</v>
      </c>
      <c r="AB309" s="495"/>
      <c r="AC309" s="420"/>
      <c r="AD309" s="420"/>
      <c r="AE309" s="420"/>
      <c r="AF309" s="420" t="s">
        <v>9165</v>
      </c>
      <c r="AG309" s="633">
        <f ca="1">_xlfn.DAYS(U309,TODAY())</f>
        <v>-113</v>
      </c>
      <c r="AH309" s="423" t="s">
        <v>6138</v>
      </c>
      <c r="AI309" s="423" t="s">
        <v>6138</v>
      </c>
      <c r="AJ309" s="346" t="s">
        <v>9166</v>
      </c>
      <c r="AK309" s="432" t="s">
        <v>9097</v>
      </c>
      <c r="AL309" s="8"/>
      <c r="AM309" s="424" t="s">
        <v>9167</v>
      </c>
      <c r="AN309" s="425" t="s">
        <v>9083</v>
      </c>
      <c r="AO309" s="4">
        <v>143758</v>
      </c>
      <c r="AP309" s="4"/>
      <c r="AQ309" s="234" t="e">
        <f>#REF!/R309</f>
        <v>#REF!</v>
      </c>
      <c r="AR309" s="234" t="e">
        <f>#REF!/AT309</f>
        <v>#REF!</v>
      </c>
      <c r="AS309" s="8" t="s">
        <v>9168</v>
      </c>
      <c r="AT309" s="4">
        <f t="shared" si="5"/>
        <v>60</v>
      </c>
      <c r="AU309" s="8" t="s">
        <v>6143</v>
      </c>
      <c r="AV309" s="8">
        <v>1040</v>
      </c>
      <c r="AW309" s="232">
        <v>45960</v>
      </c>
      <c r="AX309" s="392">
        <v>7000000</v>
      </c>
      <c r="AY309" s="8">
        <v>1273</v>
      </c>
      <c r="AZ309" s="392" t="s">
        <v>9085</v>
      </c>
      <c r="BA309" s="420">
        <v>45975</v>
      </c>
      <c r="BB309" s="421"/>
      <c r="BC309" s="422"/>
      <c r="BD309" s="420"/>
      <c r="BE309" s="8"/>
      <c r="BF309" s="8" t="s">
        <v>6144</v>
      </c>
      <c r="BG309" s="232" t="s">
        <v>9169</v>
      </c>
      <c r="BH309" s="4">
        <v>1</v>
      </c>
      <c r="BI309" s="8">
        <v>1</v>
      </c>
      <c r="BJ309" s="231" t="s">
        <v>9170</v>
      </c>
      <c r="BK309" s="4" t="s">
        <v>202</v>
      </c>
      <c r="BL309" s="232" t="s">
        <v>9171</v>
      </c>
      <c r="BM309" s="232" t="s">
        <v>9128</v>
      </c>
      <c r="BN309" s="232" t="s">
        <v>9053</v>
      </c>
      <c r="BO309" s="232" t="s">
        <v>6144</v>
      </c>
      <c r="BP309" s="232" t="s">
        <v>805</v>
      </c>
      <c r="BQ309" s="8"/>
      <c r="BR309" s="403"/>
      <c r="BS309" s="8" t="s">
        <v>875</v>
      </c>
      <c r="BT309" s="8"/>
      <c r="BU309" s="8" t="s">
        <v>6147</v>
      </c>
      <c r="BV309" s="8" t="s">
        <v>6148</v>
      </c>
      <c r="BW309" s="421"/>
      <c r="BX309" s="591" t="s">
        <v>9172</v>
      </c>
      <c r="BY309" s="405">
        <v>35483</v>
      </c>
      <c r="BZ309" s="8" t="s">
        <v>6164</v>
      </c>
      <c r="CA309" s="8"/>
      <c r="CB309" s="8"/>
      <c r="CC309" s="8" t="s">
        <v>9173</v>
      </c>
      <c r="CD309" s="8"/>
      <c r="CE309" s="8" t="s">
        <v>797</v>
      </c>
      <c r="CF309" s="411">
        <f ca="1">DATEDIF(BY309,TODAY(),"Y")</f>
        <v>29</v>
      </c>
      <c r="CG309" s="421" t="s">
        <v>6181</v>
      </c>
      <c r="CH309" s="421" t="s">
        <v>6210</v>
      </c>
      <c r="CI309" s="8" t="s">
        <v>9174</v>
      </c>
      <c r="CJ309" s="8"/>
      <c r="CK309" s="8"/>
    </row>
    <row r="310" spans="1:89" ht="91.5">
      <c r="A310" s="415">
        <v>309</v>
      </c>
      <c r="B310" s="415"/>
      <c r="C310" s="579">
        <v>2025</v>
      </c>
      <c r="D310" s="415" t="s">
        <v>9175</v>
      </c>
      <c r="E310" s="905" t="s">
        <v>9176</v>
      </c>
      <c r="F310" s="907" t="s">
        <v>9177</v>
      </c>
      <c r="G310" s="415" t="s">
        <v>6130</v>
      </c>
      <c r="H310" s="399">
        <v>79488817</v>
      </c>
      <c r="I310" s="415">
        <v>2</v>
      </c>
      <c r="J310" s="415" t="s">
        <v>6131</v>
      </c>
      <c r="K310" s="506" t="s">
        <v>8848</v>
      </c>
      <c r="L310" s="415" t="s">
        <v>8883</v>
      </c>
      <c r="M310" s="415" t="s">
        <v>7629</v>
      </c>
      <c r="N310" s="415">
        <v>10</v>
      </c>
      <c r="O310" s="415" t="s">
        <v>6135</v>
      </c>
      <c r="P310" s="415" t="s">
        <v>9178</v>
      </c>
      <c r="Q310" s="482" t="s">
        <v>9120</v>
      </c>
      <c r="R310" s="647">
        <v>2</v>
      </c>
      <c r="S310" s="641">
        <v>68</v>
      </c>
      <c r="T310" s="482" t="s">
        <v>9171</v>
      </c>
      <c r="U310" s="482" t="s">
        <v>9026</v>
      </c>
      <c r="V310" s="482"/>
      <c r="W310" s="415"/>
      <c r="X310" s="579"/>
      <c r="Y310" s="647"/>
      <c r="Z310" s="415"/>
      <c r="AA310" s="482"/>
      <c r="AB310" s="495"/>
      <c r="AC310" s="420"/>
      <c r="AD310" s="420"/>
      <c r="AE310" s="420"/>
      <c r="AF310" s="420" t="s">
        <v>9026</v>
      </c>
      <c r="AG310" s="633">
        <f ca="1">_xlfn.DAYS(U310,TODAY())</f>
        <v>-106</v>
      </c>
      <c r="AH310" s="423" t="s">
        <v>6138</v>
      </c>
      <c r="AI310" s="423" t="s">
        <v>6138</v>
      </c>
      <c r="AJ310" s="693" t="s">
        <v>9153</v>
      </c>
      <c r="AK310" s="432" t="s">
        <v>9097</v>
      </c>
      <c r="AL310" s="8"/>
      <c r="AM310" s="424" t="s">
        <v>9179</v>
      </c>
      <c r="AN310" s="425" t="s">
        <v>9180</v>
      </c>
      <c r="AO310" s="4">
        <v>144422</v>
      </c>
      <c r="AP310" s="4"/>
      <c r="AQ310" s="234" t="e">
        <f>#REF!/R310</f>
        <v>#REF!</v>
      </c>
      <c r="AR310" s="234" t="e">
        <f>#REF!/AT310</f>
        <v>#REF!</v>
      </c>
      <c r="AS310" s="8" t="s">
        <v>9181</v>
      </c>
      <c r="AT310" s="4">
        <f t="shared" si="5"/>
        <v>68</v>
      </c>
      <c r="AU310" s="8" t="s">
        <v>6143</v>
      </c>
      <c r="AV310" s="8">
        <v>1063</v>
      </c>
      <c r="AW310" s="232">
        <v>45972</v>
      </c>
      <c r="AX310" s="392">
        <v>11400000</v>
      </c>
      <c r="AY310" s="8">
        <v>1268</v>
      </c>
      <c r="AZ310" s="392" t="s">
        <v>9182</v>
      </c>
      <c r="BA310" s="420">
        <v>45974</v>
      </c>
      <c r="BB310" s="421"/>
      <c r="BC310" s="422"/>
      <c r="BD310" s="420"/>
      <c r="BE310" s="8"/>
      <c r="BF310" s="8" t="s">
        <v>6144</v>
      </c>
      <c r="BG310" s="232" t="s">
        <v>9067</v>
      </c>
      <c r="BH310" s="4">
        <v>1</v>
      </c>
      <c r="BI310" s="8">
        <v>1</v>
      </c>
      <c r="BJ310" s="231" t="s">
        <v>9183</v>
      </c>
      <c r="BK310" s="4" t="s">
        <v>202</v>
      </c>
      <c r="BL310" s="232" t="s">
        <v>9128</v>
      </c>
      <c r="BM310" s="232" t="s">
        <v>9128</v>
      </c>
      <c r="BN310" s="232" t="s">
        <v>9129</v>
      </c>
      <c r="BO310" s="232" t="s">
        <v>6144</v>
      </c>
      <c r="BP310" s="232" t="s">
        <v>805</v>
      </c>
      <c r="BQ310" s="8"/>
      <c r="BR310" s="403"/>
      <c r="BS310" s="8" t="s">
        <v>875</v>
      </c>
      <c r="BT310" s="8"/>
      <c r="BU310" s="8" t="s">
        <v>6147</v>
      </c>
      <c r="BV310" s="8" t="s">
        <v>6148</v>
      </c>
      <c r="BW310" s="421">
        <v>3202716325</v>
      </c>
      <c r="BX310" s="591" t="s">
        <v>9184</v>
      </c>
      <c r="BY310" s="405">
        <v>25674</v>
      </c>
      <c r="BZ310" s="8" t="s">
        <v>3136</v>
      </c>
      <c r="CA310" s="8"/>
      <c r="CB310" s="8"/>
      <c r="CC310" s="8"/>
      <c r="CD310" s="8"/>
      <c r="CE310" s="8" t="s">
        <v>797</v>
      </c>
      <c r="CF310" s="411">
        <f ca="1">DATEDIF(BY310,TODAY(),"Y")</f>
        <v>56</v>
      </c>
      <c r="CG310" s="421" t="s">
        <v>6165</v>
      </c>
      <c r="CH310" s="421" t="s">
        <v>6343</v>
      </c>
      <c r="CI310" s="8" t="s">
        <v>9185</v>
      </c>
      <c r="CJ310" s="8"/>
      <c r="CK310" s="8"/>
    </row>
    <row r="311" spans="1:89" ht="60.75">
      <c r="A311" s="415">
        <v>310</v>
      </c>
      <c r="B311" s="415"/>
      <c r="C311" s="579">
        <v>2025</v>
      </c>
      <c r="D311" s="415" t="s">
        <v>9186</v>
      </c>
      <c r="E311" s="905" t="s">
        <v>9187</v>
      </c>
      <c r="F311" s="907" t="s">
        <v>9188</v>
      </c>
      <c r="G311" s="415" t="s">
        <v>6130</v>
      </c>
      <c r="H311" s="579">
        <v>1024495405</v>
      </c>
      <c r="I311" s="415">
        <v>1</v>
      </c>
      <c r="J311" s="415" t="s">
        <v>6131</v>
      </c>
      <c r="K311" s="506" t="s">
        <v>8848</v>
      </c>
      <c r="L311" s="415" t="s">
        <v>8883</v>
      </c>
      <c r="M311" s="415" t="s">
        <v>7619</v>
      </c>
      <c r="N311" s="415">
        <v>10</v>
      </c>
      <c r="O311" s="415" t="s">
        <v>6135</v>
      </c>
      <c r="P311" s="415" t="s">
        <v>8981</v>
      </c>
      <c r="Q311" s="482" t="s">
        <v>9120</v>
      </c>
      <c r="R311" s="647">
        <v>2</v>
      </c>
      <c r="S311" s="641">
        <v>60</v>
      </c>
      <c r="T311" s="482" t="s">
        <v>9171</v>
      </c>
      <c r="U311" s="482">
        <v>46357</v>
      </c>
      <c r="V311" s="482"/>
      <c r="W311" s="415"/>
      <c r="X311" s="579"/>
      <c r="Y311" s="647"/>
      <c r="Z311" s="415"/>
      <c r="AA311" s="482"/>
      <c r="AB311" s="495"/>
      <c r="AC311" s="420"/>
      <c r="AD311" s="420"/>
      <c r="AE311" s="420"/>
      <c r="AF311" s="420" t="s">
        <v>9189</v>
      </c>
      <c r="AG311" s="633">
        <f ca="1">_xlfn.DAYS(U311,TODAY())</f>
        <v>209</v>
      </c>
      <c r="AH311" s="423" t="s">
        <v>6138</v>
      </c>
      <c r="AI311" s="423" t="s">
        <v>6138</v>
      </c>
      <c r="AJ311" s="693" t="s">
        <v>9166</v>
      </c>
      <c r="AK311" s="432" t="s">
        <v>9097</v>
      </c>
      <c r="AL311" s="8"/>
      <c r="AM311" s="424" t="s">
        <v>9190</v>
      </c>
      <c r="AN311" s="425" t="s">
        <v>9191</v>
      </c>
      <c r="AO311" s="4">
        <v>143882</v>
      </c>
      <c r="AP311" s="4"/>
      <c r="AQ311" s="234" t="e">
        <f>#REF!/R311</f>
        <v>#REF!</v>
      </c>
      <c r="AR311" s="234" t="e">
        <f>#REF!/AT311</f>
        <v>#REF!</v>
      </c>
      <c r="AS311" s="8" t="s">
        <v>9192</v>
      </c>
      <c r="AT311" s="4">
        <f t="shared" si="5"/>
        <v>383</v>
      </c>
      <c r="AU311" s="8" t="s">
        <v>6143</v>
      </c>
      <c r="AV311" s="8">
        <v>1038</v>
      </c>
      <c r="AW311" s="232">
        <v>45960</v>
      </c>
      <c r="AX311" s="392">
        <v>24000000</v>
      </c>
      <c r="AY311" s="8">
        <v>1272</v>
      </c>
      <c r="AZ311" s="392" t="s">
        <v>8987</v>
      </c>
      <c r="BA311" s="420">
        <v>45974</v>
      </c>
      <c r="BB311" s="421"/>
      <c r="BC311" s="422"/>
      <c r="BD311" s="420"/>
      <c r="BE311" s="8"/>
      <c r="BF311" s="8" t="s">
        <v>6144</v>
      </c>
      <c r="BG311" s="232" t="s">
        <v>9193</v>
      </c>
      <c r="BH311" s="4">
        <v>5</v>
      </c>
      <c r="BI311" s="8">
        <v>5</v>
      </c>
      <c r="BJ311" s="231" t="s">
        <v>9194</v>
      </c>
      <c r="BK311" s="4" t="s">
        <v>202</v>
      </c>
      <c r="BL311" s="232" t="s">
        <v>9128</v>
      </c>
      <c r="BM311" s="232" t="s">
        <v>9128</v>
      </c>
      <c r="BN311" s="232" t="s">
        <v>8857</v>
      </c>
      <c r="BO311" s="232" t="s">
        <v>6144</v>
      </c>
      <c r="BP311" s="232" t="s">
        <v>805</v>
      </c>
      <c r="BQ311" s="8"/>
      <c r="BR311" s="403"/>
      <c r="BS311" s="8" t="s">
        <v>875</v>
      </c>
      <c r="BT311" s="8"/>
      <c r="BU311" s="8" t="s">
        <v>6162</v>
      </c>
      <c r="BV311" s="8" t="s">
        <v>6148</v>
      </c>
      <c r="BW311" s="421"/>
      <c r="BX311" s="591" t="s">
        <v>9195</v>
      </c>
      <c r="BY311" s="405">
        <v>32773</v>
      </c>
      <c r="BZ311" s="8" t="s">
        <v>6164</v>
      </c>
      <c r="CA311" s="8"/>
      <c r="CB311" s="8"/>
      <c r="CC311" s="8" t="s">
        <v>9196</v>
      </c>
      <c r="CD311" s="8"/>
      <c r="CE311" s="8" t="s">
        <v>797</v>
      </c>
      <c r="CF311" s="411">
        <f ca="1">DATEDIF(BY311,TODAY(),"Y")</f>
        <v>36</v>
      </c>
      <c r="CG311" s="421" t="s">
        <v>6165</v>
      </c>
      <c r="CH311" s="421" t="s">
        <v>6166</v>
      </c>
      <c r="CI311" s="631" t="s">
        <v>9197</v>
      </c>
      <c r="CJ311" s="8"/>
      <c r="CK311" s="8"/>
    </row>
    <row r="312" spans="1:89" ht="60.75">
      <c r="A312" s="415">
        <v>311</v>
      </c>
      <c r="B312" s="415"/>
      <c r="C312" s="579">
        <v>2025</v>
      </c>
      <c r="D312" s="415" t="s">
        <v>9198</v>
      </c>
      <c r="E312" s="905" t="s">
        <v>9199</v>
      </c>
      <c r="F312" s="907" t="s">
        <v>9200</v>
      </c>
      <c r="G312" s="415" t="s">
        <v>6130</v>
      </c>
      <c r="H312" s="579">
        <v>1013609653</v>
      </c>
      <c r="I312" s="415">
        <v>3</v>
      </c>
      <c r="J312" s="415" t="s">
        <v>6131</v>
      </c>
      <c r="K312" s="506" t="s">
        <v>8848</v>
      </c>
      <c r="L312" s="415" t="s">
        <v>8883</v>
      </c>
      <c r="M312" s="415" t="s">
        <v>7619</v>
      </c>
      <c r="N312" s="415">
        <v>10</v>
      </c>
      <c r="O312" s="415" t="s">
        <v>6135</v>
      </c>
      <c r="P312" s="415" t="s">
        <v>9201</v>
      </c>
      <c r="Q312" s="482" t="s">
        <v>9112</v>
      </c>
      <c r="R312" s="647">
        <v>2</v>
      </c>
      <c r="S312" s="641">
        <v>60</v>
      </c>
      <c r="T312" s="482" t="s">
        <v>9202</v>
      </c>
      <c r="U312" s="482" t="s">
        <v>9203</v>
      </c>
      <c r="V312" s="482"/>
      <c r="W312" s="415"/>
      <c r="X312" s="579"/>
      <c r="Y312" s="647"/>
      <c r="Z312" s="415"/>
      <c r="AA312" s="482"/>
      <c r="AB312" s="495"/>
      <c r="AC312" s="420"/>
      <c r="AD312" s="420"/>
      <c r="AE312" s="420"/>
      <c r="AF312" s="420" t="s">
        <v>9204</v>
      </c>
      <c r="AG312" s="633">
        <f ca="1">_xlfn.DAYS(U312,TODAY())</f>
        <v>-108</v>
      </c>
      <c r="AH312" s="423" t="s">
        <v>6138</v>
      </c>
      <c r="AI312" s="423" t="s">
        <v>6138</v>
      </c>
      <c r="AJ312" s="693" t="s">
        <v>9205</v>
      </c>
      <c r="AK312" s="432" t="s">
        <v>9097</v>
      </c>
      <c r="AL312" s="8"/>
      <c r="AM312" s="424"/>
      <c r="AN312" s="425"/>
      <c r="AO312" s="4">
        <v>143830</v>
      </c>
      <c r="AP312" s="4"/>
      <c r="AQ312" s="234" t="e">
        <f>#REF!/R312</f>
        <v>#REF!</v>
      </c>
      <c r="AR312" s="234" t="e">
        <f>#REF!/AT312</f>
        <v>#REF!</v>
      </c>
      <c r="AS312" s="8" t="s">
        <v>9206</v>
      </c>
      <c r="AT312" s="4">
        <f t="shared" si="5"/>
        <v>60</v>
      </c>
      <c r="AU312" s="8" t="s">
        <v>6143</v>
      </c>
      <c r="AV312" s="8">
        <v>1048</v>
      </c>
      <c r="AW312" s="232">
        <v>45961</v>
      </c>
      <c r="AX312" s="392">
        <v>22000000</v>
      </c>
      <c r="AY312" s="8">
        <v>1277</v>
      </c>
      <c r="AZ312" s="392" t="s">
        <v>9207</v>
      </c>
      <c r="BA312" s="420" t="s">
        <v>9208</v>
      </c>
      <c r="BB312" s="421"/>
      <c r="BC312" s="422"/>
      <c r="BD312" s="420"/>
      <c r="BE312" s="8"/>
      <c r="BF312" s="8" t="s">
        <v>6144</v>
      </c>
      <c r="BG312" s="232">
        <v>45980</v>
      </c>
      <c r="BH312" s="4">
        <v>1</v>
      </c>
      <c r="BI312" s="8">
        <v>1</v>
      </c>
      <c r="BJ312" s="231" t="s">
        <v>9209</v>
      </c>
      <c r="BK312" s="4" t="s">
        <v>202</v>
      </c>
      <c r="BL312" s="232" t="s">
        <v>9112</v>
      </c>
      <c r="BM312" s="232" t="s">
        <v>9112</v>
      </c>
      <c r="BN312" s="232" t="s">
        <v>9210</v>
      </c>
      <c r="BO312" s="232" t="s">
        <v>6144</v>
      </c>
      <c r="BP312" s="232" t="s">
        <v>805</v>
      </c>
      <c r="BQ312" s="8"/>
      <c r="BR312" s="403"/>
      <c r="BS312" s="8" t="s">
        <v>875</v>
      </c>
      <c r="BT312" s="8"/>
      <c r="BU312" s="8" t="s">
        <v>6147</v>
      </c>
      <c r="BV312" s="8" t="s">
        <v>6148</v>
      </c>
      <c r="BW312" s="421"/>
      <c r="BX312" s="591" t="s">
        <v>9211</v>
      </c>
      <c r="BY312" s="405">
        <v>25552</v>
      </c>
      <c r="BZ312" s="8" t="s">
        <v>6164</v>
      </c>
      <c r="CA312" s="8"/>
      <c r="CB312" s="8"/>
      <c r="CC312" s="8" t="s">
        <v>9173</v>
      </c>
      <c r="CD312" s="8"/>
      <c r="CE312" s="8" t="s">
        <v>797</v>
      </c>
      <c r="CF312" s="411">
        <f ca="1">DATEDIF(BY312,TODAY(),"Y")</f>
        <v>56</v>
      </c>
      <c r="CG312" s="421" t="s">
        <v>6165</v>
      </c>
      <c r="CH312" s="421" t="s">
        <v>6210</v>
      </c>
      <c r="CI312" s="631" t="s">
        <v>9212</v>
      </c>
      <c r="CJ312" s="8"/>
      <c r="CK312" s="8"/>
    </row>
    <row r="313" spans="1:89" ht="60.75">
      <c r="A313" s="415">
        <v>312</v>
      </c>
      <c r="B313" s="415"/>
      <c r="C313" s="579">
        <v>2025</v>
      </c>
      <c r="D313" s="415" t="s">
        <v>9213</v>
      </c>
      <c r="E313" s="905" t="s">
        <v>9214</v>
      </c>
      <c r="F313" s="907" t="s">
        <v>9215</v>
      </c>
      <c r="G313" s="415" t="s">
        <v>6130</v>
      </c>
      <c r="H313" s="579">
        <v>80019680</v>
      </c>
      <c r="I313" s="415">
        <v>3</v>
      </c>
      <c r="J313" s="415" t="s">
        <v>6131</v>
      </c>
      <c r="K313" s="506" t="s">
        <v>9216</v>
      </c>
      <c r="L313" s="415" t="s">
        <v>9217</v>
      </c>
      <c r="M313" s="415" t="s">
        <v>7619</v>
      </c>
      <c r="N313" s="415">
        <v>10</v>
      </c>
      <c r="O313" s="415" t="s">
        <v>6135</v>
      </c>
      <c r="P313" s="415" t="s">
        <v>9218</v>
      </c>
      <c r="Q313" s="482" t="s">
        <v>8998</v>
      </c>
      <c r="R313" s="647">
        <v>2</v>
      </c>
      <c r="S313" s="641">
        <v>60</v>
      </c>
      <c r="T313" s="482" t="s">
        <v>6863</v>
      </c>
      <c r="U313" s="482" t="s">
        <v>8966</v>
      </c>
      <c r="V313" s="482"/>
      <c r="W313" s="415"/>
      <c r="X313" s="579"/>
      <c r="Y313" s="647"/>
      <c r="Z313" s="415"/>
      <c r="AA313" s="482"/>
      <c r="AB313" s="495"/>
      <c r="AC313" s="420"/>
      <c r="AD313" s="420"/>
      <c r="AE313" s="420"/>
      <c r="AF313" s="420" t="s">
        <v>9219</v>
      </c>
      <c r="AG313" s="633">
        <f ca="1">_xlfn.DAYS(U313,TODAY())</f>
        <v>-107</v>
      </c>
      <c r="AH313" s="423" t="s">
        <v>6138</v>
      </c>
      <c r="AI313" s="423" t="s">
        <v>6138</v>
      </c>
      <c r="AJ313" s="693" t="s">
        <v>9220</v>
      </c>
      <c r="AK313" s="432" t="s">
        <v>9097</v>
      </c>
      <c r="AL313" s="8"/>
      <c r="AM313" s="424"/>
      <c r="AN313" s="425"/>
      <c r="AO313" s="4">
        <v>143774</v>
      </c>
      <c r="AP313" s="4"/>
      <c r="AQ313" s="234" t="e">
        <f>#REF!/R313</f>
        <v>#REF!</v>
      </c>
      <c r="AR313" s="234" t="e">
        <f>#REF!/AT313</f>
        <v>#REF!</v>
      </c>
      <c r="AS313" s="8" t="s">
        <v>9221</v>
      </c>
      <c r="AT313" s="4">
        <f t="shared" si="5"/>
        <v>60</v>
      </c>
      <c r="AU313" s="8" t="s">
        <v>6143</v>
      </c>
      <c r="AV313" s="8">
        <v>1036</v>
      </c>
      <c r="AW313" s="232">
        <v>45960</v>
      </c>
      <c r="AX313" s="392">
        <v>20000000</v>
      </c>
      <c r="AY313" s="8">
        <v>1279</v>
      </c>
      <c r="AZ313" s="392" t="s">
        <v>9019</v>
      </c>
      <c r="BA313" s="420" t="s">
        <v>9222</v>
      </c>
      <c r="BB313" s="421"/>
      <c r="BC313" s="422"/>
      <c r="BD313" s="420"/>
      <c r="BE313" s="8"/>
      <c r="BF313" s="8" t="s">
        <v>6144</v>
      </c>
      <c r="BG313" s="232"/>
      <c r="BH313" s="4"/>
      <c r="BI313" s="8"/>
      <c r="BJ313" s="231" t="s">
        <v>9223</v>
      </c>
      <c r="BK313" s="4" t="s">
        <v>1541</v>
      </c>
      <c r="BL313" s="232" t="s">
        <v>8998</v>
      </c>
      <c r="BM313" s="232" t="s">
        <v>8998</v>
      </c>
      <c r="BN313" s="232" t="s">
        <v>9224</v>
      </c>
      <c r="BO313" s="232" t="s">
        <v>6144</v>
      </c>
      <c r="BP313" s="232" t="s">
        <v>805</v>
      </c>
      <c r="BQ313" s="8"/>
      <c r="BR313" s="403"/>
      <c r="BS313" s="8" t="s">
        <v>875</v>
      </c>
      <c r="BT313" s="8"/>
      <c r="BU313" s="8" t="s">
        <v>6147</v>
      </c>
      <c r="BV313" s="8" t="s">
        <v>6148</v>
      </c>
      <c r="BW313" s="421"/>
      <c r="BX313" s="591" t="s">
        <v>9225</v>
      </c>
      <c r="BY313" s="405">
        <v>28552</v>
      </c>
      <c r="BZ313" s="8" t="s">
        <v>6164</v>
      </c>
      <c r="CA313" s="8"/>
      <c r="CB313" s="8"/>
      <c r="CC313" s="8" t="s">
        <v>9173</v>
      </c>
      <c r="CD313" s="8"/>
      <c r="CE313" s="8" t="s">
        <v>797</v>
      </c>
      <c r="CF313" s="411">
        <f ca="1">DATEDIF(BY313,TODAY(),"Y")</f>
        <v>48</v>
      </c>
      <c r="CG313" s="421" t="s">
        <v>6165</v>
      </c>
      <c r="CH313" s="421" t="s">
        <v>6166</v>
      </c>
      <c r="CI313" s="8" t="s">
        <v>9226</v>
      </c>
      <c r="CJ313" s="415" t="s">
        <v>9227</v>
      </c>
      <c r="CK313" s="8"/>
    </row>
    <row r="314" spans="1:89" ht="106.5">
      <c r="A314" s="415">
        <v>313</v>
      </c>
      <c r="B314" s="415"/>
      <c r="C314" s="579">
        <v>2025</v>
      </c>
      <c r="D314" s="415" t="s">
        <v>9228</v>
      </c>
      <c r="E314" s="905" t="s">
        <v>9229</v>
      </c>
      <c r="F314" s="907" t="s">
        <v>9230</v>
      </c>
      <c r="G314" s="415" t="s">
        <v>6130</v>
      </c>
      <c r="H314" s="579">
        <v>1013649960</v>
      </c>
      <c r="I314" s="415">
        <v>0</v>
      </c>
      <c r="J314" s="415" t="s">
        <v>6131</v>
      </c>
      <c r="K314" s="506" t="s">
        <v>8848</v>
      </c>
      <c r="L314" s="415" t="s">
        <v>8883</v>
      </c>
      <c r="M314" s="415" t="s">
        <v>8948</v>
      </c>
      <c r="N314" s="415">
        <v>10</v>
      </c>
      <c r="O314" s="415" t="s">
        <v>6135</v>
      </c>
      <c r="P314" s="415" t="s">
        <v>9231</v>
      </c>
      <c r="Q314" s="482" t="s">
        <v>8998</v>
      </c>
      <c r="R314" s="647">
        <v>2</v>
      </c>
      <c r="S314" s="641">
        <v>60</v>
      </c>
      <c r="T314" s="482" t="s">
        <v>6863</v>
      </c>
      <c r="U314" s="482" t="s">
        <v>8966</v>
      </c>
      <c r="V314" s="482"/>
      <c r="W314" s="415"/>
      <c r="X314" s="579"/>
      <c r="Y314" s="647"/>
      <c r="Z314" s="415"/>
      <c r="AA314" s="482"/>
      <c r="AB314" s="495"/>
      <c r="AC314" s="420"/>
      <c r="AD314" s="420"/>
      <c r="AE314" s="420"/>
      <c r="AF314" s="420" t="s">
        <v>8966</v>
      </c>
      <c r="AG314" s="633">
        <f ca="1">_xlfn.DAYS(U314,TODAY())</f>
        <v>-107</v>
      </c>
      <c r="AH314" s="423" t="s">
        <v>6138</v>
      </c>
      <c r="AI314" s="423" t="s">
        <v>6138</v>
      </c>
      <c r="AJ314" s="693" t="s">
        <v>9232</v>
      </c>
      <c r="AK314" s="432" t="s">
        <v>9097</v>
      </c>
      <c r="AL314" s="8"/>
      <c r="AM314" s="424" t="s">
        <v>9233</v>
      </c>
      <c r="AN314" s="425" t="s">
        <v>9234</v>
      </c>
      <c r="AO314" s="4">
        <v>143836</v>
      </c>
      <c r="AP314" s="4"/>
      <c r="AQ314" s="234" t="e">
        <f>#REF!/R314</f>
        <v>#REF!</v>
      </c>
      <c r="AR314" s="234" t="e">
        <f>#REF!/AT314</f>
        <v>#REF!</v>
      </c>
      <c r="AS314" s="8" t="s">
        <v>9235</v>
      </c>
      <c r="AT314" s="4">
        <f t="shared" si="5"/>
        <v>60</v>
      </c>
      <c r="AU314" s="8" t="s">
        <v>6143</v>
      </c>
      <c r="AV314" s="8">
        <v>1041</v>
      </c>
      <c r="AW314" s="232">
        <v>46021</v>
      </c>
      <c r="AX314" s="392">
        <v>20000000</v>
      </c>
      <c r="AY314" s="8">
        <v>1278</v>
      </c>
      <c r="AZ314" s="392" t="s">
        <v>9236</v>
      </c>
      <c r="BA314" s="420" t="s">
        <v>9202</v>
      </c>
      <c r="BB314" s="421"/>
      <c r="BC314" s="422"/>
      <c r="BD314" s="420"/>
      <c r="BE314" s="8"/>
      <c r="BF314" s="8" t="s">
        <v>6144</v>
      </c>
      <c r="BG314" s="232">
        <v>45980</v>
      </c>
      <c r="BH314" s="4">
        <v>1</v>
      </c>
      <c r="BI314" s="8">
        <v>1</v>
      </c>
      <c r="BJ314" s="231" t="s">
        <v>9237</v>
      </c>
      <c r="BK314" s="4" t="s">
        <v>202</v>
      </c>
      <c r="BL314" s="232" t="s">
        <v>9202</v>
      </c>
      <c r="BM314" s="232" t="s">
        <v>8998</v>
      </c>
      <c r="BN314" s="232" t="s">
        <v>9238</v>
      </c>
      <c r="BO314" s="232" t="s">
        <v>6144</v>
      </c>
      <c r="BP314" s="232" t="s">
        <v>805</v>
      </c>
      <c r="BQ314" s="8"/>
      <c r="BR314" s="403"/>
      <c r="BS314" s="8" t="s">
        <v>875</v>
      </c>
      <c r="BT314" s="8"/>
      <c r="BU314" s="8" t="s">
        <v>6147</v>
      </c>
      <c r="BV314" s="8" t="s">
        <v>6148</v>
      </c>
      <c r="BW314" s="421">
        <v>3003104557</v>
      </c>
      <c r="BX314" s="591" t="s">
        <v>9239</v>
      </c>
      <c r="BY314" s="405">
        <v>34481</v>
      </c>
      <c r="BZ314" s="8" t="s">
        <v>6164</v>
      </c>
      <c r="CA314" s="8"/>
      <c r="CB314" s="8"/>
      <c r="CC314" s="8" t="s">
        <v>9033</v>
      </c>
      <c r="CD314" s="8"/>
      <c r="CE314" s="8" t="s">
        <v>797</v>
      </c>
      <c r="CF314" s="411">
        <f ca="1">DATEDIF(BY314,TODAY(),"Y")</f>
        <v>31</v>
      </c>
      <c r="CG314" s="421" t="s">
        <v>6165</v>
      </c>
      <c r="CH314" s="421" t="s">
        <v>6166</v>
      </c>
      <c r="CI314" s="631" t="s">
        <v>9240</v>
      </c>
      <c r="CJ314" s="415" t="s">
        <v>9241</v>
      </c>
      <c r="CK314" s="8"/>
    </row>
    <row r="315" spans="1:89" ht="91.5">
      <c r="A315" s="415">
        <v>314</v>
      </c>
      <c r="B315" s="415"/>
      <c r="C315" s="579">
        <v>2025</v>
      </c>
      <c r="D315" s="415" t="s">
        <v>9242</v>
      </c>
      <c r="E315" s="905" t="s">
        <v>9243</v>
      </c>
      <c r="F315" s="907" t="s">
        <v>9244</v>
      </c>
      <c r="G315" s="415" t="s">
        <v>6130</v>
      </c>
      <c r="H315" s="579">
        <v>52436881</v>
      </c>
      <c r="I315" s="415">
        <v>3</v>
      </c>
      <c r="J315" s="415" t="s">
        <v>6131</v>
      </c>
      <c r="K315" s="506" t="s">
        <v>9038</v>
      </c>
      <c r="L315" s="415" t="s">
        <v>9039</v>
      </c>
      <c r="M315" s="415" t="s">
        <v>9245</v>
      </c>
      <c r="N315" s="415">
        <v>10</v>
      </c>
      <c r="O315" s="415" t="s">
        <v>6135</v>
      </c>
      <c r="P315" s="415" t="s">
        <v>9246</v>
      </c>
      <c r="Q315" s="482" t="s">
        <v>6863</v>
      </c>
      <c r="R315" s="647">
        <v>2</v>
      </c>
      <c r="S315" s="641">
        <v>60</v>
      </c>
      <c r="T315" s="482" t="s">
        <v>9247</v>
      </c>
      <c r="U315" s="482" t="s">
        <v>9203</v>
      </c>
      <c r="V315" s="482"/>
      <c r="W315" s="415"/>
      <c r="X315" s="579"/>
      <c r="Y315" s="647"/>
      <c r="Z315" s="415"/>
      <c r="AA315" s="482"/>
      <c r="AB315" s="495"/>
      <c r="AC315" s="420"/>
      <c r="AD315" s="420"/>
      <c r="AE315" s="420"/>
      <c r="AF315" s="420" t="s">
        <v>9203</v>
      </c>
      <c r="AG315" s="633">
        <f ca="1">_xlfn.DAYS(U315,TODAY())</f>
        <v>-108</v>
      </c>
      <c r="AH315" s="423" t="s">
        <v>6138</v>
      </c>
      <c r="AI315" s="423" t="s">
        <v>6138</v>
      </c>
      <c r="AJ315" s="693" t="s">
        <v>9248</v>
      </c>
      <c r="AK315" s="432" t="s">
        <v>9097</v>
      </c>
      <c r="AL315" s="8"/>
      <c r="AM315" s="424"/>
      <c r="AN315" s="425"/>
      <c r="AO315" s="4">
        <v>143868</v>
      </c>
      <c r="AP315" s="4"/>
      <c r="AQ315" s="234" t="e">
        <f>#REF!/R315</f>
        <v>#REF!</v>
      </c>
      <c r="AR315" s="234" t="e">
        <f>#REF!/AT315</f>
        <v>#REF!</v>
      </c>
      <c r="AS315" s="8" t="s">
        <v>9249</v>
      </c>
      <c r="AT315" s="4">
        <f t="shared" si="5"/>
        <v>58</v>
      </c>
      <c r="AU315" s="8" t="s">
        <v>64</v>
      </c>
      <c r="AV315" s="8">
        <v>1070</v>
      </c>
      <c r="AW315" s="232">
        <v>45974</v>
      </c>
      <c r="AX315" s="392">
        <v>28000000</v>
      </c>
      <c r="AY315" s="8">
        <v>1286</v>
      </c>
      <c r="AZ315" s="392" t="s">
        <v>9051</v>
      </c>
      <c r="BA315" s="420" t="s">
        <v>6863</v>
      </c>
      <c r="BB315" s="421"/>
      <c r="BC315" s="422"/>
      <c r="BD315" s="420"/>
      <c r="BE315" s="8"/>
      <c r="BF315" s="8" t="s">
        <v>6144</v>
      </c>
      <c r="BG315" s="232" t="s">
        <v>9250</v>
      </c>
      <c r="BH315" s="4">
        <v>1</v>
      </c>
      <c r="BI315" s="8">
        <v>1</v>
      </c>
      <c r="BJ315" s="231" t="s">
        <v>9251</v>
      </c>
      <c r="BK315" s="4" t="s">
        <v>1541</v>
      </c>
      <c r="BL315" s="232" t="s">
        <v>9247</v>
      </c>
      <c r="BM315" s="232">
        <v>45981</v>
      </c>
      <c r="BN315" s="232" t="s">
        <v>9252</v>
      </c>
      <c r="BO315" s="232" t="s">
        <v>6144</v>
      </c>
      <c r="BP315" s="232" t="s">
        <v>805</v>
      </c>
      <c r="BQ315" s="8"/>
      <c r="BR315" s="403"/>
      <c r="BS315" s="8" t="s">
        <v>875</v>
      </c>
      <c r="BT315" s="8"/>
      <c r="BU315" s="8" t="s">
        <v>6162</v>
      </c>
      <c r="BV315" s="8" t="s">
        <v>6148</v>
      </c>
      <c r="BW315" s="421">
        <v>3219109193</v>
      </c>
      <c r="BX315" s="591" t="s">
        <v>9253</v>
      </c>
      <c r="BY315" s="405">
        <v>28483</v>
      </c>
      <c r="BZ315" s="8" t="s">
        <v>6164</v>
      </c>
      <c r="CA315" s="8"/>
      <c r="CB315" s="8"/>
      <c r="CC315" s="8" t="s">
        <v>9254</v>
      </c>
      <c r="CD315" s="8"/>
      <c r="CE315" s="8" t="s">
        <v>797</v>
      </c>
      <c r="CF315" s="411">
        <f ca="1">DATEDIF(BY315,TODAY(),"Y")</f>
        <v>48</v>
      </c>
      <c r="CG315" s="421" t="s">
        <v>6165</v>
      </c>
      <c r="CH315" s="421" t="s">
        <v>6166</v>
      </c>
      <c r="CI315" s="631" t="s">
        <v>9255</v>
      </c>
      <c r="CJ315" s="8"/>
      <c r="CK315" s="8"/>
    </row>
    <row r="316" spans="1:89" ht="60.75">
      <c r="A316" s="415">
        <v>315</v>
      </c>
      <c r="B316" s="415"/>
      <c r="C316" s="579">
        <v>2025</v>
      </c>
      <c r="D316" s="415" t="s">
        <v>9256</v>
      </c>
      <c r="E316" s="905" t="s">
        <v>9257</v>
      </c>
      <c r="F316" s="907" t="s">
        <v>9258</v>
      </c>
      <c r="G316" s="415" t="s">
        <v>6130</v>
      </c>
      <c r="H316" s="579">
        <v>60325562</v>
      </c>
      <c r="I316" s="415">
        <v>1</v>
      </c>
      <c r="J316" s="415" t="s">
        <v>6131</v>
      </c>
      <c r="K316" s="506" t="s">
        <v>9038</v>
      </c>
      <c r="L316" s="415" t="s">
        <v>9039</v>
      </c>
      <c r="M316" s="415" t="s">
        <v>9259</v>
      </c>
      <c r="N316" s="415">
        <v>10</v>
      </c>
      <c r="O316" s="415" t="s">
        <v>6135</v>
      </c>
      <c r="P316" s="415" t="s">
        <v>9119</v>
      </c>
      <c r="Q316" s="482" t="s">
        <v>6863</v>
      </c>
      <c r="R316" s="647">
        <v>2</v>
      </c>
      <c r="S316" s="641">
        <v>60</v>
      </c>
      <c r="T316" s="482" t="s">
        <v>9247</v>
      </c>
      <c r="U316" s="482" t="s">
        <v>9026</v>
      </c>
      <c r="V316" s="482"/>
      <c r="W316" s="415"/>
      <c r="X316" s="579"/>
      <c r="Y316" s="647"/>
      <c r="Z316" s="415"/>
      <c r="AA316" s="482"/>
      <c r="AB316" s="495"/>
      <c r="AC316" s="420"/>
      <c r="AD316" s="420"/>
      <c r="AE316" s="420"/>
      <c r="AF316" s="420" t="s">
        <v>9026</v>
      </c>
      <c r="AG316" s="633">
        <f ca="1">_xlfn.DAYS(U316,TODAY())</f>
        <v>-106</v>
      </c>
      <c r="AH316" s="423" t="s">
        <v>6138</v>
      </c>
      <c r="AI316" s="423" t="s">
        <v>6138</v>
      </c>
      <c r="AJ316" s="693" t="s">
        <v>9260</v>
      </c>
      <c r="AK316" s="432" t="s">
        <v>9097</v>
      </c>
      <c r="AL316" s="8"/>
      <c r="AM316" s="424"/>
      <c r="AN316" s="425"/>
      <c r="AO316" s="4">
        <v>143775</v>
      </c>
      <c r="AP316" s="4"/>
      <c r="AQ316" s="234" t="e">
        <f>#REF!/R316</f>
        <v>#REF!</v>
      </c>
      <c r="AR316" s="234" t="e">
        <f>#REF!/AT316</f>
        <v>#REF!</v>
      </c>
      <c r="AS316" s="8" t="s">
        <v>9261</v>
      </c>
      <c r="AT316" s="4">
        <f t="shared" si="5"/>
        <v>60</v>
      </c>
      <c r="AU316" s="8" t="s">
        <v>6143</v>
      </c>
      <c r="AV316" s="8">
        <v>1046</v>
      </c>
      <c r="AW316" s="232">
        <v>45931</v>
      </c>
      <c r="AX316" s="392">
        <v>84000000</v>
      </c>
      <c r="AY316" s="8">
        <v>1288</v>
      </c>
      <c r="AZ316" s="392" t="s">
        <v>9064</v>
      </c>
      <c r="BA316" s="420" t="s">
        <v>9247</v>
      </c>
      <c r="BB316" s="421"/>
      <c r="BC316" s="422"/>
      <c r="BD316" s="420"/>
      <c r="BE316" s="8"/>
      <c r="BF316" s="8" t="s">
        <v>6144</v>
      </c>
      <c r="BG316" s="232" t="s">
        <v>9262</v>
      </c>
      <c r="BH316" s="4">
        <v>1</v>
      </c>
      <c r="BI316" s="8">
        <v>1</v>
      </c>
      <c r="BJ316" s="231" t="s">
        <v>9263</v>
      </c>
      <c r="BK316" s="4" t="s">
        <v>202</v>
      </c>
      <c r="BL316" s="232" t="s">
        <v>9247</v>
      </c>
      <c r="BM316" s="232" t="s">
        <v>6863</v>
      </c>
      <c r="BN316" s="232" t="s">
        <v>9053</v>
      </c>
      <c r="BO316" s="232" t="s">
        <v>6144</v>
      </c>
      <c r="BP316" s="232" t="s">
        <v>805</v>
      </c>
      <c r="BQ316" s="8"/>
      <c r="BR316" s="403"/>
      <c r="BS316" s="8" t="s">
        <v>875</v>
      </c>
      <c r="BT316" s="8"/>
      <c r="BU316" s="8" t="s">
        <v>6162</v>
      </c>
      <c r="BV316" s="8" t="s">
        <v>6148</v>
      </c>
      <c r="BW316" s="421">
        <v>3133537688</v>
      </c>
      <c r="BX316" s="591" t="s">
        <v>9264</v>
      </c>
      <c r="BY316" s="405">
        <v>25035</v>
      </c>
      <c r="BZ316" s="8" t="s">
        <v>3831</v>
      </c>
      <c r="CA316" s="8"/>
      <c r="CB316" s="8"/>
      <c r="CC316" s="8" t="s">
        <v>9173</v>
      </c>
      <c r="CD316" s="8"/>
      <c r="CE316" s="8" t="s">
        <v>797</v>
      </c>
      <c r="CF316" s="411">
        <f ca="1">DATEDIF(BY316,TODAY(),"Y")</f>
        <v>57</v>
      </c>
      <c r="CG316" s="421" t="s">
        <v>6165</v>
      </c>
      <c r="CH316" s="421" t="s">
        <v>6269</v>
      </c>
      <c r="CI316" s="8" t="s">
        <v>9265</v>
      </c>
      <c r="CJ316" s="415" t="s">
        <v>9266</v>
      </c>
      <c r="CK316" s="8"/>
    </row>
    <row r="317" spans="1:89" ht="121.5">
      <c r="A317" s="415">
        <v>316</v>
      </c>
      <c r="B317" s="415"/>
      <c r="C317" s="579">
        <v>2025</v>
      </c>
      <c r="D317" s="415" t="s">
        <v>9267</v>
      </c>
      <c r="E317" s="905" t="s">
        <v>9268</v>
      </c>
      <c r="F317" s="907" t="s">
        <v>6227</v>
      </c>
      <c r="G317" s="415" t="s">
        <v>6130</v>
      </c>
      <c r="H317" s="579">
        <v>1020819104</v>
      </c>
      <c r="I317" s="415">
        <v>8</v>
      </c>
      <c r="J317" s="415" t="s">
        <v>6131</v>
      </c>
      <c r="K317" s="506" t="s">
        <v>8848</v>
      </c>
      <c r="L317" s="415" t="s">
        <v>8883</v>
      </c>
      <c r="M317" s="415" t="s">
        <v>9269</v>
      </c>
      <c r="N317" s="415">
        <v>10</v>
      </c>
      <c r="O317" s="415" t="s">
        <v>6135</v>
      </c>
      <c r="P317" s="415" t="s">
        <v>9270</v>
      </c>
      <c r="Q317" s="482" t="s">
        <v>6863</v>
      </c>
      <c r="R317" s="647">
        <v>2</v>
      </c>
      <c r="S317" s="641">
        <v>60</v>
      </c>
      <c r="T317" s="482" t="s">
        <v>9247</v>
      </c>
      <c r="U317" s="482" t="s">
        <v>9026</v>
      </c>
      <c r="V317" s="482"/>
      <c r="W317" s="415"/>
      <c r="X317" s="579"/>
      <c r="Y317" s="647"/>
      <c r="Z317" s="415"/>
      <c r="AA317" s="482"/>
      <c r="AB317" s="495"/>
      <c r="AC317" s="420"/>
      <c r="AD317" s="420"/>
      <c r="AE317" s="420"/>
      <c r="AF317" s="420" t="s">
        <v>9026</v>
      </c>
      <c r="AG317" s="633">
        <f ca="1">_xlfn.DAYS(U317,TODAY())</f>
        <v>-106</v>
      </c>
      <c r="AH317" s="423" t="s">
        <v>6138</v>
      </c>
      <c r="AI317" s="423" t="s">
        <v>6138</v>
      </c>
      <c r="AJ317" s="693" t="s">
        <v>9271</v>
      </c>
      <c r="AK317" s="432" t="s">
        <v>9097</v>
      </c>
      <c r="AL317" s="8"/>
      <c r="AM317" s="424"/>
      <c r="AN317" s="425"/>
      <c r="AO317" s="4">
        <v>143788</v>
      </c>
      <c r="AP317" s="4"/>
      <c r="AQ317" s="234" t="e">
        <f>#REF!/R317</f>
        <v>#REF!</v>
      </c>
      <c r="AR317" s="234" t="e">
        <f>#REF!/AT317</f>
        <v>#REF!</v>
      </c>
      <c r="AS317" s="8" t="s">
        <v>9272</v>
      </c>
      <c r="AT317" s="4">
        <f t="shared" si="5"/>
        <v>60</v>
      </c>
      <c r="AU317" s="8" t="s">
        <v>6143</v>
      </c>
      <c r="AV317" s="8">
        <v>1074</v>
      </c>
      <c r="AW317" s="232">
        <v>1</v>
      </c>
      <c r="AX317" s="392">
        <v>12000000</v>
      </c>
      <c r="AY317" s="8">
        <v>1289</v>
      </c>
      <c r="AZ317" s="392" t="s">
        <v>8987</v>
      </c>
      <c r="BA317" s="420">
        <v>45982</v>
      </c>
      <c r="BB317" s="421"/>
      <c r="BC317" s="422"/>
      <c r="BD317" s="420"/>
      <c r="BE317" s="8"/>
      <c r="BF317" s="8" t="s">
        <v>6144</v>
      </c>
      <c r="BG317" s="232" t="s">
        <v>9250</v>
      </c>
      <c r="BH317" s="4">
        <v>1</v>
      </c>
      <c r="BI317" s="8">
        <v>1</v>
      </c>
      <c r="BJ317" s="231" t="s">
        <v>9273</v>
      </c>
      <c r="BK317" s="4" t="s">
        <v>1541</v>
      </c>
      <c r="BL317" s="232" t="s">
        <v>9247</v>
      </c>
      <c r="BM317" s="232" t="s">
        <v>6863</v>
      </c>
      <c r="BN317" s="232" t="s">
        <v>9210</v>
      </c>
      <c r="BO317" s="232" t="s">
        <v>6144</v>
      </c>
      <c r="BP317" s="232" t="s">
        <v>805</v>
      </c>
      <c r="BQ317" s="8"/>
      <c r="BR317" s="403"/>
      <c r="BS317" s="8" t="s">
        <v>875</v>
      </c>
      <c r="BT317" s="8"/>
      <c r="BU317" s="8" t="s">
        <v>6162</v>
      </c>
      <c r="BV317" s="8" t="s">
        <v>6148</v>
      </c>
      <c r="BW317" s="421"/>
      <c r="BX317" s="591" t="s">
        <v>9274</v>
      </c>
      <c r="BY317" s="405">
        <v>35275</v>
      </c>
      <c r="BZ317" s="8" t="s">
        <v>3831</v>
      </c>
      <c r="CA317" s="8"/>
      <c r="CB317" s="8"/>
      <c r="CC317" s="8" t="s">
        <v>9275</v>
      </c>
      <c r="CD317" s="8"/>
      <c r="CE317" s="8" t="s">
        <v>797</v>
      </c>
      <c r="CF317" s="411">
        <f ca="1">DATEDIF(BY317,TODAY(),"Y")</f>
        <v>29</v>
      </c>
      <c r="CG317" s="421" t="s">
        <v>6209</v>
      </c>
      <c r="CH317" s="421" t="s">
        <v>6210</v>
      </c>
      <c r="CI317" s="631" t="s">
        <v>6234</v>
      </c>
      <c r="CJ317" s="8"/>
      <c r="CK317" s="8"/>
    </row>
    <row r="318" spans="1:89" ht="121.5">
      <c r="A318" s="415">
        <v>317</v>
      </c>
      <c r="B318" s="415"/>
      <c r="C318" s="579">
        <v>2025</v>
      </c>
      <c r="D318" s="415" t="s">
        <v>9276</v>
      </c>
      <c r="E318" s="905" t="s">
        <v>9277</v>
      </c>
      <c r="F318" s="907" t="s">
        <v>9278</v>
      </c>
      <c r="G318" s="415" t="s">
        <v>6130</v>
      </c>
      <c r="H318" s="579">
        <v>1000151069</v>
      </c>
      <c r="I318" s="415">
        <v>6</v>
      </c>
      <c r="J318" s="415" t="s">
        <v>6131</v>
      </c>
      <c r="K318" s="506" t="s">
        <v>8848</v>
      </c>
      <c r="L318" s="415" t="s">
        <v>8883</v>
      </c>
      <c r="M318" s="415" t="s">
        <v>9279</v>
      </c>
      <c r="N318" s="415">
        <v>10</v>
      </c>
      <c r="O318" s="415" t="s">
        <v>6135</v>
      </c>
      <c r="P318" s="415" t="s">
        <v>9270</v>
      </c>
      <c r="Q318" s="482" t="s">
        <v>9247</v>
      </c>
      <c r="R318" s="647">
        <v>1</v>
      </c>
      <c r="S318" s="641">
        <v>57</v>
      </c>
      <c r="T318" s="482" t="s">
        <v>9280</v>
      </c>
      <c r="U318" s="482">
        <v>46042</v>
      </c>
      <c r="V318" s="482"/>
      <c r="W318" s="415"/>
      <c r="X318" s="579"/>
      <c r="Y318" s="647"/>
      <c r="Z318" s="415"/>
      <c r="AA318" s="482"/>
      <c r="AB318" s="495"/>
      <c r="AC318" s="420"/>
      <c r="AD318" s="420"/>
      <c r="AE318" s="420"/>
      <c r="AF318" s="482">
        <v>46042</v>
      </c>
      <c r="AG318" s="633">
        <f ca="1">_xlfn.DAYS(U318,TODAY())</f>
        <v>-106</v>
      </c>
      <c r="AH318" s="423" t="s">
        <v>6138</v>
      </c>
      <c r="AI318" s="423" t="s">
        <v>6138</v>
      </c>
      <c r="AJ318" s="693" t="s">
        <v>9281</v>
      </c>
      <c r="AK318" s="432" t="s">
        <v>9097</v>
      </c>
      <c r="AL318" s="8"/>
      <c r="AM318" s="424"/>
      <c r="AN318" s="425"/>
      <c r="AO318" s="4">
        <v>143788</v>
      </c>
      <c r="AP318" s="4"/>
      <c r="AQ318" s="234" t="e">
        <f>#REF!/R318</f>
        <v>#REF!</v>
      </c>
      <c r="AR318" s="234" t="e">
        <f>#REF!/AT318</f>
        <v>#REF!</v>
      </c>
      <c r="AS318" s="8" t="s">
        <v>9282</v>
      </c>
      <c r="AT318" s="4">
        <f t="shared" si="5"/>
        <v>57</v>
      </c>
      <c r="AU318" s="8" t="s">
        <v>6143</v>
      </c>
      <c r="AV318" s="8">
        <v>1074</v>
      </c>
      <c r="AW318" s="232">
        <v>45974</v>
      </c>
      <c r="AX318" s="392">
        <v>36000000</v>
      </c>
      <c r="AY318" s="8">
        <v>1290</v>
      </c>
      <c r="AZ318" s="392" t="s">
        <v>9182</v>
      </c>
      <c r="BA318" s="420">
        <v>45985</v>
      </c>
      <c r="BB318" s="421"/>
      <c r="BC318" s="422"/>
      <c r="BD318" s="420"/>
      <c r="BE318" s="8"/>
      <c r="BF318" s="8" t="s">
        <v>6144</v>
      </c>
      <c r="BG318" s="232">
        <v>45985</v>
      </c>
      <c r="BH318" s="4">
        <v>1</v>
      </c>
      <c r="BI318" s="8">
        <v>1</v>
      </c>
      <c r="BJ318" s="231" t="s">
        <v>9283</v>
      </c>
      <c r="BK318" s="4" t="s">
        <v>202</v>
      </c>
      <c r="BL318" s="232">
        <v>45983</v>
      </c>
      <c r="BM318" s="232">
        <v>45982</v>
      </c>
      <c r="BN318" s="232">
        <v>46227</v>
      </c>
      <c r="BO318" s="232" t="s">
        <v>6144</v>
      </c>
      <c r="BP318" s="232" t="s">
        <v>805</v>
      </c>
      <c r="BQ318" s="8"/>
      <c r="BR318" s="403"/>
      <c r="BS318" s="8" t="s">
        <v>875</v>
      </c>
      <c r="BT318" s="8"/>
      <c r="BU318" s="8" t="s">
        <v>6162</v>
      </c>
      <c r="BV318" s="8" t="s">
        <v>6148</v>
      </c>
      <c r="BW318" s="421"/>
      <c r="BX318" s="591" t="s">
        <v>9284</v>
      </c>
      <c r="BY318" s="405">
        <v>37038</v>
      </c>
      <c r="BZ318" s="8" t="s">
        <v>6164</v>
      </c>
      <c r="CA318" s="8"/>
      <c r="CB318" s="8"/>
      <c r="CC318" s="8" t="s">
        <v>3717</v>
      </c>
      <c r="CD318" s="8"/>
      <c r="CE318" s="8" t="s">
        <v>797</v>
      </c>
      <c r="CF318" s="411">
        <f ca="1">DATEDIF(BY318,TODAY(),"Y")</f>
        <v>24</v>
      </c>
      <c r="CG318" s="421" t="s">
        <v>6181</v>
      </c>
      <c r="CH318" s="421" t="s">
        <v>6245</v>
      </c>
      <c r="CI318" s="198" t="s">
        <v>9285</v>
      </c>
      <c r="CJ318" s="8"/>
      <c r="CK318" s="8"/>
    </row>
    <row r="319" spans="1:89" ht="45.75">
      <c r="A319" s="415">
        <v>318</v>
      </c>
      <c r="B319" s="415"/>
      <c r="C319" s="579">
        <v>2025</v>
      </c>
      <c r="D319" s="415" t="s">
        <v>9286</v>
      </c>
      <c r="E319" s="905" t="s">
        <v>9287</v>
      </c>
      <c r="F319" s="907" t="s">
        <v>9288</v>
      </c>
      <c r="G319" s="415" t="s">
        <v>6130</v>
      </c>
      <c r="H319" s="579">
        <v>1023945311</v>
      </c>
      <c r="I319" s="415">
        <v>6</v>
      </c>
      <c r="J319" s="415" t="s">
        <v>6131</v>
      </c>
      <c r="K319" s="506" t="s">
        <v>9075</v>
      </c>
      <c r="L319" s="415" t="s">
        <v>9289</v>
      </c>
      <c r="M319" s="415" t="s">
        <v>9290</v>
      </c>
      <c r="N319" s="415">
        <v>10</v>
      </c>
      <c r="O319" s="415" t="s">
        <v>6135</v>
      </c>
      <c r="P319" s="415" t="s">
        <v>9291</v>
      </c>
      <c r="Q319" s="482">
        <v>45988</v>
      </c>
      <c r="R319" s="647">
        <v>1</v>
      </c>
      <c r="S319" s="641">
        <v>55</v>
      </c>
      <c r="T319" s="482">
        <v>45993</v>
      </c>
      <c r="U319" s="482" t="s">
        <v>9026</v>
      </c>
      <c r="V319" s="482"/>
      <c r="W319" s="415"/>
      <c r="X319" s="579"/>
      <c r="Y319" s="647"/>
      <c r="Z319" s="415"/>
      <c r="AA319" s="482"/>
      <c r="AB319" s="495"/>
      <c r="AC319" s="420"/>
      <c r="AD319" s="420"/>
      <c r="AE319" s="420"/>
      <c r="AF319" s="420">
        <v>46069</v>
      </c>
      <c r="AG319" s="633">
        <f ca="1">_xlfn.DAYS(U319,TODAY())</f>
        <v>-106</v>
      </c>
      <c r="AH319" s="423" t="s">
        <v>6138</v>
      </c>
      <c r="AI319" s="423" t="s">
        <v>6138</v>
      </c>
      <c r="AJ319" s="693" t="s">
        <v>9292</v>
      </c>
      <c r="AK319" s="432" t="s">
        <v>9097</v>
      </c>
      <c r="AL319" s="8"/>
      <c r="AM319" s="424"/>
      <c r="AN319" s="425"/>
      <c r="AO319" s="4">
        <v>143793</v>
      </c>
      <c r="AP319" s="4"/>
      <c r="AQ319" s="234" t="e">
        <f>#REF!/R319</f>
        <v>#REF!</v>
      </c>
      <c r="AR319" s="234" t="e">
        <f>#REF!/AT319</f>
        <v>#REF!</v>
      </c>
      <c r="AS319" s="8" t="s">
        <v>9293</v>
      </c>
      <c r="AT319" s="4">
        <f t="shared" si="5"/>
        <v>49</v>
      </c>
      <c r="AU319" s="8" t="s">
        <v>64</v>
      </c>
      <c r="AV319" s="8">
        <v>1086</v>
      </c>
      <c r="AW319" s="232">
        <v>45982</v>
      </c>
      <c r="AX319" s="392">
        <v>7000000</v>
      </c>
      <c r="AY319" s="8">
        <v>1291</v>
      </c>
      <c r="AZ319" s="392">
        <v>6416666</v>
      </c>
      <c r="BA319" s="420">
        <v>45988</v>
      </c>
      <c r="BB319" s="421"/>
      <c r="BC319" s="422"/>
      <c r="BD319" s="420"/>
      <c r="BE319" s="8"/>
      <c r="BF319" s="8" t="s">
        <v>6144</v>
      </c>
      <c r="BG319" s="232"/>
      <c r="BH319" s="4"/>
      <c r="BI319" s="8"/>
      <c r="BJ319" s="231" t="s">
        <v>9294</v>
      </c>
      <c r="BK319" s="4" t="s">
        <v>202</v>
      </c>
      <c r="BL319" s="420">
        <v>45988</v>
      </c>
      <c r="BM319" s="420">
        <v>45988</v>
      </c>
      <c r="BN319" s="232">
        <v>46234</v>
      </c>
      <c r="BO319" s="232" t="s">
        <v>6144</v>
      </c>
      <c r="BP319" s="232" t="s">
        <v>805</v>
      </c>
      <c r="BQ319" s="8"/>
      <c r="BR319" s="403"/>
      <c r="BS319" s="8"/>
      <c r="BT319" s="8"/>
      <c r="BU319" s="8" t="s">
        <v>6147</v>
      </c>
      <c r="BV319" s="8" t="s">
        <v>6148</v>
      </c>
      <c r="BW319" s="421"/>
      <c r="BX319" s="591" t="s">
        <v>9295</v>
      </c>
      <c r="BY319" s="405">
        <v>34889</v>
      </c>
      <c r="BZ319" s="8" t="s">
        <v>6554</v>
      </c>
      <c r="CA319" s="8"/>
      <c r="CB319" s="8"/>
      <c r="CC319" s="8" t="s">
        <v>9296</v>
      </c>
      <c r="CD319" s="8"/>
      <c r="CE319" s="8" t="s">
        <v>797</v>
      </c>
      <c r="CF319" s="411">
        <f ca="1">DATEDIF(BY319,TODAY(),"Y")</f>
        <v>30</v>
      </c>
      <c r="CG319" s="421" t="s">
        <v>6209</v>
      </c>
      <c r="CH319" s="421" t="s">
        <v>6210</v>
      </c>
      <c r="CI319" s="198" t="s">
        <v>9297</v>
      </c>
      <c r="CJ319" s="8"/>
      <c r="CK319" s="8"/>
    </row>
    <row r="320" spans="1:89" ht="91.5">
      <c r="A320" s="415">
        <v>319</v>
      </c>
      <c r="B320" s="415"/>
      <c r="C320" s="579">
        <v>2025</v>
      </c>
      <c r="D320" s="415" t="s">
        <v>9298</v>
      </c>
      <c r="E320" s="905" t="s">
        <v>9299</v>
      </c>
      <c r="F320" s="907" t="s">
        <v>9300</v>
      </c>
      <c r="G320" s="415" t="s">
        <v>6130</v>
      </c>
      <c r="H320" s="579">
        <v>98430620</v>
      </c>
      <c r="I320" s="415">
        <v>8</v>
      </c>
      <c r="J320" s="415" t="s">
        <v>6131</v>
      </c>
      <c r="K320" s="506" t="s">
        <v>9301</v>
      </c>
      <c r="L320" s="415" t="s">
        <v>6133</v>
      </c>
      <c r="M320" s="415" t="s">
        <v>6530</v>
      </c>
      <c r="N320" s="415">
        <v>10</v>
      </c>
      <c r="O320" s="415" t="s">
        <v>6135</v>
      </c>
      <c r="P320" s="632" t="s">
        <v>9302</v>
      </c>
      <c r="Q320" s="482">
        <v>45993</v>
      </c>
      <c r="R320" s="647">
        <v>1</v>
      </c>
      <c r="S320" s="641">
        <v>54</v>
      </c>
      <c r="T320" s="482">
        <v>45994</v>
      </c>
      <c r="U320" s="482">
        <v>46042</v>
      </c>
      <c r="V320" s="482"/>
      <c r="W320" s="415"/>
      <c r="X320" s="579"/>
      <c r="Y320" s="647"/>
      <c r="Z320" s="415" t="s">
        <v>9303</v>
      </c>
      <c r="AA320" s="482">
        <v>46042</v>
      </c>
      <c r="AB320" s="495"/>
      <c r="AC320" s="420"/>
      <c r="AD320" s="420"/>
      <c r="AE320" s="420"/>
      <c r="AF320" s="420">
        <v>46069</v>
      </c>
      <c r="AG320" s="633">
        <f ca="1">_xlfn.DAYS(U320,TODAY())</f>
        <v>-106</v>
      </c>
      <c r="AH320" s="423" t="s">
        <v>6138</v>
      </c>
      <c r="AI320" s="423" t="s">
        <v>6138</v>
      </c>
      <c r="AJ320" s="693" t="s">
        <v>9304</v>
      </c>
      <c r="AK320" s="432" t="s">
        <v>9097</v>
      </c>
      <c r="AL320" s="8"/>
      <c r="AM320" s="424"/>
      <c r="AN320" s="425"/>
      <c r="AO320" s="4">
        <v>143880</v>
      </c>
      <c r="AP320" s="4"/>
      <c r="AQ320" s="234" t="e">
        <f>#REF!/R320</f>
        <v>#REF!</v>
      </c>
      <c r="AR320" s="234" t="e">
        <f>#REF!/AT320</f>
        <v>#REF!</v>
      </c>
      <c r="AS320" s="8" t="s">
        <v>9305</v>
      </c>
      <c r="AT320" s="4">
        <f t="shared" si="5"/>
        <v>48</v>
      </c>
      <c r="AU320" s="8" t="s">
        <v>64</v>
      </c>
      <c r="AV320" s="8">
        <v>1089</v>
      </c>
      <c r="AW320" s="232">
        <v>45982</v>
      </c>
      <c r="AX320" s="392">
        <v>40000000</v>
      </c>
      <c r="AY320" s="8">
        <v>1306</v>
      </c>
      <c r="AZ320" s="392">
        <v>9000000</v>
      </c>
      <c r="BA320" s="420">
        <v>45993</v>
      </c>
      <c r="BB320" s="825"/>
      <c r="BC320" s="422">
        <v>4500000</v>
      </c>
      <c r="BD320" s="826"/>
      <c r="BE320" s="8">
        <v>730</v>
      </c>
      <c r="BF320" s="8" t="s">
        <v>6144</v>
      </c>
      <c r="BG320" s="823"/>
      <c r="BH320" s="824"/>
      <c r="BI320" s="8">
        <v>1</v>
      </c>
      <c r="BJ320" s="231" t="s">
        <v>9306</v>
      </c>
      <c r="BK320" s="4" t="s">
        <v>202</v>
      </c>
      <c r="BL320" s="420">
        <v>45993</v>
      </c>
      <c r="BM320" s="232">
        <v>45994</v>
      </c>
      <c r="BN320" s="232">
        <v>46244</v>
      </c>
      <c r="BO320" s="232" t="s">
        <v>6144</v>
      </c>
      <c r="BP320" s="232" t="s">
        <v>805</v>
      </c>
      <c r="BQ320" s="8"/>
      <c r="BR320" s="403"/>
      <c r="BS320" s="8"/>
      <c r="BT320" s="8"/>
      <c r="BU320" s="8" t="s">
        <v>6147</v>
      </c>
      <c r="BV320" s="8" t="s">
        <v>6148</v>
      </c>
      <c r="BW320" s="421"/>
      <c r="BX320" s="591" t="s">
        <v>9307</v>
      </c>
      <c r="BY320" s="405">
        <v>28612</v>
      </c>
      <c r="BZ320" s="8" t="s">
        <v>6164</v>
      </c>
      <c r="CA320" s="8"/>
      <c r="CB320" s="8"/>
      <c r="CC320" s="8" t="s">
        <v>3632</v>
      </c>
      <c r="CD320" s="8"/>
      <c r="CE320" s="8" t="s">
        <v>797</v>
      </c>
      <c r="CF320" s="411">
        <f ca="1">DATEDIF(BY320,TODAY(),"Y")</f>
        <v>48</v>
      </c>
      <c r="CG320" s="421" t="s">
        <v>6181</v>
      </c>
      <c r="CH320" s="421" t="s">
        <v>6343</v>
      </c>
      <c r="CI320" s="198" t="s">
        <v>9308</v>
      </c>
      <c r="CJ320" s="8"/>
      <c r="CK320" s="8"/>
    </row>
    <row r="321" spans="1:89" ht="91.5">
      <c r="A321" s="415">
        <v>320</v>
      </c>
      <c r="B321" s="415"/>
      <c r="C321" s="579">
        <v>2025</v>
      </c>
      <c r="D321" s="415" t="s">
        <v>9309</v>
      </c>
      <c r="E321" s="905" t="s">
        <v>9310</v>
      </c>
      <c r="F321" s="907" t="s">
        <v>9311</v>
      </c>
      <c r="G321" s="415" t="s">
        <v>6130</v>
      </c>
      <c r="H321" s="579">
        <v>1010219953</v>
      </c>
      <c r="I321" s="415">
        <v>3</v>
      </c>
      <c r="J321" s="415" t="s">
        <v>6131</v>
      </c>
      <c r="K321" s="506" t="s">
        <v>8919</v>
      </c>
      <c r="L321" s="415" t="s">
        <v>9312</v>
      </c>
      <c r="M321" s="415"/>
      <c r="N321" s="415">
        <v>10</v>
      </c>
      <c r="O321" s="415" t="s">
        <v>6135</v>
      </c>
      <c r="P321" s="415" t="s">
        <v>9313</v>
      </c>
      <c r="Q321" s="482" t="s">
        <v>9044</v>
      </c>
      <c r="R321" s="647">
        <v>1</v>
      </c>
      <c r="S321" s="641">
        <v>54</v>
      </c>
      <c r="T321" s="482"/>
      <c r="U321" s="482"/>
      <c r="V321" s="482"/>
      <c r="W321" s="415"/>
      <c r="X321" s="579"/>
      <c r="Y321" s="647"/>
      <c r="Z321" s="415"/>
      <c r="AA321" s="482"/>
      <c r="AB321" s="495"/>
      <c r="AC321" s="420"/>
      <c r="AD321" s="420"/>
      <c r="AE321" s="420"/>
      <c r="AF321" s="420"/>
      <c r="AG321" s="633">
        <f ca="1">_xlfn.DAYS(U321,TODAY())</f>
        <v>-46148</v>
      </c>
      <c r="AH321" s="423"/>
      <c r="AI321" s="423"/>
      <c r="AJ321" s="693" t="s">
        <v>9314</v>
      </c>
      <c r="AK321" s="432" t="s">
        <v>9097</v>
      </c>
      <c r="AL321" s="8"/>
      <c r="AM321" s="424"/>
      <c r="AN321" s="425"/>
      <c r="AO321" s="4">
        <v>142066</v>
      </c>
      <c r="AP321" s="4"/>
      <c r="AQ321" s="234" t="e">
        <f>#REF!/R321</f>
        <v>#REF!</v>
      </c>
      <c r="AR321" s="234" t="e">
        <f>#REF!/AT321</f>
        <v>#REF!</v>
      </c>
      <c r="AS321" s="7" t="s">
        <v>9315</v>
      </c>
      <c r="AT321" s="4">
        <f t="shared" si="5"/>
        <v>0</v>
      </c>
      <c r="AU321" s="8"/>
      <c r="AV321" s="8">
        <v>1072</v>
      </c>
      <c r="AW321" s="232">
        <v>45974</v>
      </c>
      <c r="AX321" s="392">
        <v>42000000</v>
      </c>
      <c r="AY321" s="8"/>
      <c r="AZ321" s="392"/>
      <c r="BA321" s="420"/>
      <c r="BB321" s="421"/>
      <c r="BC321" s="422"/>
      <c r="BD321" s="420"/>
      <c r="BE321" s="8"/>
      <c r="BF321" s="8" t="s">
        <v>64</v>
      </c>
      <c r="BG321" s="232"/>
      <c r="BH321" s="4"/>
      <c r="BI321" s="8"/>
      <c r="BJ321" s="231" t="s">
        <v>9316</v>
      </c>
      <c r="BK321" s="4" t="s">
        <v>202</v>
      </c>
      <c r="BL321" s="232">
        <v>45989</v>
      </c>
      <c r="BM321" s="232">
        <v>45988</v>
      </c>
      <c r="BN321" s="232">
        <v>46261</v>
      </c>
      <c r="BO321" s="232" t="s">
        <v>6144</v>
      </c>
      <c r="BP321" s="232" t="s">
        <v>805</v>
      </c>
      <c r="BQ321" s="8"/>
      <c r="BR321" s="403"/>
      <c r="BS321" s="8"/>
      <c r="BT321" s="8"/>
      <c r="BU321" s="8" t="s">
        <v>6147</v>
      </c>
      <c r="BV321" s="8" t="s">
        <v>6148</v>
      </c>
      <c r="BW321" s="421"/>
      <c r="BX321" s="591" t="s">
        <v>9317</v>
      </c>
      <c r="BY321" s="405">
        <v>34737</v>
      </c>
      <c r="BZ321" s="8" t="s">
        <v>6164</v>
      </c>
      <c r="CA321" s="8"/>
      <c r="CB321" s="8"/>
      <c r="CC321" s="8" t="s">
        <v>3498</v>
      </c>
      <c r="CD321" s="8"/>
      <c r="CE321" s="8" t="s">
        <v>797</v>
      </c>
      <c r="CF321" s="411">
        <f ca="1">DATEDIF(BY321,TODAY(),"Y")</f>
        <v>31</v>
      </c>
      <c r="CG321" s="421" t="s">
        <v>6209</v>
      </c>
      <c r="CH321" s="421" t="s">
        <v>6166</v>
      </c>
      <c r="CI321" s="8" t="s">
        <v>9318</v>
      </c>
      <c r="CJ321" s="8" t="s">
        <v>9319</v>
      </c>
      <c r="CK321" s="8"/>
    </row>
    <row r="322" spans="1:89" ht="76.5">
      <c r="A322" s="415">
        <v>321</v>
      </c>
      <c r="B322" s="415"/>
      <c r="C322" s="579">
        <v>2025</v>
      </c>
      <c r="D322" s="415" t="s">
        <v>9320</v>
      </c>
      <c r="E322" s="905" t="s">
        <v>9321</v>
      </c>
      <c r="F322" s="691" t="s">
        <v>9322</v>
      </c>
      <c r="G322" s="415" t="s">
        <v>6130</v>
      </c>
      <c r="H322" s="579">
        <v>51607762</v>
      </c>
      <c r="I322" s="415">
        <v>6</v>
      </c>
      <c r="J322" s="415" t="s">
        <v>6131</v>
      </c>
      <c r="K322" s="506" t="s">
        <v>8848</v>
      </c>
      <c r="L322" s="415" t="s">
        <v>8883</v>
      </c>
      <c r="M322" s="415"/>
      <c r="N322" s="415"/>
      <c r="O322" s="415"/>
      <c r="P322" s="415" t="s">
        <v>9323</v>
      </c>
      <c r="Q322" s="482">
        <v>45987</v>
      </c>
      <c r="R322" s="647"/>
      <c r="S322" s="641">
        <f>_xlfn.DAYS(U322,T322)</f>
        <v>0</v>
      </c>
      <c r="T322" s="482"/>
      <c r="U322" s="482"/>
      <c r="V322" s="482"/>
      <c r="W322" s="415"/>
      <c r="X322" s="579"/>
      <c r="Y322" s="647"/>
      <c r="Z322" s="415"/>
      <c r="AA322" s="482"/>
      <c r="AB322" s="495"/>
      <c r="AC322" s="420"/>
      <c r="AD322" s="420"/>
      <c r="AE322" s="420"/>
      <c r="AF322" s="420"/>
      <c r="AG322" s="633">
        <f ca="1">_xlfn.DAYS(U322,TODAY())</f>
        <v>-46148</v>
      </c>
      <c r="AH322" s="423"/>
      <c r="AI322" s="423"/>
      <c r="AJ322" s="693" t="s">
        <v>9324</v>
      </c>
      <c r="AK322" s="432" t="s">
        <v>9097</v>
      </c>
      <c r="AL322" s="8"/>
      <c r="AM322" s="424"/>
      <c r="AN322" s="425"/>
      <c r="AO322" s="4">
        <v>143665</v>
      </c>
      <c r="AP322" s="4"/>
      <c r="AQ322" s="234" t="e">
        <f>#REF!/R322</f>
        <v>#REF!</v>
      </c>
      <c r="AR322" s="234" t="e">
        <f>#REF!/AT322</f>
        <v>#REF!</v>
      </c>
      <c r="AS322" s="8" t="s">
        <v>9325</v>
      </c>
      <c r="AT322" s="4">
        <f t="shared" si="5"/>
        <v>0</v>
      </c>
      <c r="AU322" s="8"/>
      <c r="AV322" s="8">
        <v>1073</v>
      </c>
      <c r="AW322" s="232">
        <v>45974</v>
      </c>
      <c r="AX322" s="392">
        <v>75000000</v>
      </c>
      <c r="AY322" s="8"/>
      <c r="AZ322" s="392"/>
      <c r="BA322" s="420"/>
      <c r="BB322" s="421"/>
      <c r="BC322" s="422"/>
      <c r="BD322" s="420"/>
      <c r="BE322" s="8"/>
      <c r="BF322" s="8" t="s">
        <v>64</v>
      </c>
      <c r="BG322" s="232"/>
      <c r="BH322" s="4"/>
      <c r="BI322" s="8"/>
      <c r="BJ322" s="231" t="s">
        <v>9326</v>
      </c>
      <c r="BK322" s="4" t="s">
        <v>202</v>
      </c>
      <c r="BL322" s="232">
        <v>45989</v>
      </c>
      <c r="BM322" s="232">
        <v>45987</v>
      </c>
      <c r="BN322" s="232">
        <v>46234</v>
      </c>
      <c r="BO322" s="232" t="s">
        <v>6144</v>
      </c>
      <c r="BP322" s="232" t="s">
        <v>6612</v>
      </c>
      <c r="BQ322" s="8"/>
      <c r="BR322" s="403"/>
      <c r="BS322" s="8"/>
      <c r="BT322" s="8"/>
      <c r="BU322" s="8" t="s">
        <v>6162</v>
      </c>
      <c r="BV322" s="8" t="s">
        <v>6148</v>
      </c>
      <c r="BW322" s="421"/>
      <c r="BX322" s="591" t="s">
        <v>9327</v>
      </c>
      <c r="BY322" s="405">
        <v>22324</v>
      </c>
      <c r="BZ322" s="8" t="s">
        <v>6164</v>
      </c>
      <c r="CA322" s="8"/>
      <c r="CB322" s="8"/>
      <c r="CC322" s="8" t="s">
        <v>3717</v>
      </c>
      <c r="CD322" s="8"/>
      <c r="CE322" s="8" t="s">
        <v>797</v>
      </c>
      <c r="CF322" s="411">
        <f ca="1">DATEDIF(BY322,TODAY(),"Y")</f>
        <v>65</v>
      </c>
      <c r="CG322" s="421" t="s">
        <v>6150</v>
      </c>
      <c r="CH322" s="421" t="s">
        <v>6245</v>
      </c>
      <c r="CI322" s="631" t="s">
        <v>9328</v>
      </c>
      <c r="CK322" s="8"/>
    </row>
    <row r="323" spans="1:89" ht="76.5">
      <c r="A323" s="415">
        <v>322</v>
      </c>
      <c r="B323" s="415"/>
      <c r="C323" s="579">
        <v>2025</v>
      </c>
      <c r="D323" s="415" t="s">
        <v>9329</v>
      </c>
      <c r="E323" s="905" t="s">
        <v>9330</v>
      </c>
      <c r="F323" s="907" t="s">
        <v>9331</v>
      </c>
      <c r="G323" s="415" t="s">
        <v>6130</v>
      </c>
      <c r="H323" s="399">
        <v>37941290</v>
      </c>
      <c r="I323" s="415">
        <v>1</v>
      </c>
      <c r="J323" s="415" t="s">
        <v>6131</v>
      </c>
      <c r="K323" s="506" t="s">
        <v>6132</v>
      </c>
      <c r="L323" s="415" t="s">
        <v>6133</v>
      </c>
      <c r="M323" s="415" t="s">
        <v>7827</v>
      </c>
      <c r="N323" s="415">
        <v>10</v>
      </c>
      <c r="O323" s="415" t="s">
        <v>6135</v>
      </c>
      <c r="P323" s="415" t="s">
        <v>9323</v>
      </c>
      <c r="Q323" s="482">
        <v>45987</v>
      </c>
      <c r="R323" s="647">
        <v>1</v>
      </c>
      <c r="S323" s="641">
        <v>55</v>
      </c>
      <c r="T323" s="482">
        <v>45992</v>
      </c>
      <c r="U323" s="482">
        <v>46042</v>
      </c>
      <c r="V323" s="482"/>
      <c r="W323" s="415"/>
      <c r="X323" s="579"/>
      <c r="Y323" s="647"/>
      <c r="Z323" s="415"/>
      <c r="AA323" s="482"/>
      <c r="AB323" s="495"/>
      <c r="AC323" s="420"/>
      <c r="AD323" s="420"/>
      <c r="AE323" s="420"/>
      <c r="AF323" s="420"/>
      <c r="AG323" s="633">
        <f ca="1">_xlfn.DAYS(U323,TODAY())</f>
        <v>-106</v>
      </c>
      <c r="AH323" s="423" t="s">
        <v>6138</v>
      </c>
      <c r="AI323" s="423" t="s">
        <v>6138</v>
      </c>
      <c r="AJ323" s="693" t="s">
        <v>9332</v>
      </c>
      <c r="AK323" s="432" t="s">
        <v>9097</v>
      </c>
      <c r="AL323" s="8"/>
      <c r="AM323" s="424"/>
      <c r="AN323" s="425"/>
      <c r="AO323" s="4">
        <v>1433665</v>
      </c>
      <c r="AP323" s="4"/>
      <c r="AQ323" s="234" t="e">
        <f>#REF!/R323</f>
        <v>#REF!</v>
      </c>
      <c r="AR323" s="234" t="e">
        <f>#REF!/AT323</f>
        <v>#REF!</v>
      </c>
      <c r="AS323" s="8" t="s">
        <v>9333</v>
      </c>
      <c r="AT323" s="4">
        <f t="shared" si="5"/>
        <v>50</v>
      </c>
      <c r="AU323" s="8" t="s">
        <v>6143</v>
      </c>
      <c r="AV323" s="8">
        <v>1073</v>
      </c>
      <c r="AW323" s="232" t="s">
        <v>9171</v>
      </c>
      <c r="AX323" s="392" t="s">
        <v>9334</v>
      </c>
      <c r="AY323" s="8">
        <v>1293</v>
      </c>
      <c r="AZ323" s="392">
        <v>9200000</v>
      </c>
      <c r="BA323" s="420">
        <v>45988</v>
      </c>
      <c r="BB323" s="421"/>
      <c r="BC323" s="422"/>
      <c r="BD323" s="420"/>
      <c r="BE323" s="8"/>
      <c r="BF323" s="8" t="s">
        <v>6144</v>
      </c>
      <c r="BG323" s="232">
        <v>45705</v>
      </c>
      <c r="BH323" s="4">
        <v>1</v>
      </c>
      <c r="BI323" s="8">
        <v>1</v>
      </c>
      <c r="BJ323" s="231" t="s">
        <v>9335</v>
      </c>
      <c r="BK323" s="4" t="s">
        <v>202</v>
      </c>
      <c r="BL323" s="420">
        <v>45988</v>
      </c>
      <c r="BM323" s="232">
        <v>45987</v>
      </c>
      <c r="BN323" s="232">
        <v>46213</v>
      </c>
      <c r="BO323" s="232" t="s">
        <v>6144</v>
      </c>
      <c r="BP323" s="232" t="s">
        <v>805</v>
      </c>
      <c r="BQ323" s="8"/>
      <c r="BR323" s="403"/>
      <c r="BS323" s="8"/>
      <c r="BT323" s="8"/>
      <c r="BU323" s="8" t="s">
        <v>6162</v>
      </c>
      <c r="BV323" s="8" t="s">
        <v>6148</v>
      </c>
      <c r="BW323" s="421">
        <v>3182854008</v>
      </c>
      <c r="BX323" s="591" t="s">
        <v>9336</v>
      </c>
      <c r="BY323" s="405">
        <v>22908</v>
      </c>
      <c r="BZ323" s="8" t="s">
        <v>6164</v>
      </c>
      <c r="CA323" s="8"/>
      <c r="CB323" s="8"/>
      <c r="CC323" s="8" t="s">
        <v>3717</v>
      </c>
      <c r="CD323" s="8"/>
      <c r="CE323" s="8" t="s">
        <v>797</v>
      </c>
      <c r="CF323" s="411">
        <f ca="1">DATEDIF(BY323,TODAY(),"Y")</f>
        <v>63</v>
      </c>
      <c r="CG323" s="421" t="s">
        <v>6209</v>
      </c>
      <c r="CH323" s="421" t="s">
        <v>6166</v>
      </c>
      <c r="CI323" s="631" t="s">
        <v>9337</v>
      </c>
      <c r="CJ323" s="8" t="s">
        <v>9338</v>
      </c>
      <c r="CK323" s="8"/>
    </row>
    <row r="324" spans="1:89">
      <c r="A324" s="415">
        <v>323</v>
      </c>
      <c r="B324" s="415"/>
      <c r="C324" s="579">
        <v>2025</v>
      </c>
      <c r="D324" s="415" t="s">
        <v>9339</v>
      </c>
      <c r="E324" s="905" t="s">
        <v>9340</v>
      </c>
      <c r="F324" s="907" t="s">
        <v>9341</v>
      </c>
      <c r="G324" s="415" t="s">
        <v>7988</v>
      </c>
      <c r="H324" s="579">
        <v>900336588</v>
      </c>
      <c r="I324" s="415">
        <v>6</v>
      </c>
      <c r="J324" s="415" t="s">
        <v>6775</v>
      </c>
      <c r="K324" s="506"/>
      <c r="L324" s="415"/>
      <c r="M324" s="415"/>
      <c r="N324" s="415"/>
      <c r="O324" s="415"/>
      <c r="P324" s="415"/>
      <c r="Q324" s="482"/>
      <c r="R324" s="647"/>
      <c r="S324" s="641">
        <f>_xlfn.DAYS(U324,T324)</f>
        <v>0</v>
      </c>
      <c r="T324" s="482"/>
      <c r="U324" s="482"/>
      <c r="V324" s="482"/>
      <c r="W324" s="415"/>
      <c r="X324" s="579"/>
      <c r="Y324" s="647"/>
      <c r="Z324" s="415"/>
      <c r="AA324" s="482"/>
      <c r="AB324" s="495"/>
      <c r="AC324" s="420"/>
      <c r="AD324" s="420"/>
      <c r="AE324" s="420"/>
      <c r="AF324" s="420"/>
      <c r="AG324" s="633">
        <f ca="1">_xlfn.DAYS(U324,TODAY())</f>
        <v>-46148</v>
      </c>
      <c r="AH324" s="423"/>
      <c r="AI324" s="423"/>
      <c r="AJ324" s="693" t="s">
        <v>9342</v>
      </c>
      <c r="AK324" s="432" t="s">
        <v>9097</v>
      </c>
      <c r="AL324" s="8"/>
      <c r="AM324" s="424"/>
      <c r="AN324" s="425"/>
      <c r="AO324" s="4"/>
      <c r="AP324" s="4"/>
      <c r="AQ324" s="234" t="e">
        <f>#REF!/R324</f>
        <v>#REF!</v>
      </c>
      <c r="AR324" s="234" t="e">
        <f>#REF!/AT324</f>
        <v>#REF!</v>
      </c>
      <c r="AS324" s="8" t="s">
        <v>9343</v>
      </c>
      <c r="AT324" s="4">
        <f t="shared" si="5"/>
        <v>0</v>
      </c>
      <c r="AU324" s="8"/>
      <c r="AV324" s="8">
        <v>1052</v>
      </c>
      <c r="AW324" s="232" t="s">
        <v>8972</v>
      </c>
      <c r="AX324" s="392">
        <v>9703260</v>
      </c>
      <c r="AY324" s="8"/>
      <c r="AZ324" s="392"/>
      <c r="BA324" s="420"/>
      <c r="BB324" s="421"/>
      <c r="BC324" s="422"/>
      <c r="BD324" s="420"/>
      <c r="BE324" s="8"/>
      <c r="BF324" s="8" t="s">
        <v>64</v>
      </c>
      <c r="BG324" s="232"/>
      <c r="BH324" s="4"/>
      <c r="BI324" s="8"/>
      <c r="BJ324" s="231" t="s">
        <v>9344</v>
      </c>
      <c r="BK324" s="4" t="s">
        <v>202</v>
      </c>
      <c r="BL324" s="232">
        <v>45996</v>
      </c>
      <c r="BM324" s="232">
        <v>45988</v>
      </c>
      <c r="BN324" s="232">
        <v>46242</v>
      </c>
      <c r="BO324" s="232" t="s">
        <v>6144</v>
      </c>
      <c r="BP324" s="232" t="s">
        <v>805</v>
      </c>
      <c r="BQ324" s="8" t="s">
        <v>9345</v>
      </c>
      <c r="BR324" s="403">
        <v>79770739</v>
      </c>
      <c r="BS324" s="8"/>
      <c r="BT324" s="8"/>
      <c r="BU324" s="8"/>
      <c r="BV324" s="8"/>
      <c r="BW324" s="421"/>
      <c r="BX324" s="591" t="s">
        <v>9346</v>
      </c>
      <c r="BY324" s="405"/>
      <c r="BZ324" s="8"/>
      <c r="CA324" s="8"/>
      <c r="CB324" s="8"/>
      <c r="CC324" s="8"/>
      <c r="CD324" s="8"/>
      <c r="CE324" s="8"/>
      <c r="CF324" s="411">
        <f ca="1">DATEDIF(BY324,TODAY(),"Y")</f>
        <v>126</v>
      </c>
      <c r="CG324" s="421"/>
      <c r="CH324" s="421"/>
      <c r="CI324" s="8"/>
      <c r="CJ324" s="8"/>
      <c r="CK324" s="8"/>
    </row>
    <row r="325" spans="1:89">
      <c r="A325" s="415">
        <v>324</v>
      </c>
      <c r="B325" s="415"/>
      <c r="C325" s="579">
        <v>2025</v>
      </c>
      <c r="D325" s="415" t="s">
        <v>9347</v>
      </c>
      <c r="E325" s="905" t="s">
        <v>9348</v>
      </c>
      <c r="F325" s="907" t="s">
        <v>9349</v>
      </c>
      <c r="G325" s="415" t="s">
        <v>6130</v>
      </c>
      <c r="H325" s="579">
        <v>1023082378</v>
      </c>
      <c r="I325" s="415">
        <v>4</v>
      </c>
      <c r="J325" s="415" t="s">
        <v>6131</v>
      </c>
      <c r="K325" s="506"/>
      <c r="L325" s="415"/>
      <c r="M325" s="415"/>
      <c r="N325" s="415"/>
      <c r="O325" s="415"/>
      <c r="P325" s="415"/>
      <c r="Q325" s="482"/>
      <c r="R325" s="647"/>
      <c r="S325" s="641">
        <f>_xlfn.DAYS(U325,T325)</f>
        <v>0</v>
      </c>
      <c r="T325" s="482"/>
      <c r="U325" s="482"/>
      <c r="V325" s="482"/>
      <c r="W325" s="415"/>
      <c r="X325" s="579"/>
      <c r="Y325" s="647"/>
      <c r="Z325" s="415"/>
      <c r="AA325" s="482"/>
      <c r="AB325" s="495"/>
      <c r="AC325" s="420"/>
      <c r="AD325" s="420"/>
      <c r="AE325" s="420"/>
      <c r="AF325" s="420"/>
      <c r="AG325" s="633">
        <f ca="1">_xlfn.DAYS(U325,TODAY())</f>
        <v>-46148</v>
      </c>
      <c r="AH325" s="423"/>
      <c r="AI325" s="423"/>
      <c r="AJ325" s="693" t="s">
        <v>9350</v>
      </c>
      <c r="AK325" s="432" t="s">
        <v>9097</v>
      </c>
      <c r="AL325" s="8"/>
      <c r="AM325" s="424"/>
      <c r="AN325" s="425"/>
      <c r="AO325" s="4">
        <v>143778</v>
      </c>
      <c r="AP325" s="4"/>
      <c r="AQ325" s="234" t="e">
        <f>#REF!/R325</f>
        <v>#REF!</v>
      </c>
      <c r="AR325" s="234" t="e">
        <f>#REF!/AT325</f>
        <v>#REF!</v>
      </c>
      <c r="AS325" s="692" t="s">
        <v>9351</v>
      </c>
      <c r="AT325" s="4">
        <f t="shared" si="5"/>
        <v>0</v>
      </c>
      <c r="AU325" s="8"/>
      <c r="AV325" s="8">
        <v>1087</v>
      </c>
      <c r="AW325" s="232" t="s">
        <v>9247</v>
      </c>
      <c r="AX325" s="392">
        <v>14000000</v>
      </c>
      <c r="AY325" s="8"/>
      <c r="AZ325" s="392"/>
      <c r="BA325" s="420"/>
      <c r="BB325" s="421"/>
      <c r="BC325" s="422"/>
      <c r="BD325" s="420"/>
      <c r="BE325" s="8"/>
      <c r="BF325" s="8" t="s">
        <v>64</v>
      </c>
      <c r="BG325" s="232"/>
      <c r="BH325" s="4"/>
      <c r="BI325" s="8"/>
      <c r="BJ325" s="231" t="s">
        <v>9352</v>
      </c>
      <c r="BK325" s="4" t="s">
        <v>202</v>
      </c>
      <c r="BL325" s="232">
        <v>45989</v>
      </c>
      <c r="BM325" s="232">
        <v>45988</v>
      </c>
      <c r="BN325" s="232">
        <v>46228</v>
      </c>
      <c r="BO325" s="232" t="s">
        <v>6144</v>
      </c>
      <c r="BP325" s="232" t="s">
        <v>805</v>
      </c>
      <c r="BQ325" s="8"/>
      <c r="BR325" s="403"/>
      <c r="BS325" s="8"/>
      <c r="BT325" s="8"/>
      <c r="BU325" s="8" t="s">
        <v>6147</v>
      </c>
      <c r="BV325" s="8" t="s">
        <v>6148</v>
      </c>
      <c r="BW325" s="421">
        <v>3219811497</v>
      </c>
      <c r="BX325" s="591" t="s">
        <v>9353</v>
      </c>
      <c r="BY325" s="405">
        <v>38100</v>
      </c>
      <c r="BZ325" s="8" t="s">
        <v>6554</v>
      </c>
      <c r="CA325" s="8"/>
      <c r="CB325" s="8"/>
      <c r="CC325" s="8"/>
      <c r="CD325" s="8"/>
      <c r="CE325" s="8" t="s">
        <v>797</v>
      </c>
      <c r="CF325" s="411">
        <f ca="1">DATEDIF(BY325,TODAY(),"Y")</f>
        <v>22</v>
      </c>
      <c r="CG325" s="421" t="s">
        <v>6165</v>
      </c>
      <c r="CH325" s="421" t="s">
        <v>6210</v>
      </c>
      <c r="CI325" s="631" t="s">
        <v>9354</v>
      </c>
      <c r="CJ325" s="8"/>
      <c r="CK325" s="8"/>
    </row>
    <row r="326" spans="1:89" ht="91.5">
      <c r="A326" s="696">
        <v>325</v>
      </c>
      <c r="B326" s="415"/>
      <c r="C326" s="579">
        <v>2025</v>
      </c>
      <c r="D326" s="415" t="s">
        <v>9355</v>
      </c>
      <c r="E326" s="905" t="s">
        <v>9356</v>
      </c>
      <c r="F326" s="907" t="s">
        <v>9357</v>
      </c>
      <c r="G326" s="415" t="s">
        <v>6130</v>
      </c>
      <c r="H326" s="579">
        <v>1110557194</v>
      </c>
      <c r="I326" s="415">
        <v>1</v>
      </c>
      <c r="J326" s="415" t="s">
        <v>6131</v>
      </c>
      <c r="K326" s="506" t="s">
        <v>9135</v>
      </c>
      <c r="L326" s="415" t="s">
        <v>9136</v>
      </c>
      <c r="M326" s="415" t="s">
        <v>8948</v>
      </c>
      <c r="N326" s="415">
        <v>10</v>
      </c>
      <c r="O326" s="415" t="s">
        <v>6135</v>
      </c>
      <c r="P326" s="415" t="s">
        <v>9358</v>
      </c>
      <c r="Q326" s="482">
        <v>45989</v>
      </c>
      <c r="R326" s="647">
        <v>1</v>
      </c>
      <c r="S326" s="641">
        <v>53</v>
      </c>
      <c r="T326" s="482" t="s">
        <v>9359</v>
      </c>
      <c r="U326" s="482">
        <v>46042</v>
      </c>
      <c r="V326" s="482"/>
      <c r="W326" s="415"/>
      <c r="X326" s="579"/>
      <c r="Y326" s="647"/>
      <c r="Z326" s="415"/>
      <c r="AA326" s="482"/>
      <c r="AB326" s="495"/>
      <c r="AC326" s="420"/>
      <c r="AD326" s="420"/>
      <c r="AE326" s="420"/>
      <c r="AF326" s="420"/>
      <c r="AG326" s="633">
        <f ca="1">_xlfn.DAYS(U326,TODAY())</f>
        <v>-106</v>
      </c>
      <c r="AH326" s="423" t="s">
        <v>6138</v>
      </c>
      <c r="AI326" s="423" t="s">
        <v>6138</v>
      </c>
      <c r="AJ326" s="693" t="s">
        <v>9360</v>
      </c>
      <c r="AK326" s="432" t="s">
        <v>9097</v>
      </c>
      <c r="AL326" s="8"/>
      <c r="AM326" s="424"/>
      <c r="AN326" s="425"/>
      <c r="AO326" s="4">
        <v>143219</v>
      </c>
      <c r="AP326" s="4"/>
      <c r="AQ326" s="234" t="e">
        <f>#REF!/R326</f>
        <v>#REF!</v>
      </c>
      <c r="AR326" s="234" t="e">
        <f>#REF!/AT326</f>
        <v>#REF!</v>
      </c>
      <c r="AS326" s="8" t="s">
        <v>9361</v>
      </c>
      <c r="AT326" s="4">
        <f t="shared" si="5"/>
        <v>42</v>
      </c>
      <c r="AU326" s="8" t="s">
        <v>6143</v>
      </c>
      <c r="AV326" s="8" t="s">
        <v>9362</v>
      </c>
      <c r="AW326" s="232">
        <v>45974</v>
      </c>
      <c r="AX326" s="392">
        <v>42000000</v>
      </c>
      <c r="AY326" s="8">
        <v>1319</v>
      </c>
      <c r="AZ326" s="392">
        <v>14134000</v>
      </c>
      <c r="BA326" s="420">
        <v>46000</v>
      </c>
      <c r="BB326" s="421"/>
      <c r="BC326" s="422"/>
      <c r="BD326" s="420"/>
      <c r="BE326" s="8"/>
      <c r="BF326" s="8" t="s">
        <v>64</v>
      </c>
      <c r="BG326" s="232"/>
      <c r="BH326" s="4"/>
      <c r="BI326" s="8"/>
      <c r="BJ326" s="231" t="s">
        <v>9363</v>
      </c>
      <c r="BK326" s="4" t="s">
        <v>202</v>
      </c>
      <c r="BL326" s="232">
        <v>45992</v>
      </c>
      <c r="BM326" s="232" t="s">
        <v>9364</v>
      </c>
      <c r="BN326" s="232" t="s">
        <v>9365</v>
      </c>
      <c r="BO326" s="232" t="s">
        <v>6144</v>
      </c>
      <c r="BP326" s="232" t="s">
        <v>805</v>
      </c>
      <c r="BQ326" s="8"/>
      <c r="BR326" s="403"/>
      <c r="BS326" s="8"/>
      <c r="BT326" s="8"/>
      <c r="BU326" s="8" t="s">
        <v>6162</v>
      </c>
      <c r="BV326" s="8" t="s">
        <v>6148</v>
      </c>
      <c r="BW326" s="421">
        <v>3012728143</v>
      </c>
      <c r="BX326" s="591" t="s">
        <v>9366</v>
      </c>
      <c r="BY326" s="405">
        <v>34682</v>
      </c>
      <c r="BZ326" s="8" t="s">
        <v>6164</v>
      </c>
      <c r="CA326" s="8"/>
      <c r="CB326" s="8"/>
      <c r="CC326" s="8" t="s">
        <v>3717</v>
      </c>
      <c r="CD326" s="8"/>
      <c r="CE326" s="8" t="s">
        <v>797</v>
      </c>
      <c r="CF326" s="411">
        <f ca="1">DATEDIF(BY326,TODAY(),"Y")</f>
        <v>31</v>
      </c>
      <c r="CG326" s="421" t="s">
        <v>6165</v>
      </c>
      <c r="CH326" s="421" t="s">
        <v>6166</v>
      </c>
      <c r="CI326" s="631" t="s">
        <v>9367</v>
      </c>
      <c r="CJ326" s="8"/>
      <c r="CK326" s="8"/>
    </row>
    <row r="327" spans="1:89" ht="91.5">
      <c r="A327" s="696">
        <v>326</v>
      </c>
      <c r="B327" s="415"/>
      <c r="C327" s="579">
        <v>2025</v>
      </c>
      <c r="D327" s="415" t="s">
        <v>9368</v>
      </c>
      <c r="E327" s="905" t="s">
        <v>9369</v>
      </c>
      <c r="F327" s="907" t="s">
        <v>9370</v>
      </c>
      <c r="G327" s="415" t="s">
        <v>6130</v>
      </c>
      <c r="H327" s="579">
        <v>79223566</v>
      </c>
      <c r="I327" s="415">
        <v>1</v>
      </c>
      <c r="J327" s="415" t="s">
        <v>6131</v>
      </c>
      <c r="K327" s="506" t="s">
        <v>6215</v>
      </c>
      <c r="L327" s="694" t="s">
        <v>9371</v>
      </c>
      <c r="M327" s="415"/>
      <c r="N327" s="415"/>
      <c r="O327" s="415"/>
      <c r="P327" s="415" t="s">
        <v>9372</v>
      </c>
      <c r="Q327" s="482"/>
      <c r="R327" s="647"/>
      <c r="S327" s="641">
        <f>_xlfn.DAYS(U327,T327)</f>
        <v>0</v>
      </c>
      <c r="T327" s="482"/>
      <c r="U327" s="482"/>
      <c r="V327" s="482"/>
      <c r="W327" s="415"/>
      <c r="X327" s="579"/>
      <c r="Y327" s="647"/>
      <c r="Z327" s="415"/>
      <c r="AA327" s="482"/>
      <c r="AB327" s="495"/>
      <c r="AC327" s="420"/>
      <c r="AD327" s="420"/>
      <c r="AE327" s="420"/>
      <c r="AF327" s="420"/>
      <c r="AG327" s="633">
        <f ca="1">_xlfn.DAYS(U327,TODAY())</f>
        <v>-46148</v>
      </c>
      <c r="AH327" s="423"/>
      <c r="AI327" s="423"/>
      <c r="AJ327" s="693" t="s">
        <v>9373</v>
      </c>
      <c r="AK327" s="432" t="s">
        <v>9097</v>
      </c>
      <c r="AL327" s="8"/>
      <c r="AM327" s="424"/>
      <c r="AN327" s="425"/>
      <c r="AO327" s="4">
        <v>142588</v>
      </c>
      <c r="AP327" s="4"/>
      <c r="AQ327" s="234" t="e">
        <f>#REF!/R327</f>
        <v>#REF!</v>
      </c>
      <c r="AR327" s="234" t="e">
        <f>#REF!/AT327</f>
        <v>#REF!</v>
      </c>
      <c r="AS327" s="8" t="s">
        <v>9374</v>
      </c>
      <c r="AT327" s="4">
        <f t="shared" si="5"/>
        <v>0</v>
      </c>
      <c r="AU327" s="8"/>
      <c r="AV327" s="8">
        <v>1081</v>
      </c>
      <c r="AW327" s="232">
        <v>45982</v>
      </c>
      <c r="AX327" s="392">
        <v>75000000</v>
      </c>
      <c r="AY327" s="8"/>
      <c r="AZ327" s="392"/>
      <c r="BA327" s="420"/>
      <c r="BB327" s="421"/>
      <c r="BC327" s="422"/>
      <c r="BD327" s="420"/>
      <c r="BE327" s="8"/>
      <c r="BF327" s="8" t="s">
        <v>64</v>
      </c>
      <c r="BG327" s="232"/>
      <c r="BH327" s="4"/>
      <c r="BI327" s="8"/>
      <c r="BJ327" s="231" t="s">
        <v>9375</v>
      </c>
      <c r="BK327" s="4" t="s">
        <v>202</v>
      </c>
      <c r="BL327" s="232">
        <v>45992</v>
      </c>
      <c r="BM327" s="232">
        <v>45989</v>
      </c>
      <c r="BN327" s="232">
        <v>46965</v>
      </c>
      <c r="BO327" s="232" t="s">
        <v>6144</v>
      </c>
      <c r="BP327" s="232" t="s">
        <v>805</v>
      </c>
      <c r="BQ327" s="8"/>
      <c r="BR327" s="403"/>
      <c r="BS327" s="8"/>
      <c r="BT327" s="8"/>
      <c r="BU327" s="8" t="s">
        <v>6147</v>
      </c>
      <c r="BV327" s="8" t="s">
        <v>6148</v>
      </c>
      <c r="BW327" s="421">
        <v>3123369209</v>
      </c>
      <c r="BX327" s="591" t="s">
        <v>9376</v>
      </c>
      <c r="BY327" s="405">
        <v>31160</v>
      </c>
      <c r="BZ327" s="8" t="s">
        <v>3136</v>
      </c>
      <c r="CA327" s="8"/>
      <c r="CB327" s="8"/>
      <c r="CC327" s="8"/>
      <c r="CD327" s="8"/>
      <c r="CE327" s="8"/>
      <c r="CF327" s="411">
        <f ca="1">DATEDIF(BY327,TODAY(),"Y")</f>
        <v>41</v>
      </c>
      <c r="CG327" s="421" t="s">
        <v>6150</v>
      </c>
      <c r="CH327" s="421" t="s">
        <v>6166</v>
      </c>
      <c r="CI327" s="631" t="s">
        <v>9377</v>
      </c>
      <c r="CJ327" s="8" t="s">
        <v>9378</v>
      </c>
      <c r="CK327" s="8"/>
    </row>
    <row r="328" spans="1:89" ht="76.5">
      <c r="A328" s="696">
        <v>327</v>
      </c>
      <c r="B328" s="415"/>
      <c r="C328" s="579">
        <v>2025</v>
      </c>
      <c r="D328" s="415" t="s">
        <v>9379</v>
      </c>
      <c r="E328" s="905" t="s">
        <v>9380</v>
      </c>
      <c r="F328" s="907" t="s">
        <v>9381</v>
      </c>
      <c r="G328" s="415" t="s">
        <v>6130</v>
      </c>
      <c r="H328" s="579">
        <v>1013601135</v>
      </c>
      <c r="I328" s="415">
        <v>3</v>
      </c>
      <c r="J328" s="415" t="s">
        <v>6131</v>
      </c>
      <c r="K328" s="7" t="s">
        <v>9382</v>
      </c>
      <c r="L328" s="415" t="s">
        <v>6436</v>
      </c>
      <c r="M328" s="7" t="s">
        <v>7629</v>
      </c>
      <c r="N328" s="415">
        <v>10</v>
      </c>
      <c r="O328" s="415" t="s">
        <v>6135</v>
      </c>
      <c r="P328" s="415" t="s">
        <v>9383</v>
      </c>
      <c r="Q328" s="482" t="s">
        <v>9384</v>
      </c>
      <c r="R328" s="647">
        <v>1</v>
      </c>
      <c r="S328" s="641">
        <v>53</v>
      </c>
      <c r="T328" s="482">
        <v>45993</v>
      </c>
      <c r="U328" s="482">
        <v>46042</v>
      </c>
      <c r="V328" s="482"/>
      <c r="W328" s="415"/>
      <c r="X328" s="579"/>
      <c r="Y328" s="647"/>
      <c r="Z328" s="415"/>
      <c r="AA328" s="482"/>
      <c r="AB328" s="495"/>
      <c r="AC328" s="420"/>
      <c r="AD328" s="420"/>
      <c r="AE328" s="420"/>
      <c r="AF328" s="420"/>
      <c r="AG328" s="633">
        <f ca="1">_xlfn.DAYS(U328,TODAY())</f>
        <v>-106</v>
      </c>
      <c r="AH328" s="423" t="s">
        <v>6138</v>
      </c>
      <c r="AI328" s="423" t="s">
        <v>6138</v>
      </c>
      <c r="AJ328" s="693" t="s">
        <v>9385</v>
      </c>
      <c r="AK328" s="432" t="s">
        <v>9097</v>
      </c>
      <c r="AL328" s="8"/>
      <c r="AM328" s="424"/>
      <c r="AN328" s="425"/>
      <c r="AO328" s="4">
        <v>142588</v>
      </c>
      <c r="AP328" s="4"/>
      <c r="AQ328" s="234" t="e">
        <f>#REF!/R328</f>
        <v>#REF!</v>
      </c>
      <c r="AR328" s="234" t="e">
        <f>#REF!/AT328</f>
        <v>#REF!</v>
      </c>
      <c r="AS328" s="8" t="s">
        <v>9386</v>
      </c>
      <c r="AT328" s="4">
        <f t="shared" si="5"/>
        <v>49</v>
      </c>
      <c r="AU328" s="8" t="s">
        <v>6143</v>
      </c>
      <c r="AV328" s="8">
        <v>1081</v>
      </c>
      <c r="AW328" s="232" t="s">
        <v>9247</v>
      </c>
      <c r="AX328" s="392" t="s">
        <v>9334</v>
      </c>
      <c r="AY328" s="8">
        <v>1302</v>
      </c>
      <c r="AZ328" s="392">
        <v>4417000</v>
      </c>
      <c r="BA328" s="420">
        <v>45992</v>
      </c>
      <c r="BB328" s="421"/>
      <c r="BC328" s="422"/>
      <c r="BD328" s="420"/>
      <c r="BE328" s="8"/>
      <c r="BF328" s="8" t="s">
        <v>64</v>
      </c>
      <c r="BG328" s="232"/>
      <c r="BH328" s="4"/>
      <c r="BI328" s="8"/>
      <c r="BJ328" s="231" t="s">
        <v>9387</v>
      </c>
      <c r="BK328" s="4" t="s">
        <v>1056</v>
      </c>
      <c r="BL328" s="232">
        <v>45992</v>
      </c>
      <c r="BM328" s="232">
        <v>45992</v>
      </c>
      <c r="BN328" s="232">
        <v>46242</v>
      </c>
      <c r="BO328" s="232" t="s">
        <v>6144</v>
      </c>
      <c r="BP328" s="232" t="s">
        <v>805</v>
      </c>
      <c r="BQ328" s="8"/>
      <c r="BR328" s="403"/>
      <c r="BS328" s="8"/>
      <c r="BT328" s="8"/>
      <c r="BU328" s="8"/>
      <c r="BV328" s="8"/>
      <c r="BW328" s="421"/>
      <c r="BY328" s="405"/>
      <c r="BZ328" s="8"/>
      <c r="CA328" s="8"/>
      <c r="CB328" s="8"/>
      <c r="CC328" s="8"/>
      <c r="CD328" s="8"/>
      <c r="CE328" s="8"/>
      <c r="CF328" s="411">
        <f ca="1">DATEDIF(BY328,TODAY(),"Y")</f>
        <v>126</v>
      </c>
      <c r="CG328" s="421"/>
      <c r="CH328" s="421"/>
      <c r="CI328" s="8"/>
      <c r="CJ328" s="8"/>
      <c r="CK328" s="8"/>
    </row>
    <row r="329" spans="1:89" ht="76.5">
      <c r="A329" s="696">
        <v>328</v>
      </c>
      <c r="B329" s="415"/>
      <c r="C329" s="579">
        <v>2025</v>
      </c>
      <c r="D329" s="415" t="s">
        <v>9388</v>
      </c>
      <c r="E329" s="905" t="s">
        <v>9389</v>
      </c>
      <c r="F329" s="907" t="s">
        <v>9390</v>
      </c>
      <c r="G329" s="415" t="s">
        <v>6130</v>
      </c>
      <c r="H329" s="579">
        <v>1013631891</v>
      </c>
      <c r="I329" s="415">
        <v>1</v>
      </c>
      <c r="J329" s="415" t="s">
        <v>6131</v>
      </c>
      <c r="K329" s="506"/>
      <c r="L329" s="695"/>
      <c r="M329" s="415"/>
      <c r="N329" s="415">
        <v>10</v>
      </c>
      <c r="O329" s="415" t="s">
        <v>6135</v>
      </c>
      <c r="P329" s="415" t="s">
        <v>9391</v>
      </c>
      <c r="Q329" s="482">
        <v>45992</v>
      </c>
      <c r="R329" s="647">
        <v>1</v>
      </c>
      <c r="S329" s="641">
        <v>50</v>
      </c>
      <c r="T329" s="482"/>
      <c r="U329" s="482"/>
      <c r="V329" s="482"/>
      <c r="W329" s="415"/>
      <c r="X329" s="579"/>
      <c r="Y329" s="647"/>
      <c r="Z329" s="415"/>
      <c r="AA329" s="482"/>
      <c r="AB329" s="495"/>
      <c r="AC329" s="420"/>
      <c r="AD329" s="420"/>
      <c r="AE329" s="420"/>
      <c r="AF329" s="420"/>
      <c r="AG329" s="633">
        <f ca="1">_xlfn.DAYS(U329,TODAY())</f>
        <v>-46148</v>
      </c>
      <c r="AH329" s="423"/>
      <c r="AI329" s="423"/>
      <c r="AJ329" s="693" t="s">
        <v>9392</v>
      </c>
      <c r="AK329" s="432" t="s">
        <v>9097</v>
      </c>
      <c r="AL329" s="8"/>
      <c r="AM329" s="424"/>
      <c r="AN329" s="425"/>
      <c r="AO329" s="4">
        <v>143816</v>
      </c>
      <c r="AP329" s="4"/>
      <c r="AQ329" s="234" t="e">
        <f>#REF!/R329</f>
        <v>#REF!</v>
      </c>
      <c r="AR329" s="234" t="e">
        <f>#REF!/AT329</f>
        <v>#REF!</v>
      </c>
      <c r="AS329" s="8" t="s">
        <v>9393</v>
      </c>
      <c r="AT329" s="4">
        <f t="shared" si="5"/>
        <v>0</v>
      </c>
      <c r="AU329" s="8"/>
      <c r="AV329" s="8">
        <v>1064</v>
      </c>
      <c r="AW329" s="232">
        <v>45972</v>
      </c>
      <c r="AX329" s="392">
        <v>60000000</v>
      </c>
      <c r="AY329" s="8"/>
      <c r="AZ329" s="392"/>
      <c r="BA329" s="420"/>
      <c r="BB329" s="421"/>
      <c r="BC329" s="422"/>
      <c r="BD329" s="420"/>
      <c r="BE329" s="8"/>
      <c r="BF329" s="8" t="s">
        <v>64</v>
      </c>
      <c r="BG329" s="232"/>
      <c r="BH329" s="4"/>
      <c r="BI329" s="8"/>
      <c r="BJ329" s="231" t="s">
        <v>9394</v>
      </c>
      <c r="BK329" s="4" t="s">
        <v>202</v>
      </c>
      <c r="BL329" s="232">
        <v>45993</v>
      </c>
      <c r="BM329" s="232">
        <v>45992</v>
      </c>
      <c r="BN329" s="232">
        <v>46233</v>
      </c>
      <c r="BO329" s="232" t="s">
        <v>6144</v>
      </c>
      <c r="BP329" s="232" t="s">
        <v>805</v>
      </c>
      <c r="BQ329" s="8"/>
      <c r="BR329" s="403"/>
      <c r="BS329" s="8"/>
      <c r="BT329" s="8"/>
      <c r="BU329" s="8"/>
      <c r="BV329" s="8"/>
      <c r="BW329" s="421"/>
      <c r="BY329" s="405"/>
      <c r="BZ329" s="8"/>
      <c r="CA329" s="8"/>
      <c r="CB329" s="8"/>
      <c r="CC329" s="8"/>
      <c r="CD329" s="8"/>
      <c r="CE329" s="8"/>
      <c r="CF329" s="411">
        <f ca="1">DATEDIF(BY329,TODAY(),"Y")</f>
        <v>126</v>
      </c>
      <c r="CG329" s="421"/>
      <c r="CH329" s="421"/>
      <c r="CI329" s="8"/>
      <c r="CJ329" s="8"/>
      <c r="CK329" s="8"/>
    </row>
    <row r="330" spans="1:89" ht="60.75">
      <c r="A330" s="696">
        <v>329</v>
      </c>
      <c r="B330" s="415"/>
      <c r="C330" s="579">
        <v>2025</v>
      </c>
      <c r="D330" s="415" t="s">
        <v>9395</v>
      </c>
      <c r="E330" s="905" t="s">
        <v>9396</v>
      </c>
      <c r="F330" s="907" t="s">
        <v>9397</v>
      </c>
      <c r="G330" s="415" t="s">
        <v>7988</v>
      </c>
      <c r="H330" s="579">
        <v>830054299</v>
      </c>
      <c r="I330" s="415">
        <v>8</v>
      </c>
      <c r="J330" s="415" t="s">
        <v>6775</v>
      </c>
      <c r="K330" s="506"/>
      <c r="L330" s="415"/>
      <c r="M330" s="415"/>
      <c r="N330" s="415"/>
      <c r="O330" s="415" t="s">
        <v>8491</v>
      </c>
      <c r="P330" s="415" t="s">
        <v>9398</v>
      </c>
      <c r="Q330" s="482" t="s">
        <v>9399</v>
      </c>
      <c r="R330" s="647">
        <v>1</v>
      </c>
      <c r="S330" s="641">
        <v>30</v>
      </c>
      <c r="T330" s="482"/>
      <c r="U330" s="482"/>
      <c r="V330" s="482"/>
      <c r="W330" s="415"/>
      <c r="X330" s="579"/>
      <c r="Y330" s="647"/>
      <c r="Z330" s="415"/>
      <c r="AA330" s="482"/>
      <c r="AB330" s="495"/>
      <c r="AC330" s="420"/>
      <c r="AD330" s="420"/>
      <c r="AE330" s="420"/>
      <c r="AF330" s="420"/>
      <c r="AG330" s="633">
        <f ca="1">_xlfn.DAYS(U330,TODAY())</f>
        <v>-46148</v>
      </c>
      <c r="AH330" s="423"/>
      <c r="AI330" s="423"/>
      <c r="AJ330" s="693" t="s">
        <v>9400</v>
      </c>
      <c r="AK330" s="432" t="s">
        <v>9097</v>
      </c>
      <c r="AL330" s="8"/>
      <c r="AM330" s="424"/>
      <c r="AN330" s="425"/>
      <c r="AO330" s="4"/>
      <c r="AP330" s="4"/>
      <c r="AQ330" s="234" t="e">
        <f>#REF!/R330</f>
        <v>#REF!</v>
      </c>
      <c r="AR330" s="234" t="e">
        <f>#REF!/AT330</f>
        <v>#REF!</v>
      </c>
      <c r="AS330" s="8"/>
      <c r="AT330" s="4">
        <f t="shared" si="5"/>
        <v>0</v>
      </c>
      <c r="AU330" s="8"/>
      <c r="AV330" s="8">
        <v>1067</v>
      </c>
      <c r="AW330" s="232">
        <v>45974</v>
      </c>
      <c r="AX330" s="392">
        <v>38752464</v>
      </c>
      <c r="AY330" s="8"/>
      <c r="AZ330" s="392"/>
      <c r="BA330" s="420"/>
      <c r="BB330" s="421"/>
      <c r="BC330" s="422"/>
      <c r="BD330" s="420"/>
      <c r="BE330" s="8"/>
      <c r="BF330" s="8" t="s">
        <v>64</v>
      </c>
      <c r="BG330" s="232"/>
      <c r="BH330" s="4"/>
      <c r="BI330" s="8"/>
      <c r="BJ330" s="231"/>
      <c r="BK330" s="4"/>
      <c r="BL330" s="232"/>
      <c r="BM330" s="232"/>
      <c r="BN330" s="232"/>
      <c r="BO330" s="232" t="s">
        <v>64</v>
      </c>
      <c r="BP330" s="232"/>
      <c r="BQ330" s="8"/>
      <c r="BR330" s="403"/>
      <c r="BS330" s="8"/>
      <c r="BT330" s="8"/>
      <c r="BU330" s="8"/>
      <c r="BV330" s="8"/>
      <c r="BW330" s="421"/>
      <c r="BY330" s="405"/>
      <c r="BZ330" s="8"/>
      <c r="CA330" s="8"/>
      <c r="CB330" s="8"/>
      <c r="CC330" s="8"/>
      <c r="CD330" s="8"/>
      <c r="CE330" s="8"/>
      <c r="CF330" s="411">
        <f ca="1">DATEDIF(BY330,TODAY(),"Y")</f>
        <v>126</v>
      </c>
      <c r="CG330" s="421"/>
      <c r="CH330" s="421"/>
      <c r="CI330" s="8"/>
      <c r="CJ330" s="8"/>
      <c r="CK330" s="8"/>
    </row>
    <row r="331" spans="1:89">
      <c r="A331" s="696">
        <v>330</v>
      </c>
      <c r="B331" s="415"/>
      <c r="C331" s="579">
        <v>2025</v>
      </c>
      <c r="D331" s="415" t="s">
        <v>9401</v>
      </c>
      <c r="E331" s="905" t="s">
        <v>9402</v>
      </c>
      <c r="F331" s="907" t="s">
        <v>9403</v>
      </c>
      <c r="G331" s="415" t="s">
        <v>6130</v>
      </c>
      <c r="H331" s="579">
        <v>53048231</v>
      </c>
      <c r="I331" s="415">
        <v>5</v>
      </c>
      <c r="J331" s="415" t="s">
        <v>6131</v>
      </c>
      <c r="K331" s="506"/>
      <c r="L331" s="415"/>
      <c r="M331" s="415"/>
      <c r="N331" s="415"/>
      <c r="O331" s="415"/>
      <c r="P331" s="415"/>
      <c r="Q331" s="482"/>
      <c r="R331" s="647"/>
      <c r="S331" s="641">
        <f>_xlfn.DAYS(U331,T331)</f>
        <v>0</v>
      </c>
      <c r="T331" s="482"/>
      <c r="U331" s="482"/>
      <c r="V331" s="482"/>
      <c r="W331" s="415"/>
      <c r="X331" s="579"/>
      <c r="Y331" s="647"/>
      <c r="Z331" s="415"/>
      <c r="AA331" s="482"/>
      <c r="AB331" s="495"/>
      <c r="AC331" s="420"/>
      <c r="AD331" s="420"/>
      <c r="AE331" s="420"/>
      <c r="AF331" s="420"/>
      <c r="AG331" s="633">
        <f ca="1">_xlfn.DAYS(U331,TODAY())</f>
        <v>-46148</v>
      </c>
      <c r="AH331" s="423"/>
      <c r="AI331" s="423"/>
      <c r="AJ331" s="693" t="s">
        <v>9404</v>
      </c>
      <c r="AK331" s="432" t="s">
        <v>9097</v>
      </c>
      <c r="AL331" s="8"/>
      <c r="AM331" s="424"/>
      <c r="AN331" s="425"/>
      <c r="AO331" s="4">
        <v>142588</v>
      </c>
      <c r="AP331" s="4"/>
      <c r="AQ331" s="234" t="e">
        <f>#REF!/R331</f>
        <v>#REF!</v>
      </c>
      <c r="AR331" s="234" t="e">
        <f>#REF!/AT331</f>
        <v>#REF!</v>
      </c>
      <c r="AS331" s="8" t="s">
        <v>9405</v>
      </c>
      <c r="AT331" s="4">
        <f t="shared" si="5"/>
        <v>0</v>
      </c>
      <c r="AU331" s="8"/>
      <c r="AV331" s="8">
        <v>1081</v>
      </c>
      <c r="AW331" s="232" t="s">
        <v>9406</v>
      </c>
      <c r="AX331" s="392" t="s">
        <v>9407</v>
      </c>
      <c r="AY331" s="8"/>
      <c r="AZ331" s="392"/>
      <c r="BA331" s="420"/>
      <c r="BB331" s="421"/>
      <c r="BC331" s="422"/>
      <c r="BD331" s="420"/>
      <c r="BE331" s="8"/>
      <c r="BF331" s="8" t="s">
        <v>64</v>
      </c>
      <c r="BG331" s="232"/>
      <c r="BH331" s="4"/>
      <c r="BI331" s="8"/>
      <c r="BJ331" s="231" t="s">
        <v>9408</v>
      </c>
      <c r="BK331" s="4" t="s">
        <v>1541</v>
      </c>
      <c r="BL331" s="232">
        <v>45993</v>
      </c>
      <c r="BM331" s="232">
        <v>45992</v>
      </c>
      <c r="BN331" s="232">
        <v>46233</v>
      </c>
      <c r="BO331" s="232" t="s">
        <v>6144</v>
      </c>
      <c r="BP331" s="232" t="s">
        <v>805</v>
      </c>
      <c r="BQ331" s="8"/>
      <c r="BR331" s="403"/>
      <c r="BS331" s="8" t="s">
        <v>875</v>
      </c>
      <c r="BT331" s="8"/>
      <c r="BU331" s="8" t="s">
        <v>6162</v>
      </c>
      <c r="BV331" s="8" t="s">
        <v>6148</v>
      </c>
      <c r="BW331" s="421"/>
      <c r="BX331" s="591" t="s">
        <v>9409</v>
      </c>
      <c r="BY331" s="405">
        <v>31070</v>
      </c>
      <c r="BZ331" s="8"/>
      <c r="CA331" s="8"/>
      <c r="CB331" s="8"/>
      <c r="CC331" s="8"/>
      <c r="CD331" s="8"/>
      <c r="CE331" s="8"/>
      <c r="CF331" s="411">
        <f ca="1">DATEDIF(BY331,TODAY(),"Y")</f>
        <v>41</v>
      </c>
      <c r="CG331" s="421" t="s">
        <v>6181</v>
      </c>
      <c r="CH331" s="421" t="s">
        <v>6343</v>
      </c>
      <c r="CI331" s="8" t="s">
        <v>9410</v>
      </c>
      <c r="CJ331" s="8"/>
      <c r="CK331" s="8"/>
    </row>
    <row r="332" spans="1:89" ht="106.5">
      <c r="A332" s="696">
        <v>331</v>
      </c>
      <c r="B332" s="415"/>
      <c r="C332" s="579">
        <v>2025</v>
      </c>
      <c r="D332" s="415" t="s">
        <v>9411</v>
      </c>
      <c r="E332" s="905" t="s">
        <v>9412</v>
      </c>
      <c r="F332" s="907" t="s">
        <v>9413</v>
      </c>
      <c r="G332" s="415" t="s">
        <v>6130</v>
      </c>
      <c r="H332" s="579">
        <v>19259174</v>
      </c>
      <c r="I332" s="415">
        <v>5</v>
      </c>
      <c r="J332" s="415" t="s">
        <v>6131</v>
      </c>
      <c r="K332" s="506" t="s">
        <v>8848</v>
      </c>
      <c r="L332" s="415" t="s">
        <v>8883</v>
      </c>
      <c r="M332" s="415" t="s">
        <v>8948</v>
      </c>
      <c r="N332" s="415">
        <v>10</v>
      </c>
      <c r="O332" s="415" t="s">
        <v>6135</v>
      </c>
      <c r="P332" s="415" t="s">
        <v>9231</v>
      </c>
      <c r="Q332" s="482">
        <v>45989</v>
      </c>
      <c r="R332" s="647">
        <v>1</v>
      </c>
      <c r="S332" s="641">
        <v>50</v>
      </c>
      <c r="T332" s="482">
        <v>45992</v>
      </c>
      <c r="U332" s="482">
        <v>46042</v>
      </c>
      <c r="V332" s="482"/>
      <c r="W332" s="415"/>
      <c r="X332" s="579"/>
      <c r="Y332" s="647"/>
      <c r="Z332" s="415"/>
      <c r="AA332" s="482"/>
      <c r="AB332" s="495"/>
      <c r="AC332" s="420"/>
      <c r="AD332" s="420"/>
      <c r="AE332" s="420"/>
      <c r="AF332" s="420">
        <v>46042</v>
      </c>
      <c r="AG332" s="633">
        <f ca="1">_xlfn.DAYS(U332,TODAY())</f>
        <v>-106</v>
      </c>
      <c r="AH332" s="423" t="s">
        <v>6138</v>
      </c>
      <c r="AI332" s="423" t="s">
        <v>6138</v>
      </c>
      <c r="AJ332" s="693" t="s">
        <v>9414</v>
      </c>
      <c r="AK332" s="432" t="s">
        <v>9097</v>
      </c>
      <c r="AL332" s="8"/>
      <c r="AM332" s="424"/>
      <c r="AN332" s="425"/>
      <c r="AO332" s="4">
        <v>143836</v>
      </c>
      <c r="AP332" s="4"/>
      <c r="AQ332" s="234" t="e">
        <f>#REF!/R332</f>
        <v>#REF!</v>
      </c>
      <c r="AR332" s="234" t="e">
        <f>#REF!/AT332</f>
        <v>#REF!</v>
      </c>
      <c r="AS332" s="8" t="s">
        <v>9415</v>
      </c>
      <c r="AT332" s="4">
        <f t="shared" si="5"/>
        <v>50</v>
      </c>
      <c r="AU332" s="8" t="s">
        <v>6143</v>
      </c>
      <c r="AV332" s="8">
        <v>1041</v>
      </c>
      <c r="AW332" s="232" t="s">
        <v>9416</v>
      </c>
      <c r="AX332" s="392">
        <v>20000000</v>
      </c>
      <c r="AY332" s="8">
        <v>1300</v>
      </c>
      <c r="AZ332" s="392" t="s">
        <v>9417</v>
      </c>
      <c r="BA332" s="420">
        <v>45992</v>
      </c>
      <c r="BB332" s="421" t="s">
        <v>8821</v>
      </c>
      <c r="BC332" s="422"/>
      <c r="BD332" s="420"/>
      <c r="BE332" s="8"/>
      <c r="BF332" s="8" t="s">
        <v>6144</v>
      </c>
      <c r="BG332" s="232"/>
      <c r="BH332" s="4"/>
      <c r="BI332" s="8"/>
      <c r="BJ332" s="231" t="s">
        <v>9418</v>
      </c>
      <c r="BK332" s="4" t="s">
        <v>202</v>
      </c>
      <c r="BL332" s="232">
        <v>45989</v>
      </c>
      <c r="BM332" s="232">
        <v>45989</v>
      </c>
      <c r="BN332" s="232">
        <v>46233</v>
      </c>
      <c r="BO332" s="232" t="s">
        <v>6144</v>
      </c>
      <c r="BP332" s="232" t="s">
        <v>805</v>
      </c>
      <c r="BQ332" s="8"/>
      <c r="BR332" s="403"/>
      <c r="BS332" s="8" t="s">
        <v>875</v>
      </c>
      <c r="BT332" s="8"/>
      <c r="BU332" s="8" t="s">
        <v>6147</v>
      </c>
      <c r="BV332" s="8" t="s">
        <v>6148</v>
      </c>
      <c r="BW332" s="421"/>
      <c r="BX332" s="591" t="s">
        <v>9419</v>
      </c>
      <c r="BY332" s="405">
        <v>21163</v>
      </c>
      <c r="BZ332" s="8" t="s">
        <v>3831</v>
      </c>
      <c r="CA332" s="8"/>
      <c r="CB332" s="8"/>
      <c r="CC332" s="8" t="s">
        <v>9173</v>
      </c>
      <c r="CD332" s="8"/>
      <c r="CE332" s="8"/>
      <c r="CF332" s="411">
        <f ca="1">DATEDIF(BY332,TODAY(),"Y")</f>
        <v>68</v>
      </c>
      <c r="CG332" s="421" t="s">
        <v>6165</v>
      </c>
      <c r="CH332" s="421" t="s">
        <v>6210</v>
      </c>
      <c r="CI332" s="8" t="s">
        <v>9420</v>
      </c>
      <c r="CJ332" s="8"/>
      <c r="CK332" s="8"/>
    </row>
    <row r="333" spans="1:89" ht="76.5">
      <c r="A333" s="696">
        <v>332</v>
      </c>
      <c r="B333" s="415"/>
      <c r="C333" s="579">
        <v>2025</v>
      </c>
      <c r="D333" s="415" t="s">
        <v>9421</v>
      </c>
      <c r="E333" s="905" t="s">
        <v>9422</v>
      </c>
      <c r="F333" s="907" t="s">
        <v>9423</v>
      </c>
      <c r="G333" s="415" t="s">
        <v>6130</v>
      </c>
      <c r="H333" s="579">
        <v>79443086</v>
      </c>
      <c r="I333" s="415">
        <v>1</v>
      </c>
      <c r="J333" s="415" t="s">
        <v>6131</v>
      </c>
      <c r="K333" s="506" t="s">
        <v>9075</v>
      </c>
      <c r="L333" s="415" t="s">
        <v>9076</v>
      </c>
      <c r="M333" s="415" t="s">
        <v>7629</v>
      </c>
      <c r="N333" s="415">
        <v>10</v>
      </c>
      <c r="O333" s="415" t="s">
        <v>6135</v>
      </c>
      <c r="P333" s="415" t="s">
        <v>9424</v>
      </c>
      <c r="Q333" s="482">
        <v>45992</v>
      </c>
      <c r="R333" s="647">
        <v>1</v>
      </c>
      <c r="S333" s="641">
        <v>49</v>
      </c>
      <c r="T333" s="482">
        <v>45993</v>
      </c>
      <c r="U333" s="482">
        <v>46042</v>
      </c>
      <c r="V333" s="482"/>
      <c r="W333" s="415"/>
      <c r="X333" s="579"/>
      <c r="Y333" s="647"/>
      <c r="Z333" s="415"/>
      <c r="AA333" s="482"/>
      <c r="AB333" s="495"/>
      <c r="AC333" s="420"/>
      <c r="AD333" s="420"/>
      <c r="AE333" s="420"/>
      <c r="AF333" s="420">
        <v>46042</v>
      </c>
      <c r="AG333" s="633">
        <f ca="1">_xlfn.DAYS(U333,TODAY())</f>
        <v>-106</v>
      </c>
      <c r="AH333" s="423" t="s">
        <v>6138</v>
      </c>
      <c r="AI333" s="423" t="s">
        <v>6138</v>
      </c>
      <c r="AJ333" s="693" t="s">
        <v>9425</v>
      </c>
      <c r="AK333" s="432" t="s">
        <v>9097</v>
      </c>
      <c r="AL333" s="8"/>
      <c r="AM333" s="424"/>
      <c r="AN333" s="425"/>
      <c r="AO333" s="4">
        <v>143997</v>
      </c>
      <c r="AP333" s="4"/>
      <c r="AQ333" s="234" t="e">
        <f>#REF!/R333</f>
        <v>#REF!</v>
      </c>
      <c r="AR333" s="234" t="e">
        <f>#REF!/AT333</f>
        <v>#REF!</v>
      </c>
      <c r="AS333" s="8" t="s">
        <v>9426</v>
      </c>
      <c r="AT333" s="4">
        <f t="shared" si="5"/>
        <v>49</v>
      </c>
      <c r="AU333" s="8" t="s">
        <v>6143</v>
      </c>
      <c r="AV333" s="8">
        <v>1082</v>
      </c>
      <c r="AW333" s="232">
        <v>45982</v>
      </c>
      <c r="AX333" s="392">
        <v>21000000</v>
      </c>
      <c r="AY333" s="8">
        <v>1304</v>
      </c>
      <c r="AZ333" s="392" t="s">
        <v>9427</v>
      </c>
      <c r="BA333" s="420">
        <v>45992</v>
      </c>
      <c r="BB333" s="421"/>
      <c r="BC333" s="422"/>
      <c r="BD333" s="420"/>
      <c r="BE333" s="8"/>
      <c r="BF333" s="8" t="s">
        <v>6144</v>
      </c>
      <c r="BG333" s="232"/>
      <c r="BH333" s="4"/>
      <c r="BI333" s="8"/>
      <c r="BJ333" s="231" t="s">
        <v>9428</v>
      </c>
      <c r="BK333" s="4" t="s">
        <v>202</v>
      </c>
      <c r="BL333" s="232">
        <v>45993</v>
      </c>
      <c r="BM333" s="232">
        <v>45992</v>
      </c>
      <c r="BN333" s="232">
        <v>46234</v>
      </c>
      <c r="BO333" s="232" t="s">
        <v>6144</v>
      </c>
      <c r="BP333" s="232" t="s">
        <v>805</v>
      </c>
      <c r="BQ333" s="8"/>
      <c r="BR333" s="403"/>
      <c r="BS333" s="8" t="s">
        <v>875</v>
      </c>
      <c r="BT333" s="8"/>
      <c r="BU333" s="8" t="s">
        <v>6147</v>
      </c>
      <c r="BV333" s="8" t="s">
        <v>6148</v>
      </c>
      <c r="BW333" s="421">
        <v>3105781432</v>
      </c>
      <c r="BX333" s="591" t="s">
        <v>9429</v>
      </c>
      <c r="BY333" s="405">
        <v>24834</v>
      </c>
      <c r="BZ333" s="8" t="s">
        <v>3136</v>
      </c>
      <c r="CA333" s="8"/>
      <c r="CB333" s="8"/>
      <c r="CC333" s="8"/>
      <c r="CD333" s="8"/>
      <c r="CE333" s="8"/>
      <c r="CF333" s="411">
        <f ca="1">DATEDIF(BY333,TODAY(),"Y")</f>
        <v>58</v>
      </c>
      <c r="CG333" s="421" t="s">
        <v>6165</v>
      </c>
      <c r="CH333" s="421" t="s">
        <v>6210</v>
      </c>
      <c r="CI333" s="8" t="s">
        <v>9430</v>
      </c>
      <c r="CJ333" s="8"/>
      <c r="CK333" s="8"/>
    </row>
    <row r="334" spans="1:89" ht="91.5">
      <c r="A334" s="696">
        <v>333</v>
      </c>
      <c r="B334" s="415"/>
      <c r="C334" s="579">
        <v>2025</v>
      </c>
      <c r="D334" s="415" t="s">
        <v>9431</v>
      </c>
      <c r="E334" s="905" t="s">
        <v>9432</v>
      </c>
      <c r="F334" s="907" t="s">
        <v>9433</v>
      </c>
      <c r="G334" s="415" t="s">
        <v>6130</v>
      </c>
      <c r="H334" s="579">
        <v>1033697166</v>
      </c>
      <c r="I334" s="415">
        <v>6</v>
      </c>
      <c r="J334" s="415" t="s">
        <v>6131</v>
      </c>
      <c r="K334" s="506" t="s">
        <v>8848</v>
      </c>
      <c r="L334" s="415" t="s">
        <v>8883</v>
      </c>
      <c r="M334" s="415" t="s">
        <v>8948</v>
      </c>
      <c r="N334" s="415">
        <v>10</v>
      </c>
      <c r="O334" s="415" t="s">
        <v>6135</v>
      </c>
      <c r="P334" s="415" t="s">
        <v>9434</v>
      </c>
      <c r="Q334" s="482">
        <v>45989</v>
      </c>
      <c r="R334" s="647">
        <v>1</v>
      </c>
      <c r="S334" s="641">
        <v>50</v>
      </c>
      <c r="T334" s="482">
        <v>45992</v>
      </c>
      <c r="U334" s="482">
        <v>46042</v>
      </c>
      <c r="V334" s="482"/>
      <c r="W334" s="415"/>
      <c r="X334" s="579"/>
      <c r="Y334" s="647"/>
      <c r="Z334" s="415"/>
      <c r="AA334" s="482"/>
      <c r="AB334" s="495"/>
      <c r="AC334" s="420"/>
      <c r="AD334" s="420"/>
      <c r="AE334" s="420"/>
      <c r="AF334" s="420">
        <v>46042</v>
      </c>
      <c r="AG334" s="633">
        <f ca="1">_xlfn.DAYS(U334,TODAY())</f>
        <v>-106</v>
      </c>
      <c r="AH334" s="423" t="s">
        <v>6138</v>
      </c>
      <c r="AI334" s="423" t="s">
        <v>6138</v>
      </c>
      <c r="AJ334" s="693" t="s">
        <v>9435</v>
      </c>
      <c r="AK334" s="432" t="s">
        <v>9097</v>
      </c>
      <c r="AL334" s="8"/>
      <c r="AM334" s="424"/>
      <c r="AN334" s="425"/>
      <c r="AO334" s="4">
        <v>143880</v>
      </c>
      <c r="AP334" s="4"/>
      <c r="AQ334" s="234" t="e">
        <f>#REF!/R334</f>
        <v>#REF!</v>
      </c>
      <c r="AR334" s="234" t="e">
        <f>#REF!/AT334</f>
        <v>#REF!</v>
      </c>
      <c r="AS334" s="8" t="s">
        <v>9436</v>
      </c>
      <c r="AT334" s="4">
        <f t="shared" si="5"/>
        <v>50</v>
      </c>
      <c r="AU334" s="8" t="s">
        <v>6143</v>
      </c>
      <c r="AV334" s="8">
        <v>1089</v>
      </c>
      <c r="AW334" s="232">
        <v>45982</v>
      </c>
      <c r="AX334" s="392">
        <v>40000000</v>
      </c>
      <c r="AY334" s="8">
        <v>1301</v>
      </c>
      <c r="AZ334" s="392">
        <v>8333333</v>
      </c>
      <c r="BA334" s="420">
        <v>45992</v>
      </c>
      <c r="BB334" s="421"/>
      <c r="BC334" s="422"/>
      <c r="BD334" s="420"/>
      <c r="BE334" s="8"/>
      <c r="BF334" s="8" t="s">
        <v>6144</v>
      </c>
      <c r="BG334" s="232"/>
      <c r="BH334" s="4"/>
      <c r="BI334" s="8"/>
      <c r="BJ334" s="231" t="s">
        <v>9437</v>
      </c>
      <c r="BK334" s="4" t="s">
        <v>202</v>
      </c>
      <c r="BL334" s="232">
        <v>45992</v>
      </c>
      <c r="BM334" s="232">
        <v>45989</v>
      </c>
      <c r="BN334" s="232">
        <v>46233</v>
      </c>
      <c r="BO334" s="232" t="s">
        <v>6144</v>
      </c>
      <c r="BP334" s="232" t="s">
        <v>805</v>
      </c>
      <c r="BQ334" s="8"/>
      <c r="BR334" s="403"/>
      <c r="BS334" s="8" t="s">
        <v>875</v>
      </c>
      <c r="BT334" s="8"/>
      <c r="BU334" s="8" t="s">
        <v>6162</v>
      </c>
      <c r="BV334" s="8" t="s">
        <v>6148</v>
      </c>
      <c r="BW334" s="421"/>
      <c r="BX334" s="591" t="s">
        <v>9438</v>
      </c>
      <c r="BY334" s="405">
        <v>32283</v>
      </c>
      <c r="BZ334" s="8" t="s">
        <v>6164</v>
      </c>
      <c r="CA334" s="8"/>
      <c r="CB334" s="8"/>
      <c r="CC334" s="8" t="s">
        <v>9439</v>
      </c>
      <c r="CD334" s="8"/>
      <c r="CE334" s="8"/>
      <c r="CF334" s="411">
        <f ca="1">DATEDIF(BY334,TODAY(),"Y")</f>
        <v>37</v>
      </c>
      <c r="CG334" s="421" t="s">
        <v>6165</v>
      </c>
      <c r="CH334" s="421" t="s">
        <v>6166</v>
      </c>
      <c r="CI334" s="8" t="s">
        <v>9440</v>
      </c>
      <c r="CJ334" s="8"/>
      <c r="CK334" s="8"/>
    </row>
    <row r="335" spans="1:89">
      <c r="A335" s="696">
        <v>334</v>
      </c>
      <c r="B335" s="415"/>
      <c r="C335" s="579">
        <v>2025</v>
      </c>
      <c r="D335" s="415" t="s">
        <v>9441</v>
      </c>
      <c r="E335" s="905" t="s">
        <v>9442</v>
      </c>
      <c r="F335" s="907" t="s">
        <v>9443</v>
      </c>
      <c r="G335" s="415" t="s">
        <v>7988</v>
      </c>
      <c r="H335" s="579">
        <v>900380303</v>
      </c>
      <c r="I335" s="415">
        <v>0</v>
      </c>
      <c r="J335" s="415" t="s">
        <v>6775</v>
      </c>
      <c r="K335" s="506"/>
      <c r="L335" s="415"/>
      <c r="M335" s="415"/>
      <c r="N335" s="415"/>
      <c r="O335" s="415"/>
      <c r="P335" s="415"/>
      <c r="Q335" s="482"/>
      <c r="R335" s="647"/>
      <c r="S335" s="641">
        <f>_xlfn.DAYS(U335,T335)</f>
        <v>0</v>
      </c>
      <c r="T335" s="482"/>
      <c r="U335" s="482"/>
      <c r="V335" s="482"/>
      <c r="W335" s="415"/>
      <c r="X335" s="579"/>
      <c r="Y335" s="647"/>
      <c r="Z335" s="415"/>
      <c r="AA335" s="482"/>
      <c r="AB335" s="495"/>
      <c r="AC335" s="420"/>
      <c r="AD335" s="420"/>
      <c r="AE335" s="420"/>
      <c r="AF335" s="420"/>
      <c r="AG335" s="633">
        <f ca="1">_xlfn.DAYS(U335,TODAY())</f>
        <v>-46148</v>
      </c>
      <c r="AH335" s="423"/>
      <c r="AI335" s="423"/>
      <c r="AJ335" s="693" t="s">
        <v>9444</v>
      </c>
      <c r="AK335" s="432" t="s">
        <v>9097</v>
      </c>
      <c r="AL335" s="8"/>
      <c r="AM335" s="424"/>
      <c r="AN335" s="425"/>
      <c r="AO335" s="4">
        <v>146383</v>
      </c>
      <c r="AP335" s="4"/>
      <c r="AQ335" s="234" t="e">
        <f>#REF!/R335</f>
        <v>#REF!</v>
      </c>
      <c r="AR335" s="234" t="e">
        <f>#REF!/AT335</f>
        <v>#REF!</v>
      </c>
      <c r="AS335" s="8" t="s">
        <v>9445</v>
      </c>
      <c r="AT335" s="4">
        <f t="shared" si="5"/>
        <v>0</v>
      </c>
      <c r="AU335" s="8" t="s">
        <v>6143</v>
      </c>
      <c r="AV335" s="8"/>
      <c r="AW335" s="232"/>
      <c r="AX335" s="392"/>
      <c r="AY335" s="8"/>
      <c r="AZ335" s="392"/>
      <c r="BA335" s="420"/>
      <c r="BB335" s="421"/>
      <c r="BC335" s="422"/>
      <c r="BD335" s="420"/>
      <c r="BE335" s="8"/>
      <c r="BF335" s="8" t="s">
        <v>64</v>
      </c>
      <c r="BG335" s="232"/>
      <c r="BH335" s="4"/>
      <c r="BI335" s="8"/>
      <c r="BJ335" s="231" t="s">
        <v>9446</v>
      </c>
      <c r="BK335" s="4" t="s">
        <v>202</v>
      </c>
      <c r="BL335" s="232">
        <v>45993</v>
      </c>
      <c r="BM335" s="232">
        <v>45989</v>
      </c>
      <c r="BN335" s="232">
        <v>46068</v>
      </c>
      <c r="BO335" s="232" t="s">
        <v>6144</v>
      </c>
      <c r="BP335" s="232" t="s">
        <v>805</v>
      </c>
      <c r="BQ335" s="8"/>
      <c r="BR335" s="403"/>
      <c r="BS335" s="8"/>
      <c r="BT335" s="8"/>
      <c r="BU335" s="8"/>
      <c r="BV335" s="8"/>
      <c r="BW335" s="421"/>
      <c r="BY335" s="405"/>
      <c r="BZ335" s="8"/>
      <c r="CA335" s="8"/>
      <c r="CB335" s="8"/>
      <c r="CC335" s="8"/>
      <c r="CD335" s="8"/>
      <c r="CE335" s="8"/>
      <c r="CF335" s="411">
        <f ca="1">DATEDIF(BY335,TODAY(),"Y")</f>
        <v>126</v>
      </c>
      <c r="CG335" s="421"/>
      <c r="CH335" s="421"/>
      <c r="CI335" s="8"/>
      <c r="CJ335" s="8"/>
      <c r="CK335" s="8"/>
    </row>
    <row r="336" spans="1:89">
      <c r="A336" s="696">
        <v>335</v>
      </c>
      <c r="B336" s="415"/>
      <c r="C336" s="579">
        <v>2025</v>
      </c>
      <c r="D336" s="415" t="s">
        <v>9447</v>
      </c>
      <c r="E336" s="905" t="s">
        <v>9448</v>
      </c>
      <c r="F336" s="907" t="s">
        <v>9449</v>
      </c>
      <c r="G336" s="415" t="s">
        <v>6130</v>
      </c>
      <c r="H336" s="579">
        <v>1110491280</v>
      </c>
      <c r="I336" s="415">
        <v>1</v>
      </c>
      <c r="J336" s="415" t="s">
        <v>6131</v>
      </c>
      <c r="K336" s="506"/>
      <c r="L336" s="415"/>
      <c r="M336" s="415"/>
      <c r="N336" s="415"/>
      <c r="O336" s="415"/>
      <c r="P336" s="415"/>
      <c r="Q336" s="482"/>
      <c r="R336" s="647"/>
      <c r="S336" s="641">
        <f>_xlfn.DAYS(U336,T336)</f>
        <v>0</v>
      </c>
      <c r="T336" s="482"/>
      <c r="U336" s="482"/>
      <c r="V336" s="482"/>
      <c r="W336" s="415"/>
      <c r="X336" s="579"/>
      <c r="Y336" s="647"/>
      <c r="Z336" s="415"/>
      <c r="AA336" s="482"/>
      <c r="AB336" s="495"/>
      <c r="AC336" s="420"/>
      <c r="AD336" s="420"/>
      <c r="AE336" s="420"/>
      <c r="AF336" s="420"/>
      <c r="AG336" s="633">
        <f ca="1">_xlfn.DAYS(U336,TODAY())</f>
        <v>-46148</v>
      </c>
      <c r="AH336" s="423"/>
      <c r="AI336" s="423"/>
      <c r="AJ336" s="693" t="s">
        <v>9450</v>
      </c>
      <c r="AK336" s="432" t="s">
        <v>9097</v>
      </c>
      <c r="AL336" s="8"/>
      <c r="AM336" s="424"/>
      <c r="AN336" s="425"/>
      <c r="AO336" s="4">
        <v>144123</v>
      </c>
      <c r="AP336" s="4"/>
      <c r="AQ336" s="234" t="e">
        <f>#REF!/R336</f>
        <v>#REF!</v>
      </c>
      <c r="AR336" s="234" t="e">
        <f>#REF!/AT336</f>
        <v>#REF!</v>
      </c>
      <c r="AS336" s="8" t="s">
        <v>9451</v>
      </c>
      <c r="AT336" s="4">
        <f t="shared" si="5"/>
        <v>0</v>
      </c>
      <c r="AU336" s="8" t="s">
        <v>64</v>
      </c>
      <c r="AV336" s="8">
        <v>1083</v>
      </c>
      <c r="AW336" s="232" t="s">
        <v>9247</v>
      </c>
      <c r="AX336" s="392">
        <v>4500000</v>
      </c>
      <c r="AY336" s="8"/>
      <c r="AZ336" s="392"/>
      <c r="BA336" s="420"/>
      <c r="BB336" s="421"/>
      <c r="BC336" s="422"/>
      <c r="BD336" s="420"/>
      <c r="BE336" s="8"/>
      <c r="BF336" s="8" t="s">
        <v>64</v>
      </c>
      <c r="BG336" s="232"/>
      <c r="BH336" s="4"/>
      <c r="BI336" s="8"/>
      <c r="BJ336" s="231" t="s">
        <v>9452</v>
      </c>
      <c r="BK336" s="4" t="s">
        <v>202</v>
      </c>
      <c r="BL336" s="232">
        <v>46000</v>
      </c>
      <c r="BM336" s="232">
        <v>45995</v>
      </c>
      <c r="BN336" s="232">
        <v>46213</v>
      </c>
      <c r="BO336" s="232" t="s">
        <v>6144</v>
      </c>
      <c r="BP336" s="232" t="s">
        <v>805</v>
      </c>
      <c r="BQ336" s="8"/>
      <c r="BR336" s="403"/>
      <c r="BS336" s="8" t="s">
        <v>875</v>
      </c>
      <c r="BT336" s="8"/>
      <c r="BU336" s="8" t="s">
        <v>6162</v>
      </c>
      <c r="BV336" s="8" t="s">
        <v>6148</v>
      </c>
      <c r="BW336" s="421">
        <v>3197594018</v>
      </c>
      <c r="BX336" s="591" t="s">
        <v>9453</v>
      </c>
      <c r="BY336" s="405">
        <v>32765</v>
      </c>
      <c r="BZ336" s="8" t="s">
        <v>3831</v>
      </c>
      <c r="CA336" s="8"/>
      <c r="CB336" s="8"/>
      <c r="CC336" s="8" t="s">
        <v>9454</v>
      </c>
      <c r="CD336" s="8"/>
      <c r="CE336" s="8"/>
      <c r="CF336" s="411">
        <f ca="1">DATEDIF(BY336,TODAY(),"Y")</f>
        <v>36</v>
      </c>
      <c r="CG336" s="421" t="s">
        <v>6209</v>
      </c>
      <c r="CH336" s="421" t="s">
        <v>6210</v>
      </c>
      <c r="CI336" s="8" t="s">
        <v>9455</v>
      </c>
      <c r="CJ336" s="8" t="s">
        <v>9456</v>
      </c>
      <c r="CK336" s="8"/>
    </row>
    <row r="337" spans="1:89" ht="30.75">
      <c r="A337" s="415">
        <v>336</v>
      </c>
      <c r="B337" s="415"/>
      <c r="C337" s="579">
        <v>2025</v>
      </c>
      <c r="D337" s="415" t="s">
        <v>9457</v>
      </c>
      <c r="E337" s="905" t="s">
        <v>9458</v>
      </c>
      <c r="F337" s="907" t="s">
        <v>9459</v>
      </c>
      <c r="G337" s="415" t="s">
        <v>6130</v>
      </c>
      <c r="H337" s="579">
        <v>92543561</v>
      </c>
      <c r="I337" s="415">
        <v>5</v>
      </c>
      <c r="J337" s="415" t="s">
        <v>6131</v>
      </c>
      <c r="K337" s="506"/>
      <c r="L337" s="415"/>
      <c r="M337" s="415"/>
      <c r="N337" s="415"/>
      <c r="O337" s="415"/>
      <c r="P337" s="415"/>
      <c r="Q337" s="482"/>
      <c r="R337" s="647"/>
      <c r="S337" s="641">
        <f>_xlfn.DAYS(U337,T337)</f>
        <v>0</v>
      </c>
      <c r="T337" s="482"/>
      <c r="U337" s="482"/>
      <c r="V337" s="482"/>
      <c r="W337" s="415"/>
      <c r="X337" s="579"/>
      <c r="Y337" s="647"/>
      <c r="Z337" s="415"/>
      <c r="AA337" s="482"/>
      <c r="AB337" s="495"/>
      <c r="AC337" s="420"/>
      <c r="AD337" s="420"/>
      <c r="AE337" s="420"/>
      <c r="AF337" s="420"/>
      <c r="AG337" s="633">
        <f ca="1">_xlfn.DAYS(U337,TODAY())</f>
        <v>-46148</v>
      </c>
      <c r="AH337" s="423"/>
      <c r="AI337" s="423"/>
      <c r="AJ337" s="693" t="s">
        <v>9460</v>
      </c>
      <c r="AK337" s="432" t="s">
        <v>9097</v>
      </c>
      <c r="AL337" s="8"/>
      <c r="AM337" s="424"/>
      <c r="AN337" s="425"/>
      <c r="AO337" s="4">
        <v>143769</v>
      </c>
      <c r="AP337" s="4"/>
      <c r="AQ337" s="234" t="e">
        <f>#REF!/R337</f>
        <v>#REF!</v>
      </c>
      <c r="AR337" s="234" t="e">
        <f>#REF!/AT337</f>
        <v>#REF!</v>
      </c>
      <c r="AS337" s="8" t="s">
        <v>9461</v>
      </c>
      <c r="AT337" s="4">
        <f t="shared" si="5"/>
        <v>0</v>
      </c>
      <c r="AU337" s="8" t="s">
        <v>64</v>
      </c>
      <c r="AV337" s="8">
        <v>1098</v>
      </c>
      <c r="AW337" s="232" t="s">
        <v>9364</v>
      </c>
      <c r="AX337" s="392">
        <v>20000000</v>
      </c>
      <c r="AY337" s="8"/>
      <c r="AZ337" s="392"/>
      <c r="BA337" s="420"/>
      <c r="BB337" s="421"/>
      <c r="BC337" s="422"/>
      <c r="BD337" s="420"/>
      <c r="BE337" s="8"/>
      <c r="BF337" s="8" t="s">
        <v>64</v>
      </c>
      <c r="BG337" s="232"/>
      <c r="BH337" s="4"/>
      <c r="BI337" s="8"/>
      <c r="BJ337" s="231" t="s">
        <v>9462</v>
      </c>
      <c r="BK337" s="4" t="s">
        <v>202</v>
      </c>
      <c r="BL337" s="232">
        <v>45996</v>
      </c>
      <c r="BM337" s="232">
        <v>45995</v>
      </c>
      <c r="BN337" s="232">
        <v>46234</v>
      </c>
      <c r="BO337" s="232" t="s">
        <v>6144</v>
      </c>
      <c r="BP337" s="232" t="s">
        <v>805</v>
      </c>
      <c r="BQ337" s="8"/>
      <c r="BR337" s="403"/>
      <c r="BS337" s="8" t="s">
        <v>875</v>
      </c>
      <c r="BT337" s="8"/>
      <c r="BU337" s="8" t="s">
        <v>6147</v>
      </c>
      <c r="BV337" s="8" t="s">
        <v>6148</v>
      </c>
      <c r="BW337" s="421"/>
      <c r="BX337" s="591" t="s">
        <v>9463</v>
      </c>
      <c r="BY337" s="405">
        <v>30285</v>
      </c>
      <c r="BZ337" s="8" t="s">
        <v>6164</v>
      </c>
      <c r="CA337" s="8"/>
      <c r="CB337" s="8"/>
      <c r="CC337" s="8" t="s">
        <v>9464</v>
      </c>
      <c r="CD337" s="8"/>
      <c r="CE337" s="8"/>
      <c r="CF337" s="411">
        <f ca="1">DATEDIF(BY337,TODAY(),"Y")</f>
        <v>43</v>
      </c>
      <c r="CG337" s="421" t="s">
        <v>6181</v>
      </c>
      <c r="CH337" s="421" t="s">
        <v>6269</v>
      </c>
      <c r="CI337" s="8" t="s">
        <v>9465</v>
      </c>
      <c r="CJ337" s="415" t="s">
        <v>9466</v>
      </c>
      <c r="CK337" s="8"/>
    </row>
    <row r="338" spans="1:89">
      <c r="A338" s="415">
        <v>337</v>
      </c>
      <c r="B338" s="415"/>
      <c r="C338" s="579">
        <v>2025</v>
      </c>
      <c r="D338" s="415" t="s">
        <v>9467</v>
      </c>
      <c r="E338" s="905" t="s">
        <v>9468</v>
      </c>
      <c r="F338" s="907" t="s">
        <v>9469</v>
      </c>
      <c r="G338" s="415" t="s">
        <v>6130</v>
      </c>
      <c r="H338" s="579">
        <v>52954878</v>
      </c>
      <c r="I338" s="415">
        <v>2</v>
      </c>
      <c r="J338" s="415" t="s">
        <v>6131</v>
      </c>
      <c r="K338" s="506"/>
      <c r="L338" s="415"/>
      <c r="M338" s="415"/>
      <c r="N338" s="415"/>
      <c r="O338" s="415"/>
      <c r="P338" s="415"/>
      <c r="Q338" s="482"/>
      <c r="R338" s="647"/>
      <c r="S338" s="641">
        <f>_xlfn.DAYS(U338,T338)</f>
        <v>0</v>
      </c>
      <c r="T338" s="482"/>
      <c r="U338" s="482"/>
      <c r="V338" s="482"/>
      <c r="W338" s="415"/>
      <c r="X338" s="579"/>
      <c r="Y338" s="647"/>
      <c r="Z338" s="415"/>
      <c r="AA338" s="482"/>
      <c r="AB338" s="495"/>
      <c r="AC338" s="420"/>
      <c r="AD338" s="420"/>
      <c r="AE338" s="420"/>
      <c r="AF338" s="420"/>
      <c r="AG338" s="633">
        <f ca="1">_xlfn.DAYS(U338,TODAY())</f>
        <v>-46148</v>
      </c>
      <c r="AH338" s="423"/>
      <c r="AI338" s="423"/>
      <c r="AJ338" s="693" t="s">
        <v>9470</v>
      </c>
      <c r="AK338" s="432" t="s">
        <v>9097</v>
      </c>
      <c r="AL338" s="8"/>
      <c r="AM338" s="424"/>
      <c r="AN338" s="425"/>
      <c r="AO338" s="4">
        <v>143813</v>
      </c>
      <c r="AP338" s="4"/>
      <c r="AQ338" s="234" t="e">
        <f>#REF!/R338</f>
        <v>#REF!</v>
      </c>
      <c r="AR338" s="234" t="e">
        <f>#REF!/AT338</f>
        <v>#REF!</v>
      </c>
      <c r="AS338" s="8" t="s">
        <v>9471</v>
      </c>
      <c r="AT338" s="4">
        <f t="shared" si="5"/>
        <v>0</v>
      </c>
      <c r="AU338" s="8" t="s">
        <v>64</v>
      </c>
      <c r="AV338" s="8">
        <v>1039</v>
      </c>
      <c r="AW338" s="232">
        <v>45960</v>
      </c>
      <c r="AX338" s="392">
        <v>36000000</v>
      </c>
      <c r="AY338" s="8"/>
      <c r="AZ338" s="392"/>
      <c r="BA338" s="420"/>
      <c r="BB338" s="421"/>
      <c r="BC338" s="422"/>
      <c r="BD338" s="420"/>
      <c r="BE338" s="8"/>
      <c r="BF338" s="8" t="s">
        <v>64</v>
      </c>
      <c r="BG338" s="232"/>
      <c r="BH338" s="4"/>
      <c r="BI338" s="8"/>
      <c r="BJ338" s="231" t="s">
        <v>9472</v>
      </c>
      <c r="BK338" s="4" t="s">
        <v>202</v>
      </c>
      <c r="BL338" s="232">
        <v>45995</v>
      </c>
      <c r="BM338" s="232">
        <v>45995</v>
      </c>
      <c r="BN338" s="232">
        <v>46244</v>
      </c>
      <c r="BO338" s="232" t="s">
        <v>6144</v>
      </c>
      <c r="BP338" s="232" t="s">
        <v>805</v>
      </c>
      <c r="BQ338" s="8"/>
      <c r="BR338" s="403"/>
      <c r="BS338" s="8" t="s">
        <v>875</v>
      </c>
      <c r="BT338" s="8"/>
      <c r="BU338" s="8" t="s">
        <v>6162</v>
      </c>
      <c r="BV338" s="8" t="s">
        <v>6148</v>
      </c>
      <c r="BW338" s="421"/>
      <c r="BX338" s="591" t="s">
        <v>9473</v>
      </c>
      <c r="BY338" s="405">
        <v>30469</v>
      </c>
      <c r="BZ338" s="8" t="s">
        <v>6164</v>
      </c>
      <c r="CA338" s="8"/>
      <c r="CB338" s="8"/>
      <c r="CC338" s="8" t="s">
        <v>9474</v>
      </c>
      <c r="CD338" s="8"/>
      <c r="CE338" s="8"/>
      <c r="CF338" s="411">
        <f ca="1">DATEDIF(BY338,TODAY(),"Y")</f>
        <v>42</v>
      </c>
      <c r="CG338" s="421" t="s">
        <v>6181</v>
      </c>
      <c r="CH338" s="421" t="s">
        <v>6210</v>
      </c>
      <c r="CI338" s="8" t="s">
        <v>9475</v>
      </c>
      <c r="CJ338" s="8" t="s">
        <v>9476</v>
      </c>
      <c r="CK338" s="8"/>
    </row>
    <row r="339" spans="1:89">
      <c r="A339" s="415">
        <v>338</v>
      </c>
      <c r="B339" s="415"/>
      <c r="C339" s="579">
        <v>2025</v>
      </c>
      <c r="D339" s="415" t="s">
        <v>9477</v>
      </c>
      <c r="E339" s="905" t="s">
        <v>9478</v>
      </c>
      <c r="F339" s="907" t="s">
        <v>9479</v>
      </c>
      <c r="G339" s="415" t="s">
        <v>6130</v>
      </c>
      <c r="H339" s="579">
        <v>80123930</v>
      </c>
      <c r="I339" s="415">
        <v>4</v>
      </c>
      <c r="J339" s="415" t="s">
        <v>6131</v>
      </c>
      <c r="K339" s="506"/>
      <c r="L339" s="415"/>
      <c r="M339" s="415"/>
      <c r="N339" s="415"/>
      <c r="O339" s="415"/>
      <c r="P339" s="415"/>
      <c r="Q339" s="482"/>
      <c r="R339" s="647"/>
      <c r="S339" s="641">
        <f>_xlfn.DAYS(U339,T339)</f>
        <v>0</v>
      </c>
      <c r="T339" s="482"/>
      <c r="U339" s="482"/>
      <c r="V339" s="482"/>
      <c r="W339" s="415"/>
      <c r="X339" s="579"/>
      <c r="Y339" s="647"/>
      <c r="Z339" s="415"/>
      <c r="AA339" s="482"/>
      <c r="AB339" s="495"/>
      <c r="AC339" s="420"/>
      <c r="AD339" s="420"/>
      <c r="AE339" s="420"/>
      <c r="AF339" s="420"/>
      <c r="AG339" s="633">
        <f ca="1">_xlfn.DAYS(U339,TODAY())</f>
        <v>-46148</v>
      </c>
      <c r="AH339" s="423"/>
      <c r="AI339" s="423"/>
      <c r="AJ339" s="693" t="s">
        <v>9480</v>
      </c>
      <c r="AK339" s="432" t="s">
        <v>9097</v>
      </c>
      <c r="AL339" s="8"/>
      <c r="AM339" s="424"/>
      <c r="AN339" s="425"/>
      <c r="AO339" s="4">
        <v>142588</v>
      </c>
      <c r="AP339" s="4"/>
      <c r="AQ339" s="234" t="e">
        <f>#REF!/R339</f>
        <v>#REF!</v>
      </c>
      <c r="AR339" s="234" t="e">
        <f>#REF!/AT339</f>
        <v>#REF!</v>
      </c>
      <c r="AS339" s="8" t="s">
        <v>9481</v>
      </c>
      <c r="AT339" s="4">
        <f t="shared" si="5"/>
        <v>0</v>
      </c>
      <c r="AU339" s="8" t="s">
        <v>64</v>
      </c>
      <c r="AV339" s="8">
        <v>1081</v>
      </c>
      <c r="AW339" s="232" t="s">
        <v>9406</v>
      </c>
      <c r="AX339" s="392" t="s">
        <v>9407</v>
      </c>
      <c r="AY339" s="8"/>
      <c r="AZ339" s="392"/>
      <c r="BA339" s="420"/>
      <c r="BB339" s="421"/>
      <c r="BC339" s="422"/>
      <c r="BD339" s="420"/>
      <c r="BE339" s="8"/>
      <c r="BF339" s="8" t="s">
        <v>64</v>
      </c>
      <c r="BG339" s="232"/>
      <c r="BH339" s="4"/>
      <c r="BI339" s="8"/>
      <c r="BJ339" s="231" t="s">
        <v>9482</v>
      </c>
      <c r="BK339" s="4" t="s">
        <v>1056</v>
      </c>
      <c r="BL339" s="232">
        <v>46000</v>
      </c>
      <c r="BM339" s="232">
        <v>45996</v>
      </c>
      <c r="BN339" s="232">
        <v>46239</v>
      </c>
      <c r="BO339" s="232" t="s">
        <v>6144</v>
      </c>
      <c r="BP339" s="232" t="s">
        <v>805</v>
      </c>
      <c r="BQ339" s="8"/>
      <c r="BR339" s="403"/>
      <c r="BS339" s="8" t="s">
        <v>875</v>
      </c>
      <c r="BT339" s="8"/>
      <c r="BU339" s="8" t="s">
        <v>6147</v>
      </c>
      <c r="BV339" s="8" t="s">
        <v>6148</v>
      </c>
      <c r="BW339" s="421"/>
      <c r="BX339" s="591" t="s">
        <v>9483</v>
      </c>
      <c r="BY339" s="405">
        <v>29825</v>
      </c>
      <c r="BZ339" s="8" t="s">
        <v>3136</v>
      </c>
      <c r="CA339" s="8"/>
      <c r="CB339" s="8"/>
      <c r="CC339" s="8"/>
      <c r="CD339" s="8"/>
      <c r="CE339" s="8"/>
      <c r="CF339" s="411">
        <f ca="1">DATEDIF(BY339,TODAY(),"Y")</f>
        <v>44</v>
      </c>
      <c r="CG339" s="421" t="s">
        <v>6181</v>
      </c>
      <c r="CH339" s="421" t="s">
        <v>6343</v>
      </c>
      <c r="CI339" s="8" t="s">
        <v>9484</v>
      </c>
      <c r="CJ339" s="8"/>
      <c r="CK339" s="8"/>
    </row>
    <row r="340" spans="1:89" ht="45.75">
      <c r="A340" s="415">
        <v>339</v>
      </c>
      <c r="B340" s="415"/>
      <c r="C340" s="579">
        <v>2025</v>
      </c>
      <c r="D340" s="415" t="s">
        <v>9485</v>
      </c>
      <c r="E340" s="905" t="s">
        <v>9486</v>
      </c>
      <c r="F340" s="907" t="s">
        <v>9487</v>
      </c>
      <c r="G340" s="415" t="s">
        <v>6130</v>
      </c>
      <c r="H340" s="579">
        <v>79819431</v>
      </c>
      <c r="I340" s="415">
        <v>5</v>
      </c>
      <c r="J340" s="415" t="s">
        <v>6131</v>
      </c>
      <c r="L340" s="415"/>
      <c r="M340" s="415"/>
      <c r="N340" s="415"/>
      <c r="O340" s="415"/>
      <c r="P340" s="415"/>
      <c r="Q340" s="482"/>
      <c r="R340" s="647"/>
      <c r="S340" s="641">
        <f>_xlfn.DAYS(U340,T340)</f>
        <v>0</v>
      </c>
      <c r="T340" s="482"/>
      <c r="U340" s="482"/>
      <c r="V340" s="482"/>
      <c r="W340" s="415"/>
      <c r="X340" s="579"/>
      <c r="Y340" s="647"/>
      <c r="Z340" s="415"/>
      <c r="AA340" s="482"/>
      <c r="AB340" s="495"/>
      <c r="AC340" s="420"/>
      <c r="AD340" s="420"/>
      <c r="AE340" s="420"/>
      <c r="AF340" s="420"/>
      <c r="AG340" s="633">
        <f ca="1">_xlfn.DAYS(U340,TODAY())</f>
        <v>-46148</v>
      </c>
      <c r="AH340" s="423"/>
      <c r="AI340" s="423"/>
      <c r="AJ340" s="693" t="s">
        <v>9488</v>
      </c>
      <c r="AK340" s="432" t="s">
        <v>9097</v>
      </c>
      <c r="AL340" s="8"/>
      <c r="AM340" s="424"/>
      <c r="AN340" s="425"/>
      <c r="AO340" s="4">
        <v>142094</v>
      </c>
      <c r="AP340" s="4"/>
      <c r="AQ340" s="234" t="e">
        <f>#REF!/R340</f>
        <v>#REF!</v>
      </c>
      <c r="AR340" s="234" t="e">
        <f>#REF!/AT340</f>
        <v>#REF!</v>
      </c>
      <c r="AS340" s="8" t="s">
        <v>9489</v>
      </c>
      <c r="AT340" s="4">
        <f t="shared" si="5"/>
        <v>0</v>
      </c>
      <c r="AU340" s="8" t="s">
        <v>64</v>
      </c>
      <c r="AV340" s="8">
        <v>1071</v>
      </c>
      <c r="AW340" s="232">
        <v>45974</v>
      </c>
      <c r="AX340" s="392">
        <v>10850000</v>
      </c>
      <c r="AY340" s="8"/>
      <c r="AZ340" s="392"/>
      <c r="BA340" s="420"/>
      <c r="BB340" s="421"/>
      <c r="BC340" s="422"/>
      <c r="BD340" s="420"/>
      <c r="BE340" s="8"/>
      <c r="BF340" s="8" t="s">
        <v>64</v>
      </c>
      <c r="BG340" s="232"/>
      <c r="BH340" s="4"/>
      <c r="BI340" s="8"/>
      <c r="BJ340" s="231"/>
      <c r="BK340" s="4"/>
      <c r="BL340" s="232"/>
      <c r="BM340" s="232"/>
      <c r="BN340" s="232"/>
      <c r="BO340" s="232" t="s">
        <v>64</v>
      </c>
      <c r="BP340" s="232"/>
      <c r="BQ340" s="8"/>
      <c r="BR340" s="403"/>
      <c r="BS340" s="8" t="s">
        <v>875</v>
      </c>
      <c r="BT340" s="8"/>
      <c r="BU340" s="8" t="s">
        <v>6147</v>
      </c>
      <c r="BV340" s="8" t="s">
        <v>6148</v>
      </c>
      <c r="BW340" s="421">
        <v>3114549605</v>
      </c>
      <c r="BX340" s="591" t="s">
        <v>9490</v>
      </c>
      <c r="BY340" s="405">
        <v>30203</v>
      </c>
      <c r="BZ340" s="8" t="s">
        <v>3831</v>
      </c>
      <c r="CA340" s="8"/>
      <c r="CB340" s="8"/>
      <c r="CC340" s="8" t="s">
        <v>9439</v>
      </c>
      <c r="CD340" s="8"/>
      <c r="CE340" s="8"/>
      <c r="CF340" s="411">
        <f ca="1">DATEDIF(BY340,TODAY(),"Y")</f>
        <v>43</v>
      </c>
      <c r="CG340" s="421" t="s">
        <v>6165</v>
      </c>
      <c r="CH340" s="421" t="s">
        <v>6343</v>
      </c>
      <c r="CI340" s="8" t="s">
        <v>9491</v>
      </c>
      <c r="CJ340" s="415" t="s">
        <v>9492</v>
      </c>
      <c r="CK340" s="8"/>
    </row>
    <row r="341" spans="1:89">
      <c r="A341" s="415">
        <v>340</v>
      </c>
      <c r="B341" s="415"/>
      <c r="C341" s="579">
        <v>2025</v>
      </c>
      <c r="D341" s="415" t="s">
        <v>9493</v>
      </c>
      <c r="E341" s="905" t="s">
        <v>9494</v>
      </c>
      <c r="F341" s="907" t="s">
        <v>9495</v>
      </c>
      <c r="G341" s="415" t="s">
        <v>6130</v>
      </c>
      <c r="H341" s="579">
        <v>1023966531</v>
      </c>
      <c r="I341" s="415">
        <v>1</v>
      </c>
      <c r="J341" s="415" t="s">
        <v>6131</v>
      </c>
      <c r="K341" s="506"/>
      <c r="L341" s="415"/>
      <c r="M341" s="415"/>
      <c r="N341" s="415"/>
      <c r="O341" s="415"/>
      <c r="P341" s="415"/>
      <c r="Q341" s="482"/>
      <c r="R341" s="647"/>
      <c r="S341" s="641">
        <f>_xlfn.DAYS(U341,T341)</f>
        <v>0</v>
      </c>
      <c r="T341" s="482"/>
      <c r="U341" s="482"/>
      <c r="V341" s="482"/>
      <c r="W341" s="415"/>
      <c r="X341" s="579"/>
      <c r="Y341" s="647"/>
      <c r="Z341" s="415"/>
      <c r="AA341" s="482"/>
      <c r="AB341" s="495"/>
      <c r="AC341" s="420"/>
      <c r="AD341" s="420"/>
      <c r="AE341" s="420"/>
      <c r="AF341" s="420"/>
      <c r="AG341" s="633">
        <f ca="1">_xlfn.DAYS(U341,TODAY())</f>
        <v>-46148</v>
      </c>
      <c r="AH341" s="423"/>
      <c r="AI341" s="423"/>
      <c r="AJ341" s="693" t="s">
        <v>9496</v>
      </c>
      <c r="AK341" s="432" t="s">
        <v>9097</v>
      </c>
      <c r="AL341" s="8"/>
      <c r="AM341" s="424"/>
      <c r="AN341" s="425"/>
      <c r="AO341" s="4">
        <v>142588</v>
      </c>
      <c r="AP341" s="4"/>
      <c r="AQ341" s="234" t="e">
        <f>#REF!/R341</f>
        <v>#REF!</v>
      </c>
      <c r="AR341" s="234" t="e">
        <f>#REF!/AT341</f>
        <v>#REF!</v>
      </c>
      <c r="AS341" s="8" t="s">
        <v>9497</v>
      </c>
      <c r="AT341" s="4">
        <f t="shared" si="5"/>
        <v>0</v>
      </c>
      <c r="AU341" s="8" t="s">
        <v>64</v>
      </c>
      <c r="AV341" s="8">
        <v>1081</v>
      </c>
      <c r="AW341" s="232">
        <v>45982</v>
      </c>
      <c r="AX341" s="392" t="s">
        <v>9498</v>
      </c>
      <c r="AY341" s="8"/>
      <c r="AZ341" s="392"/>
      <c r="BA341" s="420"/>
      <c r="BB341" s="421"/>
      <c r="BC341" s="422"/>
      <c r="BD341" s="420"/>
      <c r="BE341" s="8"/>
      <c r="BF341" s="8" t="s">
        <v>64</v>
      </c>
      <c r="BG341" s="232"/>
      <c r="BH341" s="4"/>
      <c r="BI341" s="8"/>
      <c r="BJ341" s="231" t="s">
        <v>9499</v>
      </c>
      <c r="BK341" s="4" t="s">
        <v>202</v>
      </c>
      <c r="BL341" s="232">
        <v>46000</v>
      </c>
      <c r="BM341" s="232">
        <v>46000</v>
      </c>
      <c r="BN341" s="232">
        <v>46234</v>
      </c>
      <c r="BO341" s="232" t="s">
        <v>6144</v>
      </c>
      <c r="BP341" s="232" t="s">
        <v>805</v>
      </c>
      <c r="BQ341" s="8"/>
      <c r="BR341" s="403"/>
      <c r="BS341" s="8" t="s">
        <v>875</v>
      </c>
      <c r="BT341" s="8"/>
      <c r="BU341" s="8" t="s">
        <v>6147</v>
      </c>
      <c r="BV341" s="8" t="s">
        <v>6148</v>
      </c>
      <c r="BW341" s="421">
        <v>3209605909</v>
      </c>
      <c r="BX341" s="591" t="s">
        <v>9500</v>
      </c>
      <c r="BY341" s="405">
        <v>35855</v>
      </c>
      <c r="BZ341" s="8" t="s">
        <v>3136</v>
      </c>
      <c r="CA341" s="8"/>
      <c r="CB341" s="8"/>
      <c r="CC341" s="8"/>
      <c r="CD341" s="8"/>
      <c r="CE341" s="8"/>
      <c r="CF341" s="411">
        <f ca="1">DATEDIF(BY341,TODAY(),"Y")</f>
        <v>28</v>
      </c>
      <c r="CG341" s="421" t="s">
        <v>6181</v>
      </c>
      <c r="CH341" s="421" t="s">
        <v>6245</v>
      </c>
      <c r="CI341" s="8" t="s">
        <v>9501</v>
      </c>
      <c r="CJ341" s="8"/>
      <c r="CK341" s="8"/>
    </row>
    <row r="342" spans="1:89">
      <c r="A342" s="415">
        <v>341</v>
      </c>
      <c r="B342" s="415"/>
      <c r="C342" s="579">
        <v>2025</v>
      </c>
      <c r="D342" s="415" t="s">
        <v>9502</v>
      </c>
      <c r="E342" s="905" t="s">
        <v>9503</v>
      </c>
      <c r="F342" s="907" t="s">
        <v>9504</v>
      </c>
      <c r="G342" s="415" t="s">
        <v>6130</v>
      </c>
      <c r="H342" s="579">
        <v>1016069902</v>
      </c>
      <c r="I342" s="415">
        <v>5</v>
      </c>
      <c r="J342" s="415" t="s">
        <v>6131</v>
      </c>
      <c r="K342" s="506"/>
      <c r="L342" s="415"/>
      <c r="M342" s="415"/>
      <c r="N342" s="415"/>
      <c r="O342" s="415"/>
      <c r="P342" s="415"/>
      <c r="Q342" s="482"/>
      <c r="R342" s="647"/>
      <c r="S342" s="641">
        <f>_xlfn.DAYS(U342,T342)</f>
        <v>0</v>
      </c>
      <c r="T342" s="482"/>
      <c r="U342" s="482"/>
      <c r="V342" s="482"/>
      <c r="W342" s="415"/>
      <c r="X342" s="579"/>
      <c r="Y342" s="647"/>
      <c r="Z342" s="415"/>
      <c r="AA342" s="482"/>
      <c r="AB342" s="495"/>
      <c r="AC342" s="420"/>
      <c r="AD342" s="420"/>
      <c r="AE342" s="420"/>
      <c r="AF342" s="420"/>
      <c r="AG342" s="633">
        <f ca="1">_xlfn.DAYS(U342,TODAY())</f>
        <v>-46148</v>
      </c>
      <c r="AH342" s="423"/>
      <c r="AI342" s="423"/>
      <c r="AJ342" s="693" t="s">
        <v>9505</v>
      </c>
      <c r="AK342" s="432" t="s">
        <v>9097</v>
      </c>
      <c r="AL342" s="8"/>
      <c r="AM342" s="424"/>
      <c r="AN342" s="425"/>
      <c r="AO342" s="4">
        <v>143784</v>
      </c>
      <c r="AP342" s="4"/>
      <c r="AQ342" s="234" t="e">
        <f>#REF!/R342</f>
        <v>#REF!</v>
      </c>
      <c r="AR342" s="234" t="e">
        <f>#REF!/AT342</f>
        <v>#REF!</v>
      </c>
      <c r="AS342" s="8" t="s">
        <v>9506</v>
      </c>
      <c r="AT342" s="4">
        <f t="shared" si="5"/>
        <v>0</v>
      </c>
      <c r="AU342" s="8" t="s">
        <v>64</v>
      </c>
      <c r="AV342" s="8">
        <v>1069</v>
      </c>
      <c r="AW342" s="232">
        <v>45974</v>
      </c>
      <c r="AX342" s="392">
        <v>12000000</v>
      </c>
      <c r="AY342" s="8"/>
      <c r="AZ342" s="392"/>
      <c r="BA342" s="420"/>
      <c r="BB342" s="421"/>
      <c r="BC342" s="422"/>
      <c r="BD342" s="420"/>
      <c r="BE342" s="8"/>
      <c r="BF342" s="8" t="s">
        <v>64</v>
      </c>
      <c r="BG342" s="232"/>
      <c r="BH342" s="4"/>
      <c r="BI342" s="8"/>
      <c r="BJ342" s="231" t="s">
        <v>9507</v>
      </c>
      <c r="BK342" s="4" t="s">
        <v>1541</v>
      </c>
      <c r="BL342" s="232">
        <v>46000</v>
      </c>
      <c r="BM342" s="232">
        <v>45996</v>
      </c>
      <c r="BN342" s="232">
        <v>46239</v>
      </c>
      <c r="BO342" s="232" t="s">
        <v>6144</v>
      </c>
      <c r="BP342" s="232" t="s">
        <v>805</v>
      </c>
      <c r="BQ342" s="8"/>
      <c r="BR342" s="403"/>
      <c r="BS342" s="8" t="s">
        <v>875</v>
      </c>
      <c r="BT342" s="8"/>
      <c r="BU342" s="8" t="s">
        <v>6162</v>
      </c>
      <c r="BV342" s="8" t="s">
        <v>6148</v>
      </c>
      <c r="BW342" s="421"/>
      <c r="BX342" s="591" t="s">
        <v>9508</v>
      </c>
      <c r="BY342" s="405"/>
      <c r="BZ342" s="8" t="s">
        <v>3831</v>
      </c>
      <c r="CA342" s="8"/>
      <c r="CB342" s="8"/>
      <c r="CC342" s="8" t="s">
        <v>9070</v>
      </c>
      <c r="CD342" s="8"/>
      <c r="CE342" s="8"/>
      <c r="CF342" s="411">
        <f ca="1">DATEDIF(BY342,TODAY(),"Y")</f>
        <v>126</v>
      </c>
      <c r="CG342" s="421" t="s">
        <v>6165</v>
      </c>
      <c r="CH342" s="421" t="s">
        <v>6343</v>
      </c>
      <c r="CI342" s="8" t="s">
        <v>9509</v>
      </c>
      <c r="CJ342" s="8" t="s">
        <v>9510</v>
      </c>
      <c r="CK342" s="8"/>
    </row>
    <row r="343" spans="1:89" ht="76.5">
      <c r="A343" s="415">
        <v>342</v>
      </c>
      <c r="B343" s="415"/>
      <c r="C343" s="579">
        <v>2025</v>
      </c>
      <c r="D343" s="415" t="s">
        <v>9511</v>
      </c>
      <c r="E343" s="905" t="s">
        <v>9512</v>
      </c>
      <c r="F343" s="907" t="s">
        <v>9513</v>
      </c>
      <c r="G343" s="415" t="s">
        <v>6130</v>
      </c>
      <c r="H343" s="579">
        <v>80206681</v>
      </c>
      <c r="I343" s="415">
        <v>2</v>
      </c>
      <c r="J343" s="415" t="s">
        <v>6131</v>
      </c>
      <c r="K343" s="506" t="s">
        <v>8848</v>
      </c>
      <c r="L343" s="415" t="s">
        <v>8883</v>
      </c>
      <c r="M343" s="415" t="s">
        <v>7619</v>
      </c>
      <c r="N343" s="415">
        <v>10</v>
      </c>
      <c r="O343" s="415" t="s">
        <v>6135</v>
      </c>
      <c r="P343" s="415" t="s">
        <v>9514</v>
      </c>
      <c r="Q343" s="482" t="s">
        <v>9515</v>
      </c>
      <c r="R343" s="647">
        <v>1</v>
      </c>
      <c r="S343" s="641">
        <v>30</v>
      </c>
      <c r="T343" s="482">
        <v>45996</v>
      </c>
      <c r="U343" s="482">
        <v>46026</v>
      </c>
      <c r="V343" s="482"/>
      <c r="W343" s="415"/>
      <c r="X343" s="579"/>
      <c r="Y343" s="647"/>
      <c r="Z343" s="415"/>
      <c r="AA343" s="482"/>
      <c r="AB343" s="495"/>
      <c r="AC343" s="420"/>
      <c r="AD343" s="420"/>
      <c r="AE343" s="420"/>
      <c r="AF343" s="420">
        <v>46026</v>
      </c>
      <c r="AG343" s="633">
        <f ca="1">_xlfn.DAYS(U343,TODAY())</f>
        <v>-122</v>
      </c>
      <c r="AH343" s="423" t="s">
        <v>6138</v>
      </c>
      <c r="AI343" s="423" t="s">
        <v>6138</v>
      </c>
      <c r="AJ343" s="693" t="s">
        <v>9516</v>
      </c>
      <c r="AK343" s="432" t="s">
        <v>9097</v>
      </c>
      <c r="AL343" s="8"/>
      <c r="AM343" s="424"/>
      <c r="AN343" s="425"/>
      <c r="AO343" s="4">
        <v>144132</v>
      </c>
      <c r="AP343" s="4"/>
      <c r="AQ343" s="234" t="e">
        <f>#REF!/R343</f>
        <v>#REF!</v>
      </c>
      <c r="AR343" s="234" t="e">
        <f>#REF!/AT343</f>
        <v>#REF!</v>
      </c>
      <c r="AS343" s="8" t="s">
        <v>9517</v>
      </c>
      <c r="AT343" s="4">
        <f t="shared" si="5"/>
        <v>30</v>
      </c>
      <c r="AU343" s="8" t="s">
        <v>6143</v>
      </c>
      <c r="AV343" s="8">
        <v>1121</v>
      </c>
      <c r="AW343" s="232">
        <v>45995</v>
      </c>
      <c r="AX343" s="392">
        <v>8000000</v>
      </c>
      <c r="AY343" s="8">
        <v>1313</v>
      </c>
      <c r="AZ343" s="392" t="s">
        <v>9518</v>
      </c>
      <c r="BA343" s="420">
        <v>45996</v>
      </c>
      <c r="BB343" s="421"/>
      <c r="BC343" s="422"/>
      <c r="BD343" s="420"/>
      <c r="BE343" s="8"/>
      <c r="BF343" s="8" t="s">
        <v>6144</v>
      </c>
      <c r="BG343" s="232"/>
      <c r="BH343" s="4"/>
      <c r="BI343" s="8"/>
      <c r="BJ343" s="231" t="s">
        <v>9519</v>
      </c>
      <c r="BK343" s="4" t="s">
        <v>1541</v>
      </c>
      <c r="BL343" s="232">
        <v>45996</v>
      </c>
      <c r="BM343" s="232">
        <v>45995</v>
      </c>
      <c r="BN343" s="232">
        <v>46218</v>
      </c>
      <c r="BO343" s="232" t="s">
        <v>6144</v>
      </c>
      <c r="BP343" s="232" t="s">
        <v>805</v>
      </c>
      <c r="BQ343" s="8"/>
      <c r="BR343" s="403"/>
      <c r="BS343" s="8" t="s">
        <v>875</v>
      </c>
      <c r="BT343" s="8"/>
      <c r="BU343" s="8" t="s">
        <v>6147</v>
      </c>
      <c r="BV343" s="8" t="s">
        <v>6148</v>
      </c>
      <c r="BW343" s="421"/>
      <c r="BX343" s="591" t="s">
        <v>9520</v>
      </c>
      <c r="BY343" s="405">
        <v>30149</v>
      </c>
      <c r="BZ343" s="8" t="s">
        <v>6164</v>
      </c>
      <c r="CA343" s="8"/>
      <c r="CB343" s="8"/>
      <c r="CC343" s="8" t="s">
        <v>9055</v>
      </c>
      <c r="CD343" s="8"/>
      <c r="CE343" s="8"/>
      <c r="CF343" s="411">
        <f ca="1">DATEDIF(BY343,TODAY(),"Y")</f>
        <v>43</v>
      </c>
      <c r="CG343" s="421" t="s">
        <v>6165</v>
      </c>
      <c r="CH343" s="421" t="s">
        <v>6166</v>
      </c>
      <c r="CI343" s="8" t="s">
        <v>9521</v>
      </c>
      <c r="CJ343" s="8"/>
      <c r="CK343" s="8"/>
    </row>
    <row r="344" spans="1:89" ht="45.75">
      <c r="A344" s="415">
        <v>343</v>
      </c>
      <c r="B344" s="415"/>
      <c r="C344" s="579">
        <v>2025</v>
      </c>
      <c r="D344" s="415" t="s">
        <v>9522</v>
      </c>
      <c r="E344" s="905" t="s">
        <v>9523</v>
      </c>
      <c r="F344" s="907" t="s">
        <v>9524</v>
      </c>
      <c r="G344" s="415" t="s">
        <v>6130</v>
      </c>
      <c r="H344" s="579">
        <v>1032499561</v>
      </c>
      <c r="I344" s="415">
        <v>1</v>
      </c>
      <c r="J344" s="415" t="s">
        <v>6131</v>
      </c>
      <c r="K344" s="506"/>
      <c r="L344" s="415"/>
      <c r="M344" s="415"/>
      <c r="N344" s="415">
        <v>10</v>
      </c>
      <c r="O344" s="415" t="s">
        <v>6135</v>
      </c>
      <c r="P344" s="415" t="s">
        <v>9525</v>
      </c>
      <c r="Q344" s="482"/>
      <c r="R344" s="647"/>
      <c r="S344" s="641">
        <f>_xlfn.DAYS(U344,T344)</f>
        <v>0</v>
      </c>
      <c r="T344" s="482"/>
      <c r="U344" s="482"/>
      <c r="V344" s="482"/>
      <c r="W344" s="415"/>
      <c r="X344" s="579"/>
      <c r="Y344" s="647"/>
      <c r="Z344" s="415"/>
      <c r="AA344" s="482"/>
      <c r="AB344" s="495"/>
      <c r="AC344" s="420"/>
      <c r="AD344" s="420"/>
      <c r="AE344" s="420"/>
      <c r="AF344" s="420"/>
      <c r="AG344" s="633">
        <f ca="1">_xlfn.DAYS(U344,TODAY())</f>
        <v>-46148</v>
      </c>
      <c r="AH344" s="423"/>
      <c r="AI344" s="423"/>
      <c r="AJ344" s="693" t="s">
        <v>9526</v>
      </c>
      <c r="AK344" s="432" t="s">
        <v>9097</v>
      </c>
      <c r="AL344" s="8"/>
      <c r="AM344" s="424"/>
      <c r="AN344" s="425"/>
      <c r="AO344" s="4">
        <v>148010</v>
      </c>
      <c r="AP344" s="4"/>
      <c r="AQ344" s="234" t="e">
        <f>#REF!/R344</f>
        <v>#REF!</v>
      </c>
      <c r="AR344" s="234" t="e">
        <f>#REF!/AT344</f>
        <v>#REF!</v>
      </c>
      <c r="AS344" s="8" t="s">
        <v>9527</v>
      </c>
      <c r="AT344" s="4">
        <f t="shared" si="5"/>
        <v>0</v>
      </c>
      <c r="AU344" s="8" t="s">
        <v>64</v>
      </c>
      <c r="AV344" s="8">
        <v>1123</v>
      </c>
      <c r="AW344" s="232" t="s">
        <v>9528</v>
      </c>
      <c r="AX344" s="392">
        <v>112000000</v>
      </c>
      <c r="AY344" s="8"/>
      <c r="AZ344" s="392"/>
      <c r="BA344" s="420"/>
      <c r="BB344" s="421"/>
      <c r="BC344" s="422"/>
      <c r="BD344" s="420"/>
      <c r="BE344" s="8"/>
      <c r="BF344" s="8" t="s">
        <v>64</v>
      </c>
      <c r="BG344" s="232"/>
      <c r="BH344" s="4"/>
      <c r="BI344" s="8"/>
      <c r="BJ344" s="231" t="s">
        <v>9529</v>
      </c>
      <c r="BK344" s="4" t="s">
        <v>1056</v>
      </c>
      <c r="BL344" s="232" t="s">
        <v>9530</v>
      </c>
      <c r="BM344" s="232" t="s">
        <v>9530</v>
      </c>
      <c r="BN344" s="232" t="s">
        <v>9053</v>
      </c>
      <c r="BO344" s="232" t="s">
        <v>6144</v>
      </c>
      <c r="BP344" s="232" t="s">
        <v>805</v>
      </c>
      <c r="BQ344" s="8"/>
      <c r="BR344" s="403"/>
      <c r="BS344" s="8" t="s">
        <v>875</v>
      </c>
      <c r="BT344" s="8"/>
      <c r="BU344" s="8" t="s">
        <v>6147</v>
      </c>
      <c r="BV344" s="8" t="s">
        <v>6148</v>
      </c>
      <c r="BW344" s="421"/>
      <c r="BX344" s="591" t="s">
        <v>9531</v>
      </c>
      <c r="BY344" s="405">
        <v>35993</v>
      </c>
      <c r="BZ344" s="8" t="s">
        <v>6164</v>
      </c>
      <c r="CA344" s="8"/>
      <c r="CB344" s="8"/>
      <c r="CC344" s="8" t="s">
        <v>9033</v>
      </c>
      <c r="CD344" s="8"/>
      <c r="CE344" s="8"/>
      <c r="CF344" s="411">
        <f t="shared" ref="CF344:CF391" ca="1" si="6">DATEDIF(BY344,TODAY(),"Y")</f>
        <v>27</v>
      </c>
      <c r="CG344" s="421" t="s">
        <v>6165</v>
      </c>
      <c r="CH344" s="421" t="s">
        <v>6210</v>
      </c>
      <c r="CI344" s="8" t="s">
        <v>9532</v>
      </c>
      <c r="CJ344" s="8"/>
      <c r="CK344" s="8"/>
    </row>
    <row r="345" spans="1:89">
      <c r="A345" s="415">
        <v>344</v>
      </c>
      <c r="B345" s="646"/>
      <c r="C345" s="579">
        <v>2025</v>
      </c>
      <c r="D345" s="415" t="s">
        <v>9533</v>
      </c>
      <c r="E345" s="905" t="s">
        <v>9534</v>
      </c>
      <c r="F345" s="907" t="s">
        <v>9535</v>
      </c>
      <c r="G345" s="415" t="s">
        <v>6130</v>
      </c>
      <c r="H345" s="579">
        <v>7177608</v>
      </c>
      <c r="I345" s="415">
        <v>3</v>
      </c>
      <c r="J345" s="415" t="s">
        <v>6131</v>
      </c>
      <c r="K345" s="506"/>
      <c r="L345" s="415"/>
      <c r="M345" s="415"/>
      <c r="N345" s="415">
        <v>10</v>
      </c>
      <c r="O345" s="415" t="s">
        <v>6135</v>
      </c>
      <c r="P345" s="415"/>
      <c r="Q345" s="482"/>
      <c r="R345" s="647"/>
      <c r="S345" s="641">
        <f t="shared" ref="S345:S391" si="7">_xlfn.DAYS(U345,T345)</f>
        <v>0</v>
      </c>
      <c r="T345" s="482"/>
      <c r="U345" s="482"/>
      <c r="V345" s="482"/>
      <c r="W345" s="415"/>
      <c r="X345" s="579"/>
      <c r="Y345" s="647"/>
      <c r="Z345" s="415"/>
      <c r="AA345" s="482"/>
      <c r="AB345" s="495"/>
      <c r="AC345" s="420"/>
      <c r="AD345" s="420"/>
      <c r="AE345" s="420"/>
      <c r="AF345" s="420"/>
      <c r="AG345" s="633">
        <f ca="1">_xlfn.DAYS(U345,TODAY())</f>
        <v>-46148</v>
      </c>
      <c r="AH345" s="423"/>
      <c r="AI345" s="423"/>
      <c r="AJ345" s="693" t="s">
        <v>9536</v>
      </c>
      <c r="AK345" s="432" t="s">
        <v>9097</v>
      </c>
      <c r="AL345" s="8"/>
      <c r="AM345" s="424"/>
      <c r="AN345" s="425"/>
      <c r="AO345" s="4">
        <v>148010</v>
      </c>
      <c r="AP345" s="4"/>
      <c r="AQ345" s="234" t="e">
        <f>#REF!/R345</f>
        <v>#REF!</v>
      </c>
      <c r="AR345" s="234" t="e">
        <f>#REF!/AT345</f>
        <v>#REF!</v>
      </c>
      <c r="AS345" s="8" t="s">
        <v>9537</v>
      </c>
      <c r="AT345" s="4">
        <f t="shared" si="5"/>
        <v>0</v>
      </c>
      <c r="AU345" s="8" t="s">
        <v>64</v>
      </c>
      <c r="AV345" s="8">
        <v>1123</v>
      </c>
      <c r="AW345" s="232" t="s">
        <v>9538</v>
      </c>
      <c r="AX345" s="392" t="s">
        <v>9539</v>
      </c>
      <c r="AY345" s="8"/>
      <c r="AZ345" s="392"/>
      <c r="BA345" s="420"/>
      <c r="BB345" s="421"/>
      <c r="BC345" s="422"/>
      <c r="BD345" s="420"/>
      <c r="BE345" s="8"/>
      <c r="BF345" s="8" t="s">
        <v>64</v>
      </c>
      <c r="BG345" s="232"/>
      <c r="BH345" s="4"/>
      <c r="BI345" s="8"/>
      <c r="BJ345" s="231" t="s">
        <v>9540</v>
      </c>
      <c r="BK345" s="4" t="s">
        <v>202</v>
      </c>
      <c r="BL345" s="232" t="s">
        <v>9530</v>
      </c>
      <c r="BM345" s="232" t="s">
        <v>9530</v>
      </c>
      <c r="BN345" s="232">
        <v>46238</v>
      </c>
      <c r="BO345" s="232" t="s">
        <v>6144</v>
      </c>
      <c r="BP345" s="232" t="s">
        <v>805</v>
      </c>
      <c r="BQ345" s="8" t="s">
        <v>8821</v>
      </c>
      <c r="BR345" s="403"/>
      <c r="BS345" s="8" t="s">
        <v>875</v>
      </c>
      <c r="BT345" s="8"/>
      <c r="BU345" s="8" t="s">
        <v>6147</v>
      </c>
      <c r="BV345" s="8" t="s">
        <v>6148</v>
      </c>
      <c r="BW345" s="421"/>
      <c r="BZ345" s="8"/>
      <c r="CA345" s="8"/>
      <c r="CB345" s="8"/>
      <c r="CC345" s="8"/>
      <c r="CD345" s="8"/>
      <c r="CE345" s="8"/>
      <c r="CF345" s="411">
        <f t="shared" ca="1" si="6"/>
        <v>126</v>
      </c>
      <c r="CG345" s="421"/>
      <c r="CH345" s="421"/>
      <c r="CI345" s="8"/>
      <c r="CJ345" s="415" t="s">
        <v>8821</v>
      </c>
      <c r="CK345" s="8"/>
    </row>
    <row r="346" spans="1:89" ht="60.75">
      <c r="A346" s="10">
        <v>345</v>
      </c>
      <c r="B346" s="560"/>
      <c r="C346" s="561">
        <v>2025</v>
      </c>
      <c r="D346" s="10" t="s">
        <v>9541</v>
      </c>
      <c r="E346" s="913" t="s">
        <v>9542</v>
      </c>
      <c r="F346" s="907" t="s">
        <v>9543</v>
      </c>
      <c r="G346" s="10" t="s">
        <v>6130</v>
      </c>
      <c r="H346" s="561">
        <v>1013679859</v>
      </c>
      <c r="I346" s="10">
        <v>2</v>
      </c>
      <c r="J346" s="10" t="s">
        <v>6131</v>
      </c>
      <c r="K346" s="683"/>
      <c r="L346" s="662"/>
      <c r="M346" s="662"/>
      <c r="N346" s="10">
        <v>10</v>
      </c>
      <c r="O346" s="10" t="s">
        <v>6135</v>
      </c>
      <c r="P346" s="662" t="s">
        <v>9544</v>
      </c>
      <c r="Q346" s="497" t="s">
        <v>9545</v>
      </c>
      <c r="R346" s="558">
        <v>1</v>
      </c>
      <c r="S346" s="641">
        <v>30</v>
      </c>
      <c r="T346" s="497"/>
      <c r="U346" s="497"/>
      <c r="V346" s="497"/>
      <c r="W346" s="10"/>
      <c r="X346" s="561"/>
      <c r="Y346" s="558"/>
      <c r="Z346" s="10"/>
      <c r="AA346" s="497"/>
      <c r="AB346" s="420"/>
      <c r="AC346" s="420"/>
      <c r="AD346" s="420"/>
      <c r="AE346" s="420"/>
      <c r="AF346" s="420"/>
      <c r="AG346" s="633">
        <f ca="1">_xlfn.DAYS(U346,TODAY())</f>
        <v>-46148</v>
      </c>
      <c r="AH346" s="423"/>
      <c r="AI346" s="423"/>
      <c r="AJ346" s="693" t="s">
        <v>9546</v>
      </c>
      <c r="AK346" s="432" t="s">
        <v>9097</v>
      </c>
      <c r="AL346" s="8"/>
      <c r="AM346" s="424"/>
      <c r="AN346" s="425"/>
      <c r="AO346" s="4">
        <v>144133</v>
      </c>
      <c r="AP346" s="4"/>
      <c r="AQ346" s="234" t="e">
        <f>#REF!/R346</f>
        <v>#REF!</v>
      </c>
      <c r="AR346" s="234" t="e">
        <f>#REF!/AT346</f>
        <v>#REF!</v>
      </c>
      <c r="AS346" s="8" t="s">
        <v>9547</v>
      </c>
      <c r="AT346" s="4">
        <f t="shared" si="5"/>
        <v>0</v>
      </c>
      <c r="AU346" s="8" t="s">
        <v>64</v>
      </c>
      <c r="AV346" s="8">
        <v>1068</v>
      </c>
      <c r="AW346" s="232">
        <v>45974</v>
      </c>
      <c r="AX346" s="392">
        <v>10500000</v>
      </c>
      <c r="AY346" s="8"/>
      <c r="AZ346" s="392"/>
      <c r="BA346" s="420"/>
      <c r="BB346" s="421"/>
      <c r="BC346" s="422"/>
      <c r="BD346" s="420"/>
      <c r="BE346" s="8"/>
      <c r="BF346" s="8" t="s">
        <v>64</v>
      </c>
      <c r="BG346" s="232"/>
      <c r="BH346" s="4"/>
      <c r="BI346" s="8"/>
      <c r="BJ346" s="231" t="s">
        <v>9548</v>
      </c>
      <c r="BK346" s="4" t="s">
        <v>202</v>
      </c>
      <c r="BL346" s="232" t="s">
        <v>9549</v>
      </c>
      <c r="BM346" s="232" t="s">
        <v>9530</v>
      </c>
      <c r="BN346" s="232" t="s">
        <v>8889</v>
      </c>
      <c r="BO346" s="232" t="s">
        <v>6144</v>
      </c>
      <c r="BP346" s="232" t="s">
        <v>805</v>
      </c>
      <c r="BQ346" s="8"/>
      <c r="BR346" s="403"/>
      <c r="BS346" s="8" t="s">
        <v>875</v>
      </c>
      <c r="BT346" s="8"/>
      <c r="BU346" s="8" t="s">
        <v>6147</v>
      </c>
      <c r="BV346" s="8" t="s">
        <v>6148</v>
      </c>
      <c r="BW346" s="421"/>
      <c r="BX346" s="591" t="s">
        <v>9550</v>
      </c>
      <c r="BY346" s="405">
        <v>35855</v>
      </c>
      <c r="BZ346" s="8" t="s">
        <v>3831</v>
      </c>
      <c r="CA346" s="8"/>
      <c r="CB346" s="8"/>
      <c r="CC346" s="8" t="s">
        <v>9551</v>
      </c>
      <c r="CD346" s="8"/>
      <c r="CE346" s="8" t="s">
        <v>797</v>
      </c>
      <c r="CF346" s="411">
        <f t="shared" ca="1" si="6"/>
        <v>28</v>
      </c>
      <c r="CG346" s="421" t="s">
        <v>6181</v>
      </c>
      <c r="CH346" s="421" t="s">
        <v>6210</v>
      </c>
      <c r="CI346" s="631" t="s">
        <v>9552</v>
      </c>
      <c r="CJ346" s="8"/>
      <c r="CK346" s="8"/>
    </row>
    <row r="347" spans="1:89" ht="106.5">
      <c r="A347" s="8">
        <v>346</v>
      </c>
      <c r="B347" s="419"/>
      <c r="C347" s="403">
        <v>2025</v>
      </c>
      <c r="D347" s="8" t="s">
        <v>9553</v>
      </c>
      <c r="E347" s="914" t="s">
        <v>9554</v>
      </c>
      <c r="F347" s="907" t="s">
        <v>9555</v>
      </c>
      <c r="G347" s="8" t="s">
        <v>6130</v>
      </c>
      <c r="H347" s="403">
        <v>80109959</v>
      </c>
      <c r="I347" s="8">
        <v>9</v>
      </c>
      <c r="J347" s="8" t="s">
        <v>6131</v>
      </c>
      <c r="K347" s="425"/>
      <c r="L347" s="444"/>
      <c r="M347" s="444"/>
      <c r="N347" s="8">
        <v>10</v>
      </c>
      <c r="O347" s="8" t="s">
        <v>6135</v>
      </c>
      <c r="P347" s="444" t="s">
        <v>9556</v>
      </c>
      <c r="Q347" s="420" t="s">
        <v>9549</v>
      </c>
      <c r="R347" s="421">
        <v>1</v>
      </c>
      <c r="S347" s="641">
        <v>40</v>
      </c>
      <c r="T347" s="420"/>
      <c r="U347" s="420"/>
      <c r="V347" s="420"/>
      <c r="W347" s="8"/>
      <c r="X347" s="403"/>
      <c r="Y347" s="421"/>
      <c r="Z347" s="8"/>
      <c r="AA347" s="420"/>
      <c r="AB347" s="420"/>
      <c r="AC347" s="420"/>
      <c r="AD347" s="420"/>
      <c r="AE347" s="420"/>
      <c r="AF347" s="420"/>
      <c r="AG347" s="633">
        <f ca="1">_xlfn.DAYS(U347,TODAY())</f>
        <v>-46148</v>
      </c>
      <c r="AH347" s="423"/>
      <c r="AI347" s="423"/>
      <c r="AJ347" s="693" t="s">
        <v>9557</v>
      </c>
      <c r="AK347" s="432" t="s">
        <v>9097</v>
      </c>
      <c r="AL347" s="8"/>
      <c r="AM347" s="424"/>
      <c r="AN347" s="425"/>
      <c r="AO347" s="4">
        <v>144118</v>
      </c>
      <c r="AP347" s="4"/>
      <c r="AQ347" s="234" t="e">
        <f>#REF!/R347</f>
        <v>#REF!</v>
      </c>
      <c r="AR347" s="234" t="e">
        <f>#REF!/AT347</f>
        <v>#REF!</v>
      </c>
      <c r="AS347" s="8" t="s">
        <v>9558</v>
      </c>
      <c r="AT347" s="4">
        <f t="shared" si="5"/>
        <v>0</v>
      </c>
      <c r="AU347" s="8" t="s">
        <v>64</v>
      </c>
      <c r="AV347" s="8">
        <v>1106</v>
      </c>
      <c r="AW347" s="232">
        <v>45994</v>
      </c>
      <c r="AX347" s="392" t="s">
        <v>9559</v>
      </c>
      <c r="AY347" s="8"/>
      <c r="AZ347" s="392"/>
      <c r="BA347" s="420"/>
      <c r="BB347" s="421"/>
      <c r="BC347" s="422"/>
      <c r="BD347" s="420"/>
      <c r="BE347" s="8"/>
      <c r="BF347" s="8" t="s">
        <v>64</v>
      </c>
      <c r="BG347" s="232"/>
      <c r="BH347" s="4"/>
      <c r="BI347" s="8"/>
      <c r="BJ347" s="231" t="s">
        <v>9560</v>
      </c>
      <c r="BK347" s="4" t="s">
        <v>202</v>
      </c>
      <c r="BL347" s="232" t="s">
        <v>9561</v>
      </c>
      <c r="BM347" s="232" t="s">
        <v>9549</v>
      </c>
      <c r="BN347" s="232" t="s">
        <v>9562</v>
      </c>
      <c r="BO347" s="232" t="s">
        <v>6144</v>
      </c>
      <c r="BP347" s="232" t="s">
        <v>805</v>
      </c>
      <c r="BQ347" s="8"/>
      <c r="BR347" s="403"/>
      <c r="BS347" s="8" t="s">
        <v>875</v>
      </c>
      <c r="BT347" s="8"/>
      <c r="BU347" s="8" t="s">
        <v>6147</v>
      </c>
      <c r="BV347" s="8" t="s">
        <v>6148</v>
      </c>
      <c r="BW347" s="421"/>
      <c r="BX347" s="591" t="s">
        <v>9563</v>
      </c>
      <c r="BY347" s="405">
        <v>30098</v>
      </c>
      <c r="BZ347" s="8" t="s">
        <v>3831</v>
      </c>
      <c r="CA347" s="8"/>
      <c r="CB347" s="8"/>
      <c r="CC347" s="8" t="s">
        <v>9564</v>
      </c>
      <c r="CD347" s="8"/>
      <c r="CE347" s="8" t="s">
        <v>797</v>
      </c>
      <c r="CF347" s="411">
        <f t="shared" ca="1" si="6"/>
        <v>43</v>
      </c>
      <c r="CG347" s="421" t="s">
        <v>6165</v>
      </c>
      <c r="CH347" s="421" t="s">
        <v>6182</v>
      </c>
      <c r="CI347" s="631" t="s">
        <v>9565</v>
      </c>
      <c r="CJ347" s="8"/>
      <c r="CK347" s="8"/>
    </row>
    <row r="348" spans="1:89" ht="45.75">
      <c r="A348" s="10">
        <v>347</v>
      </c>
      <c r="B348" s="419" t="s">
        <v>6185</v>
      </c>
      <c r="C348" s="580">
        <v>2025</v>
      </c>
      <c r="D348" s="8" t="s">
        <v>9566</v>
      </c>
      <c r="E348" s="915" t="s">
        <v>9567</v>
      </c>
      <c r="F348" s="907" t="s">
        <v>9568</v>
      </c>
      <c r="G348" s="8" t="s">
        <v>6130</v>
      </c>
      <c r="H348" s="403">
        <v>1022342284</v>
      </c>
      <c r="I348" s="8">
        <v>3</v>
      </c>
      <c r="J348" s="8" t="s">
        <v>6131</v>
      </c>
      <c r="K348" s="425" t="s">
        <v>6132</v>
      </c>
      <c r="L348" s="444" t="s">
        <v>6477</v>
      </c>
      <c r="M348" s="444" t="s">
        <v>9569</v>
      </c>
      <c r="N348" s="8">
        <v>10</v>
      </c>
      <c r="O348" s="8" t="s">
        <v>6135</v>
      </c>
      <c r="P348" s="444" t="s">
        <v>9570</v>
      </c>
      <c r="Q348" s="420" t="s">
        <v>9561</v>
      </c>
      <c r="R348" s="421">
        <v>1</v>
      </c>
      <c r="S348" s="641">
        <v>30</v>
      </c>
      <c r="T348" s="420">
        <v>46002</v>
      </c>
      <c r="U348" s="420">
        <v>45672</v>
      </c>
      <c r="V348" s="420" t="s">
        <v>21</v>
      </c>
      <c r="W348" s="8" t="s">
        <v>21</v>
      </c>
      <c r="X348" s="403" t="s">
        <v>21</v>
      </c>
      <c r="Y348" s="421" t="s">
        <v>9571</v>
      </c>
      <c r="Z348" s="415" t="s">
        <v>9572</v>
      </c>
      <c r="AA348" s="420">
        <v>46022</v>
      </c>
      <c r="AB348" s="420" t="s">
        <v>9573</v>
      </c>
      <c r="AC348" s="420" t="s">
        <v>9573</v>
      </c>
      <c r="AD348" s="420" t="s">
        <v>9573</v>
      </c>
      <c r="AE348" s="420" t="s">
        <v>9573</v>
      </c>
      <c r="AF348" s="420" t="s">
        <v>9573</v>
      </c>
      <c r="AG348" s="633">
        <f t="shared" ref="AG348:AG391" ca="1" si="8">_xlfn.DAYS(U348,TODAY())</f>
        <v>-476</v>
      </c>
      <c r="AH348" s="423" t="s">
        <v>6137</v>
      </c>
      <c r="AI348" s="423" t="s">
        <v>6137</v>
      </c>
      <c r="AJ348" s="693" t="s">
        <v>9574</v>
      </c>
      <c r="AK348" s="432" t="s">
        <v>9097</v>
      </c>
      <c r="AL348" s="8" t="s">
        <v>6175</v>
      </c>
      <c r="AM348" s="424" t="s">
        <v>7057</v>
      </c>
      <c r="AN348" s="425" t="s">
        <v>9573</v>
      </c>
      <c r="AO348" s="4">
        <v>144134</v>
      </c>
      <c r="AP348" s="4"/>
      <c r="AQ348" s="234">
        <v>7300000</v>
      </c>
      <c r="AR348" s="234">
        <v>243333</v>
      </c>
      <c r="AS348" s="8" t="s">
        <v>9575</v>
      </c>
      <c r="AT348" s="4">
        <v>35</v>
      </c>
      <c r="AU348" s="8" t="s">
        <v>64</v>
      </c>
      <c r="AV348" s="8">
        <v>1124</v>
      </c>
      <c r="AW348" s="232">
        <v>45996</v>
      </c>
      <c r="AX348" s="392">
        <v>7300000</v>
      </c>
      <c r="AY348" s="8">
        <v>1329</v>
      </c>
      <c r="AZ348" s="392">
        <v>7300000</v>
      </c>
      <c r="BA348" s="420">
        <v>46002</v>
      </c>
      <c r="BB348" s="421" t="s">
        <v>9573</v>
      </c>
      <c r="BC348" s="422" t="s">
        <v>9573</v>
      </c>
      <c r="BD348" s="420" t="s">
        <v>9576</v>
      </c>
      <c r="BE348" s="8">
        <v>1155</v>
      </c>
      <c r="BF348" s="8" t="s">
        <v>64</v>
      </c>
      <c r="BG348" s="232" t="s">
        <v>9576</v>
      </c>
      <c r="BH348" s="4" t="s">
        <v>21</v>
      </c>
      <c r="BI348" s="8" t="s">
        <v>21</v>
      </c>
      <c r="BJ348" s="231" t="s">
        <v>9577</v>
      </c>
      <c r="BK348" s="4" t="s">
        <v>1541</v>
      </c>
      <c r="BL348" s="232" t="s">
        <v>9120</v>
      </c>
      <c r="BM348" s="232" t="s">
        <v>9561</v>
      </c>
      <c r="BN348" s="232">
        <v>46213</v>
      </c>
      <c r="BO348" s="232" t="s">
        <v>6144</v>
      </c>
      <c r="BP348" s="232" t="s">
        <v>805</v>
      </c>
      <c r="BQ348" s="8"/>
      <c r="BR348" s="403"/>
      <c r="BS348" s="8" t="s">
        <v>875</v>
      </c>
      <c r="BT348" s="8"/>
      <c r="BU348" s="8" t="s">
        <v>6162</v>
      </c>
      <c r="BV348" s="8" t="s">
        <v>6148</v>
      </c>
      <c r="BW348" s="421">
        <v>3132277065</v>
      </c>
      <c r="BX348" s="591" t="s">
        <v>9578</v>
      </c>
      <c r="BY348" s="405">
        <v>32140</v>
      </c>
      <c r="BZ348" s="8" t="s">
        <v>3831</v>
      </c>
      <c r="CA348" s="8"/>
      <c r="CB348" s="8"/>
      <c r="CC348" s="8" t="s">
        <v>9254</v>
      </c>
      <c r="CD348" s="8"/>
      <c r="CE348" s="8" t="s">
        <v>797</v>
      </c>
      <c r="CF348" s="411">
        <f t="shared" ca="1" si="6"/>
        <v>38</v>
      </c>
      <c r="CG348" s="421" t="s">
        <v>6165</v>
      </c>
      <c r="CH348" s="421" t="s">
        <v>6210</v>
      </c>
      <c r="CI348" s="631" t="s">
        <v>9579</v>
      </c>
      <c r="CJ348" s="8"/>
      <c r="CK348" s="8"/>
    </row>
    <row r="349" spans="1:89" ht="60.75">
      <c r="A349" s="8">
        <v>348</v>
      </c>
      <c r="B349" s="419" t="s">
        <v>9580</v>
      </c>
      <c r="C349" s="398">
        <v>2025</v>
      </c>
      <c r="D349" s="8" t="s">
        <v>9581</v>
      </c>
      <c r="E349" s="915" t="s">
        <v>9582</v>
      </c>
      <c r="F349" s="907" t="s">
        <v>9583</v>
      </c>
      <c r="G349" s="8" t="s">
        <v>6130</v>
      </c>
      <c r="H349" s="403">
        <v>52015276</v>
      </c>
      <c r="I349" s="8">
        <v>0</v>
      </c>
      <c r="J349" s="8" t="s">
        <v>6131</v>
      </c>
      <c r="K349" s="506" t="s">
        <v>9584</v>
      </c>
      <c r="L349" s="444" t="s">
        <v>8368</v>
      </c>
      <c r="M349" s="444" t="s">
        <v>9585</v>
      </c>
      <c r="N349" s="8">
        <v>10</v>
      </c>
      <c r="O349" s="8" t="s">
        <v>6135</v>
      </c>
      <c r="P349" s="728" t="s">
        <v>9586</v>
      </c>
      <c r="Q349" s="420" t="s">
        <v>9128</v>
      </c>
      <c r="R349" s="421">
        <v>1</v>
      </c>
      <c r="S349" s="641">
        <v>40</v>
      </c>
      <c r="T349" s="420">
        <v>46008</v>
      </c>
      <c r="U349" s="420">
        <v>46048</v>
      </c>
      <c r="V349" s="420" t="s">
        <v>21</v>
      </c>
      <c r="W349" s="8" t="s">
        <v>21</v>
      </c>
      <c r="X349" s="403" t="s">
        <v>21</v>
      </c>
      <c r="Y349" s="421" t="s">
        <v>21</v>
      </c>
      <c r="Z349" s="8" t="s">
        <v>21</v>
      </c>
      <c r="AA349" s="420" t="s">
        <v>9587</v>
      </c>
      <c r="AB349" s="420" t="s">
        <v>9573</v>
      </c>
      <c r="AC349" s="420" t="s">
        <v>9576</v>
      </c>
      <c r="AD349" s="420" t="s">
        <v>9573</v>
      </c>
      <c r="AE349" s="420" t="s">
        <v>9573</v>
      </c>
      <c r="AF349" s="420" t="s">
        <v>9573</v>
      </c>
      <c r="AG349" s="633">
        <f t="shared" ca="1" si="8"/>
        <v>-100</v>
      </c>
      <c r="AH349" s="423" t="s">
        <v>6137</v>
      </c>
      <c r="AI349" s="423" t="s">
        <v>6137</v>
      </c>
      <c r="AJ349" s="693" t="s">
        <v>9588</v>
      </c>
      <c r="AK349" s="432" t="s">
        <v>9097</v>
      </c>
      <c r="AL349" s="8" t="s">
        <v>6175</v>
      </c>
      <c r="AM349" s="424" t="s">
        <v>21</v>
      </c>
      <c r="AN349" s="425" t="s">
        <v>21</v>
      </c>
      <c r="AO349" s="4">
        <v>143997</v>
      </c>
      <c r="AP349" s="4"/>
      <c r="AQ349" s="234">
        <v>3500000</v>
      </c>
      <c r="AR349" s="234">
        <v>116666</v>
      </c>
      <c r="AS349" s="8" t="s">
        <v>9589</v>
      </c>
      <c r="AT349" s="4">
        <v>40</v>
      </c>
      <c r="AU349" s="8" t="s">
        <v>6143</v>
      </c>
      <c r="AV349" s="8">
        <v>1082</v>
      </c>
      <c r="AW349" s="232">
        <v>45982</v>
      </c>
      <c r="AX349" s="392">
        <v>4666666</v>
      </c>
      <c r="AY349" s="8">
        <v>1335</v>
      </c>
      <c r="AZ349" s="392">
        <v>4666666</v>
      </c>
      <c r="BA349" s="420">
        <v>46003</v>
      </c>
      <c r="BB349" s="421" t="s">
        <v>9573</v>
      </c>
      <c r="BC349" s="422" t="s">
        <v>9576</v>
      </c>
      <c r="BD349" s="420" t="s">
        <v>9576</v>
      </c>
      <c r="BE349" s="8" t="s">
        <v>21</v>
      </c>
      <c r="BF349" s="8" t="s">
        <v>6144</v>
      </c>
      <c r="BG349" s="232">
        <v>46008</v>
      </c>
      <c r="BH349" s="4">
        <v>5</v>
      </c>
      <c r="BI349" s="8">
        <v>5</v>
      </c>
      <c r="BJ349" s="231" t="s">
        <v>9590</v>
      </c>
      <c r="BK349" s="4" t="s">
        <v>202</v>
      </c>
      <c r="BL349" s="232" t="s">
        <v>9591</v>
      </c>
      <c r="BM349" s="232" t="s">
        <v>9120</v>
      </c>
      <c r="BN349" s="232" t="s">
        <v>9053</v>
      </c>
      <c r="BO349" s="232" t="s">
        <v>6144</v>
      </c>
      <c r="BP349" s="232" t="s">
        <v>805</v>
      </c>
      <c r="BQ349" s="8"/>
      <c r="BR349" s="403"/>
      <c r="BS349" s="8" t="s">
        <v>875</v>
      </c>
      <c r="BT349" s="8"/>
      <c r="BU349" s="8" t="s">
        <v>6162</v>
      </c>
      <c r="BV349" s="8" t="s">
        <v>6148</v>
      </c>
      <c r="BW349" s="421"/>
      <c r="BX349" s="591" t="s">
        <v>9592</v>
      </c>
      <c r="BY349" s="405">
        <v>25766</v>
      </c>
      <c r="BZ349" s="8" t="s">
        <v>6554</v>
      </c>
      <c r="CA349" s="8"/>
      <c r="CB349" s="8"/>
      <c r="CC349" s="8" t="s">
        <v>9593</v>
      </c>
      <c r="CD349" s="8"/>
      <c r="CE349" s="8" t="s">
        <v>797</v>
      </c>
      <c r="CF349" s="411">
        <f t="shared" ca="1" si="6"/>
        <v>55</v>
      </c>
      <c r="CG349" s="421" t="s">
        <v>6165</v>
      </c>
      <c r="CH349" s="421" t="s">
        <v>6166</v>
      </c>
      <c r="CI349" s="631" t="s">
        <v>6878</v>
      </c>
      <c r="CJ349" s="8"/>
      <c r="CK349" s="8"/>
    </row>
    <row r="350" spans="1:89" ht="121.5">
      <c r="A350" s="8">
        <v>349</v>
      </c>
      <c r="B350" s="419" t="s">
        <v>9594</v>
      </c>
      <c r="C350" s="398">
        <v>2025</v>
      </c>
      <c r="D350" s="8" t="s">
        <v>9595</v>
      </c>
      <c r="E350" s="915" t="s">
        <v>9596</v>
      </c>
      <c r="F350" s="907" t="s">
        <v>9597</v>
      </c>
      <c r="G350" s="8" t="s">
        <v>6130</v>
      </c>
      <c r="H350" s="403">
        <v>1110504427</v>
      </c>
      <c r="I350" s="8">
        <v>5</v>
      </c>
      <c r="J350" s="8" t="s">
        <v>6131</v>
      </c>
      <c r="K350" s="425" t="s">
        <v>7143</v>
      </c>
      <c r="L350" s="444" t="s">
        <v>8368</v>
      </c>
      <c r="M350" s="444" t="s">
        <v>9569</v>
      </c>
      <c r="N350" s="8">
        <v>10</v>
      </c>
      <c r="O350" s="8" t="s">
        <v>6135</v>
      </c>
      <c r="P350" s="444" t="s">
        <v>9598</v>
      </c>
      <c r="Q350" s="420" t="s">
        <v>9128</v>
      </c>
      <c r="R350" s="421">
        <v>1</v>
      </c>
      <c r="S350" s="641">
        <v>39</v>
      </c>
      <c r="T350" s="420">
        <v>46003</v>
      </c>
      <c r="U350" s="420">
        <v>46042</v>
      </c>
      <c r="V350" s="420" t="s">
        <v>9573</v>
      </c>
      <c r="W350" s="8" t="s">
        <v>9573</v>
      </c>
      <c r="X350" s="403" t="s">
        <v>9573</v>
      </c>
      <c r="Y350" s="421" t="s">
        <v>9576</v>
      </c>
      <c r="Z350" s="8" t="s">
        <v>9573</v>
      </c>
      <c r="AA350" s="420" t="s">
        <v>9573</v>
      </c>
      <c r="AB350" s="420" t="s">
        <v>9573</v>
      </c>
      <c r="AC350" s="420" t="s">
        <v>9573</v>
      </c>
      <c r="AD350" s="420" t="s">
        <v>9573</v>
      </c>
      <c r="AE350" s="420" t="s">
        <v>9573</v>
      </c>
      <c r="AF350" s="420" t="s">
        <v>9576</v>
      </c>
      <c r="AG350" s="633">
        <f t="shared" ca="1" si="8"/>
        <v>-106</v>
      </c>
      <c r="AH350" s="423" t="s">
        <v>6137</v>
      </c>
      <c r="AI350" s="423" t="s">
        <v>6138</v>
      </c>
      <c r="AJ350" s="693" t="s">
        <v>9599</v>
      </c>
      <c r="AK350" s="432" t="s">
        <v>9097</v>
      </c>
      <c r="AL350" s="8" t="s">
        <v>6175</v>
      </c>
      <c r="AM350" s="424" t="s">
        <v>9573</v>
      </c>
      <c r="AN350" s="425" t="s">
        <v>9573</v>
      </c>
      <c r="AO350" s="4">
        <v>143831</v>
      </c>
      <c r="AP350" s="4"/>
      <c r="AQ350" s="234">
        <v>7000000</v>
      </c>
      <c r="AR350" s="234">
        <v>233333</v>
      </c>
      <c r="AS350" s="8" t="s">
        <v>9600</v>
      </c>
      <c r="AT350" s="4">
        <f t="shared" si="5"/>
        <v>39</v>
      </c>
      <c r="AU350" s="8" t="s">
        <v>6143</v>
      </c>
      <c r="AV350" s="8">
        <v>1105</v>
      </c>
      <c r="AW350" s="232">
        <v>45994</v>
      </c>
      <c r="AX350" s="392">
        <v>9100000</v>
      </c>
      <c r="AY350" s="8">
        <v>1332</v>
      </c>
      <c r="AZ350" s="392">
        <v>9100000</v>
      </c>
      <c r="BA350" s="420">
        <v>46003</v>
      </c>
      <c r="BB350" s="421" t="s">
        <v>9573</v>
      </c>
      <c r="BC350" s="422" t="s">
        <v>9573</v>
      </c>
      <c r="BD350" s="420" t="s">
        <v>9573</v>
      </c>
      <c r="BE350" s="8" t="s">
        <v>9573</v>
      </c>
      <c r="BF350" s="8" t="s">
        <v>6144</v>
      </c>
      <c r="BG350" s="232">
        <v>46003</v>
      </c>
      <c r="BH350" s="4">
        <v>3</v>
      </c>
      <c r="BI350" s="8">
        <v>3</v>
      </c>
      <c r="BJ350" s="231" t="s">
        <v>9601</v>
      </c>
      <c r="BK350" s="4" t="s">
        <v>1541</v>
      </c>
      <c r="BL350" s="232" t="s">
        <v>9591</v>
      </c>
      <c r="BM350" s="232" t="s">
        <v>9120</v>
      </c>
      <c r="BN350" s="232" t="s">
        <v>9210</v>
      </c>
      <c r="BO350" s="232" t="s">
        <v>6144</v>
      </c>
      <c r="BP350" s="232" t="s">
        <v>805</v>
      </c>
      <c r="BQ350" s="8"/>
      <c r="BR350" s="403"/>
      <c r="BS350" s="8" t="s">
        <v>875</v>
      </c>
      <c r="BT350" s="8"/>
      <c r="BU350" s="8" t="s">
        <v>6147</v>
      </c>
      <c r="BV350" s="8" t="s">
        <v>6148</v>
      </c>
      <c r="BW350" s="421">
        <v>3002935636</v>
      </c>
      <c r="BX350" s="591" t="s">
        <v>9602</v>
      </c>
      <c r="BY350" s="405">
        <v>33189</v>
      </c>
      <c r="BZ350" s="8" t="s">
        <v>6164</v>
      </c>
      <c r="CA350" s="8"/>
      <c r="CB350" s="8"/>
      <c r="CC350" s="8" t="s">
        <v>9603</v>
      </c>
      <c r="CD350" s="8"/>
      <c r="CE350" s="8" t="s">
        <v>797</v>
      </c>
      <c r="CF350" s="411">
        <f t="shared" ca="1" si="6"/>
        <v>35</v>
      </c>
      <c r="CG350" s="421" t="s">
        <v>6181</v>
      </c>
      <c r="CH350" s="421" t="s">
        <v>6269</v>
      </c>
      <c r="CI350" s="631" t="s">
        <v>9604</v>
      </c>
      <c r="CJ350" s="8"/>
      <c r="CK350" s="8"/>
    </row>
    <row r="351" spans="1:89" ht="45.75">
      <c r="A351" s="8">
        <v>350</v>
      </c>
      <c r="B351" s="419" t="s">
        <v>6185</v>
      </c>
      <c r="C351" s="398">
        <v>2025</v>
      </c>
      <c r="D351" s="8" t="s">
        <v>9605</v>
      </c>
      <c r="E351" s="915" t="s">
        <v>9606</v>
      </c>
      <c r="F351" s="907" t="s">
        <v>9607</v>
      </c>
      <c r="G351" s="8" t="s">
        <v>6130</v>
      </c>
      <c r="H351" s="403">
        <v>1014180831</v>
      </c>
      <c r="I351" s="8">
        <v>7</v>
      </c>
      <c r="J351" s="8" t="s">
        <v>6131</v>
      </c>
      <c r="K351" s="425" t="s">
        <v>6465</v>
      </c>
      <c r="L351" s="444" t="s">
        <v>8717</v>
      </c>
      <c r="M351" s="444" t="s">
        <v>9569</v>
      </c>
      <c r="N351" s="8">
        <v>10</v>
      </c>
      <c r="O351" s="8" t="s">
        <v>6135</v>
      </c>
      <c r="P351" s="444" t="s">
        <v>9608</v>
      </c>
      <c r="Q351" s="420">
        <v>46002</v>
      </c>
      <c r="R351" s="421">
        <v>1</v>
      </c>
      <c r="S351" s="641">
        <v>39</v>
      </c>
      <c r="T351" s="420">
        <v>46003</v>
      </c>
      <c r="U351" s="420">
        <v>46042</v>
      </c>
      <c r="V351" s="420" t="s">
        <v>9573</v>
      </c>
      <c r="W351" s="8" t="s">
        <v>9573</v>
      </c>
      <c r="X351" s="403" t="s">
        <v>9573</v>
      </c>
      <c r="Y351" s="421" t="s">
        <v>9573</v>
      </c>
      <c r="Z351" s="8" t="s">
        <v>9576</v>
      </c>
      <c r="AA351" s="420" t="s">
        <v>9573</v>
      </c>
      <c r="AB351" s="420" t="s">
        <v>9573</v>
      </c>
      <c r="AC351" s="420" t="s">
        <v>9573</v>
      </c>
      <c r="AD351" s="420" t="s">
        <v>9573</v>
      </c>
      <c r="AE351" s="420" t="s">
        <v>9573</v>
      </c>
      <c r="AF351" s="420" t="s">
        <v>9573</v>
      </c>
      <c r="AG351" s="633">
        <f t="shared" ca="1" si="8"/>
        <v>-106</v>
      </c>
      <c r="AH351" s="423" t="s">
        <v>6137</v>
      </c>
      <c r="AI351" s="423" t="s">
        <v>6138</v>
      </c>
      <c r="AJ351" s="693" t="s">
        <v>9609</v>
      </c>
      <c r="AK351" s="432" t="s">
        <v>9097</v>
      </c>
      <c r="AL351" s="8" t="s">
        <v>6298</v>
      </c>
      <c r="AM351" s="424" t="s">
        <v>9123</v>
      </c>
      <c r="AN351" s="425" t="s">
        <v>9610</v>
      </c>
      <c r="AO351" s="4">
        <v>148010</v>
      </c>
      <c r="AP351" s="4"/>
      <c r="AQ351" s="234">
        <v>7307692</v>
      </c>
      <c r="AR351" s="234">
        <v>243589</v>
      </c>
      <c r="AS351" s="8" t="s">
        <v>9611</v>
      </c>
      <c r="AT351" s="4">
        <f t="shared" si="5"/>
        <v>39</v>
      </c>
      <c r="AU351" s="8" t="s">
        <v>6143</v>
      </c>
      <c r="AV351" s="8">
        <v>1123</v>
      </c>
      <c r="AW351" s="232">
        <v>45995</v>
      </c>
      <c r="AX351" s="392">
        <v>112000000</v>
      </c>
      <c r="AY351" s="8">
        <v>1327</v>
      </c>
      <c r="AZ351" s="392">
        <v>9500000</v>
      </c>
      <c r="BA351" s="420">
        <v>46002</v>
      </c>
      <c r="BB351" s="421" t="s">
        <v>9573</v>
      </c>
      <c r="BC351" s="422" t="s">
        <v>9573</v>
      </c>
      <c r="BD351" s="420" t="s">
        <v>9573</v>
      </c>
      <c r="BE351" s="8" t="s">
        <v>9573</v>
      </c>
      <c r="BF351" s="8" t="s">
        <v>6144</v>
      </c>
      <c r="BG351" s="232">
        <v>46003</v>
      </c>
      <c r="BH351" s="4">
        <v>1</v>
      </c>
      <c r="BI351" s="8">
        <v>1</v>
      </c>
      <c r="BJ351" s="231" t="s">
        <v>9612</v>
      </c>
      <c r="BK351" s="4" t="s">
        <v>202</v>
      </c>
      <c r="BL351" s="232" t="s">
        <v>9120</v>
      </c>
      <c r="BM351" s="232">
        <v>46002</v>
      </c>
      <c r="BN351" s="232" t="s">
        <v>9053</v>
      </c>
      <c r="BO351" s="232" t="s">
        <v>6144</v>
      </c>
      <c r="BP351" s="232" t="s">
        <v>805</v>
      </c>
      <c r="BQ351" s="8"/>
      <c r="BR351" s="403"/>
      <c r="BS351" s="8" t="s">
        <v>875</v>
      </c>
      <c r="BT351" s="8"/>
      <c r="BU351" s="8" t="s">
        <v>6162</v>
      </c>
      <c r="BV351" s="8" t="s">
        <v>6148</v>
      </c>
      <c r="BW351" s="421">
        <v>3134879058</v>
      </c>
      <c r="BX351" s="591" t="s">
        <v>9613</v>
      </c>
      <c r="BY351" s="405">
        <v>31717</v>
      </c>
      <c r="BZ351" s="8" t="s">
        <v>6164</v>
      </c>
      <c r="CA351" s="8"/>
      <c r="CB351" s="8"/>
      <c r="CC351" s="8" t="s">
        <v>9173</v>
      </c>
      <c r="CD351" s="8"/>
      <c r="CE351" s="8" t="s">
        <v>797</v>
      </c>
      <c r="CF351" s="411">
        <f t="shared" ca="1" si="6"/>
        <v>39</v>
      </c>
      <c r="CG351" s="421" t="s">
        <v>6181</v>
      </c>
      <c r="CH351" s="421" t="s">
        <v>6210</v>
      </c>
      <c r="CI351" s="8" t="s">
        <v>9614</v>
      </c>
      <c r="CJ351" s="415" t="s">
        <v>9615</v>
      </c>
      <c r="CK351" s="8"/>
    </row>
    <row r="352" spans="1:89" ht="106.5">
      <c r="A352" s="8">
        <v>351</v>
      </c>
      <c r="B352" s="419" t="s">
        <v>9616</v>
      </c>
      <c r="C352" s="398">
        <v>2025</v>
      </c>
      <c r="D352" s="8" t="s">
        <v>9617</v>
      </c>
      <c r="E352" s="915" t="s">
        <v>9618</v>
      </c>
      <c r="F352" s="907" t="s">
        <v>9619</v>
      </c>
      <c r="G352" s="8" t="s">
        <v>6130</v>
      </c>
      <c r="H352" s="403">
        <v>1233491370</v>
      </c>
      <c r="I352" s="8">
        <v>2</v>
      </c>
      <c r="J352" s="8" t="s">
        <v>6131</v>
      </c>
      <c r="K352" s="425" t="s">
        <v>6412</v>
      </c>
      <c r="L352" s="444" t="s">
        <v>6413</v>
      </c>
      <c r="M352" s="444" t="s">
        <v>9569</v>
      </c>
      <c r="N352" s="8">
        <v>10</v>
      </c>
      <c r="O352" s="8" t="s">
        <v>6135</v>
      </c>
      <c r="P352" s="444" t="s">
        <v>9620</v>
      </c>
      <c r="Q352" s="420" t="s">
        <v>9120</v>
      </c>
      <c r="R352" s="421">
        <v>1</v>
      </c>
      <c r="S352" s="641">
        <v>30</v>
      </c>
      <c r="T352" s="420">
        <v>46003</v>
      </c>
      <c r="U352" s="420">
        <v>46033</v>
      </c>
      <c r="V352" s="420" t="s">
        <v>9573</v>
      </c>
      <c r="W352" s="8" t="s">
        <v>9573</v>
      </c>
      <c r="X352" s="403" t="s">
        <v>9573</v>
      </c>
      <c r="Y352" s="421" t="s">
        <v>9573</v>
      </c>
      <c r="Z352" s="8" t="s">
        <v>9573</v>
      </c>
      <c r="AA352" s="420" t="s">
        <v>9576</v>
      </c>
      <c r="AB352" s="420" t="s">
        <v>9573</v>
      </c>
      <c r="AC352" s="420" t="s">
        <v>9576</v>
      </c>
      <c r="AD352" s="420" t="s">
        <v>9573</v>
      </c>
      <c r="AE352" s="420" t="s">
        <v>9573</v>
      </c>
      <c r="AF352" s="420" t="s">
        <v>9573</v>
      </c>
      <c r="AG352" s="633">
        <f t="shared" ca="1" si="8"/>
        <v>-115</v>
      </c>
      <c r="AH352" s="423" t="s">
        <v>6137</v>
      </c>
      <c r="AI352" s="423" t="s">
        <v>6138</v>
      </c>
      <c r="AJ352" s="693" t="s">
        <v>9621</v>
      </c>
      <c r="AK352" s="432" t="s">
        <v>9097</v>
      </c>
      <c r="AL352" s="8" t="s">
        <v>1438</v>
      </c>
      <c r="AM352" s="424" t="s">
        <v>9573</v>
      </c>
      <c r="AN352" s="425" t="s">
        <v>9573</v>
      </c>
      <c r="AO352" s="4">
        <v>144191</v>
      </c>
      <c r="AP352" s="4"/>
      <c r="AQ352" s="234">
        <v>5000000</v>
      </c>
      <c r="AR352" s="234">
        <v>166666</v>
      </c>
      <c r="AS352" s="8" t="s">
        <v>9622</v>
      </c>
      <c r="AT352" s="4">
        <f t="shared" si="5"/>
        <v>30</v>
      </c>
      <c r="AU352" s="8" t="s">
        <v>64</v>
      </c>
      <c r="AV352" s="8">
        <v>1108</v>
      </c>
      <c r="AW352" s="232">
        <v>45994</v>
      </c>
      <c r="AX352" s="392">
        <v>15000000</v>
      </c>
      <c r="AY352" s="8">
        <v>1333</v>
      </c>
      <c r="AZ352" s="392">
        <v>5000000</v>
      </c>
      <c r="BA352" s="420">
        <v>45669</v>
      </c>
      <c r="BB352" s="421" t="s">
        <v>9573</v>
      </c>
      <c r="BC352" s="422" t="s">
        <v>9573</v>
      </c>
      <c r="BD352" s="420" t="s">
        <v>9573</v>
      </c>
      <c r="BE352" s="8" t="s">
        <v>9573</v>
      </c>
      <c r="BF352" s="8" t="s">
        <v>6144</v>
      </c>
      <c r="BG352" s="232">
        <v>46003</v>
      </c>
      <c r="BH352" s="4">
        <v>1</v>
      </c>
      <c r="BI352" s="8">
        <v>1</v>
      </c>
      <c r="BJ352" s="231" t="s">
        <v>9623</v>
      </c>
      <c r="BK352" s="4" t="s">
        <v>202</v>
      </c>
      <c r="BL352" s="232" t="s">
        <v>9591</v>
      </c>
      <c r="BM352" s="232" t="s">
        <v>9120</v>
      </c>
      <c r="BN352" s="232" t="s">
        <v>9068</v>
      </c>
      <c r="BO352" s="232" t="s">
        <v>6144</v>
      </c>
      <c r="BP352" s="232" t="s">
        <v>805</v>
      </c>
      <c r="BQ352" s="8"/>
      <c r="BR352" s="403"/>
      <c r="BS352" s="8" t="s">
        <v>875</v>
      </c>
      <c r="BT352" s="8"/>
      <c r="BU352" s="8" t="s">
        <v>6162</v>
      </c>
      <c r="BV352" s="8" t="s">
        <v>6148</v>
      </c>
      <c r="BW352" s="421">
        <v>3213039109</v>
      </c>
      <c r="BX352" s="591" t="s">
        <v>9624</v>
      </c>
      <c r="BY352" s="405">
        <v>35736</v>
      </c>
      <c r="BZ352" s="8" t="s">
        <v>3831</v>
      </c>
      <c r="CA352" s="8"/>
      <c r="CB352" s="8"/>
      <c r="CC352" s="8" t="s">
        <v>9625</v>
      </c>
      <c r="CD352" s="8"/>
      <c r="CE352" s="8" t="s">
        <v>797</v>
      </c>
      <c r="CF352" s="411">
        <f t="shared" ca="1" si="6"/>
        <v>28</v>
      </c>
      <c r="CG352" s="421" t="s">
        <v>6150</v>
      </c>
      <c r="CH352" s="421" t="s">
        <v>6182</v>
      </c>
      <c r="CI352" s="8" t="s">
        <v>9626</v>
      </c>
      <c r="CJ352" s="8"/>
      <c r="CK352" s="8"/>
    </row>
    <row r="353" spans="1:89" ht="45.75">
      <c r="A353" s="8">
        <v>352</v>
      </c>
      <c r="B353" s="419"/>
      <c r="C353" s="398">
        <v>2025</v>
      </c>
      <c r="D353" s="8" t="s">
        <v>9627</v>
      </c>
      <c r="E353" s="915" t="s">
        <v>9628</v>
      </c>
      <c r="F353" s="907" t="s">
        <v>9629</v>
      </c>
      <c r="G353" s="8" t="s">
        <v>6130</v>
      </c>
      <c r="H353" s="403">
        <v>79757180</v>
      </c>
      <c r="I353" s="8">
        <v>4</v>
      </c>
      <c r="J353" s="8" t="s">
        <v>6131</v>
      </c>
      <c r="K353" s="425"/>
      <c r="L353" s="444"/>
      <c r="M353" s="444"/>
      <c r="N353" s="8">
        <v>10</v>
      </c>
      <c r="O353" s="8" t="s">
        <v>6135</v>
      </c>
      <c r="P353" s="444" t="s">
        <v>9608</v>
      </c>
      <c r="Q353" s="420" t="s">
        <v>9128</v>
      </c>
      <c r="R353" s="421"/>
      <c r="S353" s="641">
        <f t="shared" si="7"/>
        <v>0</v>
      </c>
      <c r="T353" s="420"/>
      <c r="U353" s="420"/>
      <c r="V353" s="420"/>
      <c r="W353" s="8"/>
      <c r="X353" s="403"/>
      <c r="Y353" s="421"/>
      <c r="Z353" s="8"/>
      <c r="AA353" s="420"/>
      <c r="AB353" s="420"/>
      <c r="AC353" s="420"/>
      <c r="AD353" s="420"/>
      <c r="AE353" s="420"/>
      <c r="AF353" s="420"/>
      <c r="AG353" s="633">
        <f t="shared" ca="1" si="8"/>
        <v>-46148</v>
      </c>
      <c r="AH353" s="423"/>
      <c r="AI353" s="423"/>
      <c r="AJ353" s="693" t="s">
        <v>9630</v>
      </c>
      <c r="AK353" s="432" t="s">
        <v>9097</v>
      </c>
      <c r="AL353" s="8"/>
      <c r="AM353" s="424"/>
      <c r="AN353" s="425"/>
      <c r="AO353" s="4">
        <v>148010</v>
      </c>
      <c r="AP353" s="4"/>
      <c r="AQ353" s="234" t="e">
        <f>#REF!/R353</f>
        <v>#REF!</v>
      </c>
      <c r="AR353" s="234" t="e">
        <f>#REF!/AT353</f>
        <v>#REF!</v>
      </c>
      <c r="AS353" s="8" t="s">
        <v>9631</v>
      </c>
      <c r="AT353" s="4">
        <f t="shared" si="5"/>
        <v>0</v>
      </c>
      <c r="AU353" s="8" t="s">
        <v>64</v>
      </c>
      <c r="AV353" s="8">
        <v>1123</v>
      </c>
      <c r="AW353" s="232">
        <v>45995</v>
      </c>
      <c r="AX353" s="392">
        <v>112000000</v>
      </c>
      <c r="AY353" s="8"/>
      <c r="AZ353" s="392"/>
      <c r="BA353" s="420"/>
      <c r="BB353" s="421"/>
      <c r="BC353" s="422"/>
      <c r="BD353" s="420"/>
      <c r="BE353" s="8"/>
      <c r="BF353" s="8" t="s">
        <v>64</v>
      </c>
      <c r="BG353" s="232"/>
      <c r="BH353" s="4"/>
      <c r="BI353" s="8"/>
      <c r="BJ353" s="231" t="s">
        <v>9632</v>
      </c>
      <c r="BK353" s="4" t="s">
        <v>1541</v>
      </c>
      <c r="BL353" s="232" t="s">
        <v>9120</v>
      </c>
      <c r="BM353" s="232" t="s">
        <v>9120</v>
      </c>
      <c r="BN353" s="232" t="s">
        <v>9053</v>
      </c>
      <c r="BO353" s="232" t="s">
        <v>6144</v>
      </c>
      <c r="BP353" s="232" t="s">
        <v>805</v>
      </c>
      <c r="BQ353" s="8"/>
      <c r="BR353" s="403"/>
      <c r="BS353" s="8" t="s">
        <v>875</v>
      </c>
      <c r="BT353" s="8"/>
      <c r="BU353" s="8" t="s">
        <v>6147</v>
      </c>
      <c r="BV353" s="8" t="s">
        <v>6148</v>
      </c>
      <c r="BW353" s="421"/>
      <c r="BX353" s="591" t="s">
        <v>9633</v>
      </c>
      <c r="BY353" s="405">
        <v>27640</v>
      </c>
      <c r="BZ353" s="8" t="s">
        <v>6164</v>
      </c>
      <c r="CA353" s="8"/>
      <c r="CB353" s="8"/>
      <c r="CC353" s="8" t="s">
        <v>9033</v>
      </c>
      <c r="CD353" s="8"/>
      <c r="CE353" s="8" t="s">
        <v>797</v>
      </c>
      <c r="CF353" s="411">
        <f t="shared" ca="1" si="6"/>
        <v>50</v>
      </c>
      <c r="CG353" s="421" t="s">
        <v>6150</v>
      </c>
      <c r="CH353" s="421" t="s">
        <v>6543</v>
      </c>
      <c r="CI353" s="631" t="s">
        <v>9634</v>
      </c>
      <c r="CJ353" s="8"/>
      <c r="CK353" s="8"/>
    </row>
    <row r="354" spans="1:89" ht="60.75">
      <c r="A354" s="8">
        <v>353</v>
      </c>
      <c r="B354" s="419"/>
      <c r="C354" s="398">
        <v>2025</v>
      </c>
      <c r="D354" s="8" t="s">
        <v>9635</v>
      </c>
      <c r="E354" s="915" t="s">
        <v>9636</v>
      </c>
      <c r="F354" s="907" t="s">
        <v>9637</v>
      </c>
      <c r="G354" s="8" t="s">
        <v>6130</v>
      </c>
      <c r="H354" s="403">
        <v>1019039746</v>
      </c>
      <c r="I354" s="8">
        <v>5</v>
      </c>
      <c r="J354" s="8" t="s">
        <v>6131</v>
      </c>
      <c r="K354" s="425"/>
      <c r="L354" s="444"/>
      <c r="M354" s="444"/>
      <c r="N354" s="8">
        <v>10</v>
      </c>
      <c r="O354" s="8" t="s">
        <v>6135</v>
      </c>
      <c r="P354" s="444" t="s">
        <v>9638</v>
      </c>
      <c r="Q354" s="420" t="s">
        <v>9591</v>
      </c>
      <c r="R354" s="421"/>
      <c r="S354" s="641">
        <f t="shared" si="7"/>
        <v>0</v>
      </c>
      <c r="T354" s="420"/>
      <c r="U354" s="420"/>
      <c r="V354" s="420"/>
      <c r="W354" s="8"/>
      <c r="X354" s="403"/>
      <c r="Y354" s="421"/>
      <c r="Z354" s="8"/>
      <c r="AA354" s="420"/>
      <c r="AB354" s="420"/>
      <c r="AC354" s="420"/>
      <c r="AD354" s="420"/>
      <c r="AE354" s="420"/>
      <c r="AF354" s="420"/>
      <c r="AG354" s="633">
        <f t="shared" ca="1" si="8"/>
        <v>-46148</v>
      </c>
      <c r="AH354" s="423"/>
      <c r="AI354" s="423"/>
      <c r="AJ354" s="693" t="s">
        <v>9639</v>
      </c>
      <c r="AK354" s="432" t="s">
        <v>9097</v>
      </c>
      <c r="AL354" s="8"/>
      <c r="AM354" s="424"/>
      <c r="AN354" s="425"/>
      <c r="AO354" s="4">
        <v>148010</v>
      </c>
      <c r="AP354" s="4"/>
      <c r="AQ354" s="234" t="e">
        <f>#REF!/R354</f>
        <v>#REF!</v>
      </c>
      <c r="AR354" s="234" t="e">
        <f>#REF!/AT354</f>
        <v>#REF!</v>
      </c>
      <c r="AS354" s="8" t="s">
        <v>9640</v>
      </c>
      <c r="AT354" s="4">
        <f t="shared" si="5"/>
        <v>0</v>
      </c>
      <c r="AU354" s="8" t="s">
        <v>64</v>
      </c>
      <c r="AV354" s="8">
        <v>1123</v>
      </c>
      <c r="AW354" s="232">
        <v>45995</v>
      </c>
      <c r="AX354" s="392">
        <v>112000000</v>
      </c>
      <c r="AY354" s="8"/>
      <c r="AZ354" s="392"/>
      <c r="BA354" s="420"/>
      <c r="BB354" s="421"/>
      <c r="BC354" s="422"/>
      <c r="BD354" s="420"/>
      <c r="BE354" s="8"/>
      <c r="BF354" s="8" t="s">
        <v>64</v>
      </c>
      <c r="BG354" s="232"/>
      <c r="BH354" s="4"/>
      <c r="BI354" s="8"/>
      <c r="BJ354" s="231" t="s">
        <v>9641</v>
      </c>
      <c r="BK354" s="4" t="s">
        <v>202</v>
      </c>
      <c r="BL354" s="232">
        <v>46003</v>
      </c>
      <c r="BM354" s="232" t="s">
        <v>9591</v>
      </c>
      <c r="BN354" s="232" t="s">
        <v>9129</v>
      </c>
      <c r="BO354" s="232" t="s">
        <v>6144</v>
      </c>
      <c r="BP354" s="232" t="s">
        <v>805</v>
      </c>
      <c r="BQ354" s="8"/>
      <c r="BR354" s="403"/>
      <c r="BS354" s="8" t="s">
        <v>875</v>
      </c>
      <c r="BT354" s="8"/>
      <c r="BU354" s="8" t="s">
        <v>6162</v>
      </c>
      <c r="BV354" s="8" t="s">
        <v>6148</v>
      </c>
      <c r="BW354" s="421">
        <v>3046406906</v>
      </c>
      <c r="BX354" s="591" t="s">
        <v>9642</v>
      </c>
      <c r="BY354" s="405">
        <v>32830</v>
      </c>
      <c r="BZ354" s="8" t="s">
        <v>6164</v>
      </c>
      <c r="CA354" s="8"/>
      <c r="CB354" s="8"/>
      <c r="CC354" s="8" t="s">
        <v>9055</v>
      </c>
      <c r="CD354" s="8"/>
      <c r="CE354" s="8" t="s">
        <v>797</v>
      </c>
      <c r="CF354" s="411">
        <f t="shared" ca="1" si="6"/>
        <v>36</v>
      </c>
      <c r="CG354" s="421" t="s">
        <v>6165</v>
      </c>
      <c r="CH354" s="421" t="s">
        <v>6245</v>
      </c>
      <c r="CI354" s="631" t="s">
        <v>9643</v>
      </c>
      <c r="CJ354" s="415" t="s">
        <v>9644</v>
      </c>
      <c r="CK354" s="8"/>
    </row>
    <row r="355" spans="1:89" ht="121.5">
      <c r="A355" s="8">
        <v>354</v>
      </c>
      <c r="B355" s="419"/>
      <c r="C355" s="398">
        <v>2025</v>
      </c>
      <c r="D355" s="8" t="s">
        <v>9645</v>
      </c>
      <c r="E355" s="915" t="s">
        <v>9646</v>
      </c>
      <c r="F355" s="907" t="s">
        <v>9647</v>
      </c>
      <c r="G355" s="8" t="s">
        <v>6130</v>
      </c>
      <c r="H355" s="403">
        <v>1020730342</v>
      </c>
      <c r="I355" s="8">
        <v>1</v>
      </c>
      <c r="J355" s="8" t="s">
        <v>6131</v>
      </c>
      <c r="K355" s="425"/>
      <c r="L355" s="444"/>
      <c r="M355" s="444"/>
      <c r="N355" s="8">
        <v>10</v>
      </c>
      <c r="O355" s="8" t="s">
        <v>6135</v>
      </c>
      <c r="P355" s="444" t="s">
        <v>9648</v>
      </c>
      <c r="Q355" s="420" t="s">
        <v>9591</v>
      </c>
      <c r="R355" s="421"/>
      <c r="S355" s="641">
        <f t="shared" si="7"/>
        <v>0</v>
      </c>
      <c r="T355" s="420"/>
      <c r="U355" s="420"/>
      <c r="V355" s="420"/>
      <c r="W355" s="8"/>
      <c r="X355" s="403"/>
      <c r="Y355" s="421"/>
      <c r="Z355" s="8"/>
      <c r="AA355" s="420"/>
      <c r="AB355" s="420"/>
      <c r="AC355" s="420"/>
      <c r="AD355" s="420"/>
      <c r="AE355" s="420"/>
      <c r="AF355" s="420"/>
      <c r="AG355" s="633">
        <f t="shared" ca="1" si="8"/>
        <v>-46148</v>
      </c>
      <c r="AH355" s="423"/>
      <c r="AI355" s="423"/>
      <c r="AJ355" s="693" t="s">
        <v>9649</v>
      </c>
      <c r="AK355" s="432" t="s">
        <v>9097</v>
      </c>
      <c r="AL355" s="8"/>
      <c r="AM355" s="424"/>
      <c r="AN355" s="425"/>
      <c r="AO355" s="4">
        <v>144191</v>
      </c>
      <c r="AP355" s="4"/>
      <c r="AQ355" s="234" t="e">
        <f>#REF!/R355</f>
        <v>#REF!</v>
      </c>
      <c r="AR355" s="234" t="e">
        <f>#REF!/AT355</f>
        <v>#REF!</v>
      </c>
      <c r="AS355" s="8" t="s">
        <v>9650</v>
      </c>
      <c r="AT355" s="4">
        <f t="shared" si="5"/>
        <v>0</v>
      </c>
      <c r="AU355" s="8" t="s">
        <v>64</v>
      </c>
      <c r="AV355" s="8">
        <v>1108</v>
      </c>
      <c r="AW355" s="232">
        <v>45994</v>
      </c>
      <c r="AX355" s="392">
        <v>15000000</v>
      </c>
      <c r="AY355" s="8"/>
      <c r="AZ355" s="392"/>
      <c r="BA355" s="420"/>
      <c r="BB355" s="421"/>
      <c r="BC355" s="422"/>
      <c r="BD355" s="420"/>
      <c r="BE355" s="8"/>
      <c r="BF355" s="8" t="s">
        <v>64</v>
      </c>
      <c r="BG355" s="232"/>
      <c r="BH355" s="4"/>
      <c r="BI355" s="8"/>
      <c r="BJ355" s="231" t="s">
        <v>9651</v>
      </c>
      <c r="BK355" s="4" t="s">
        <v>202</v>
      </c>
      <c r="BL355" s="232">
        <v>46003</v>
      </c>
      <c r="BM355" s="232" t="s">
        <v>9591</v>
      </c>
      <c r="BN355" s="232" t="s">
        <v>9652</v>
      </c>
      <c r="BO355" s="232" t="s">
        <v>6144</v>
      </c>
      <c r="BP355" s="232" t="s">
        <v>805</v>
      </c>
      <c r="BQ355" s="8"/>
      <c r="BR355" s="403"/>
      <c r="BS355" s="8" t="s">
        <v>875</v>
      </c>
      <c r="BT355" s="8"/>
      <c r="BU355" s="8" t="s">
        <v>6147</v>
      </c>
      <c r="BV355" s="8" t="s">
        <v>6148</v>
      </c>
      <c r="BW355" s="421">
        <v>3057399316</v>
      </c>
      <c r="BX355" s="591" t="s">
        <v>9653</v>
      </c>
      <c r="BY355" s="405">
        <v>32130</v>
      </c>
      <c r="BZ355" s="8" t="s">
        <v>3831</v>
      </c>
      <c r="CA355" s="8"/>
      <c r="CB355" s="8"/>
      <c r="CC355" s="8" t="s">
        <v>9654</v>
      </c>
      <c r="CD355" s="8"/>
      <c r="CE355" s="8" t="s">
        <v>797</v>
      </c>
      <c r="CF355" s="411">
        <f t="shared" ca="1" si="6"/>
        <v>38</v>
      </c>
      <c r="CG355" s="421" t="s">
        <v>6181</v>
      </c>
      <c r="CH355" s="421" t="s">
        <v>6210</v>
      </c>
      <c r="CI355" s="631" t="s">
        <v>9655</v>
      </c>
      <c r="CJ355" s="8"/>
      <c r="CK355" s="8"/>
    </row>
    <row r="356" spans="1:89" ht="60.75">
      <c r="A356" s="8">
        <v>355</v>
      </c>
      <c r="B356" s="419"/>
      <c r="C356" s="398">
        <v>2025</v>
      </c>
      <c r="D356" s="8" t="s">
        <v>9656</v>
      </c>
      <c r="E356" s="915" t="s">
        <v>9657</v>
      </c>
      <c r="F356" s="907" t="s">
        <v>9658</v>
      </c>
      <c r="G356" s="8" t="s">
        <v>6130</v>
      </c>
      <c r="H356" s="403">
        <v>1030540298</v>
      </c>
      <c r="I356" s="8">
        <v>4</v>
      </c>
      <c r="J356" s="8" t="s">
        <v>6131</v>
      </c>
      <c r="K356" s="425"/>
      <c r="L356" s="444"/>
      <c r="M356" s="444"/>
      <c r="N356" s="8">
        <v>10</v>
      </c>
      <c r="O356" s="8" t="s">
        <v>6135</v>
      </c>
      <c r="P356" s="444" t="s">
        <v>9586</v>
      </c>
      <c r="Q356" s="420" t="s">
        <v>9591</v>
      </c>
      <c r="R356" s="421"/>
      <c r="S356" s="641">
        <f t="shared" si="7"/>
        <v>0</v>
      </c>
      <c r="T356" s="420"/>
      <c r="U356" s="420"/>
      <c r="V356" s="420"/>
      <c r="W356" s="8"/>
      <c r="X356" s="403"/>
      <c r="Y356" s="421"/>
      <c r="Z356" s="8"/>
      <c r="AA356" s="420"/>
      <c r="AB356" s="420"/>
      <c r="AC356" s="420"/>
      <c r="AD356" s="420"/>
      <c r="AE356" s="420"/>
      <c r="AF356" s="420"/>
      <c r="AG356" s="633">
        <f t="shared" ca="1" si="8"/>
        <v>-46148</v>
      </c>
      <c r="AH356" s="423"/>
      <c r="AI356" s="423"/>
      <c r="AJ356" s="693" t="s">
        <v>9659</v>
      </c>
      <c r="AK356" s="432" t="s">
        <v>9097</v>
      </c>
      <c r="AL356" s="8"/>
      <c r="AM356" s="424"/>
      <c r="AN356" s="425"/>
      <c r="AO356" s="4">
        <v>143997</v>
      </c>
      <c r="AP356" s="4"/>
      <c r="AQ356" s="234" t="e">
        <f>#REF!/R356</f>
        <v>#REF!</v>
      </c>
      <c r="AR356" s="234" t="e">
        <f>#REF!/AT356</f>
        <v>#REF!</v>
      </c>
      <c r="AS356" s="8" t="s">
        <v>9660</v>
      </c>
      <c r="AT356" s="4">
        <f t="shared" si="5"/>
        <v>0</v>
      </c>
      <c r="AU356" s="8" t="s">
        <v>64</v>
      </c>
      <c r="AV356" s="8">
        <v>1082</v>
      </c>
      <c r="AW356" s="232">
        <v>45982</v>
      </c>
      <c r="AX356" s="392">
        <v>21000000</v>
      </c>
      <c r="AY356" s="8"/>
      <c r="AZ356" s="392"/>
      <c r="BA356" s="420"/>
      <c r="BB356" s="421"/>
      <c r="BC356" s="422"/>
      <c r="BD356" s="420"/>
      <c r="BE356" s="8"/>
      <c r="BF356" s="8" t="s">
        <v>64</v>
      </c>
      <c r="BG356" s="232"/>
      <c r="BH356" s="4"/>
      <c r="BI356" s="8"/>
      <c r="BJ356" s="231" t="s">
        <v>9661</v>
      </c>
      <c r="BK356" s="4" t="s">
        <v>202</v>
      </c>
      <c r="BL356" s="232" t="s">
        <v>9662</v>
      </c>
      <c r="BM356" s="232" t="s">
        <v>9591</v>
      </c>
      <c r="BN356" s="232" t="s">
        <v>9129</v>
      </c>
      <c r="BO356" s="232" t="s">
        <v>6144</v>
      </c>
      <c r="BP356" s="232" t="s">
        <v>805</v>
      </c>
      <c r="BQ356" s="8"/>
      <c r="BR356" s="403"/>
      <c r="BS356" s="8" t="s">
        <v>875</v>
      </c>
      <c r="BT356" s="8"/>
      <c r="BU356" s="8" t="s">
        <v>6162</v>
      </c>
      <c r="BV356" s="8" t="s">
        <v>6148</v>
      </c>
      <c r="BW356" s="421">
        <v>3209743437</v>
      </c>
      <c r="BX356" s="591" t="s">
        <v>9663</v>
      </c>
      <c r="BY356" s="405">
        <v>31982</v>
      </c>
      <c r="BZ356" s="8" t="s">
        <v>6554</v>
      </c>
      <c r="CA356" s="8"/>
      <c r="CB356" s="8"/>
      <c r="CC356" s="415" t="s">
        <v>9664</v>
      </c>
      <c r="CD356" s="8"/>
      <c r="CE356" s="8" t="s">
        <v>797</v>
      </c>
      <c r="CF356" s="411">
        <f t="shared" ca="1" si="6"/>
        <v>38</v>
      </c>
      <c r="CG356" s="421" t="s">
        <v>6181</v>
      </c>
      <c r="CH356" s="421" t="s">
        <v>6210</v>
      </c>
      <c r="CI356" s="631" t="s">
        <v>6731</v>
      </c>
      <c r="CJ356" s="8"/>
      <c r="CK356" s="8"/>
    </row>
    <row r="357" spans="1:89" ht="76.5">
      <c r="A357" s="8">
        <v>356</v>
      </c>
      <c r="B357" s="419"/>
      <c r="C357" s="398">
        <v>2025</v>
      </c>
      <c r="D357" s="8" t="s">
        <v>9665</v>
      </c>
      <c r="E357" s="915" t="s">
        <v>9666</v>
      </c>
      <c r="F357" s="907" t="s">
        <v>9667</v>
      </c>
      <c r="G357" s="8" t="s">
        <v>6130</v>
      </c>
      <c r="H357" s="403">
        <v>1013667095</v>
      </c>
      <c r="I357" s="8">
        <v>0</v>
      </c>
      <c r="J357" s="8" t="s">
        <v>6131</v>
      </c>
      <c r="K357" s="425"/>
      <c r="L357" s="444"/>
      <c r="M357" s="444"/>
      <c r="N357" s="8">
        <v>10</v>
      </c>
      <c r="O357" s="8" t="s">
        <v>6135</v>
      </c>
      <c r="P357" s="444" t="s">
        <v>9668</v>
      </c>
      <c r="Q357" s="420" t="s">
        <v>9128</v>
      </c>
      <c r="R357" s="421"/>
      <c r="S357" s="641">
        <f t="shared" si="7"/>
        <v>0</v>
      </c>
      <c r="T357" s="420"/>
      <c r="U357" s="420"/>
      <c r="V357" s="420"/>
      <c r="W357" s="8"/>
      <c r="X357" s="403"/>
      <c r="Y357" s="421"/>
      <c r="Z357" s="8"/>
      <c r="AA357" s="420"/>
      <c r="AB357" s="420"/>
      <c r="AC357" s="420"/>
      <c r="AD357" s="420"/>
      <c r="AE357" s="420"/>
      <c r="AF357" s="420"/>
      <c r="AG357" s="633">
        <f t="shared" ca="1" si="8"/>
        <v>-46148</v>
      </c>
      <c r="AH357" s="423"/>
      <c r="AI357" s="423"/>
      <c r="AJ357" s="693" t="s">
        <v>9669</v>
      </c>
      <c r="AK357" s="432" t="s">
        <v>9097</v>
      </c>
      <c r="AL357" s="8"/>
      <c r="AM357" s="424"/>
      <c r="AN357" s="425"/>
      <c r="AO357" s="4">
        <v>142094</v>
      </c>
      <c r="AP357" s="4"/>
      <c r="AQ357" s="234" t="e">
        <f>#REF!/R357</f>
        <v>#REF!</v>
      </c>
      <c r="AR357" s="234" t="e">
        <f>#REF!/AT357</f>
        <v>#REF!</v>
      </c>
      <c r="AS357" s="8" t="s">
        <v>9670</v>
      </c>
      <c r="AT357" s="4">
        <f t="shared" si="5"/>
        <v>0</v>
      </c>
      <c r="AU357" s="8" t="s">
        <v>64</v>
      </c>
      <c r="AV357" s="8">
        <v>1071</v>
      </c>
      <c r="AW357" s="232">
        <v>45974</v>
      </c>
      <c r="AX357" s="392">
        <v>10850000</v>
      </c>
      <c r="AY357" s="8"/>
      <c r="AZ357" s="392"/>
      <c r="BA357" s="420"/>
      <c r="BB357" s="421"/>
      <c r="BC357" s="422"/>
      <c r="BD357" s="420"/>
      <c r="BE357" s="8"/>
      <c r="BF357" s="8" t="s">
        <v>64</v>
      </c>
      <c r="BG357" s="232"/>
      <c r="BH357" s="4"/>
      <c r="BI357" s="8"/>
      <c r="BJ357" s="231" t="s">
        <v>9671</v>
      </c>
      <c r="BK357" s="4" t="s">
        <v>1541</v>
      </c>
      <c r="BL357" s="232" t="s">
        <v>9591</v>
      </c>
      <c r="BM357" s="232" t="s">
        <v>9672</v>
      </c>
      <c r="BN357" s="232" t="s">
        <v>9673</v>
      </c>
      <c r="BO357" s="232" t="s">
        <v>6144</v>
      </c>
      <c r="BP357" s="232" t="s">
        <v>805</v>
      </c>
      <c r="BQ357" s="8"/>
      <c r="BR357" s="403"/>
      <c r="BS357" s="8" t="s">
        <v>875</v>
      </c>
      <c r="BT357" s="8"/>
      <c r="BU357" s="8" t="s">
        <v>6147</v>
      </c>
      <c r="BV357" s="8" t="s">
        <v>6148</v>
      </c>
      <c r="BW357" s="421">
        <v>3134119442</v>
      </c>
      <c r="BX357" s="591" t="s">
        <v>9674</v>
      </c>
      <c r="BY357" s="405">
        <v>35209</v>
      </c>
      <c r="BZ357" s="8" t="s">
        <v>3136</v>
      </c>
      <c r="CA357" s="8"/>
      <c r="CB357" s="8"/>
      <c r="CC357" s="8"/>
      <c r="CD357" s="8"/>
      <c r="CE357" s="8" t="s">
        <v>797</v>
      </c>
      <c r="CF357" s="411">
        <f t="shared" ca="1" si="6"/>
        <v>29</v>
      </c>
      <c r="CG357" s="421" t="s">
        <v>6209</v>
      </c>
      <c r="CH357" s="421" t="s">
        <v>6343</v>
      </c>
      <c r="CI357" s="631" t="s">
        <v>9675</v>
      </c>
      <c r="CJ357" s="8"/>
      <c r="CK357" s="8"/>
    </row>
    <row r="358" spans="1:89" ht="91.5">
      <c r="A358" s="8">
        <v>357</v>
      </c>
      <c r="B358" s="419"/>
      <c r="C358" s="398">
        <v>2025</v>
      </c>
      <c r="D358" s="8" t="s">
        <v>9676</v>
      </c>
      <c r="E358" s="915" t="s">
        <v>9677</v>
      </c>
      <c r="F358" s="907" t="s">
        <v>9678</v>
      </c>
      <c r="G358" s="8" t="s">
        <v>6130</v>
      </c>
      <c r="H358" s="403">
        <v>1019067443</v>
      </c>
      <c r="I358" s="8">
        <v>8</v>
      </c>
      <c r="J358" s="8" t="s">
        <v>6131</v>
      </c>
      <c r="K358" s="425"/>
      <c r="L358" s="444"/>
      <c r="M358" s="444"/>
      <c r="N358" s="8">
        <v>10</v>
      </c>
      <c r="O358" s="8" t="s">
        <v>6135</v>
      </c>
      <c r="P358" s="444" t="s">
        <v>9679</v>
      </c>
      <c r="Q358" s="420" t="s">
        <v>9591</v>
      </c>
      <c r="R358" s="421"/>
      <c r="S358" s="641">
        <f t="shared" si="7"/>
        <v>0</v>
      </c>
      <c r="T358" s="420"/>
      <c r="U358" s="420"/>
      <c r="V358" s="420"/>
      <c r="W358" s="8"/>
      <c r="X358" s="403"/>
      <c r="Y358" s="421"/>
      <c r="Z358" s="8"/>
      <c r="AA358" s="420"/>
      <c r="AB358" s="420"/>
      <c r="AC358" s="420"/>
      <c r="AD358" s="420"/>
      <c r="AE358" s="420"/>
      <c r="AF358" s="420"/>
      <c r="AG358" s="633">
        <f t="shared" ca="1" si="8"/>
        <v>-46148</v>
      </c>
      <c r="AH358" s="423"/>
      <c r="AI358" s="423"/>
      <c r="AJ358" s="693" t="s">
        <v>9680</v>
      </c>
      <c r="AK358" s="432" t="s">
        <v>9097</v>
      </c>
      <c r="AL358" s="8"/>
      <c r="AM358" s="424"/>
      <c r="AN358" s="425"/>
      <c r="AO358" s="4">
        <v>144323</v>
      </c>
      <c r="AP358" s="4"/>
      <c r="AQ358" s="234" t="e">
        <f>#REF!/R358</f>
        <v>#REF!</v>
      </c>
      <c r="AR358" s="234" t="e">
        <f>#REF!/AT358</f>
        <v>#REF!</v>
      </c>
      <c r="AS358" s="8" t="s">
        <v>9681</v>
      </c>
      <c r="AT358" s="4">
        <f t="shared" si="5"/>
        <v>0</v>
      </c>
      <c r="AU358" s="8" t="s">
        <v>64</v>
      </c>
      <c r="AV358" s="8">
        <v>1116</v>
      </c>
      <c r="AW358" s="232">
        <v>45995</v>
      </c>
      <c r="AX358" s="392">
        <v>126000000</v>
      </c>
      <c r="AY358" s="8"/>
      <c r="AZ358" s="392"/>
      <c r="BA358" s="420"/>
      <c r="BB358" s="421"/>
      <c r="BC358" s="422"/>
      <c r="BD358" s="420"/>
      <c r="BE358" s="8"/>
      <c r="BF358" s="8" t="s">
        <v>64</v>
      </c>
      <c r="BG358" s="232"/>
      <c r="BH358" s="4"/>
      <c r="BI358" s="8"/>
      <c r="BJ358" s="231" t="s">
        <v>9682</v>
      </c>
      <c r="BK358" s="4" t="s">
        <v>202</v>
      </c>
      <c r="BL358" s="232" t="s">
        <v>9591</v>
      </c>
      <c r="BM358" s="232" t="s">
        <v>9591</v>
      </c>
      <c r="BN358" s="232" t="s">
        <v>9053</v>
      </c>
      <c r="BO358" s="232" t="s">
        <v>6144</v>
      </c>
      <c r="BP358" s="232" t="s">
        <v>805</v>
      </c>
      <c r="BQ358" s="8"/>
      <c r="BR358" s="403"/>
      <c r="BS358" s="8" t="s">
        <v>875</v>
      </c>
      <c r="BT358" s="8"/>
      <c r="BU358" s="8" t="s">
        <v>6147</v>
      </c>
      <c r="BV358" s="8" t="s">
        <v>6148</v>
      </c>
      <c r="BW358" s="421"/>
      <c r="BX358" s="591" t="s">
        <v>9683</v>
      </c>
      <c r="BY358" s="405">
        <v>33553</v>
      </c>
      <c r="BZ358" s="8" t="s">
        <v>6164</v>
      </c>
      <c r="CA358" s="8"/>
      <c r="CB358" s="8"/>
      <c r="CC358" s="8" t="s">
        <v>9275</v>
      </c>
      <c r="CD358" s="8"/>
      <c r="CE358" s="8" t="s">
        <v>797</v>
      </c>
      <c r="CF358" s="411">
        <f t="shared" ca="1" si="6"/>
        <v>34</v>
      </c>
      <c r="CG358" s="421" t="s">
        <v>6181</v>
      </c>
      <c r="CH358" s="421" t="s">
        <v>6210</v>
      </c>
      <c r="CI358" s="631" t="s">
        <v>9684</v>
      </c>
      <c r="CJ358" s="8"/>
      <c r="CK358" s="8"/>
    </row>
    <row r="359" spans="1:89" ht="60.75">
      <c r="A359" s="8">
        <v>358</v>
      </c>
      <c r="B359" s="419" t="s">
        <v>4002</v>
      </c>
      <c r="C359" s="398">
        <v>2025</v>
      </c>
      <c r="D359" s="8" t="s">
        <v>9685</v>
      </c>
      <c r="E359" s="915" t="s">
        <v>9686</v>
      </c>
      <c r="F359" s="907" t="s">
        <v>9687</v>
      </c>
      <c r="G359" s="8" t="s">
        <v>6130</v>
      </c>
      <c r="H359" s="403">
        <v>5825354</v>
      </c>
      <c r="I359" s="8">
        <v>1</v>
      </c>
      <c r="J359" s="8" t="s">
        <v>6131</v>
      </c>
      <c r="K359" s="425" t="s">
        <v>6465</v>
      </c>
      <c r="L359" s="444" t="s">
        <v>6466</v>
      </c>
      <c r="M359" s="444" t="s">
        <v>6530</v>
      </c>
      <c r="N359" s="8">
        <v>10</v>
      </c>
      <c r="O359" s="8" t="s">
        <v>6135</v>
      </c>
      <c r="P359" s="632" t="s">
        <v>9688</v>
      </c>
      <c r="Q359" s="420" t="s">
        <v>9591</v>
      </c>
      <c r="R359" s="421">
        <v>1</v>
      </c>
      <c r="S359" s="641">
        <v>9</v>
      </c>
      <c r="T359" s="420">
        <v>46003</v>
      </c>
      <c r="U359" s="420">
        <v>46061</v>
      </c>
      <c r="V359" s="420"/>
      <c r="W359" s="8"/>
      <c r="X359" s="403"/>
      <c r="Y359" s="421" t="s">
        <v>9689</v>
      </c>
      <c r="Z359" s="8" t="s">
        <v>9690</v>
      </c>
      <c r="AA359" s="420">
        <v>46042</v>
      </c>
      <c r="AB359" s="420"/>
      <c r="AC359" s="420"/>
      <c r="AD359" s="420"/>
      <c r="AE359" s="420"/>
      <c r="AF359" s="420">
        <v>46061</v>
      </c>
      <c r="AG359" s="633">
        <f t="shared" ca="1" si="8"/>
        <v>-87</v>
      </c>
      <c r="AH359" s="423" t="s">
        <v>6138</v>
      </c>
      <c r="AI359" s="423" t="s">
        <v>6138</v>
      </c>
      <c r="AJ359" s="463" t="s">
        <v>9691</v>
      </c>
      <c r="AK359" s="432" t="s">
        <v>9097</v>
      </c>
      <c r="AL359" s="8" t="s">
        <v>6298</v>
      </c>
      <c r="AM359" s="424" t="s">
        <v>9123</v>
      </c>
      <c r="AN359" s="425" t="s">
        <v>9692</v>
      </c>
      <c r="AO359" s="4">
        <v>148010</v>
      </c>
      <c r="AP359" s="4"/>
      <c r="AQ359" s="234" t="e">
        <f>#REF!/R359</f>
        <v>#REF!</v>
      </c>
      <c r="AR359" s="234" t="e">
        <f>#REF!/AT359</f>
        <v>#REF!</v>
      </c>
      <c r="AS359" s="8" t="s">
        <v>9693</v>
      </c>
      <c r="AT359" s="4">
        <f t="shared" si="5"/>
        <v>58</v>
      </c>
      <c r="AU359" s="8" t="s">
        <v>64</v>
      </c>
      <c r="AV359" s="8">
        <v>1123</v>
      </c>
      <c r="AW359" s="232">
        <v>45995</v>
      </c>
      <c r="AX359" s="392">
        <v>112000000</v>
      </c>
      <c r="AY359" s="8">
        <v>1338</v>
      </c>
      <c r="AZ359" s="392">
        <v>9100000</v>
      </c>
      <c r="BA359" s="420">
        <v>46003</v>
      </c>
      <c r="BB359" s="421"/>
      <c r="BC359" s="422"/>
      <c r="BD359" s="420"/>
      <c r="BE359" s="8"/>
      <c r="BF359" s="8" t="s">
        <v>64</v>
      </c>
      <c r="BG359" s="232"/>
      <c r="BH359" s="4"/>
      <c r="BI359" s="8"/>
      <c r="BJ359" s="231" t="s">
        <v>9693</v>
      </c>
      <c r="BK359" s="4" t="s">
        <v>1541</v>
      </c>
      <c r="BL359" s="232" t="s">
        <v>9591</v>
      </c>
      <c r="BM359" s="232" t="s">
        <v>9591</v>
      </c>
      <c r="BN359" s="232" t="s">
        <v>9053</v>
      </c>
      <c r="BO359" s="232" t="s">
        <v>6144</v>
      </c>
      <c r="BP359" s="232" t="s">
        <v>805</v>
      </c>
      <c r="BQ359" s="8"/>
      <c r="BR359" s="403"/>
      <c r="BS359" s="8" t="s">
        <v>875</v>
      </c>
      <c r="BT359" s="8"/>
      <c r="BU359" s="8" t="s">
        <v>6147</v>
      </c>
      <c r="BV359" s="8" t="s">
        <v>6148</v>
      </c>
      <c r="BW359" s="421"/>
      <c r="BX359" s="591" t="s">
        <v>9694</v>
      </c>
      <c r="BY359" s="405">
        <v>29650</v>
      </c>
      <c r="BZ359" s="8" t="s">
        <v>9695</v>
      </c>
      <c r="CA359" s="8"/>
      <c r="CB359" s="8"/>
      <c r="CC359" s="8" t="s">
        <v>9173</v>
      </c>
      <c r="CD359" s="8"/>
      <c r="CE359" s="8" t="s">
        <v>797</v>
      </c>
      <c r="CF359" s="411">
        <f t="shared" ca="1" si="6"/>
        <v>45</v>
      </c>
      <c r="CG359" s="421" t="s">
        <v>6209</v>
      </c>
      <c r="CH359" s="421" t="s">
        <v>6166</v>
      </c>
      <c r="CI359" s="631" t="s">
        <v>9696</v>
      </c>
      <c r="CJ359" s="8"/>
      <c r="CK359" s="8"/>
    </row>
    <row r="360" spans="1:89">
      <c r="A360" s="8">
        <v>359</v>
      </c>
      <c r="B360" s="419"/>
      <c r="C360" s="398">
        <v>2025</v>
      </c>
      <c r="D360" s="8" t="s">
        <v>9697</v>
      </c>
      <c r="E360" s="915" t="s">
        <v>9698</v>
      </c>
      <c r="F360" s="907" t="s">
        <v>9699</v>
      </c>
      <c r="G360" s="8" t="s">
        <v>6130</v>
      </c>
      <c r="H360" s="403"/>
      <c r="I360" s="8"/>
      <c r="J360" s="8"/>
      <c r="K360" s="425"/>
      <c r="L360" s="444"/>
      <c r="M360" s="444"/>
      <c r="N360" s="8"/>
      <c r="O360" s="8"/>
      <c r="P360" s="444"/>
      <c r="Q360" s="420"/>
      <c r="R360" s="421"/>
      <c r="S360" s="641">
        <f t="shared" si="7"/>
        <v>0</v>
      </c>
      <c r="T360" s="420"/>
      <c r="U360" s="420"/>
      <c r="V360" s="420"/>
      <c r="W360" s="8"/>
      <c r="X360" s="403"/>
      <c r="Y360" s="421"/>
      <c r="Z360" s="8"/>
      <c r="AA360" s="420"/>
      <c r="AB360" s="420"/>
      <c r="AC360" s="420"/>
      <c r="AD360" s="420"/>
      <c r="AE360" s="420"/>
      <c r="AF360" s="420"/>
      <c r="AG360" s="633">
        <f t="shared" ca="1" si="8"/>
        <v>-46148</v>
      </c>
      <c r="AH360" s="423"/>
      <c r="AI360" s="423"/>
      <c r="AJ360" s="346"/>
      <c r="AK360" s="432" t="s">
        <v>9097</v>
      </c>
      <c r="AL360" s="8"/>
      <c r="AM360" s="424"/>
      <c r="AN360" s="425"/>
      <c r="AO360" s="4"/>
      <c r="AP360" s="4"/>
      <c r="AQ360" s="234" t="e">
        <f>#REF!/R360</f>
        <v>#REF!</v>
      </c>
      <c r="AR360" s="234" t="e">
        <f>#REF!/AT360</f>
        <v>#REF!</v>
      </c>
      <c r="AS360" s="8"/>
      <c r="AT360" s="4">
        <f t="shared" si="5"/>
        <v>0</v>
      </c>
      <c r="AU360" s="8"/>
      <c r="AV360" s="8"/>
      <c r="AW360" s="232"/>
      <c r="AX360" s="392"/>
      <c r="AY360" s="8"/>
      <c r="AZ360" s="392"/>
      <c r="BA360" s="420"/>
      <c r="BB360" s="421"/>
      <c r="BC360" s="422"/>
      <c r="BD360" s="420"/>
      <c r="BE360" s="8"/>
      <c r="BF360" s="8"/>
      <c r="BG360" s="232"/>
      <c r="BH360" s="4"/>
      <c r="BI360" s="8"/>
      <c r="BJ360" s="231"/>
      <c r="BK360" s="4"/>
      <c r="BL360" s="232"/>
      <c r="BM360" s="232"/>
      <c r="BN360" s="232"/>
      <c r="BO360" s="232"/>
      <c r="BP360" s="232"/>
      <c r="BQ360" s="8"/>
      <c r="BR360" s="403"/>
      <c r="BS360" s="8"/>
      <c r="BT360" s="8"/>
      <c r="BU360" s="8"/>
      <c r="BV360" s="8"/>
      <c r="BW360" s="421"/>
      <c r="BY360" s="405"/>
      <c r="BZ360" s="8"/>
      <c r="CA360" s="8"/>
      <c r="CB360" s="8"/>
      <c r="CC360" s="8"/>
      <c r="CD360" s="8"/>
      <c r="CE360" s="8"/>
      <c r="CF360" s="411">
        <f t="shared" ca="1" si="6"/>
        <v>126</v>
      </c>
      <c r="CG360" s="421"/>
      <c r="CH360" s="421"/>
      <c r="CI360" s="8"/>
      <c r="CJ360" s="8"/>
      <c r="CK360" s="8"/>
    </row>
    <row r="361" spans="1:89" ht="76.5">
      <c r="A361" s="733">
        <v>360</v>
      </c>
      <c r="B361" s="734"/>
      <c r="C361" s="735">
        <v>2025</v>
      </c>
      <c r="D361" s="733" t="s">
        <v>9700</v>
      </c>
      <c r="E361" s="916" t="s">
        <v>9701</v>
      </c>
      <c r="F361" s="917" t="s">
        <v>9702</v>
      </c>
      <c r="G361" s="733" t="s">
        <v>6130</v>
      </c>
      <c r="H361" s="736">
        <v>1010242591</v>
      </c>
      <c r="I361" s="733"/>
      <c r="J361" s="733" t="s">
        <v>6131</v>
      </c>
      <c r="K361" s="737" t="s">
        <v>6250</v>
      </c>
      <c r="L361" s="738" t="s">
        <v>6262</v>
      </c>
      <c r="M361" s="738" t="s">
        <v>6530</v>
      </c>
      <c r="N361" s="733">
        <v>10</v>
      </c>
      <c r="O361" s="733" t="s">
        <v>6135</v>
      </c>
      <c r="P361" s="738" t="s">
        <v>9703</v>
      </c>
      <c r="Q361" s="739">
        <v>46006</v>
      </c>
      <c r="R361" s="740"/>
      <c r="S361" s="741">
        <v>35</v>
      </c>
      <c r="T361" s="739">
        <v>46007</v>
      </c>
      <c r="U361" s="739">
        <v>46042</v>
      </c>
      <c r="V361" s="739"/>
      <c r="W361" s="733"/>
      <c r="X361" s="736"/>
      <c r="Y361" s="740"/>
      <c r="Z361" s="733"/>
      <c r="AA361" s="739"/>
      <c r="AB361" s="739"/>
      <c r="AC361" s="739"/>
      <c r="AD361" s="739"/>
      <c r="AE361" s="739"/>
      <c r="AF361" s="739"/>
      <c r="AG361" s="742">
        <f t="shared" ca="1" si="8"/>
        <v>-106</v>
      </c>
      <c r="AH361" s="743" t="s">
        <v>6137</v>
      </c>
      <c r="AI361" s="743" t="s">
        <v>6138</v>
      </c>
      <c r="AJ361" s="744"/>
      <c r="AK361" s="745" t="s">
        <v>9097</v>
      </c>
      <c r="AL361" s="733"/>
      <c r="AM361" s="746"/>
      <c r="AN361" s="737"/>
      <c r="AO361" s="747">
        <v>144323</v>
      </c>
      <c r="AP361" s="747"/>
      <c r="AQ361" s="748" t="e">
        <f>#REF!/R361</f>
        <v>#REF!</v>
      </c>
      <c r="AR361" s="748" t="e">
        <f>#REF!/AT361</f>
        <v>#REF!</v>
      </c>
      <c r="AS361" s="733" t="s">
        <v>9704</v>
      </c>
      <c r="AT361" s="747">
        <f t="shared" si="5"/>
        <v>35</v>
      </c>
      <c r="AU361" s="733" t="s">
        <v>6143</v>
      </c>
      <c r="AV361" s="733">
        <v>1116</v>
      </c>
      <c r="AW361" s="749"/>
      <c r="AX361" s="750"/>
      <c r="AY361" s="733">
        <v>1344</v>
      </c>
      <c r="AZ361" s="750">
        <v>8166666</v>
      </c>
      <c r="BA361" s="739">
        <v>46007</v>
      </c>
      <c r="BB361" s="740"/>
      <c r="BC361" s="751"/>
      <c r="BD361" s="739"/>
      <c r="BE361" s="733"/>
      <c r="BF361" s="733" t="s">
        <v>6144</v>
      </c>
      <c r="BG361" s="749">
        <v>46007</v>
      </c>
      <c r="BH361" s="747">
        <v>3</v>
      </c>
      <c r="BI361" s="733"/>
      <c r="BJ361" s="752" t="s">
        <v>9705</v>
      </c>
      <c r="BK361" s="747" t="s">
        <v>202</v>
      </c>
      <c r="BL361" s="749">
        <v>46007</v>
      </c>
      <c r="BM361" s="749">
        <v>46006</v>
      </c>
      <c r="BN361" s="749">
        <v>46244</v>
      </c>
      <c r="BO361" s="749" t="s">
        <v>6144</v>
      </c>
      <c r="BP361" s="749" t="s">
        <v>805</v>
      </c>
      <c r="BQ361" s="733"/>
      <c r="BR361" s="736"/>
      <c r="BS361" s="733" t="s">
        <v>875</v>
      </c>
      <c r="BT361" s="733"/>
      <c r="BU361" s="733" t="s">
        <v>6147</v>
      </c>
      <c r="BV361" s="733" t="s">
        <v>6148</v>
      </c>
      <c r="BW361" s="740">
        <v>3138113445</v>
      </c>
      <c r="BX361" s="753" t="s">
        <v>9706</v>
      </c>
      <c r="BY361" s="754">
        <v>36100</v>
      </c>
      <c r="BZ361" s="733" t="s">
        <v>3831</v>
      </c>
      <c r="CA361" s="733"/>
      <c r="CB361" s="733"/>
      <c r="CC361" s="733" t="s">
        <v>3498</v>
      </c>
      <c r="CD361" s="733"/>
      <c r="CE361" s="733" t="s">
        <v>797</v>
      </c>
      <c r="CF361" s="755">
        <f t="shared" ca="1" si="6"/>
        <v>27</v>
      </c>
      <c r="CG361" s="740" t="s">
        <v>6181</v>
      </c>
      <c r="CH361" s="740" t="s">
        <v>6210</v>
      </c>
      <c r="CI361" s="733" t="s">
        <v>9707</v>
      </c>
      <c r="CJ361" s="733"/>
      <c r="CK361" s="733"/>
    </row>
    <row r="362" spans="1:89">
      <c r="A362" s="8">
        <v>361</v>
      </c>
      <c r="B362" s="419"/>
      <c r="C362" s="398">
        <v>2025</v>
      </c>
      <c r="D362" s="8" t="s">
        <v>9708</v>
      </c>
      <c r="E362" s="915" t="s">
        <v>9709</v>
      </c>
      <c r="F362" s="907" t="s">
        <v>4422</v>
      </c>
      <c r="G362" s="8" t="s">
        <v>6130</v>
      </c>
      <c r="H362" s="403">
        <v>79671289</v>
      </c>
      <c r="I362" s="8"/>
      <c r="J362" s="8" t="s">
        <v>6131</v>
      </c>
      <c r="K362" s="425" t="s">
        <v>8143</v>
      </c>
      <c r="L362" s="444" t="s">
        <v>8379</v>
      </c>
      <c r="M362" s="444" t="s">
        <v>6530</v>
      </c>
      <c r="N362" s="8">
        <v>10</v>
      </c>
      <c r="O362" s="8" t="s">
        <v>6135</v>
      </c>
      <c r="P362" s="444" t="s">
        <v>9710</v>
      </c>
      <c r="Q362" s="420">
        <v>46008</v>
      </c>
      <c r="R362" s="421"/>
      <c r="S362" s="641">
        <v>34</v>
      </c>
      <c r="T362" s="420">
        <v>46008</v>
      </c>
      <c r="U362" s="420">
        <v>46042</v>
      </c>
      <c r="V362" s="420"/>
      <c r="W362" s="8"/>
      <c r="X362" s="403"/>
      <c r="Y362" s="421"/>
      <c r="Z362" s="8"/>
      <c r="AA362" s="420"/>
      <c r="AB362" s="420"/>
      <c r="AC362" s="420"/>
      <c r="AD362" s="420"/>
      <c r="AE362" s="420"/>
      <c r="AF362" s="420"/>
      <c r="AG362" s="633">
        <f t="shared" ca="1" si="8"/>
        <v>-106</v>
      </c>
      <c r="AH362" s="423" t="s">
        <v>6137</v>
      </c>
      <c r="AI362" s="423" t="s">
        <v>6138</v>
      </c>
      <c r="AJ362" s="346"/>
      <c r="AK362" s="432" t="s">
        <v>9097</v>
      </c>
      <c r="AL362" s="8"/>
      <c r="AM362" s="424"/>
      <c r="AN362" s="425"/>
      <c r="AO362" s="4">
        <v>142090</v>
      </c>
      <c r="AP362" s="4"/>
      <c r="AQ362" s="234" t="e">
        <f>#REF!/R362</f>
        <v>#REF!</v>
      </c>
      <c r="AR362" s="234" t="e">
        <f>#REF!/AT362</f>
        <v>#REF!</v>
      </c>
      <c r="AS362" s="8" t="s">
        <v>9711</v>
      </c>
      <c r="AT362" s="4">
        <f t="shared" ref="AT362:AT391" si="9">_xlfn.DAYS(U362,T362)</f>
        <v>34</v>
      </c>
      <c r="AU362" s="8" t="s">
        <v>6143</v>
      </c>
      <c r="AV362" s="8">
        <v>1120</v>
      </c>
      <c r="AW362" s="232"/>
      <c r="AX362" s="392"/>
      <c r="AY362" s="8">
        <v>1349</v>
      </c>
      <c r="AZ362" s="392">
        <v>7933333</v>
      </c>
      <c r="BA362" s="420">
        <v>46008</v>
      </c>
      <c r="BB362" s="421"/>
      <c r="BC362" s="422"/>
      <c r="BD362" s="420"/>
      <c r="BE362" s="8"/>
      <c r="BF362" s="8" t="s">
        <v>6144</v>
      </c>
      <c r="BG362" s="232">
        <v>46008</v>
      </c>
      <c r="BH362" s="4">
        <v>5</v>
      </c>
      <c r="BI362" s="8"/>
      <c r="BJ362" s="231" t="s">
        <v>9712</v>
      </c>
      <c r="BK362" s="4" t="s">
        <v>202</v>
      </c>
      <c r="BL362" s="232">
        <v>46008</v>
      </c>
      <c r="BM362" s="232">
        <v>46008</v>
      </c>
      <c r="BN362" s="232">
        <v>46224</v>
      </c>
      <c r="BO362" s="232" t="s">
        <v>6144</v>
      </c>
      <c r="BP362" s="232" t="s">
        <v>805</v>
      </c>
      <c r="BQ362" s="8"/>
      <c r="BR362" s="403"/>
      <c r="BS362" s="8" t="s">
        <v>875</v>
      </c>
      <c r="BT362" s="8"/>
      <c r="BU362" s="8" t="s">
        <v>6147</v>
      </c>
      <c r="BV362" s="8" t="s">
        <v>6148</v>
      </c>
      <c r="BW362" s="421"/>
      <c r="BX362" s="591" t="s">
        <v>9713</v>
      </c>
      <c r="BY362" s="405">
        <v>27090</v>
      </c>
      <c r="BZ362" s="8" t="s">
        <v>6164</v>
      </c>
      <c r="CA362" s="8"/>
      <c r="CB362" s="8"/>
      <c r="CC362" s="8" t="s">
        <v>9714</v>
      </c>
      <c r="CD362" s="8"/>
      <c r="CE362" s="8" t="s">
        <v>797</v>
      </c>
      <c r="CF362" s="411">
        <f t="shared" ca="1" si="6"/>
        <v>52</v>
      </c>
      <c r="CG362" s="421" t="s">
        <v>6165</v>
      </c>
      <c r="CH362" s="421" t="s">
        <v>6210</v>
      </c>
      <c r="CI362" s="8" t="s">
        <v>8844</v>
      </c>
      <c r="CJ362" s="8"/>
      <c r="CK362" s="8"/>
    </row>
    <row r="363" spans="1:89">
      <c r="A363" s="8">
        <v>362</v>
      </c>
      <c r="B363" s="419"/>
      <c r="C363" s="398">
        <v>2025</v>
      </c>
      <c r="D363" s="8" t="s">
        <v>9715</v>
      </c>
      <c r="E363" s="915" t="s">
        <v>9716</v>
      </c>
      <c r="F363" s="907" t="s">
        <v>6283</v>
      </c>
      <c r="G363" s="8" t="s">
        <v>6130</v>
      </c>
      <c r="H363" s="403"/>
      <c r="I363" s="8"/>
      <c r="J363" s="8"/>
      <c r="K363" s="425"/>
      <c r="L363" s="444"/>
      <c r="M363" s="444"/>
      <c r="N363" s="8"/>
      <c r="O363" s="8"/>
      <c r="P363" s="444"/>
      <c r="Q363" s="420"/>
      <c r="R363" s="421"/>
      <c r="S363" s="641">
        <f t="shared" si="7"/>
        <v>0</v>
      </c>
      <c r="T363" s="420"/>
      <c r="U363" s="420"/>
      <c r="V363" s="420"/>
      <c r="W363" s="8"/>
      <c r="X363" s="403"/>
      <c r="Y363" s="421"/>
      <c r="Z363" s="8"/>
      <c r="AA363" s="420"/>
      <c r="AB363" s="420"/>
      <c r="AC363" s="420"/>
      <c r="AD363" s="420"/>
      <c r="AE363" s="420"/>
      <c r="AF363" s="420"/>
      <c r="AG363" s="633">
        <f t="shared" ca="1" si="8"/>
        <v>-46148</v>
      </c>
      <c r="AH363" s="423"/>
      <c r="AI363" s="423"/>
      <c r="AJ363" s="346"/>
      <c r="AK363" s="432" t="s">
        <v>9097</v>
      </c>
      <c r="AL363" s="8"/>
      <c r="AM363" s="424"/>
      <c r="AN363" s="425"/>
      <c r="AO363" s="4"/>
      <c r="AP363" s="4"/>
      <c r="AQ363" s="234" t="e">
        <f>#REF!/R363</f>
        <v>#REF!</v>
      </c>
      <c r="AR363" s="234" t="e">
        <f>#REF!/AT363</f>
        <v>#REF!</v>
      </c>
      <c r="AS363" s="8"/>
      <c r="AT363" s="4">
        <f t="shared" si="9"/>
        <v>0</v>
      </c>
      <c r="AU363" s="8"/>
      <c r="AV363" s="8"/>
      <c r="AW363" s="232"/>
      <c r="AX363" s="392"/>
      <c r="AY363" s="8"/>
      <c r="AZ363" s="392"/>
      <c r="BA363" s="420"/>
      <c r="BB363" s="421"/>
      <c r="BC363" s="422"/>
      <c r="BD363" s="420"/>
      <c r="BE363" s="8"/>
      <c r="BF363" s="8"/>
      <c r="BG363" s="232"/>
      <c r="BH363" s="4"/>
      <c r="BI363" s="8"/>
      <c r="BJ363" s="231"/>
      <c r="BK363" s="4"/>
      <c r="BL363" s="232"/>
      <c r="BM363" s="232"/>
      <c r="BN363" s="232"/>
      <c r="BO363" s="232"/>
      <c r="BP363" s="232"/>
      <c r="BQ363" s="8"/>
      <c r="BR363" s="403"/>
      <c r="BS363" s="8"/>
      <c r="BT363" s="8"/>
      <c r="BU363" s="8"/>
      <c r="BV363" s="8"/>
      <c r="BW363" s="421"/>
      <c r="BY363" s="405"/>
      <c r="BZ363" s="8"/>
      <c r="CA363" s="8"/>
      <c r="CB363" s="8"/>
      <c r="CC363" s="8"/>
      <c r="CD363" s="8"/>
      <c r="CE363" s="8"/>
      <c r="CF363" s="411">
        <f t="shared" ca="1" si="6"/>
        <v>126</v>
      </c>
      <c r="CG363" s="421"/>
      <c r="CH363" s="421"/>
      <c r="CI363" s="8"/>
      <c r="CJ363" s="8"/>
      <c r="CK363" s="8"/>
    </row>
    <row r="364" spans="1:89">
      <c r="A364" s="8">
        <v>363</v>
      </c>
      <c r="B364" s="419"/>
      <c r="C364" s="398">
        <v>2025</v>
      </c>
      <c r="D364" s="8" t="s">
        <v>9717</v>
      </c>
      <c r="E364" s="915" t="s">
        <v>9718</v>
      </c>
      <c r="F364" s="907" t="s">
        <v>7163</v>
      </c>
      <c r="G364" s="8" t="s">
        <v>6130</v>
      </c>
      <c r="H364" s="403"/>
      <c r="I364" s="8"/>
      <c r="J364" s="8"/>
      <c r="K364" s="425"/>
      <c r="L364" s="444"/>
      <c r="M364" s="444"/>
      <c r="N364" s="8"/>
      <c r="O364" s="8"/>
      <c r="P364" s="444"/>
      <c r="Q364" s="420"/>
      <c r="R364" s="421"/>
      <c r="S364" s="641">
        <f t="shared" ref="S364:S421" si="10">_xlfn.DAYS(U364,T364)</f>
        <v>0</v>
      </c>
      <c r="T364" s="420"/>
      <c r="U364" s="420"/>
      <c r="V364" s="420"/>
      <c r="W364" s="8"/>
      <c r="X364" s="403"/>
      <c r="Y364" s="421"/>
      <c r="Z364" s="8"/>
      <c r="AA364" s="420"/>
      <c r="AB364" s="420"/>
      <c r="AC364" s="420"/>
      <c r="AD364" s="420"/>
      <c r="AE364" s="420"/>
      <c r="AF364" s="420"/>
      <c r="AG364" s="633">
        <f t="shared" ref="AG364:AG421" ca="1" si="11">_xlfn.DAYS(U364,TODAY())</f>
        <v>-46148</v>
      </c>
      <c r="AH364" s="423"/>
      <c r="AI364" s="423"/>
      <c r="AJ364" s="346"/>
      <c r="AK364" s="432" t="s">
        <v>9097</v>
      </c>
      <c r="AL364" s="8"/>
      <c r="AM364" s="424"/>
      <c r="AN364" s="425"/>
      <c r="AO364" s="4"/>
      <c r="AP364" s="4"/>
      <c r="AQ364" s="234" t="e">
        <f>#REF!/R364</f>
        <v>#REF!</v>
      </c>
      <c r="AR364" s="234" t="e">
        <f>#REF!/AT364</f>
        <v>#REF!</v>
      </c>
      <c r="AS364" s="8"/>
      <c r="AT364" s="4">
        <f t="shared" ref="AT364:AT421" si="12">_xlfn.DAYS(U364,T364)</f>
        <v>0</v>
      </c>
      <c r="AU364" s="8"/>
      <c r="AV364" s="8"/>
      <c r="AW364" s="232"/>
      <c r="AX364" s="392"/>
      <c r="AY364" s="8"/>
      <c r="AZ364" s="392"/>
      <c r="BA364" s="420"/>
      <c r="BB364" s="421"/>
      <c r="BC364" s="422"/>
      <c r="BD364" s="420"/>
      <c r="BE364" s="8"/>
      <c r="BF364" s="8"/>
      <c r="BG364" s="232"/>
      <c r="BH364" s="4"/>
      <c r="BI364" s="8"/>
      <c r="BJ364" s="231"/>
      <c r="BK364" s="4"/>
      <c r="BL364" s="232"/>
      <c r="BM364" s="232"/>
      <c r="BN364" s="232"/>
      <c r="BO364" s="232"/>
      <c r="BP364" s="232"/>
      <c r="BQ364" s="8"/>
      <c r="BR364" s="403"/>
      <c r="BS364" s="8"/>
      <c r="BT364" s="8"/>
      <c r="BU364" s="8"/>
      <c r="BV364" s="8"/>
      <c r="BW364" s="421"/>
      <c r="BY364" s="405"/>
      <c r="BZ364" s="8"/>
      <c r="CA364" s="8"/>
      <c r="CB364" s="8"/>
      <c r="CC364" s="8"/>
      <c r="CD364" s="8"/>
      <c r="CE364" s="8"/>
      <c r="CF364" s="411">
        <f t="shared" ref="CF364:CF413" ca="1" si="13">DATEDIF(BY364,TODAY(),"Y")</f>
        <v>126</v>
      </c>
      <c r="CG364" s="421"/>
      <c r="CH364" s="421"/>
      <c r="CI364" s="8"/>
      <c r="CJ364" s="8"/>
      <c r="CK364" s="8"/>
    </row>
    <row r="365" spans="1:89" ht="30.75">
      <c r="A365" s="8">
        <v>364</v>
      </c>
      <c r="B365" s="419"/>
      <c r="C365" s="398">
        <v>2025</v>
      </c>
      <c r="D365" s="8" t="s">
        <v>9719</v>
      </c>
      <c r="E365" s="915" t="s">
        <v>9720</v>
      </c>
      <c r="F365" s="907" t="s">
        <v>9721</v>
      </c>
      <c r="G365" s="8" t="s">
        <v>6130</v>
      </c>
      <c r="H365" s="403"/>
      <c r="I365" s="8"/>
      <c r="J365" s="8"/>
      <c r="K365" s="425"/>
      <c r="L365" s="444"/>
      <c r="M365" s="444"/>
      <c r="N365" s="8"/>
      <c r="O365" s="8"/>
      <c r="P365" s="444"/>
      <c r="Q365" s="420"/>
      <c r="R365" s="421"/>
      <c r="S365" s="641">
        <f t="shared" si="10"/>
        <v>0</v>
      </c>
      <c r="T365" s="420"/>
      <c r="U365" s="420"/>
      <c r="V365" s="420"/>
      <c r="W365" s="8"/>
      <c r="X365" s="403"/>
      <c r="Y365" s="421"/>
      <c r="Z365" s="8"/>
      <c r="AA365" s="420"/>
      <c r="AB365" s="420"/>
      <c r="AC365" s="420"/>
      <c r="AD365" s="420"/>
      <c r="AE365" s="420"/>
      <c r="AF365" s="420"/>
      <c r="AG365" s="633">
        <f t="shared" ca="1" si="11"/>
        <v>-46148</v>
      </c>
      <c r="AH365" s="423"/>
      <c r="AI365" s="423"/>
      <c r="AJ365" s="346"/>
      <c r="AK365" s="432" t="s">
        <v>9097</v>
      </c>
      <c r="AL365" s="8"/>
      <c r="AM365" s="424"/>
      <c r="AN365" s="425"/>
      <c r="AO365" s="4"/>
      <c r="AP365" s="4"/>
      <c r="AQ365" s="234" t="e">
        <f>#REF!/R365</f>
        <v>#REF!</v>
      </c>
      <c r="AR365" s="234" t="e">
        <f>#REF!/AT365</f>
        <v>#REF!</v>
      </c>
      <c r="AS365" s="8"/>
      <c r="AT365" s="4">
        <f t="shared" si="12"/>
        <v>0</v>
      </c>
      <c r="AU365" s="8"/>
      <c r="AV365" s="8"/>
      <c r="AW365" s="232"/>
      <c r="AX365" s="392"/>
      <c r="AY365" s="8"/>
      <c r="AZ365" s="392"/>
      <c r="BA365" s="420"/>
      <c r="BB365" s="421"/>
      <c r="BC365" s="422"/>
      <c r="BD365" s="420"/>
      <c r="BE365" s="8"/>
      <c r="BF365" s="8"/>
      <c r="BG365" s="232"/>
      <c r="BH365" s="4"/>
      <c r="BI365" s="8"/>
      <c r="BJ365" s="231"/>
      <c r="BK365" s="4"/>
      <c r="BL365" s="232"/>
      <c r="BM365" s="232"/>
      <c r="BN365" s="232"/>
      <c r="BO365" s="232"/>
      <c r="BP365" s="232"/>
      <c r="BQ365" s="8"/>
      <c r="BR365" s="403"/>
      <c r="BS365" s="8"/>
      <c r="BT365" s="8"/>
      <c r="BU365" s="8"/>
      <c r="BV365" s="8"/>
      <c r="BW365" s="421"/>
      <c r="BY365" s="405"/>
      <c r="BZ365" s="8"/>
      <c r="CA365" s="8"/>
      <c r="CB365" s="8"/>
      <c r="CC365" s="8"/>
      <c r="CD365" s="8"/>
      <c r="CE365" s="8"/>
      <c r="CF365" s="411">
        <f t="shared" ca="1" si="13"/>
        <v>126</v>
      </c>
      <c r="CG365" s="421"/>
      <c r="CH365" s="421"/>
      <c r="CI365" s="8"/>
      <c r="CJ365" s="8"/>
      <c r="CK365" s="8"/>
    </row>
    <row r="366" spans="1:89">
      <c r="A366" s="8">
        <v>365</v>
      </c>
      <c r="B366" s="419"/>
      <c r="C366" s="398">
        <v>2025</v>
      </c>
      <c r="D366" s="8" t="s">
        <v>9722</v>
      </c>
      <c r="E366" s="915" t="s">
        <v>9723</v>
      </c>
      <c r="F366" s="907" t="s">
        <v>9724</v>
      </c>
      <c r="G366" s="8" t="s">
        <v>6130</v>
      </c>
      <c r="H366" s="403"/>
      <c r="I366" s="8"/>
      <c r="J366" s="8"/>
      <c r="K366" s="425"/>
      <c r="L366" s="444"/>
      <c r="M366" s="444"/>
      <c r="N366" s="8"/>
      <c r="O366" s="8"/>
      <c r="P366" s="444"/>
      <c r="Q366" s="420"/>
      <c r="R366" s="421"/>
      <c r="S366" s="641">
        <f t="shared" si="10"/>
        <v>0</v>
      </c>
      <c r="T366" s="420"/>
      <c r="U366" s="420"/>
      <c r="V366" s="420"/>
      <c r="W366" s="8"/>
      <c r="X366" s="403"/>
      <c r="Y366" s="421"/>
      <c r="Z366" s="8"/>
      <c r="AA366" s="420"/>
      <c r="AB366" s="420"/>
      <c r="AC366" s="420"/>
      <c r="AD366" s="420"/>
      <c r="AE366" s="420"/>
      <c r="AF366" s="420"/>
      <c r="AG366" s="633">
        <f t="shared" ca="1" si="11"/>
        <v>-46148</v>
      </c>
      <c r="AH366" s="423"/>
      <c r="AI366" s="423"/>
      <c r="AJ366" s="346"/>
      <c r="AK366" s="432" t="s">
        <v>9097</v>
      </c>
      <c r="AL366" s="8"/>
      <c r="AM366" s="424"/>
      <c r="AN366" s="425"/>
      <c r="AO366" s="4"/>
      <c r="AP366" s="4"/>
      <c r="AQ366" s="234" t="e">
        <f>#REF!/R366</f>
        <v>#REF!</v>
      </c>
      <c r="AR366" s="234" t="e">
        <f>#REF!/AT366</f>
        <v>#REF!</v>
      </c>
      <c r="AS366" s="8"/>
      <c r="AT366" s="4">
        <f t="shared" si="12"/>
        <v>0</v>
      </c>
      <c r="AU366" s="8"/>
      <c r="AV366" s="8"/>
      <c r="AW366" s="232"/>
      <c r="AX366" s="392"/>
      <c r="AY366" s="8"/>
      <c r="AZ366" s="392"/>
      <c r="BA366" s="420"/>
      <c r="BB366" s="421"/>
      <c r="BC366" s="422"/>
      <c r="BD366" s="420"/>
      <c r="BE366" s="8"/>
      <c r="BF366" s="8"/>
      <c r="BG366" s="232"/>
      <c r="BH366" s="4"/>
      <c r="BI366" s="8"/>
      <c r="BJ366" s="231"/>
      <c r="BK366" s="4"/>
      <c r="BL366" s="232"/>
      <c r="BM366" s="232"/>
      <c r="BN366" s="232"/>
      <c r="BO366" s="232"/>
      <c r="BP366" s="232"/>
      <c r="BQ366" s="8"/>
      <c r="BR366" s="403"/>
      <c r="BS366" s="8"/>
      <c r="BT366" s="8"/>
      <c r="BU366" s="8"/>
      <c r="BV366" s="8"/>
      <c r="BW366" s="421"/>
      <c r="BY366" s="405"/>
      <c r="BZ366" s="8"/>
      <c r="CA366" s="8"/>
      <c r="CB366" s="8"/>
      <c r="CC366" s="8"/>
      <c r="CD366" s="8"/>
      <c r="CE366" s="8"/>
      <c r="CF366" s="411">
        <f t="shared" ca="1" si="13"/>
        <v>126</v>
      </c>
      <c r="CG366" s="421"/>
      <c r="CH366" s="421"/>
      <c r="CI366" s="8"/>
      <c r="CJ366" s="8"/>
      <c r="CK366" s="8"/>
    </row>
    <row r="367" spans="1:89">
      <c r="A367" s="8">
        <v>366</v>
      </c>
      <c r="B367" s="419"/>
      <c r="C367" s="398">
        <v>2025</v>
      </c>
      <c r="D367" s="8" t="s">
        <v>9725</v>
      </c>
      <c r="E367" s="915" t="s">
        <v>9726</v>
      </c>
      <c r="F367" s="907" t="s">
        <v>9727</v>
      </c>
      <c r="G367" s="8" t="s">
        <v>6130</v>
      </c>
      <c r="H367" s="403"/>
      <c r="I367" s="8"/>
      <c r="J367" s="8"/>
      <c r="K367" s="425"/>
      <c r="L367" s="444"/>
      <c r="M367" s="444"/>
      <c r="N367" s="8"/>
      <c r="O367" s="8"/>
      <c r="P367" s="444"/>
      <c r="Q367" s="420"/>
      <c r="R367" s="421"/>
      <c r="S367" s="641">
        <f t="shared" si="10"/>
        <v>0</v>
      </c>
      <c r="T367" s="420"/>
      <c r="U367" s="420"/>
      <c r="V367" s="420"/>
      <c r="W367" s="8"/>
      <c r="X367" s="403"/>
      <c r="Y367" s="421"/>
      <c r="Z367" s="8"/>
      <c r="AA367" s="420"/>
      <c r="AB367" s="420"/>
      <c r="AC367" s="420"/>
      <c r="AD367" s="420"/>
      <c r="AE367" s="420"/>
      <c r="AF367" s="420"/>
      <c r="AG367" s="633">
        <f t="shared" ca="1" si="11"/>
        <v>-46148</v>
      </c>
      <c r="AH367" s="423"/>
      <c r="AI367" s="423"/>
      <c r="AJ367" s="346"/>
      <c r="AK367" s="432" t="s">
        <v>9097</v>
      </c>
      <c r="AL367" s="8"/>
      <c r="AM367" s="424"/>
      <c r="AN367" s="425"/>
      <c r="AO367" s="4"/>
      <c r="AP367" s="4"/>
      <c r="AQ367" s="234" t="e">
        <f>#REF!/R367</f>
        <v>#REF!</v>
      </c>
      <c r="AR367" s="234" t="e">
        <f>#REF!/AT367</f>
        <v>#REF!</v>
      </c>
      <c r="AS367" s="8"/>
      <c r="AT367" s="4">
        <f t="shared" si="12"/>
        <v>0</v>
      </c>
      <c r="AU367" s="8"/>
      <c r="AV367" s="8"/>
      <c r="AW367" s="232"/>
      <c r="AX367" s="392"/>
      <c r="AY367" s="8"/>
      <c r="AZ367" s="392"/>
      <c r="BA367" s="420"/>
      <c r="BB367" s="421"/>
      <c r="BC367" s="422"/>
      <c r="BD367" s="420"/>
      <c r="BE367" s="8"/>
      <c r="BF367" s="8"/>
      <c r="BG367" s="232"/>
      <c r="BH367" s="4"/>
      <c r="BI367" s="8"/>
      <c r="BJ367" s="231"/>
      <c r="BK367" s="4"/>
      <c r="BL367" s="232"/>
      <c r="BM367" s="232"/>
      <c r="BN367" s="232"/>
      <c r="BO367" s="232"/>
      <c r="BP367" s="232"/>
      <c r="BQ367" s="8"/>
      <c r="BR367" s="403"/>
      <c r="BS367" s="8"/>
      <c r="BT367" s="8"/>
      <c r="BU367" s="8"/>
      <c r="BV367" s="8"/>
      <c r="BW367" s="421"/>
      <c r="BY367" s="405"/>
      <c r="BZ367" s="8"/>
      <c r="CA367" s="8"/>
      <c r="CB367" s="8"/>
      <c r="CC367" s="8"/>
      <c r="CD367" s="8"/>
      <c r="CE367" s="8"/>
      <c r="CF367" s="411">
        <f t="shared" ca="1" si="13"/>
        <v>126</v>
      </c>
      <c r="CG367" s="421"/>
      <c r="CH367" s="421"/>
      <c r="CI367" s="8"/>
      <c r="CJ367" s="8"/>
      <c r="CK367" s="8"/>
    </row>
    <row r="368" spans="1:89">
      <c r="A368" s="8">
        <v>367</v>
      </c>
      <c r="B368" s="419"/>
      <c r="C368" s="398">
        <v>2025</v>
      </c>
      <c r="D368" s="8" t="s">
        <v>9728</v>
      </c>
      <c r="E368" s="915" t="s">
        <v>9729</v>
      </c>
      <c r="F368" s="907" t="s">
        <v>9730</v>
      </c>
      <c r="G368" s="8" t="s">
        <v>6130</v>
      </c>
      <c r="H368" s="403"/>
      <c r="I368" s="8"/>
      <c r="J368" s="8"/>
      <c r="K368" s="425"/>
      <c r="L368" s="444"/>
      <c r="M368" s="444"/>
      <c r="N368" s="8"/>
      <c r="O368" s="8"/>
      <c r="P368" s="444"/>
      <c r="Q368" s="420"/>
      <c r="R368" s="421"/>
      <c r="S368" s="641">
        <f t="shared" si="10"/>
        <v>0</v>
      </c>
      <c r="T368" s="420"/>
      <c r="U368" s="420"/>
      <c r="V368" s="420"/>
      <c r="W368" s="8"/>
      <c r="X368" s="403"/>
      <c r="Y368" s="421"/>
      <c r="Z368" s="8"/>
      <c r="AA368" s="420"/>
      <c r="AB368" s="420"/>
      <c r="AC368" s="420"/>
      <c r="AD368" s="420"/>
      <c r="AE368" s="420"/>
      <c r="AF368" s="420"/>
      <c r="AG368" s="633">
        <f t="shared" ca="1" si="11"/>
        <v>-46148</v>
      </c>
      <c r="AH368" s="423"/>
      <c r="AI368" s="423"/>
      <c r="AJ368" s="346"/>
      <c r="AK368" s="432" t="s">
        <v>9097</v>
      </c>
      <c r="AL368" s="8"/>
      <c r="AM368" s="424"/>
      <c r="AN368" s="425"/>
      <c r="AO368" s="4"/>
      <c r="AP368" s="4"/>
      <c r="AQ368" s="234" t="e">
        <f>#REF!/R368</f>
        <v>#REF!</v>
      </c>
      <c r="AR368" s="234" t="e">
        <f>#REF!/AT368</f>
        <v>#REF!</v>
      </c>
      <c r="AS368" s="8"/>
      <c r="AT368" s="4">
        <f t="shared" si="12"/>
        <v>0</v>
      </c>
      <c r="AU368" s="8"/>
      <c r="AV368" s="8"/>
      <c r="AW368" s="232"/>
      <c r="AX368" s="392"/>
      <c r="AY368" s="8"/>
      <c r="AZ368" s="392"/>
      <c r="BA368" s="420"/>
      <c r="BB368" s="421"/>
      <c r="BC368" s="422"/>
      <c r="BD368" s="420"/>
      <c r="BE368" s="8"/>
      <c r="BF368" s="8"/>
      <c r="BG368" s="232"/>
      <c r="BH368" s="4"/>
      <c r="BI368" s="8"/>
      <c r="BJ368" s="231"/>
      <c r="BK368" s="4"/>
      <c r="BL368" s="232"/>
      <c r="BM368" s="232"/>
      <c r="BN368" s="232"/>
      <c r="BO368" s="232"/>
      <c r="BP368" s="232"/>
      <c r="BQ368" s="8"/>
      <c r="BR368" s="403"/>
      <c r="BS368" s="8"/>
      <c r="BT368" s="8"/>
      <c r="BU368" s="8"/>
      <c r="BV368" s="8"/>
      <c r="BW368" s="421"/>
      <c r="BY368" s="405"/>
      <c r="BZ368" s="8"/>
      <c r="CA368" s="8"/>
      <c r="CB368" s="8"/>
      <c r="CC368" s="8"/>
      <c r="CD368" s="8"/>
      <c r="CE368" s="8"/>
      <c r="CF368" s="411">
        <f t="shared" ca="1" si="13"/>
        <v>126</v>
      </c>
      <c r="CG368" s="421"/>
      <c r="CH368" s="421"/>
      <c r="CI368" s="8"/>
      <c r="CJ368" s="8"/>
      <c r="CK368" s="8"/>
    </row>
    <row r="369" spans="1:89" ht="91.5">
      <c r="A369" s="8">
        <v>368</v>
      </c>
      <c r="B369" s="419" t="s">
        <v>9731</v>
      </c>
      <c r="C369" s="398">
        <v>2025</v>
      </c>
      <c r="D369" s="8" t="s">
        <v>9732</v>
      </c>
      <c r="E369" s="915" t="s">
        <v>9733</v>
      </c>
      <c r="F369" s="907" t="s">
        <v>9734</v>
      </c>
      <c r="G369" s="8" t="s">
        <v>6130</v>
      </c>
      <c r="H369" s="403">
        <v>79240596</v>
      </c>
      <c r="I369" s="8"/>
      <c r="J369" s="8" t="s">
        <v>6131</v>
      </c>
      <c r="K369" s="425" t="s">
        <v>6250</v>
      </c>
      <c r="L369" s="444" t="s">
        <v>6262</v>
      </c>
      <c r="M369" s="444" t="s">
        <v>6530</v>
      </c>
      <c r="N369" s="8">
        <v>10</v>
      </c>
      <c r="O369" s="8" t="s">
        <v>6135</v>
      </c>
      <c r="P369" s="444" t="s">
        <v>9735</v>
      </c>
      <c r="Q369" s="420">
        <v>46010</v>
      </c>
      <c r="R369" s="421"/>
      <c r="S369" s="641">
        <v>32</v>
      </c>
      <c r="T369" s="420">
        <v>46010</v>
      </c>
      <c r="U369" s="420">
        <v>46042</v>
      </c>
      <c r="V369" s="420"/>
      <c r="W369" s="8"/>
      <c r="X369" s="403"/>
      <c r="Y369" s="421" t="s">
        <v>21</v>
      </c>
      <c r="Z369" s="8" t="s">
        <v>21</v>
      </c>
      <c r="AA369" s="420"/>
      <c r="AB369" s="420"/>
      <c r="AC369" s="420"/>
      <c r="AD369" s="420"/>
      <c r="AE369" s="420"/>
      <c r="AF369" s="420"/>
      <c r="AG369" s="633">
        <f t="shared" ca="1" si="11"/>
        <v>-106</v>
      </c>
      <c r="AH369" s="423" t="s">
        <v>6137</v>
      </c>
      <c r="AI369" s="423" t="s">
        <v>6138</v>
      </c>
      <c r="AJ369" s="346" t="s">
        <v>9736</v>
      </c>
      <c r="AK369" s="432" t="s">
        <v>9097</v>
      </c>
      <c r="AL369" s="8" t="s">
        <v>6490</v>
      </c>
      <c r="AM369" s="424"/>
      <c r="AN369" s="425"/>
      <c r="AO369" s="4"/>
      <c r="AP369" s="4"/>
      <c r="AQ369" s="234" t="e">
        <f>#REF!/R369</f>
        <v>#REF!</v>
      </c>
      <c r="AR369" s="234" t="e">
        <f>#REF!/AT369</f>
        <v>#REF!</v>
      </c>
      <c r="AS369" s="8"/>
      <c r="AT369" s="4">
        <f t="shared" si="12"/>
        <v>32</v>
      </c>
      <c r="AU369" s="8"/>
      <c r="AV369" s="8">
        <v>1115</v>
      </c>
      <c r="AW369" s="232"/>
      <c r="AX369" s="392"/>
      <c r="AY369" s="8">
        <v>1369</v>
      </c>
      <c r="AZ369" s="392">
        <v>2666666</v>
      </c>
      <c r="BA369" s="420">
        <v>46010</v>
      </c>
      <c r="BB369" s="421"/>
      <c r="BC369" s="422"/>
      <c r="BD369" s="420"/>
      <c r="BE369" s="8"/>
      <c r="BF369" s="8" t="s">
        <v>6144</v>
      </c>
      <c r="BG369" s="232">
        <v>46010</v>
      </c>
      <c r="BH369" s="4">
        <v>4</v>
      </c>
      <c r="BI369" s="8"/>
      <c r="BJ369" s="231" t="s">
        <v>9737</v>
      </c>
      <c r="BK369" s="4" t="s">
        <v>202</v>
      </c>
      <c r="BL369" s="232">
        <v>46010</v>
      </c>
      <c r="BM369" s="232">
        <v>46010</v>
      </c>
      <c r="BN369" s="232">
        <v>46224</v>
      </c>
      <c r="BO369" s="232" t="s">
        <v>6144</v>
      </c>
      <c r="BP369" s="232"/>
      <c r="BQ369" s="8"/>
      <c r="BR369" s="403"/>
      <c r="BS369" s="8" t="s">
        <v>875</v>
      </c>
      <c r="BT369" s="8"/>
      <c r="BU369" s="8" t="s">
        <v>6147</v>
      </c>
      <c r="BV369" s="8" t="s">
        <v>6148</v>
      </c>
      <c r="BW369" s="421">
        <v>3213314900</v>
      </c>
      <c r="BX369" s="591" t="s">
        <v>9738</v>
      </c>
      <c r="BY369" s="405"/>
      <c r="BZ369" s="8" t="s">
        <v>6554</v>
      </c>
      <c r="CA369" s="8"/>
      <c r="CB369" s="8"/>
      <c r="CC369" s="8" t="s">
        <v>9739</v>
      </c>
      <c r="CD369" s="8"/>
      <c r="CE369" s="8" t="s">
        <v>797</v>
      </c>
      <c r="CF369" s="411">
        <f t="shared" ca="1" si="13"/>
        <v>126</v>
      </c>
      <c r="CG369" s="421" t="s">
        <v>6165</v>
      </c>
      <c r="CH369" s="421" t="s">
        <v>6245</v>
      </c>
      <c r="CI369" s="198" t="s">
        <v>9740</v>
      </c>
      <c r="CJ369" s="8"/>
      <c r="CK369" s="8"/>
    </row>
    <row r="370" spans="1:89">
      <c r="A370" s="8">
        <v>369</v>
      </c>
      <c r="B370" s="419" t="s">
        <v>9741</v>
      </c>
      <c r="C370" s="398">
        <v>2025</v>
      </c>
      <c r="D370" s="8" t="s">
        <v>9742</v>
      </c>
      <c r="E370" s="915" t="s">
        <v>9743</v>
      </c>
      <c r="F370" s="721" t="s">
        <v>9744</v>
      </c>
      <c r="G370" s="8" t="s">
        <v>6130</v>
      </c>
      <c r="H370" s="403">
        <v>1022953015</v>
      </c>
      <c r="I370" s="8"/>
      <c r="J370" s="8" t="s">
        <v>6131</v>
      </c>
      <c r="K370" s="425" t="s">
        <v>9745</v>
      </c>
      <c r="L370" s="444" t="s">
        <v>9746</v>
      </c>
      <c r="M370" s="728" t="s">
        <v>6530</v>
      </c>
      <c r="N370" s="417">
        <v>10</v>
      </c>
      <c r="O370" s="417" t="s">
        <v>6135</v>
      </c>
      <c r="P370" s="444" t="s">
        <v>9747</v>
      </c>
      <c r="Q370" s="420">
        <v>46010</v>
      </c>
      <c r="R370" s="421">
        <v>1</v>
      </c>
      <c r="S370" s="641">
        <v>2</v>
      </c>
      <c r="T370" s="420">
        <v>46013</v>
      </c>
      <c r="U370" s="420">
        <v>46045</v>
      </c>
      <c r="V370" s="420"/>
      <c r="W370" s="8"/>
      <c r="X370" s="403"/>
      <c r="Y370" s="421"/>
      <c r="Z370" s="8"/>
      <c r="AA370" s="420"/>
      <c r="AB370" s="420"/>
      <c r="AC370" s="420"/>
      <c r="AD370" s="420"/>
      <c r="AE370" s="420"/>
      <c r="AF370" s="420"/>
      <c r="AG370" s="633">
        <f t="shared" ca="1" si="11"/>
        <v>-103</v>
      </c>
      <c r="AH370" s="423" t="s">
        <v>6137</v>
      </c>
      <c r="AI370" s="423" t="s">
        <v>6138</v>
      </c>
      <c r="AJ370" s="346"/>
      <c r="AK370" s="432" t="s">
        <v>9097</v>
      </c>
      <c r="AL370" s="8" t="s">
        <v>1527</v>
      </c>
      <c r="AM370" s="424"/>
      <c r="AN370" s="425"/>
      <c r="AO370" s="4">
        <v>144327</v>
      </c>
      <c r="AP370" s="4"/>
      <c r="AQ370" s="234">
        <v>2666666</v>
      </c>
      <c r="AR370" s="234" t="e">
        <f>#REF!/AT370</f>
        <v>#REF!</v>
      </c>
      <c r="AS370" s="8" t="s">
        <v>9742</v>
      </c>
      <c r="AT370" s="4">
        <f t="shared" si="12"/>
        <v>32</v>
      </c>
      <c r="AU370" s="8" t="s">
        <v>6143</v>
      </c>
      <c r="AV370" s="8">
        <v>1115</v>
      </c>
      <c r="AW370" s="232">
        <v>45995</v>
      </c>
      <c r="AX370" s="392">
        <v>67500000</v>
      </c>
      <c r="AY370" s="8">
        <v>1370</v>
      </c>
      <c r="AZ370" s="392">
        <v>2666666</v>
      </c>
      <c r="BA370" s="420">
        <v>46010</v>
      </c>
      <c r="BB370" s="421"/>
      <c r="BC370" s="422"/>
      <c r="BD370" s="420"/>
      <c r="BE370" s="8"/>
      <c r="BF370" s="8" t="s">
        <v>6144</v>
      </c>
      <c r="BG370" s="232">
        <v>46010</v>
      </c>
      <c r="BH370" s="4">
        <v>4</v>
      </c>
      <c r="BI370" s="8">
        <v>4</v>
      </c>
      <c r="BJ370" s="231" t="s">
        <v>9748</v>
      </c>
      <c r="BK370" s="4" t="s">
        <v>202</v>
      </c>
      <c r="BL370" s="232">
        <v>46010</v>
      </c>
      <c r="BM370" s="232">
        <v>46010</v>
      </c>
      <c r="BN370" s="232">
        <v>46224</v>
      </c>
      <c r="BO370" s="232" t="s">
        <v>6144</v>
      </c>
      <c r="BP370" s="232" t="s">
        <v>805</v>
      </c>
      <c r="BQ370" s="798" t="s">
        <v>9744</v>
      </c>
      <c r="BR370" s="403">
        <v>1022953015</v>
      </c>
      <c r="BS370" s="417" t="s">
        <v>875</v>
      </c>
      <c r="BT370" s="8"/>
      <c r="BU370" s="8" t="s">
        <v>6162</v>
      </c>
      <c r="BV370" s="8"/>
      <c r="BW370" s="421"/>
      <c r="BY370" s="405"/>
      <c r="BZ370" s="8"/>
      <c r="CA370" s="8"/>
      <c r="CB370" s="8"/>
      <c r="CC370" s="8"/>
      <c r="CD370" s="8"/>
      <c r="CE370" s="8"/>
      <c r="CF370" s="411">
        <f t="shared" ca="1" si="13"/>
        <v>126</v>
      </c>
      <c r="CG370" s="421"/>
      <c r="CH370" s="421"/>
      <c r="CI370" s="8"/>
      <c r="CJ370" s="8"/>
      <c r="CK370" s="8"/>
    </row>
    <row r="371" spans="1:89">
      <c r="A371" s="8">
        <v>370</v>
      </c>
      <c r="B371" s="419" t="s">
        <v>9741</v>
      </c>
      <c r="C371" s="398">
        <v>2025</v>
      </c>
      <c r="D371" s="8" t="s">
        <v>9749</v>
      </c>
      <c r="E371" s="915" t="s">
        <v>9750</v>
      </c>
      <c r="F371" s="721" t="s">
        <v>9751</v>
      </c>
      <c r="G371" s="8" t="s">
        <v>6130</v>
      </c>
      <c r="H371" s="403"/>
      <c r="I371" s="8"/>
      <c r="J371" s="8"/>
      <c r="K371" s="425"/>
      <c r="L371" s="444"/>
      <c r="M371" s="444"/>
      <c r="N371" s="8"/>
      <c r="O371" s="8"/>
      <c r="P371" s="444"/>
      <c r="Q371" s="420"/>
      <c r="R371" s="421"/>
      <c r="S371" s="641">
        <f t="shared" si="10"/>
        <v>0</v>
      </c>
      <c r="T371" s="420"/>
      <c r="U371" s="420"/>
      <c r="V371" s="420"/>
      <c r="W371" s="8"/>
      <c r="X371" s="403"/>
      <c r="Y371" s="421"/>
      <c r="Z371" s="8"/>
      <c r="AA371" s="420"/>
      <c r="AB371" s="420"/>
      <c r="AC371" s="420"/>
      <c r="AD371" s="420"/>
      <c r="AE371" s="420"/>
      <c r="AF371" s="420"/>
      <c r="AG371" s="633">
        <f t="shared" ca="1" si="11"/>
        <v>-46148</v>
      </c>
      <c r="AH371" s="423"/>
      <c r="AI371" s="423"/>
      <c r="AJ371" s="346"/>
      <c r="AK371" s="432" t="s">
        <v>9097</v>
      </c>
      <c r="AL371" s="8"/>
      <c r="AM371" s="424"/>
      <c r="AN371" s="425"/>
      <c r="AO371" s="4"/>
      <c r="AP371" s="4"/>
      <c r="AQ371" s="234" t="e">
        <f>#REF!/R371</f>
        <v>#REF!</v>
      </c>
      <c r="AR371" s="234" t="e">
        <f>#REF!/AT371</f>
        <v>#REF!</v>
      </c>
      <c r="AS371" s="8"/>
      <c r="AT371" s="4">
        <f t="shared" si="12"/>
        <v>0</v>
      </c>
      <c r="AU371" s="8"/>
      <c r="AV371" s="8"/>
      <c r="AW371" s="232"/>
      <c r="AX371" s="392"/>
      <c r="AY371" s="8"/>
      <c r="AZ371" s="392"/>
      <c r="BA371" s="420"/>
      <c r="BB371" s="421"/>
      <c r="BC371" s="422"/>
      <c r="BD371" s="420"/>
      <c r="BE371" s="8"/>
      <c r="BF371" s="8"/>
      <c r="BG371" s="232"/>
      <c r="BH371" s="4"/>
      <c r="BI371" s="8"/>
      <c r="BJ371" s="231"/>
      <c r="BK371" s="4"/>
      <c r="BL371" s="232"/>
      <c r="BM371" s="232"/>
      <c r="BN371" s="232"/>
      <c r="BO371" s="232"/>
      <c r="BP371" s="232"/>
      <c r="BQ371" s="8"/>
      <c r="BR371" s="403"/>
      <c r="BS371" s="8"/>
      <c r="BT371" s="8"/>
      <c r="BU371" s="8"/>
      <c r="BV371" s="8"/>
      <c r="BW371" s="421"/>
      <c r="BY371" s="405"/>
      <c r="BZ371" s="8"/>
      <c r="CA371" s="8"/>
      <c r="CB371" s="8"/>
      <c r="CC371" s="8"/>
      <c r="CD371" s="8"/>
      <c r="CE371" s="8"/>
      <c r="CF371" s="411">
        <f t="shared" ca="1" si="13"/>
        <v>126</v>
      </c>
      <c r="CG371" s="421"/>
      <c r="CH371" s="421"/>
      <c r="CI371" s="8"/>
      <c r="CJ371" s="8"/>
      <c r="CK371" s="8"/>
    </row>
    <row r="372" spans="1:89">
      <c r="A372" s="8">
        <v>371</v>
      </c>
      <c r="B372" s="419" t="s">
        <v>9741</v>
      </c>
      <c r="C372" s="398">
        <v>2025</v>
      </c>
      <c r="D372" s="8" t="s">
        <v>9752</v>
      </c>
      <c r="E372" s="915" t="s">
        <v>9753</v>
      </c>
      <c r="F372" s="721" t="s">
        <v>9754</v>
      </c>
      <c r="G372" s="8" t="s">
        <v>6130</v>
      </c>
      <c r="H372" s="403"/>
      <c r="I372" s="8"/>
      <c r="J372" s="8"/>
      <c r="K372" s="425"/>
      <c r="L372" s="444"/>
      <c r="M372" s="444"/>
      <c r="N372" s="8"/>
      <c r="O372" s="8"/>
      <c r="P372" s="444"/>
      <c r="Q372" s="420"/>
      <c r="R372" s="421"/>
      <c r="S372" s="641">
        <f t="shared" si="10"/>
        <v>0</v>
      </c>
      <c r="T372" s="420"/>
      <c r="U372" s="420"/>
      <c r="V372" s="420"/>
      <c r="W372" s="8"/>
      <c r="X372" s="403"/>
      <c r="Y372" s="421"/>
      <c r="Z372" s="8"/>
      <c r="AA372" s="420"/>
      <c r="AB372" s="420"/>
      <c r="AC372" s="420"/>
      <c r="AD372" s="420"/>
      <c r="AE372" s="420"/>
      <c r="AF372" s="420"/>
      <c r="AG372" s="633">
        <f t="shared" ca="1" si="11"/>
        <v>-46148</v>
      </c>
      <c r="AH372" s="423"/>
      <c r="AI372" s="423"/>
      <c r="AJ372" s="346"/>
      <c r="AK372" s="432" t="s">
        <v>9097</v>
      </c>
      <c r="AL372" s="8"/>
      <c r="AM372" s="424"/>
      <c r="AN372" s="425"/>
      <c r="AO372" s="4"/>
      <c r="AP372" s="4"/>
      <c r="AQ372" s="234" t="e">
        <f>#REF!/R372</f>
        <v>#REF!</v>
      </c>
      <c r="AR372" s="234" t="e">
        <f>#REF!/AT372</f>
        <v>#REF!</v>
      </c>
      <c r="AS372" s="8"/>
      <c r="AT372" s="4">
        <f t="shared" si="12"/>
        <v>0</v>
      </c>
      <c r="AU372" s="8"/>
      <c r="AV372" s="8"/>
      <c r="AW372" s="232"/>
      <c r="AX372" s="392"/>
      <c r="AY372" s="8"/>
      <c r="AZ372" s="392"/>
      <c r="BA372" s="420"/>
      <c r="BB372" s="421"/>
      <c r="BC372" s="422"/>
      <c r="BD372" s="420"/>
      <c r="BE372" s="8"/>
      <c r="BF372" s="8"/>
      <c r="BG372" s="232"/>
      <c r="BH372" s="4"/>
      <c r="BI372" s="8"/>
      <c r="BJ372" s="231"/>
      <c r="BK372" s="4"/>
      <c r="BL372" s="232"/>
      <c r="BM372" s="232"/>
      <c r="BN372" s="232"/>
      <c r="BO372" s="232"/>
      <c r="BP372" s="232"/>
      <c r="BQ372" s="8"/>
      <c r="BR372" s="403"/>
      <c r="BS372" s="8"/>
      <c r="BT372" s="8"/>
      <c r="BU372" s="8"/>
      <c r="BV372" s="8"/>
      <c r="BW372" s="421"/>
      <c r="BY372" s="405"/>
      <c r="BZ372" s="8"/>
      <c r="CA372" s="8"/>
      <c r="CB372" s="8"/>
      <c r="CC372" s="8"/>
      <c r="CD372" s="8"/>
      <c r="CE372" s="8"/>
      <c r="CF372" s="411">
        <f t="shared" ca="1" si="13"/>
        <v>126</v>
      </c>
      <c r="CG372" s="421"/>
      <c r="CH372" s="421"/>
      <c r="CI372" s="8"/>
      <c r="CJ372" s="8"/>
      <c r="CK372" s="8"/>
    </row>
    <row r="373" spans="1:89" s="478" customFormat="1" ht="91.5">
      <c r="A373" s="417">
        <v>372</v>
      </c>
      <c r="B373" s="419" t="s">
        <v>9741</v>
      </c>
      <c r="C373" s="727">
        <v>2025</v>
      </c>
      <c r="D373" s="417" t="s">
        <v>9755</v>
      </c>
      <c r="E373" s="918" t="s">
        <v>9755</v>
      </c>
      <c r="F373" s="909" t="s">
        <v>6989</v>
      </c>
      <c r="G373" s="417" t="s">
        <v>6130</v>
      </c>
      <c r="H373" s="467">
        <v>52381922</v>
      </c>
      <c r="I373" s="417">
        <v>9</v>
      </c>
      <c r="J373" s="417" t="s">
        <v>6131</v>
      </c>
      <c r="K373" s="426" t="s">
        <v>6990</v>
      </c>
      <c r="L373" s="728" t="s">
        <v>6991</v>
      </c>
      <c r="M373" s="728" t="s">
        <v>6530</v>
      </c>
      <c r="N373" s="417">
        <v>10</v>
      </c>
      <c r="O373" s="417" t="s">
        <v>6135</v>
      </c>
      <c r="P373" s="728" t="s">
        <v>9756</v>
      </c>
      <c r="Q373" s="468">
        <v>46010</v>
      </c>
      <c r="R373" s="469">
        <v>1</v>
      </c>
      <c r="S373" s="666">
        <v>0</v>
      </c>
      <c r="T373" s="468" t="s">
        <v>9757</v>
      </c>
      <c r="U373" s="468">
        <v>46045</v>
      </c>
      <c r="V373" s="468"/>
      <c r="W373" s="417"/>
      <c r="X373" s="467"/>
      <c r="Y373" s="469"/>
      <c r="Z373" s="417"/>
      <c r="AA373" s="468"/>
      <c r="AB373" s="468"/>
      <c r="AC373" s="468"/>
      <c r="AD373" s="468"/>
      <c r="AE373" s="468"/>
      <c r="AF373" s="468"/>
      <c r="AG373" s="729">
        <f t="shared" ca="1" si="11"/>
        <v>-103</v>
      </c>
      <c r="AH373" s="472" t="s">
        <v>6137</v>
      </c>
      <c r="AI373" s="472" t="s">
        <v>6138</v>
      </c>
      <c r="AJ373" s="473"/>
      <c r="AK373" s="730" t="s">
        <v>9097</v>
      </c>
      <c r="AL373" s="417"/>
      <c r="AM373" s="474"/>
      <c r="AN373" s="426"/>
      <c r="AO373" s="470">
        <v>144117</v>
      </c>
      <c r="AP373" s="470"/>
      <c r="AQ373" s="475" t="e">
        <f>#REF!/R373</f>
        <v>#REF!</v>
      </c>
      <c r="AR373" s="475" t="e">
        <f>#REF!/AT373</f>
        <v>#REF!</v>
      </c>
      <c r="AS373" s="417" t="s">
        <v>9758</v>
      </c>
      <c r="AT373" s="470">
        <v>0</v>
      </c>
      <c r="AU373" s="417" t="s">
        <v>6143</v>
      </c>
      <c r="AV373" s="417">
        <v>1112</v>
      </c>
      <c r="AW373" s="476"/>
      <c r="AX373" s="477"/>
      <c r="AY373" s="417">
        <v>1388</v>
      </c>
      <c r="AZ373" s="477">
        <v>6500000</v>
      </c>
      <c r="BA373" s="468">
        <v>46015</v>
      </c>
      <c r="BB373" s="469"/>
      <c r="BC373" s="471"/>
      <c r="BD373" s="468"/>
      <c r="BE373" s="417"/>
      <c r="BF373" s="417" t="s">
        <v>6144</v>
      </c>
      <c r="BG373" s="476">
        <v>46015</v>
      </c>
      <c r="BH373" s="470">
        <v>1</v>
      </c>
      <c r="BI373" s="417"/>
      <c r="BJ373" s="479" t="s">
        <v>9759</v>
      </c>
      <c r="BK373" s="470" t="s">
        <v>202</v>
      </c>
      <c r="BL373" s="476">
        <v>46013</v>
      </c>
      <c r="BM373" s="476">
        <v>46010</v>
      </c>
      <c r="BN373" s="476">
        <v>46231</v>
      </c>
      <c r="BO373" s="476" t="s">
        <v>6144</v>
      </c>
      <c r="BP373" s="476" t="s">
        <v>805</v>
      </c>
      <c r="BQ373" s="417"/>
      <c r="BR373" s="467"/>
      <c r="BS373" s="417" t="s">
        <v>875</v>
      </c>
      <c r="BT373" s="417"/>
      <c r="BU373" s="417" t="s">
        <v>6162</v>
      </c>
      <c r="BV373" s="417" t="s">
        <v>6148</v>
      </c>
      <c r="BW373" s="469">
        <v>3124549651</v>
      </c>
      <c r="BX373" s="731" t="s">
        <v>9760</v>
      </c>
      <c r="BY373" s="732">
        <v>28510</v>
      </c>
      <c r="BZ373" s="417" t="s">
        <v>6164</v>
      </c>
      <c r="CA373" s="417"/>
      <c r="CB373" s="417"/>
      <c r="CC373" s="417" t="s">
        <v>3523</v>
      </c>
      <c r="CD373" s="417"/>
      <c r="CE373" s="417" t="s">
        <v>797</v>
      </c>
      <c r="CF373" s="480">
        <f t="shared" ca="1" si="13"/>
        <v>48</v>
      </c>
      <c r="CG373" s="469" t="s">
        <v>6181</v>
      </c>
      <c r="CH373" s="469" t="s">
        <v>6166</v>
      </c>
      <c r="CI373" s="481" t="s">
        <v>9761</v>
      </c>
      <c r="CJ373" s="417"/>
      <c r="CK373" s="417"/>
    </row>
    <row r="374" spans="1:89" ht="91.5">
      <c r="A374" s="8">
        <v>373</v>
      </c>
      <c r="B374" s="419" t="s">
        <v>9741</v>
      </c>
      <c r="C374" s="398">
        <v>2025</v>
      </c>
      <c r="D374" s="8" t="s">
        <v>9762</v>
      </c>
      <c r="E374" s="915" t="s">
        <v>9763</v>
      </c>
      <c r="F374" s="907" t="s">
        <v>9764</v>
      </c>
      <c r="G374" s="8" t="s">
        <v>6130</v>
      </c>
      <c r="H374" s="403">
        <v>1013641707</v>
      </c>
      <c r="I374" s="8">
        <v>7</v>
      </c>
      <c r="J374" s="8" t="s">
        <v>6131</v>
      </c>
      <c r="K374" s="425" t="s">
        <v>7143</v>
      </c>
      <c r="L374" s="444" t="s">
        <v>7144</v>
      </c>
      <c r="M374" s="444" t="s">
        <v>6548</v>
      </c>
      <c r="N374" s="8">
        <v>10</v>
      </c>
      <c r="O374" s="8" t="s">
        <v>6135</v>
      </c>
      <c r="P374" s="444" t="s">
        <v>9765</v>
      </c>
      <c r="Q374" s="420">
        <v>46013</v>
      </c>
      <c r="R374" s="421"/>
      <c r="S374" s="641">
        <v>29</v>
      </c>
      <c r="T374" s="420">
        <v>46013</v>
      </c>
      <c r="U374" s="420">
        <v>46042</v>
      </c>
      <c r="V374" s="420"/>
      <c r="W374" s="8"/>
      <c r="X374" s="403"/>
      <c r="Y374" s="421"/>
      <c r="Z374" s="8"/>
      <c r="AA374" s="420"/>
      <c r="AB374" s="420"/>
      <c r="AC374" s="420"/>
      <c r="AD374" s="420"/>
      <c r="AE374" s="420"/>
      <c r="AF374" s="420"/>
      <c r="AG374" s="633">
        <f t="shared" ca="1" si="11"/>
        <v>-106</v>
      </c>
      <c r="AH374" s="423" t="s">
        <v>6137</v>
      </c>
      <c r="AI374" s="423" t="s">
        <v>6138</v>
      </c>
      <c r="AJ374" s="346"/>
      <c r="AK374" s="432" t="s">
        <v>9097</v>
      </c>
      <c r="AL374" s="8"/>
      <c r="AM374" s="424"/>
      <c r="AN374" s="425"/>
      <c r="AO374" s="4">
        <v>143766</v>
      </c>
      <c r="AP374" s="4"/>
      <c r="AQ374" s="234" t="e">
        <f>#REF!/R374</f>
        <v>#REF!</v>
      </c>
      <c r="AR374" s="234" t="e">
        <f>#REF!/AT374</f>
        <v>#REF!</v>
      </c>
      <c r="AS374" s="8" t="s">
        <v>9766</v>
      </c>
      <c r="AT374" s="4">
        <f t="shared" si="12"/>
        <v>29</v>
      </c>
      <c r="AU374" s="8" t="s">
        <v>6143</v>
      </c>
      <c r="AV374" s="8">
        <v>1085</v>
      </c>
      <c r="AW374" s="232"/>
      <c r="AX374" s="392"/>
      <c r="AY374" s="8">
        <v>1378</v>
      </c>
      <c r="AZ374" s="392">
        <v>3866666</v>
      </c>
      <c r="BA374" s="420">
        <v>46013</v>
      </c>
      <c r="BB374" s="421"/>
      <c r="BC374" s="422"/>
      <c r="BD374" s="420"/>
      <c r="BE374" s="8"/>
      <c r="BF374" s="8" t="s">
        <v>6144</v>
      </c>
      <c r="BG374" s="232"/>
      <c r="BH374" s="4"/>
      <c r="BI374" s="8"/>
      <c r="BJ374" s="231" t="s">
        <v>9767</v>
      </c>
      <c r="BK374" s="4" t="s">
        <v>1541</v>
      </c>
      <c r="BL374" s="232">
        <v>46013</v>
      </c>
      <c r="BM374" s="232">
        <v>46013</v>
      </c>
      <c r="BN374" s="232">
        <v>46233</v>
      </c>
      <c r="BO374" s="232" t="s">
        <v>6144</v>
      </c>
      <c r="BP374" s="232" t="s">
        <v>805</v>
      </c>
      <c r="BQ374" s="8"/>
      <c r="BR374" s="403"/>
      <c r="BS374" s="8" t="s">
        <v>875</v>
      </c>
      <c r="BT374" s="8"/>
      <c r="BU374" s="8" t="s">
        <v>6147</v>
      </c>
      <c r="BV374" s="8" t="s">
        <v>6148</v>
      </c>
      <c r="BW374" s="421">
        <v>3202737577</v>
      </c>
      <c r="BX374" s="591" t="s">
        <v>9768</v>
      </c>
      <c r="BY374" s="405">
        <v>34060</v>
      </c>
      <c r="BZ374" s="8" t="s">
        <v>6164</v>
      </c>
      <c r="CA374" s="8"/>
      <c r="CB374" s="8"/>
      <c r="CC374" s="8" t="s">
        <v>3682</v>
      </c>
      <c r="CD374" s="8"/>
      <c r="CE374" s="8" t="s">
        <v>797</v>
      </c>
      <c r="CF374" s="411">
        <f t="shared" ca="1" si="13"/>
        <v>33</v>
      </c>
      <c r="CG374" s="421" t="s">
        <v>6165</v>
      </c>
      <c r="CH374" s="421" t="s">
        <v>6166</v>
      </c>
      <c r="CI374" s="198" t="s">
        <v>9769</v>
      </c>
      <c r="CJ374" s="8"/>
      <c r="CK374" s="8"/>
    </row>
    <row r="375" spans="1:89" ht="76.5">
      <c r="A375" s="8">
        <v>374</v>
      </c>
      <c r="B375" s="419" t="s">
        <v>9741</v>
      </c>
      <c r="C375" s="398">
        <v>2025</v>
      </c>
      <c r="D375" s="8" t="s">
        <v>9770</v>
      </c>
      <c r="E375" s="915" t="s">
        <v>9771</v>
      </c>
      <c r="F375" s="907" t="s">
        <v>9772</v>
      </c>
      <c r="G375" s="8" t="s">
        <v>6130</v>
      </c>
      <c r="H375" s="403">
        <v>1026273781</v>
      </c>
      <c r="I375" s="8">
        <v>0</v>
      </c>
      <c r="J375" s="8" t="s">
        <v>6131</v>
      </c>
      <c r="K375" s="425" t="s">
        <v>6581</v>
      </c>
      <c r="L375" s="444" t="s">
        <v>6582</v>
      </c>
      <c r="M375" s="444" t="s">
        <v>6530</v>
      </c>
      <c r="N375" s="8">
        <v>10</v>
      </c>
      <c r="O375" s="8" t="s">
        <v>6135</v>
      </c>
      <c r="P375" s="444" t="s">
        <v>9773</v>
      </c>
      <c r="Q375" s="420">
        <v>46013</v>
      </c>
      <c r="R375" s="421"/>
      <c r="S375" s="641">
        <v>29</v>
      </c>
      <c r="T375" s="420">
        <v>46013</v>
      </c>
      <c r="U375" s="420">
        <v>46042</v>
      </c>
      <c r="V375" s="420"/>
      <c r="W375" s="8"/>
      <c r="X375" s="403"/>
      <c r="Y375" s="421"/>
      <c r="Z375" s="8"/>
      <c r="AA375" s="420"/>
      <c r="AB375" s="420"/>
      <c r="AC375" s="420"/>
      <c r="AD375" s="420"/>
      <c r="AE375" s="420"/>
      <c r="AF375" s="420"/>
      <c r="AG375" s="633">
        <f t="shared" ca="1" si="11"/>
        <v>-106</v>
      </c>
      <c r="AH375" s="423" t="s">
        <v>6137</v>
      </c>
      <c r="AI375" s="423" t="s">
        <v>6138</v>
      </c>
      <c r="AJ375" s="346"/>
      <c r="AK375" s="432" t="s">
        <v>9097</v>
      </c>
      <c r="AL375" s="8"/>
      <c r="AM375" s="424"/>
      <c r="AN375" s="425"/>
      <c r="AO375" s="4">
        <v>144037</v>
      </c>
      <c r="AP375" s="4"/>
      <c r="AQ375" s="234" t="e">
        <f>#REF!/R375</f>
        <v>#REF!</v>
      </c>
      <c r="AR375" s="234" t="e">
        <f>#REF!/AT375</f>
        <v>#REF!</v>
      </c>
      <c r="AS375" s="8" t="s">
        <v>9774</v>
      </c>
      <c r="AT375" s="4">
        <f t="shared" si="12"/>
        <v>29</v>
      </c>
      <c r="AU375" s="8"/>
      <c r="AV375" s="8">
        <v>1131</v>
      </c>
      <c r="AW375" s="232"/>
      <c r="AX375" s="392"/>
      <c r="AY375" s="8">
        <v>1374</v>
      </c>
      <c r="AZ375" s="392">
        <v>4833333</v>
      </c>
      <c r="BA375" s="420">
        <v>46013</v>
      </c>
      <c r="BB375" s="421"/>
      <c r="BC375" s="422"/>
      <c r="BD375" s="420"/>
      <c r="BE375" s="8"/>
      <c r="BF375" s="8" t="s">
        <v>6144</v>
      </c>
      <c r="BG375" s="232"/>
      <c r="BH375" s="4"/>
      <c r="BI375" s="8"/>
      <c r="BJ375" s="231" t="s">
        <v>9775</v>
      </c>
      <c r="BK375" s="4" t="s">
        <v>202</v>
      </c>
      <c r="BL375" s="232">
        <v>46013</v>
      </c>
      <c r="BM375" s="232">
        <v>46010</v>
      </c>
      <c r="BN375" s="232">
        <v>46233</v>
      </c>
      <c r="BO375" s="232" t="s">
        <v>6144</v>
      </c>
      <c r="BP375" s="232" t="s">
        <v>805</v>
      </c>
      <c r="BQ375" s="8"/>
      <c r="BR375" s="403"/>
      <c r="BS375" s="8" t="s">
        <v>875</v>
      </c>
      <c r="BT375" s="8"/>
      <c r="BU375" s="8" t="s">
        <v>6147</v>
      </c>
      <c r="BV375" s="8" t="s">
        <v>6148</v>
      </c>
      <c r="BW375" s="421">
        <v>3106133827</v>
      </c>
      <c r="BX375" s="591" t="s">
        <v>9776</v>
      </c>
      <c r="BY375" s="405">
        <v>33368</v>
      </c>
      <c r="BZ375" s="8" t="s">
        <v>3831</v>
      </c>
      <c r="CA375" s="8"/>
      <c r="CB375" s="8"/>
      <c r="CC375" s="8" t="s">
        <v>5040</v>
      </c>
      <c r="CD375" s="8"/>
      <c r="CE375" s="8" t="s">
        <v>797</v>
      </c>
      <c r="CF375" s="411">
        <f t="shared" ca="1" si="13"/>
        <v>34</v>
      </c>
      <c r="CG375" s="421" t="s">
        <v>6181</v>
      </c>
      <c r="CH375" s="421" t="s">
        <v>6166</v>
      </c>
      <c r="CI375" s="8" t="s">
        <v>9777</v>
      </c>
      <c r="CJ375" s="415" t="s">
        <v>9778</v>
      </c>
      <c r="CK375" s="8"/>
    </row>
    <row r="376" spans="1:89" ht="60.75">
      <c r="A376" s="8">
        <v>375</v>
      </c>
      <c r="B376" s="419" t="s">
        <v>9741</v>
      </c>
      <c r="C376" s="398">
        <v>2025</v>
      </c>
      <c r="D376" s="8" t="s">
        <v>9779</v>
      </c>
      <c r="E376" s="915" t="s">
        <v>9780</v>
      </c>
      <c r="F376" s="907" t="s">
        <v>9781</v>
      </c>
      <c r="G376" s="8" t="s">
        <v>6130</v>
      </c>
      <c r="H376" s="403">
        <v>8865623</v>
      </c>
      <c r="I376" s="8">
        <v>1</v>
      </c>
      <c r="J376" s="8" t="s">
        <v>6131</v>
      </c>
      <c r="K376" s="425" t="s">
        <v>6581</v>
      </c>
      <c r="L376" s="444" t="s">
        <v>6582</v>
      </c>
      <c r="M376" s="444" t="s">
        <v>6530</v>
      </c>
      <c r="N376" s="8">
        <v>10</v>
      </c>
      <c r="O376" s="8" t="s">
        <v>6135</v>
      </c>
      <c r="P376" s="444" t="s">
        <v>9782</v>
      </c>
      <c r="Q376" s="420">
        <v>46013</v>
      </c>
      <c r="R376" s="421">
        <v>1</v>
      </c>
      <c r="S376" s="641">
        <f t="shared" si="10"/>
        <v>30</v>
      </c>
      <c r="T376" s="420">
        <v>46014</v>
      </c>
      <c r="U376" s="420">
        <v>46044</v>
      </c>
      <c r="V376" s="420"/>
      <c r="W376" s="8"/>
      <c r="X376" s="403"/>
      <c r="Y376" s="421"/>
      <c r="Z376" s="8"/>
      <c r="AA376" s="420"/>
      <c r="AB376" s="420"/>
      <c r="AC376" s="420"/>
      <c r="AD376" s="420"/>
      <c r="AE376" s="420"/>
      <c r="AF376" s="420"/>
      <c r="AG376" s="633">
        <f t="shared" ca="1" si="11"/>
        <v>-104</v>
      </c>
      <c r="AH376" s="423" t="s">
        <v>6137</v>
      </c>
      <c r="AI376" s="423" t="s">
        <v>6138</v>
      </c>
      <c r="AJ376" s="346"/>
      <c r="AK376" s="432" t="s">
        <v>9097</v>
      </c>
      <c r="AL376" s="8"/>
      <c r="AM376" s="424"/>
      <c r="AN376" s="425"/>
      <c r="AO376" s="4">
        <v>142111</v>
      </c>
      <c r="AP376" s="4"/>
      <c r="AQ376" s="234" t="e">
        <f>#REF!/R376</f>
        <v>#REF!</v>
      </c>
      <c r="AR376" s="234" t="e">
        <f>#REF!/AT376</f>
        <v>#REF!</v>
      </c>
      <c r="AS376" s="8" t="s">
        <v>9783</v>
      </c>
      <c r="AT376" s="4">
        <f t="shared" si="12"/>
        <v>30</v>
      </c>
      <c r="AU376" s="8"/>
      <c r="AV376" s="8">
        <v>1084</v>
      </c>
      <c r="AW376" s="232"/>
      <c r="AX376" s="392"/>
      <c r="AY376" s="8">
        <v>1382</v>
      </c>
      <c r="AZ376" s="392">
        <v>7000000</v>
      </c>
      <c r="BA376" s="420">
        <v>46014</v>
      </c>
      <c r="BB376" s="421"/>
      <c r="BC376" s="422"/>
      <c r="BD376" s="420"/>
      <c r="BE376" s="8"/>
      <c r="BF376" s="8" t="s">
        <v>6144</v>
      </c>
      <c r="BG376" s="232">
        <v>46014</v>
      </c>
      <c r="BH376" s="4">
        <v>1</v>
      </c>
      <c r="BI376" s="8"/>
      <c r="BJ376" s="231" t="s">
        <v>9784</v>
      </c>
      <c r="BK376" s="4" t="s">
        <v>1541</v>
      </c>
      <c r="BL376" s="232">
        <v>46013</v>
      </c>
      <c r="BM376" s="232">
        <v>46010</v>
      </c>
      <c r="BN376" s="232">
        <v>46229</v>
      </c>
      <c r="BO376" s="232" t="s">
        <v>6144</v>
      </c>
      <c r="BP376" s="232" t="s">
        <v>805</v>
      </c>
      <c r="BQ376" s="8"/>
      <c r="BR376" s="403"/>
      <c r="BS376" s="8" t="s">
        <v>875</v>
      </c>
      <c r="BT376" s="8"/>
      <c r="BU376" s="8" t="s">
        <v>6147</v>
      </c>
      <c r="BV376" s="8" t="s">
        <v>6148</v>
      </c>
      <c r="BW376" s="421">
        <v>3043886298</v>
      </c>
      <c r="BX376" s="591" t="s">
        <v>9785</v>
      </c>
      <c r="BY376" s="405">
        <v>30726</v>
      </c>
      <c r="BZ376" s="8" t="s">
        <v>3831</v>
      </c>
      <c r="CA376" s="8"/>
      <c r="CB376" s="8"/>
      <c r="CC376" s="8" t="s">
        <v>9786</v>
      </c>
      <c r="CD376" s="8"/>
      <c r="CE376" s="8" t="s">
        <v>797</v>
      </c>
      <c r="CF376" s="411">
        <f t="shared" ca="1" si="13"/>
        <v>42</v>
      </c>
      <c r="CG376" s="421" t="s">
        <v>6165</v>
      </c>
      <c r="CH376" s="421" t="s">
        <v>8590</v>
      </c>
      <c r="CI376" s="8" t="s">
        <v>9787</v>
      </c>
      <c r="CJ376" s="8"/>
      <c r="CK376" s="8"/>
    </row>
    <row r="377" spans="1:89" ht="45.75">
      <c r="A377" s="8">
        <v>376</v>
      </c>
      <c r="B377" s="419" t="s">
        <v>9741</v>
      </c>
      <c r="C377" s="398">
        <v>2025</v>
      </c>
      <c r="D377" s="8" t="s">
        <v>9788</v>
      </c>
      <c r="E377" s="915" t="s">
        <v>9789</v>
      </c>
      <c r="F377" s="907" t="s">
        <v>9790</v>
      </c>
      <c r="G377" s="8" t="s">
        <v>6130</v>
      </c>
      <c r="H377" s="403">
        <v>1000034279</v>
      </c>
      <c r="I377" s="8">
        <v>5</v>
      </c>
      <c r="J377" s="8" t="s">
        <v>6131</v>
      </c>
      <c r="K377" s="425" t="s">
        <v>6412</v>
      </c>
      <c r="L377" s="444" t="s">
        <v>6413</v>
      </c>
      <c r="M377" s="444" t="s">
        <v>6548</v>
      </c>
      <c r="N377" s="8">
        <v>10</v>
      </c>
      <c r="O377" s="8" t="s">
        <v>6135</v>
      </c>
      <c r="P377" s="444" t="s">
        <v>9791</v>
      </c>
      <c r="Q377" s="420">
        <v>46014</v>
      </c>
      <c r="R377" s="421">
        <v>1</v>
      </c>
      <c r="S377" s="641">
        <v>0</v>
      </c>
      <c r="T377" s="420" t="s">
        <v>9757</v>
      </c>
      <c r="U377" s="420">
        <v>46045</v>
      </c>
      <c r="V377" s="420"/>
      <c r="W377" s="8"/>
      <c r="X377" s="403"/>
      <c r="Y377" s="421"/>
      <c r="Z377" s="8"/>
      <c r="AA377" s="420"/>
      <c r="AB377" s="420"/>
      <c r="AC377" s="420"/>
      <c r="AD377" s="420"/>
      <c r="AE377" s="420"/>
      <c r="AF377" s="420"/>
      <c r="AG377" s="633">
        <f t="shared" ca="1" si="11"/>
        <v>-103</v>
      </c>
      <c r="AH377" s="423" t="s">
        <v>6137</v>
      </c>
      <c r="AI377" s="423" t="s">
        <v>6138</v>
      </c>
      <c r="AJ377" s="346"/>
      <c r="AK377" s="432" t="s">
        <v>9097</v>
      </c>
      <c r="AL377" s="8"/>
      <c r="AM377" s="424"/>
      <c r="AN377" s="425"/>
      <c r="AO377" s="4">
        <v>144112</v>
      </c>
      <c r="AP377" s="4"/>
      <c r="AQ377" s="234" t="e">
        <f>#REF!/R377</f>
        <v>#REF!</v>
      </c>
      <c r="AR377" s="234" t="e">
        <f>#REF!/AT377</f>
        <v>#REF!</v>
      </c>
      <c r="AS377" s="8" t="s">
        <v>9792</v>
      </c>
      <c r="AT377" s="4">
        <v>30</v>
      </c>
      <c r="AU377" s="8"/>
      <c r="AV377" s="8">
        <v>1114</v>
      </c>
      <c r="AW377" s="232"/>
      <c r="AX377" s="392"/>
      <c r="AY377" s="8">
        <v>1387</v>
      </c>
      <c r="AZ377" s="392">
        <v>2500000</v>
      </c>
      <c r="BA377" s="420">
        <v>46014</v>
      </c>
      <c r="BB377" s="421"/>
      <c r="BC377" s="422"/>
      <c r="BD377" s="420"/>
      <c r="BE377" s="8"/>
      <c r="BF377" s="8" t="s">
        <v>6144</v>
      </c>
      <c r="BG377" s="232">
        <v>46015</v>
      </c>
      <c r="BH377" s="4">
        <v>4</v>
      </c>
      <c r="BI377" s="8"/>
      <c r="BJ377" s="231" t="s">
        <v>9793</v>
      </c>
      <c r="BK377" s="4" t="s">
        <v>202</v>
      </c>
      <c r="BL377" s="232">
        <v>46014</v>
      </c>
      <c r="BM377" s="232">
        <v>46014</v>
      </c>
      <c r="BN377" s="232">
        <v>46238</v>
      </c>
      <c r="BO377" s="232" t="s">
        <v>6144</v>
      </c>
      <c r="BP377" s="232" t="s">
        <v>805</v>
      </c>
      <c r="BQ377" s="8"/>
      <c r="BR377" s="403"/>
      <c r="BS377" s="8" t="s">
        <v>875</v>
      </c>
      <c r="BT377" s="8"/>
      <c r="BU377" s="8" t="s">
        <v>6162</v>
      </c>
      <c r="BV377" s="8" t="s">
        <v>6148</v>
      </c>
      <c r="BW377" s="421">
        <v>3155364231</v>
      </c>
      <c r="BX377" s="591" t="s">
        <v>9794</v>
      </c>
      <c r="BY377" s="405">
        <v>37482</v>
      </c>
      <c r="BZ377" s="8" t="s">
        <v>3831</v>
      </c>
      <c r="CA377" s="8"/>
      <c r="CB377" s="8"/>
      <c r="CC377" s="8" t="s">
        <v>3494</v>
      </c>
      <c r="CD377" s="8"/>
      <c r="CE377" s="8" t="s">
        <v>875</v>
      </c>
      <c r="CF377" s="411">
        <f t="shared" ca="1" si="13"/>
        <v>23</v>
      </c>
      <c r="CG377" s="421" t="s">
        <v>6181</v>
      </c>
      <c r="CH377" s="421" t="s">
        <v>6343</v>
      </c>
      <c r="CI377" s="8" t="s">
        <v>9795</v>
      </c>
      <c r="CJ377" s="8"/>
      <c r="CK377" s="8"/>
    </row>
    <row r="378" spans="1:89">
      <c r="A378" s="8">
        <v>377</v>
      </c>
      <c r="B378" s="419" t="s">
        <v>9741</v>
      </c>
      <c r="C378" s="398">
        <v>2025</v>
      </c>
      <c r="D378" s="8" t="s">
        <v>9796</v>
      </c>
      <c r="E378" s="915" t="s">
        <v>9797</v>
      </c>
      <c r="F378" s="907" t="s">
        <v>7319</v>
      </c>
      <c r="G378" s="8" t="s">
        <v>6130</v>
      </c>
      <c r="H378" s="403">
        <v>1023888326</v>
      </c>
      <c r="I378" s="8">
        <v>1</v>
      </c>
      <c r="J378" s="8" t="s">
        <v>6131</v>
      </c>
      <c r="K378" s="425"/>
      <c r="L378" s="444"/>
      <c r="M378" s="444"/>
      <c r="N378" s="8"/>
      <c r="O378" s="8"/>
      <c r="P378" s="444"/>
      <c r="Q378" s="420"/>
      <c r="R378" s="421"/>
      <c r="S378" s="641">
        <f t="shared" si="10"/>
        <v>0</v>
      </c>
      <c r="T378" s="420"/>
      <c r="U378" s="420"/>
      <c r="V378" s="420"/>
      <c r="W378" s="8"/>
      <c r="X378" s="403"/>
      <c r="Y378" s="421"/>
      <c r="Z378" s="8"/>
      <c r="AA378" s="420"/>
      <c r="AB378" s="420"/>
      <c r="AC378" s="420"/>
      <c r="AD378" s="420"/>
      <c r="AE378" s="420"/>
      <c r="AF378" s="420"/>
      <c r="AG378" s="633">
        <f t="shared" ca="1" si="11"/>
        <v>-46148</v>
      </c>
      <c r="AH378" s="423"/>
      <c r="AI378" s="423"/>
      <c r="AJ378" s="346"/>
      <c r="AK378" s="432" t="s">
        <v>9097</v>
      </c>
      <c r="AL378" s="8"/>
      <c r="AM378" s="424"/>
      <c r="AN378" s="425"/>
      <c r="AO378" s="4"/>
      <c r="AP378" s="4"/>
      <c r="AQ378" s="234" t="e">
        <f>#REF!/R378</f>
        <v>#REF!</v>
      </c>
      <c r="AR378" s="234" t="e">
        <f>#REF!/AT378</f>
        <v>#REF!</v>
      </c>
      <c r="AS378" s="8"/>
      <c r="AT378" s="4">
        <f t="shared" si="12"/>
        <v>0</v>
      </c>
      <c r="AU378" s="8"/>
      <c r="AV378" s="8"/>
      <c r="AW378" s="232"/>
      <c r="AX378" s="392"/>
      <c r="AY378" s="8"/>
      <c r="AZ378" s="392"/>
      <c r="BA378" s="420"/>
      <c r="BB378" s="421"/>
      <c r="BC378" s="422"/>
      <c r="BD378" s="420"/>
      <c r="BE378" s="8"/>
      <c r="BF378" s="8"/>
      <c r="BG378" s="232"/>
      <c r="BH378" s="4"/>
      <c r="BI378" s="8"/>
      <c r="BJ378" s="231"/>
      <c r="BK378" s="4"/>
      <c r="BL378" s="232"/>
      <c r="BM378" s="232"/>
      <c r="BN378" s="232"/>
      <c r="BO378" s="232"/>
      <c r="BP378" s="232"/>
      <c r="BQ378" s="8"/>
      <c r="BR378" s="403"/>
      <c r="BS378" s="8"/>
      <c r="BT378" s="8"/>
      <c r="BU378" s="8"/>
      <c r="BV378" s="8"/>
      <c r="BW378" s="421"/>
      <c r="BY378" s="405"/>
      <c r="BZ378" s="8"/>
      <c r="CA378" s="8"/>
      <c r="CB378" s="8"/>
      <c r="CC378" s="8"/>
      <c r="CD378" s="8"/>
      <c r="CE378" s="8"/>
      <c r="CF378" s="411">
        <f t="shared" ca="1" si="13"/>
        <v>126</v>
      </c>
      <c r="CG378" s="421"/>
      <c r="CH378" s="421"/>
      <c r="CI378" s="8"/>
      <c r="CJ378" s="8"/>
      <c r="CK378" s="8"/>
    </row>
    <row r="379" spans="1:89">
      <c r="B379" s="419" t="s">
        <v>9741</v>
      </c>
      <c r="C379" s="398">
        <v>2025</v>
      </c>
      <c r="D379" s="8" t="s">
        <v>9798</v>
      </c>
      <c r="E379" s="915" t="s">
        <v>9799</v>
      </c>
      <c r="F379" s="907" t="s">
        <v>9800</v>
      </c>
      <c r="G379" s="8" t="s">
        <v>7988</v>
      </c>
      <c r="H379" s="403" t="s">
        <v>9801</v>
      </c>
      <c r="I379" s="8">
        <v>0</v>
      </c>
      <c r="J379" s="8" t="s">
        <v>6775</v>
      </c>
      <c r="K379" s="425"/>
      <c r="L379" s="444"/>
      <c r="M379" s="444"/>
      <c r="N379" s="8"/>
      <c r="O379" s="8"/>
      <c r="P379" s="444"/>
      <c r="Q379" s="420"/>
      <c r="R379" s="421"/>
      <c r="S379" s="641">
        <f t="shared" si="10"/>
        <v>0</v>
      </c>
      <c r="T379" s="420"/>
      <c r="U379" s="420"/>
      <c r="V379" s="420"/>
      <c r="W379" s="8"/>
      <c r="X379" s="403"/>
      <c r="Y379" s="421"/>
      <c r="Z379" s="8"/>
      <c r="AA379" s="420"/>
      <c r="AB379" s="420"/>
      <c r="AC379" s="420"/>
      <c r="AD379" s="420"/>
      <c r="AE379" s="420"/>
      <c r="AF379" s="420"/>
      <c r="AG379" s="633">
        <f t="shared" ca="1" si="11"/>
        <v>-46148</v>
      </c>
      <c r="AH379" s="423"/>
      <c r="AI379" s="423"/>
      <c r="AJ379" s="346"/>
      <c r="AK379" s="432" t="s">
        <v>9097</v>
      </c>
      <c r="AL379" s="8"/>
      <c r="AM379" s="424"/>
      <c r="AN379" s="425"/>
      <c r="AO379" s="4"/>
      <c r="AP379" s="4"/>
      <c r="AQ379" s="234" t="e">
        <f>#REF!/R379</f>
        <v>#REF!</v>
      </c>
      <c r="AR379" s="234" t="e">
        <f>#REF!/AT379</f>
        <v>#REF!</v>
      </c>
      <c r="AS379" s="8"/>
      <c r="AT379" s="4">
        <f t="shared" si="12"/>
        <v>0</v>
      </c>
      <c r="AU379" s="8"/>
      <c r="AV379" s="8"/>
      <c r="AW379" s="232"/>
      <c r="AX379" s="392"/>
      <c r="AY379" s="8"/>
      <c r="AZ379" s="392"/>
      <c r="BA379" s="420"/>
      <c r="BB379" s="421"/>
      <c r="BC379" s="422"/>
      <c r="BD379" s="420"/>
      <c r="BE379" s="8"/>
      <c r="BF379" s="8"/>
      <c r="BG379" s="232"/>
      <c r="BH379" s="4"/>
      <c r="BI379" s="8"/>
      <c r="BJ379" s="231"/>
      <c r="BK379" s="4"/>
      <c r="BL379" s="232"/>
      <c r="BM379" s="232"/>
      <c r="BN379" s="232"/>
      <c r="BO379" s="232"/>
      <c r="BP379" s="232"/>
      <c r="BQ379" s="8"/>
      <c r="BR379" s="403"/>
      <c r="BS379" s="8"/>
      <c r="BT379" s="8"/>
      <c r="BU379" s="8"/>
      <c r="BV379" s="8"/>
      <c r="BW379" s="421"/>
      <c r="BY379" s="405"/>
      <c r="BZ379" s="8"/>
      <c r="CA379" s="8"/>
      <c r="CB379" s="8"/>
      <c r="CC379" s="8"/>
      <c r="CD379" s="8"/>
      <c r="CE379" s="8"/>
      <c r="CF379" s="411">
        <f t="shared" ca="1" si="13"/>
        <v>126</v>
      </c>
      <c r="CG379" s="421"/>
      <c r="CH379" s="421"/>
      <c r="CI379" s="8"/>
      <c r="CJ379" s="8"/>
      <c r="CK379" s="8"/>
    </row>
    <row r="380" spans="1:89">
      <c r="B380" s="419" t="s">
        <v>9741</v>
      </c>
      <c r="C380" s="398">
        <v>2025</v>
      </c>
      <c r="D380" s="8" t="s">
        <v>9802</v>
      </c>
      <c r="E380" s="915" t="s">
        <v>9803</v>
      </c>
      <c r="F380" s="907" t="s">
        <v>9804</v>
      </c>
      <c r="G380" s="8" t="s">
        <v>7988</v>
      </c>
      <c r="H380" s="403">
        <v>19388026</v>
      </c>
      <c r="I380" s="8">
        <v>6</v>
      </c>
      <c r="J380" s="8" t="s">
        <v>6775</v>
      </c>
      <c r="K380" s="425"/>
      <c r="L380" s="444"/>
      <c r="M380" s="444"/>
      <c r="N380" s="8"/>
      <c r="O380" s="8"/>
      <c r="P380" s="444"/>
      <c r="Q380" s="420"/>
      <c r="R380" s="421"/>
      <c r="S380" s="641">
        <f t="shared" si="10"/>
        <v>0</v>
      </c>
      <c r="T380" s="420"/>
      <c r="U380" s="420"/>
      <c r="V380" s="420"/>
      <c r="W380" s="8"/>
      <c r="X380" s="403"/>
      <c r="Y380" s="421"/>
      <c r="Z380" s="8"/>
      <c r="AA380" s="420"/>
      <c r="AB380" s="420"/>
      <c r="AC380" s="420"/>
      <c r="AD380" s="420"/>
      <c r="AE380" s="420"/>
      <c r="AF380" s="420"/>
      <c r="AG380" s="633">
        <f t="shared" ca="1" si="11"/>
        <v>-46148</v>
      </c>
      <c r="AH380" s="423"/>
      <c r="AI380" s="423"/>
      <c r="AJ380" s="346"/>
      <c r="AK380" s="432" t="s">
        <v>9097</v>
      </c>
      <c r="AL380" s="8"/>
      <c r="AM380" s="424"/>
      <c r="AN380" s="425"/>
      <c r="AO380" s="4"/>
      <c r="AP380" s="4"/>
      <c r="AQ380" s="234" t="e">
        <f>#REF!/R380</f>
        <v>#REF!</v>
      </c>
      <c r="AR380" s="234" t="e">
        <f>#REF!/AT380</f>
        <v>#REF!</v>
      </c>
      <c r="AS380" s="8"/>
      <c r="AT380" s="4">
        <f t="shared" si="12"/>
        <v>0</v>
      </c>
      <c r="AU380" s="8"/>
      <c r="AV380" s="8"/>
      <c r="AW380" s="232"/>
      <c r="AX380" s="392"/>
      <c r="AY380" s="8"/>
      <c r="AZ380" s="392"/>
      <c r="BA380" s="420"/>
      <c r="BB380" s="421"/>
      <c r="BC380" s="422"/>
      <c r="BD380" s="420"/>
      <c r="BE380" s="8"/>
      <c r="BF380" s="8"/>
      <c r="BG380" s="232"/>
      <c r="BH380" s="4"/>
      <c r="BI380" s="8"/>
      <c r="BJ380" s="231"/>
      <c r="BK380" s="4"/>
      <c r="BL380" s="232"/>
      <c r="BM380" s="232"/>
      <c r="BN380" s="232"/>
      <c r="BO380" s="232"/>
      <c r="BP380" s="232"/>
      <c r="BQ380" s="8"/>
      <c r="BR380" s="403"/>
      <c r="BS380" s="8"/>
      <c r="BT380" s="8"/>
      <c r="BU380" s="8"/>
      <c r="BV380" s="8"/>
      <c r="BW380" s="421"/>
      <c r="BY380" s="405"/>
      <c r="BZ380" s="8"/>
      <c r="CA380" s="8"/>
      <c r="CB380" s="8"/>
      <c r="CC380" s="8"/>
      <c r="CD380" s="8"/>
      <c r="CE380" s="8"/>
      <c r="CF380" s="411">
        <f t="shared" ca="1" si="13"/>
        <v>126</v>
      </c>
      <c r="CG380" s="421"/>
      <c r="CH380" s="421"/>
      <c r="CI380" s="8"/>
      <c r="CJ380" s="8"/>
      <c r="CK380" s="8"/>
    </row>
    <row r="381" spans="1:89">
      <c r="B381" s="419"/>
      <c r="C381" s="398">
        <v>2025</v>
      </c>
      <c r="D381" s="8" t="s">
        <v>9805</v>
      </c>
      <c r="E381" s="915" t="s">
        <v>9806</v>
      </c>
      <c r="F381" s="907" t="s">
        <v>7210</v>
      </c>
      <c r="G381" s="8" t="s">
        <v>6130</v>
      </c>
      <c r="H381" s="403">
        <v>1013659629</v>
      </c>
      <c r="I381" s="8">
        <v>1</v>
      </c>
      <c r="J381" s="8" t="s">
        <v>6131</v>
      </c>
      <c r="K381" t="s">
        <v>6509</v>
      </c>
      <c r="L381" s="444" t="s">
        <v>6510</v>
      </c>
      <c r="M381" s="444" t="s">
        <v>6548</v>
      </c>
      <c r="N381" s="8">
        <v>10</v>
      </c>
      <c r="O381" s="8" t="s">
        <v>6135</v>
      </c>
      <c r="P381" s="812" t="s">
        <v>9807</v>
      </c>
      <c r="Q381" s="420">
        <v>46013</v>
      </c>
      <c r="R381" s="421"/>
      <c r="S381" s="641">
        <v>28</v>
      </c>
      <c r="T381" s="420" t="s">
        <v>9808</v>
      </c>
      <c r="U381" s="420">
        <v>46042</v>
      </c>
      <c r="V381" s="420"/>
      <c r="W381" s="8"/>
      <c r="X381" s="403"/>
      <c r="Y381" s="421"/>
      <c r="Z381" s="8"/>
      <c r="AA381" s="420"/>
      <c r="AB381" s="420"/>
      <c r="AC381" s="420"/>
      <c r="AD381" s="420"/>
      <c r="AE381" s="420"/>
      <c r="AF381" s="420"/>
      <c r="AG381" s="633">
        <f t="shared" ca="1" si="11"/>
        <v>-106</v>
      </c>
      <c r="AH381" s="423" t="s">
        <v>6137</v>
      </c>
      <c r="AI381" s="423" t="s">
        <v>6138</v>
      </c>
      <c r="AJ381" s="814"/>
      <c r="AK381" s="432" t="s">
        <v>9097</v>
      </c>
      <c r="AL381" s="8"/>
      <c r="AM381" s="424"/>
      <c r="AN381" s="425"/>
      <c r="AO381" s="4">
        <v>144133</v>
      </c>
      <c r="AP381" s="4"/>
      <c r="AQ381" s="462" t="s">
        <v>9809</v>
      </c>
      <c r="AR381" s="462" t="s">
        <v>9809</v>
      </c>
      <c r="AS381" s="415" t="s">
        <v>9810</v>
      </c>
      <c r="AT381" s="4">
        <v>28</v>
      </c>
      <c r="AU381" s="8" t="s">
        <v>64</v>
      </c>
      <c r="AV381" s="8">
        <v>1068</v>
      </c>
      <c r="AW381" s="232"/>
      <c r="AX381" s="392"/>
      <c r="AY381" s="8">
        <v>1381</v>
      </c>
      <c r="AZ381" s="462">
        <v>3266666</v>
      </c>
      <c r="BA381" s="420">
        <v>46014</v>
      </c>
      <c r="BB381" s="421"/>
      <c r="BC381" s="422"/>
      <c r="BD381" s="420"/>
      <c r="BE381" s="8"/>
      <c r="BF381" s="8" t="s">
        <v>6144</v>
      </c>
      <c r="BG381" s="232" t="s">
        <v>64</v>
      </c>
      <c r="BH381" s="4"/>
      <c r="BI381" s="8"/>
      <c r="BJ381" s="231" t="s">
        <v>9811</v>
      </c>
      <c r="BK381" s="4" t="s">
        <v>202</v>
      </c>
      <c r="BL381" s="232">
        <v>46013</v>
      </c>
      <c r="BM381" s="232">
        <v>46013</v>
      </c>
      <c r="BN381" s="232">
        <v>46233</v>
      </c>
      <c r="BO381" s="232" t="s">
        <v>6144</v>
      </c>
      <c r="BP381" s="232" t="s">
        <v>805</v>
      </c>
      <c r="BQ381" s="461" t="s">
        <v>9812</v>
      </c>
      <c r="BR381" s="815">
        <v>1013659629</v>
      </c>
      <c r="BS381" s="8" t="s">
        <v>875</v>
      </c>
      <c r="BT381" s="8"/>
      <c r="BU381" s="8" t="s">
        <v>6162</v>
      </c>
      <c r="BV381" s="8" t="s">
        <v>6148</v>
      </c>
      <c r="BW381" s="816">
        <v>3219968065</v>
      </c>
      <c r="BY381" s="405"/>
      <c r="BZ381" s="8"/>
      <c r="CA381" s="8"/>
      <c r="CB381" s="8"/>
      <c r="CC381" s="8"/>
      <c r="CD381" s="8"/>
      <c r="CE381" s="8"/>
      <c r="CF381" s="411">
        <f t="shared" ca="1" si="13"/>
        <v>126</v>
      </c>
      <c r="CG381" s="421"/>
      <c r="CH381" s="421"/>
      <c r="CI381" s="8"/>
      <c r="CJ381" s="8"/>
      <c r="CK381" s="8"/>
    </row>
    <row r="382" spans="1:89">
      <c r="B382" s="419"/>
      <c r="C382" s="398">
        <v>2025</v>
      </c>
      <c r="D382" s="8" t="s">
        <v>9813</v>
      </c>
      <c r="E382" s="915" t="s">
        <v>9814</v>
      </c>
      <c r="F382" s="907" t="s">
        <v>7310</v>
      </c>
      <c r="G382" s="8" t="s">
        <v>6130</v>
      </c>
      <c r="H382" s="403">
        <v>1000351240</v>
      </c>
      <c r="I382" s="8">
        <v>8</v>
      </c>
      <c r="J382" s="8" t="s">
        <v>6131</v>
      </c>
      <c r="K382" s="425"/>
      <c r="L382" s="444"/>
      <c r="M382" s="444"/>
      <c r="N382" s="8"/>
      <c r="O382" s="8"/>
      <c r="P382" s="444"/>
      <c r="Q382" s="420"/>
      <c r="R382" s="421"/>
      <c r="S382" s="641">
        <f t="shared" si="10"/>
        <v>0</v>
      </c>
      <c r="T382" s="420"/>
      <c r="U382" s="420"/>
      <c r="V382" s="420"/>
      <c r="W382" s="8"/>
      <c r="X382" s="403"/>
      <c r="Y382" s="421"/>
      <c r="Z382" s="8"/>
      <c r="AA382" s="420"/>
      <c r="AB382" s="420"/>
      <c r="AC382" s="420"/>
      <c r="AD382" s="420"/>
      <c r="AE382" s="420"/>
      <c r="AF382" s="420"/>
      <c r="AG382" s="633">
        <f t="shared" ca="1" si="11"/>
        <v>-46148</v>
      </c>
      <c r="AH382" s="423"/>
      <c r="AI382" s="423"/>
      <c r="AJ382" s="346"/>
      <c r="AK382" s="432" t="s">
        <v>9097</v>
      </c>
      <c r="AL382" s="8"/>
      <c r="AM382" s="424"/>
      <c r="AN382" s="425"/>
      <c r="AO382" s="4"/>
      <c r="AP382" s="4"/>
      <c r="AQ382" s="234" t="e">
        <f>#REF!/R382</f>
        <v>#REF!</v>
      </c>
      <c r="AR382" s="234" t="e">
        <f>#REF!/AT382</f>
        <v>#REF!</v>
      </c>
      <c r="AS382" s="8"/>
      <c r="AT382" s="4">
        <f t="shared" si="12"/>
        <v>0</v>
      </c>
      <c r="AU382" s="8"/>
      <c r="AV382" s="8"/>
      <c r="AW382" s="232"/>
      <c r="AX382" s="392"/>
      <c r="AY382" s="8"/>
      <c r="AZ382" s="392"/>
      <c r="BA382" s="420"/>
      <c r="BB382" s="421"/>
      <c r="BC382" s="422"/>
      <c r="BD382" s="420"/>
      <c r="BE382" s="8"/>
      <c r="BF382" s="8"/>
      <c r="BG382" s="232"/>
      <c r="BH382" s="4"/>
      <c r="BI382" s="8"/>
      <c r="BJ382" s="231"/>
      <c r="BK382" s="4"/>
      <c r="BL382" s="232"/>
      <c r="BM382" s="232"/>
      <c r="BN382" s="232"/>
      <c r="BO382" s="232"/>
      <c r="BP382" s="232"/>
      <c r="BQ382" s="8"/>
      <c r="BR382" s="403"/>
      <c r="BS382" s="8"/>
      <c r="BT382" s="8"/>
      <c r="BU382" s="8"/>
      <c r="BV382" s="8"/>
      <c r="BW382" s="421"/>
      <c r="BY382" s="405"/>
      <c r="BZ382" s="8"/>
      <c r="CA382" s="8"/>
      <c r="CB382" s="8"/>
      <c r="CC382" s="8"/>
      <c r="CD382" s="8"/>
      <c r="CE382" s="8"/>
      <c r="CF382" s="411">
        <f t="shared" ca="1" si="13"/>
        <v>126</v>
      </c>
      <c r="CG382" s="421"/>
      <c r="CH382" s="421"/>
      <c r="CI382" s="8"/>
      <c r="CJ382" s="8"/>
      <c r="CK382" s="8"/>
    </row>
    <row r="383" spans="1:89">
      <c r="B383" s="419"/>
      <c r="C383" s="398">
        <v>2025</v>
      </c>
      <c r="D383" s="8" t="s">
        <v>9815</v>
      </c>
      <c r="E383" s="913" t="s">
        <v>9816</v>
      </c>
      <c r="F383" s="907" t="s">
        <v>9817</v>
      </c>
      <c r="G383" s="8" t="s">
        <v>6130</v>
      </c>
      <c r="H383" s="403">
        <v>52197847</v>
      </c>
      <c r="I383" s="8">
        <v>6</v>
      </c>
      <c r="J383" s="8" t="s">
        <v>6131</v>
      </c>
      <c r="K383" s="425"/>
      <c r="L383" s="444"/>
      <c r="M383" s="444"/>
      <c r="N383" s="8"/>
      <c r="O383" s="8"/>
      <c r="P383" s="444"/>
      <c r="Q383" s="420"/>
      <c r="R383" s="421"/>
      <c r="S383" s="641">
        <f t="shared" si="10"/>
        <v>0</v>
      </c>
      <c r="T383" s="420"/>
      <c r="U383" s="420"/>
      <c r="V383" s="420"/>
      <c r="W383" s="8"/>
      <c r="X383" s="403"/>
      <c r="Y383" s="421"/>
      <c r="Z383" s="8"/>
      <c r="AA383" s="420"/>
      <c r="AB383" s="420"/>
      <c r="AC383" s="420"/>
      <c r="AD383" s="420"/>
      <c r="AE383" s="420"/>
      <c r="AF383" s="420"/>
      <c r="AG383" s="633">
        <f t="shared" ca="1" si="11"/>
        <v>-46148</v>
      </c>
      <c r="AH383" s="423"/>
      <c r="AI383" s="423"/>
      <c r="AJ383" s="346"/>
      <c r="AK383" s="432" t="s">
        <v>9097</v>
      </c>
      <c r="AL383" s="8"/>
      <c r="AM383" s="424"/>
      <c r="AN383" s="425"/>
      <c r="AO383" s="4"/>
      <c r="AP383" s="4"/>
      <c r="AQ383" s="234" t="e">
        <f>#REF!/R383</f>
        <v>#REF!</v>
      </c>
      <c r="AR383" s="234" t="e">
        <f>#REF!/AT383</f>
        <v>#REF!</v>
      </c>
      <c r="AS383" s="8"/>
      <c r="AT383" s="4">
        <f t="shared" si="12"/>
        <v>0</v>
      </c>
      <c r="AU383" s="8"/>
      <c r="AV383" s="8"/>
      <c r="AW383" s="232"/>
      <c r="AX383" s="392"/>
      <c r="AY383" s="8"/>
      <c r="AZ383" s="392"/>
      <c r="BA383" s="420"/>
      <c r="BB383" s="421"/>
      <c r="BC383" s="422"/>
      <c r="BD383" s="420"/>
      <c r="BE383" s="8"/>
      <c r="BF383" s="8"/>
      <c r="BG383" s="232"/>
      <c r="BH383" s="4"/>
      <c r="BI383" s="8"/>
      <c r="BJ383" s="231"/>
      <c r="BK383" s="4"/>
      <c r="BL383" s="232"/>
      <c r="BM383" s="232"/>
      <c r="BN383" s="232"/>
      <c r="BO383" s="232"/>
      <c r="BP383" s="232"/>
      <c r="BQ383" s="8"/>
      <c r="BR383" s="403"/>
      <c r="BS383" s="8"/>
      <c r="BT383" s="8"/>
      <c r="BU383" s="8"/>
      <c r="BV383" s="8"/>
      <c r="BW383" s="421"/>
      <c r="BY383" s="405"/>
      <c r="BZ383" s="8"/>
      <c r="CA383" s="8"/>
      <c r="CB383" s="8"/>
      <c r="CC383" s="8"/>
      <c r="CD383" s="8"/>
      <c r="CE383" s="8"/>
      <c r="CF383" s="411">
        <f t="shared" ca="1" si="13"/>
        <v>126</v>
      </c>
      <c r="CG383" s="421"/>
      <c r="CH383" s="421"/>
      <c r="CI383" s="8"/>
      <c r="CJ383" s="8"/>
      <c r="CK383" s="8"/>
    </row>
    <row r="384" spans="1:89">
      <c r="B384" s="419"/>
      <c r="C384" s="398">
        <v>2025</v>
      </c>
      <c r="D384" s="8" t="s">
        <v>9818</v>
      </c>
      <c r="E384" s="915" t="s">
        <v>9819</v>
      </c>
      <c r="F384" s="907" t="s">
        <v>9820</v>
      </c>
      <c r="G384" s="8" t="s">
        <v>6130</v>
      </c>
      <c r="H384" s="403">
        <v>1030611428</v>
      </c>
      <c r="I384" s="8">
        <v>0</v>
      </c>
      <c r="J384" s="8" t="s">
        <v>6131</v>
      </c>
      <c r="K384" s="425"/>
      <c r="L384" s="444"/>
      <c r="M384" s="444"/>
      <c r="N384" s="8"/>
      <c r="O384" s="8"/>
      <c r="P384" s="444"/>
      <c r="Q384" s="420"/>
      <c r="R384" s="421"/>
      <c r="S384" s="641">
        <f t="shared" si="10"/>
        <v>0</v>
      </c>
      <c r="T384" s="420"/>
      <c r="U384" s="420"/>
      <c r="V384" s="420"/>
      <c r="W384" s="8"/>
      <c r="X384" s="403"/>
      <c r="Y384" s="421"/>
      <c r="Z384" s="8"/>
      <c r="AA384" s="420"/>
      <c r="AB384" s="420"/>
      <c r="AC384" s="420"/>
      <c r="AD384" s="420"/>
      <c r="AE384" s="420"/>
      <c r="AF384" s="420"/>
      <c r="AG384" s="633">
        <f t="shared" ca="1" si="11"/>
        <v>-46148</v>
      </c>
      <c r="AH384" s="423"/>
      <c r="AI384" s="423"/>
      <c r="AJ384" s="346"/>
      <c r="AK384" s="432" t="s">
        <v>9097</v>
      </c>
      <c r="AL384" s="8"/>
      <c r="AM384" s="424"/>
      <c r="AN384" s="425"/>
      <c r="AO384" s="4"/>
      <c r="AP384" s="4"/>
      <c r="AQ384" s="234" t="e">
        <f>#REF!/R384</f>
        <v>#REF!</v>
      </c>
      <c r="AR384" s="234" t="e">
        <f>#REF!/AT384</f>
        <v>#REF!</v>
      </c>
      <c r="AS384" s="8"/>
      <c r="AT384" s="4">
        <f t="shared" si="12"/>
        <v>0</v>
      </c>
      <c r="AU384" s="8"/>
      <c r="AV384" s="8"/>
      <c r="AW384" s="232"/>
      <c r="AX384" s="392"/>
      <c r="AY384" s="8"/>
      <c r="AZ384" s="392"/>
      <c r="BA384" s="420"/>
      <c r="BB384" s="421"/>
      <c r="BC384" s="422"/>
      <c r="BD384" s="420"/>
      <c r="BE384" s="8"/>
      <c r="BF384" s="8"/>
      <c r="BG384" s="232"/>
      <c r="BH384" s="4"/>
      <c r="BI384" s="8"/>
      <c r="BJ384" s="231"/>
      <c r="BK384" s="4"/>
      <c r="BL384" s="232"/>
      <c r="BM384" s="232"/>
      <c r="BN384" s="232"/>
      <c r="BO384" s="232"/>
      <c r="BP384" s="232"/>
      <c r="BQ384" s="8"/>
      <c r="BR384" s="403"/>
      <c r="BS384" s="8"/>
      <c r="BT384" s="8"/>
      <c r="BU384" s="8"/>
      <c r="BV384" s="8"/>
      <c r="BW384" s="421"/>
      <c r="BY384" s="405"/>
      <c r="BZ384" s="8"/>
      <c r="CA384" s="8"/>
      <c r="CB384" s="8"/>
      <c r="CC384" s="8"/>
      <c r="CD384" s="8"/>
      <c r="CE384" s="8"/>
      <c r="CF384" s="411">
        <f t="shared" ca="1" si="13"/>
        <v>126</v>
      </c>
      <c r="CG384" s="421"/>
      <c r="CH384" s="421"/>
      <c r="CI384" s="8"/>
      <c r="CJ384" s="8"/>
      <c r="CK384" s="8"/>
    </row>
    <row r="385" spans="1:89">
      <c r="B385" s="419"/>
      <c r="C385" s="398">
        <v>2025</v>
      </c>
      <c r="D385" s="8" t="s">
        <v>9821</v>
      </c>
      <c r="E385" s="915" t="s">
        <v>9822</v>
      </c>
      <c r="F385" s="907" t="s">
        <v>7002</v>
      </c>
      <c r="G385" s="8" t="s">
        <v>6130</v>
      </c>
      <c r="H385" s="403">
        <v>1015464874</v>
      </c>
      <c r="I385" s="8"/>
      <c r="J385" s="8"/>
      <c r="K385" s="425"/>
      <c r="L385" s="444"/>
      <c r="M385" s="444"/>
      <c r="N385" s="8"/>
      <c r="O385" s="8"/>
      <c r="P385" s="444"/>
      <c r="Q385" s="420"/>
      <c r="R385" s="421"/>
      <c r="S385" s="641">
        <f t="shared" si="10"/>
        <v>0</v>
      </c>
      <c r="T385" s="420"/>
      <c r="U385" s="420"/>
      <c r="V385" s="420"/>
      <c r="W385" s="8"/>
      <c r="X385" s="403"/>
      <c r="Y385" s="421"/>
      <c r="Z385" s="8"/>
      <c r="AA385" s="420"/>
      <c r="AB385" s="420"/>
      <c r="AC385" s="420"/>
      <c r="AD385" s="420"/>
      <c r="AE385" s="420"/>
      <c r="AF385" s="420"/>
      <c r="AG385" s="633">
        <f t="shared" ca="1" si="11"/>
        <v>-46148</v>
      </c>
      <c r="AH385" s="423"/>
      <c r="AI385" s="423"/>
      <c r="AJ385" s="346"/>
      <c r="AK385" s="432" t="s">
        <v>9097</v>
      </c>
      <c r="AL385" s="8"/>
      <c r="AM385" s="424"/>
      <c r="AN385" s="425"/>
      <c r="AO385" s="4"/>
      <c r="AP385" s="4"/>
      <c r="AQ385" s="234" t="e">
        <f>#REF!/R385</f>
        <v>#REF!</v>
      </c>
      <c r="AR385" s="234" t="e">
        <f>#REF!/AT385</f>
        <v>#REF!</v>
      </c>
      <c r="AS385" s="8"/>
      <c r="AT385" s="4">
        <f t="shared" si="12"/>
        <v>0</v>
      </c>
      <c r="AU385" s="8"/>
      <c r="AV385" s="8"/>
      <c r="AW385" s="232"/>
      <c r="AX385" s="392"/>
      <c r="AY385" s="8"/>
      <c r="AZ385" s="392"/>
      <c r="BA385" s="420"/>
      <c r="BB385" s="421"/>
      <c r="BC385" s="422"/>
      <c r="BD385" s="420"/>
      <c r="BE385" s="8"/>
      <c r="BF385" s="8"/>
      <c r="BG385" s="232"/>
      <c r="BH385" s="4"/>
      <c r="BI385" s="8"/>
      <c r="BJ385" s="231"/>
      <c r="BK385" s="4"/>
      <c r="BL385" s="232"/>
      <c r="BM385" s="232"/>
      <c r="BN385" s="232"/>
      <c r="BO385" s="232"/>
      <c r="BP385" s="232"/>
      <c r="BQ385" s="8"/>
      <c r="BR385" s="403"/>
      <c r="BS385" s="8"/>
      <c r="BT385" s="8"/>
      <c r="BU385" s="8"/>
      <c r="BV385" s="8"/>
      <c r="BW385" s="421"/>
      <c r="BY385" s="405"/>
      <c r="BZ385" s="8"/>
      <c r="CA385" s="8"/>
      <c r="CB385" s="8"/>
      <c r="CC385" s="8"/>
      <c r="CD385" s="8"/>
      <c r="CE385" s="8"/>
      <c r="CF385" s="411">
        <f t="shared" ca="1" si="13"/>
        <v>126</v>
      </c>
      <c r="CG385" s="421"/>
      <c r="CH385" s="421"/>
      <c r="CI385" s="8"/>
      <c r="CJ385" s="8"/>
      <c r="CK385" s="8"/>
    </row>
    <row r="386" spans="1:89">
      <c r="B386" s="419"/>
      <c r="C386" s="398">
        <v>2025</v>
      </c>
      <c r="D386" s="8" t="s">
        <v>9823</v>
      </c>
      <c r="E386" s="915" t="s">
        <v>9824</v>
      </c>
      <c r="F386" s="907" t="s">
        <v>9825</v>
      </c>
      <c r="G386" s="8" t="s">
        <v>6130</v>
      </c>
      <c r="H386" s="403">
        <v>10774194</v>
      </c>
      <c r="I386" s="8"/>
      <c r="J386" s="8"/>
      <c r="K386" s="425"/>
      <c r="L386" s="444"/>
      <c r="M386" s="444"/>
      <c r="N386" s="8"/>
      <c r="O386" s="8"/>
      <c r="P386" s="444"/>
      <c r="Q386" s="420"/>
      <c r="R386" s="421"/>
      <c r="S386" s="641">
        <f t="shared" si="10"/>
        <v>0</v>
      </c>
      <c r="T386" s="420"/>
      <c r="U386" s="420"/>
      <c r="V386" s="420"/>
      <c r="W386" s="8"/>
      <c r="X386" s="403"/>
      <c r="Y386" s="421"/>
      <c r="Z386" s="8"/>
      <c r="AA386" s="420"/>
      <c r="AB386" s="420"/>
      <c r="AC386" s="420"/>
      <c r="AD386" s="420"/>
      <c r="AE386" s="420"/>
      <c r="AF386" s="420"/>
      <c r="AG386" s="633">
        <f t="shared" ca="1" si="11"/>
        <v>-46148</v>
      </c>
      <c r="AH386" s="423"/>
      <c r="AI386" s="423"/>
      <c r="AJ386" s="346"/>
      <c r="AK386" s="432" t="s">
        <v>9097</v>
      </c>
      <c r="AL386" s="8"/>
      <c r="AM386" s="424"/>
      <c r="AN386" s="425"/>
      <c r="AO386" s="4"/>
      <c r="AP386" s="4"/>
      <c r="AQ386" s="234" t="e">
        <f>#REF!/R386</f>
        <v>#REF!</v>
      </c>
      <c r="AR386" s="234" t="e">
        <f>#REF!/AT386</f>
        <v>#REF!</v>
      </c>
      <c r="AS386" s="8"/>
      <c r="AT386" s="4">
        <f t="shared" si="12"/>
        <v>0</v>
      </c>
      <c r="AU386" s="8"/>
      <c r="AV386" s="8"/>
      <c r="AW386" s="232"/>
      <c r="AX386" s="392"/>
      <c r="AY386" s="8"/>
      <c r="AZ386" s="392"/>
      <c r="BA386" s="420"/>
      <c r="BB386" s="421"/>
      <c r="BC386" s="422"/>
      <c r="BD386" s="420"/>
      <c r="BE386" s="8"/>
      <c r="BF386" s="8"/>
      <c r="BG386" s="232"/>
      <c r="BH386" s="4"/>
      <c r="BI386" s="8"/>
      <c r="BJ386" s="231"/>
      <c r="BK386" s="4"/>
      <c r="BL386" s="232"/>
      <c r="BM386" s="232"/>
      <c r="BN386" s="232"/>
      <c r="BO386" s="232"/>
      <c r="BP386" s="232"/>
      <c r="BQ386" s="8"/>
      <c r="BR386" s="403"/>
      <c r="BS386" s="8"/>
      <c r="BT386" s="8"/>
      <c r="BU386" s="8"/>
      <c r="BV386" s="8"/>
      <c r="BW386" s="421"/>
      <c r="BY386" s="405"/>
      <c r="BZ386" s="8"/>
      <c r="CA386" s="8"/>
      <c r="CB386" s="8"/>
      <c r="CC386" s="8"/>
      <c r="CD386" s="8"/>
      <c r="CE386" s="8"/>
      <c r="CF386" s="411">
        <f t="shared" ca="1" si="13"/>
        <v>126</v>
      </c>
      <c r="CG386" s="421"/>
      <c r="CH386" s="421"/>
      <c r="CI386" s="8"/>
      <c r="CJ386" s="8"/>
      <c r="CK386" s="8"/>
    </row>
    <row r="387" spans="1:89">
      <c r="B387" s="419"/>
      <c r="C387" s="398">
        <v>2025</v>
      </c>
      <c r="D387" s="8" t="s">
        <v>9826</v>
      </c>
      <c r="E387" s="915" t="s">
        <v>9827</v>
      </c>
      <c r="F387" s="907" t="s">
        <v>9828</v>
      </c>
      <c r="G387" s="8" t="s">
        <v>6130</v>
      </c>
      <c r="H387" s="403">
        <v>1014259936</v>
      </c>
      <c r="I387" s="8">
        <v>0</v>
      </c>
      <c r="J387" s="8" t="s">
        <v>6131</v>
      </c>
      <c r="K387" s="425"/>
      <c r="L387" s="444"/>
      <c r="M387" s="444"/>
      <c r="N387" s="8"/>
      <c r="O387" s="8"/>
      <c r="P387" s="444"/>
      <c r="Q387" s="420"/>
      <c r="R387" s="421"/>
      <c r="S387" s="641">
        <f t="shared" si="10"/>
        <v>0</v>
      </c>
      <c r="T387" s="420"/>
      <c r="U387" s="420"/>
      <c r="V387" s="420"/>
      <c r="W387" s="8"/>
      <c r="X387" s="403"/>
      <c r="Y387" s="421"/>
      <c r="Z387" s="8"/>
      <c r="AA387" s="420"/>
      <c r="AB387" s="420"/>
      <c r="AC387" s="420"/>
      <c r="AD387" s="420"/>
      <c r="AE387" s="420"/>
      <c r="AF387" s="420"/>
      <c r="AG387" s="633">
        <f t="shared" ca="1" si="11"/>
        <v>-46148</v>
      </c>
      <c r="AH387" s="423"/>
      <c r="AI387" s="423"/>
      <c r="AJ387" s="346"/>
      <c r="AK387" s="432" t="s">
        <v>9097</v>
      </c>
      <c r="AL387" s="8"/>
      <c r="AM387" s="424"/>
      <c r="AN387" s="425"/>
      <c r="AO387" s="4"/>
      <c r="AP387" s="4"/>
      <c r="AQ387" s="234" t="e">
        <f>#REF!/R387</f>
        <v>#REF!</v>
      </c>
      <c r="AR387" s="234" t="e">
        <f>#REF!/AT387</f>
        <v>#REF!</v>
      </c>
      <c r="AS387" s="8"/>
      <c r="AT387" s="4">
        <f t="shared" si="12"/>
        <v>0</v>
      </c>
      <c r="AU387" s="8"/>
      <c r="AV387" s="8"/>
      <c r="AW387" s="232"/>
      <c r="AX387" s="392"/>
      <c r="AY387" s="8"/>
      <c r="AZ387" s="392"/>
      <c r="BA387" s="420"/>
      <c r="BB387" s="421"/>
      <c r="BC387" s="422"/>
      <c r="BD387" s="420"/>
      <c r="BE387" s="8"/>
      <c r="BF387" s="8"/>
      <c r="BG387" s="232"/>
      <c r="BH387" s="4"/>
      <c r="BI387" s="8"/>
      <c r="BJ387" s="231"/>
      <c r="BK387" s="4"/>
      <c r="BL387" s="232"/>
      <c r="BM387" s="232"/>
      <c r="BN387" s="232"/>
      <c r="BO387" s="232"/>
      <c r="BP387" s="232"/>
      <c r="BQ387" s="8"/>
      <c r="BR387" s="403"/>
      <c r="BS387" s="8"/>
      <c r="BT387" s="8"/>
      <c r="BU387" s="8"/>
      <c r="BV387" s="8"/>
      <c r="BW387" s="421"/>
      <c r="BY387" s="405"/>
      <c r="BZ387" s="8"/>
      <c r="CA387" s="8"/>
      <c r="CB387" s="8"/>
      <c r="CC387" s="8"/>
      <c r="CD387" s="8"/>
      <c r="CE387" s="8"/>
      <c r="CF387" s="411">
        <f t="shared" ca="1" si="13"/>
        <v>126</v>
      </c>
      <c r="CG387" s="421"/>
      <c r="CH387" s="421"/>
      <c r="CI387" s="8"/>
      <c r="CJ387" s="8"/>
      <c r="CK387" s="8"/>
    </row>
    <row r="388" spans="1:89">
      <c r="B388" s="419"/>
      <c r="C388" s="398">
        <v>2025</v>
      </c>
      <c r="D388" s="8" t="s">
        <v>9829</v>
      </c>
      <c r="E388" s="915" t="s">
        <v>9830</v>
      </c>
      <c r="F388" s="907" t="s">
        <v>9831</v>
      </c>
      <c r="G388" s="8" t="s">
        <v>6130</v>
      </c>
      <c r="H388" s="403">
        <v>1014239227</v>
      </c>
      <c r="I388" s="8">
        <v>4</v>
      </c>
      <c r="J388" s="8" t="s">
        <v>6131</v>
      </c>
      <c r="K388" s="425" t="s">
        <v>6644</v>
      </c>
      <c r="L388" s="444" t="s">
        <v>6645</v>
      </c>
      <c r="M388" s="444" t="s">
        <v>6530</v>
      </c>
      <c r="N388" s="8">
        <v>10</v>
      </c>
      <c r="O388" s="8" t="s">
        <v>6135</v>
      </c>
      <c r="P388" s="444" t="s">
        <v>9832</v>
      </c>
      <c r="Q388" s="420">
        <v>46015</v>
      </c>
      <c r="R388" s="421">
        <v>1</v>
      </c>
      <c r="S388" s="641">
        <f t="shared" si="10"/>
        <v>30</v>
      </c>
      <c r="T388" s="420">
        <v>46024</v>
      </c>
      <c r="U388" s="420">
        <v>46054</v>
      </c>
      <c r="V388" s="420"/>
      <c r="W388" s="8"/>
      <c r="X388" s="403"/>
      <c r="Y388" s="421"/>
      <c r="Z388" s="8"/>
      <c r="AA388" s="420"/>
      <c r="AB388" s="420"/>
      <c r="AC388" s="420"/>
      <c r="AD388" s="420"/>
      <c r="AE388" s="420"/>
      <c r="AF388" s="420">
        <v>46054</v>
      </c>
      <c r="AG388" s="633">
        <f t="shared" ca="1" si="11"/>
        <v>-94</v>
      </c>
      <c r="AH388" s="423" t="s">
        <v>6138</v>
      </c>
      <c r="AI388" s="423"/>
      <c r="AJ388" s="346"/>
      <c r="AK388" s="432" t="s">
        <v>9097</v>
      </c>
      <c r="AL388" s="8"/>
      <c r="AM388" s="424"/>
      <c r="AN388" s="425"/>
      <c r="AO388" s="4"/>
      <c r="AP388" s="4"/>
      <c r="AQ388" s="234" t="e">
        <f>#REF!/R388</f>
        <v>#REF!</v>
      </c>
      <c r="AR388" s="234" t="e">
        <f>#REF!/AT388</f>
        <v>#REF!</v>
      </c>
      <c r="AS388" s="8"/>
      <c r="AT388" s="4">
        <f t="shared" si="12"/>
        <v>30</v>
      </c>
      <c r="AU388" s="8"/>
      <c r="AV388" s="8"/>
      <c r="AW388" s="232"/>
      <c r="AX388" s="392"/>
      <c r="AY388" s="8"/>
      <c r="AZ388" s="392"/>
      <c r="BA388" s="420"/>
      <c r="BB388" s="421"/>
      <c r="BC388" s="422"/>
      <c r="BD388" s="420"/>
      <c r="BE388" s="8"/>
      <c r="BF388" s="8"/>
      <c r="BG388" s="232"/>
      <c r="BH388" s="4"/>
      <c r="BI388" s="8"/>
      <c r="BJ388" s="231"/>
      <c r="BK388" s="4"/>
      <c r="BL388" s="232"/>
      <c r="BM388" s="232"/>
      <c r="BN388" s="232"/>
      <c r="BO388" s="232"/>
      <c r="BP388" s="232"/>
      <c r="BQ388" s="8"/>
      <c r="BR388" s="403"/>
      <c r="BS388" s="8"/>
      <c r="BT388" s="8"/>
      <c r="BU388" s="8"/>
      <c r="BV388" s="8"/>
      <c r="BW388" s="421"/>
      <c r="BY388" s="405"/>
      <c r="BZ388" s="8"/>
      <c r="CA388" s="8"/>
      <c r="CB388" s="8"/>
      <c r="CC388" s="8"/>
      <c r="CD388" s="8"/>
      <c r="CE388" s="8"/>
      <c r="CF388" s="411">
        <f t="shared" ca="1" si="13"/>
        <v>126</v>
      </c>
      <c r="CG388" s="421"/>
      <c r="CH388" s="421"/>
      <c r="CI388" s="8"/>
      <c r="CJ388" s="8"/>
      <c r="CK388" s="8"/>
    </row>
    <row r="389" spans="1:89">
      <c r="B389" s="419"/>
      <c r="C389" s="398">
        <v>2025</v>
      </c>
      <c r="D389" s="8" t="s">
        <v>9833</v>
      </c>
      <c r="E389" s="915" t="s">
        <v>9834</v>
      </c>
      <c r="F389" s="907" t="s">
        <v>9835</v>
      </c>
      <c r="G389" s="8" t="s">
        <v>7988</v>
      </c>
      <c r="H389" s="403">
        <v>901341884</v>
      </c>
      <c r="I389" s="8">
        <v>5</v>
      </c>
      <c r="J389" s="8" t="s">
        <v>6775</v>
      </c>
      <c r="K389" s="425"/>
      <c r="L389" s="444"/>
      <c r="M389" s="444"/>
      <c r="N389" s="8"/>
      <c r="O389" s="8"/>
      <c r="P389" s="444"/>
      <c r="Q389" s="420"/>
      <c r="R389" s="421"/>
      <c r="S389" s="641">
        <f t="shared" si="10"/>
        <v>0</v>
      </c>
      <c r="T389" s="420"/>
      <c r="U389" s="420"/>
      <c r="V389" s="420"/>
      <c r="W389" s="8"/>
      <c r="X389" s="403"/>
      <c r="Y389" s="421"/>
      <c r="Z389" s="8"/>
      <c r="AA389" s="420"/>
      <c r="AB389" s="420"/>
      <c r="AC389" s="420"/>
      <c r="AD389" s="420"/>
      <c r="AE389" s="420"/>
      <c r="AF389" s="420"/>
      <c r="AG389" s="633">
        <f t="shared" ca="1" si="11"/>
        <v>-46148</v>
      </c>
      <c r="AH389" s="452" t="s">
        <v>7474</v>
      </c>
      <c r="AI389" s="423"/>
      <c r="AJ389" s="346"/>
      <c r="AK389" s="432" t="s">
        <v>9097</v>
      </c>
      <c r="AL389" s="8"/>
      <c r="AM389" s="424"/>
      <c r="AN389" s="425"/>
      <c r="AO389" s="4"/>
      <c r="AP389" s="4"/>
      <c r="AQ389" s="234" t="e">
        <f>#REF!/R389</f>
        <v>#REF!</v>
      </c>
      <c r="AR389" s="234" t="e">
        <f>#REF!/AT389</f>
        <v>#REF!</v>
      </c>
      <c r="AS389" s="8"/>
      <c r="AT389" s="4">
        <f t="shared" si="12"/>
        <v>0</v>
      </c>
      <c r="AU389" s="8"/>
      <c r="AV389" s="8"/>
      <c r="AW389" s="232"/>
      <c r="AX389" s="392"/>
      <c r="AY389" s="8"/>
      <c r="AZ389" s="392"/>
      <c r="BA389" s="420"/>
      <c r="BB389" s="421"/>
      <c r="BC389" s="422"/>
      <c r="BD389" s="420"/>
      <c r="BE389" s="8"/>
      <c r="BF389" s="8"/>
      <c r="BG389" s="232"/>
      <c r="BH389" s="4"/>
      <c r="BI389" s="8"/>
      <c r="BJ389" s="231"/>
      <c r="BK389" s="4"/>
      <c r="BL389" s="232"/>
      <c r="BM389" s="232"/>
      <c r="BN389" s="232"/>
      <c r="BO389" s="232"/>
      <c r="BP389" s="232"/>
      <c r="BQ389" s="8"/>
      <c r="BR389" s="403"/>
      <c r="BS389" s="8"/>
      <c r="BT389" s="8"/>
      <c r="BU389" s="8"/>
      <c r="BV389" s="8"/>
      <c r="BW389" s="421"/>
      <c r="BY389" s="405"/>
      <c r="BZ389" s="8"/>
      <c r="CA389" s="8"/>
      <c r="CB389" s="8"/>
      <c r="CC389" s="8"/>
      <c r="CD389" s="8"/>
      <c r="CE389" s="8"/>
      <c r="CF389" s="411">
        <f t="shared" ca="1" si="13"/>
        <v>126</v>
      </c>
      <c r="CG389" s="421"/>
      <c r="CH389" s="421"/>
      <c r="CI389" s="8"/>
      <c r="CJ389" s="8"/>
      <c r="CK389" s="8"/>
    </row>
    <row r="390" spans="1:89">
      <c r="B390" s="419"/>
      <c r="C390" s="398">
        <v>2025</v>
      </c>
      <c r="D390" s="8" t="s">
        <v>9836</v>
      </c>
      <c r="E390" s="915" t="s">
        <v>9837</v>
      </c>
      <c r="F390" s="907" t="s">
        <v>9838</v>
      </c>
      <c r="G390" s="8" t="s">
        <v>6130</v>
      </c>
      <c r="H390" s="403">
        <v>79330158</v>
      </c>
      <c r="I390" s="8">
        <v>8</v>
      </c>
      <c r="J390" s="8" t="s">
        <v>6775</v>
      </c>
      <c r="K390" s="827" t="s">
        <v>9839</v>
      </c>
      <c r="L390" s="444"/>
      <c r="M390" s="444"/>
      <c r="N390" s="8"/>
      <c r="O390" s="8"/>
      <c r="P390" s="444"/>
      <c r="Q390" s="420"/>
      <c r="R390" s="421"/>
      <c r="S390" s="641">
        <f t="shared" si="10"/>
        <v>0</v>
      </c>
      <c r="T390" s="420"/>
      <c r="U390" s="420"/>
      <c r="V390" s="420"/>
      <c r="W390" s="8"/>
      <c r="X390" s="403"/>
      <c r="Y390" s="421"/>
      <c r="Z390" s="8"/>
      <c r="AA390" s="420"/>
      <c r="AB390" s="420"/>
      <c r="AC390" s="420"/>
      <c r="AD390" s="420"/>
      <c r="AE390" s="420"/>
      <c r="AF390" s="420"/>
      <c r="AG390" s="633">
        <f t="shared" ca="1" si="11"/>
        <v>-46148</v>
      </c>
      <c r="AH390" s="452" t="s">
        <v>7474</v>
      </c>
      <c r="AI390" s="423"/>
      <c r="AJ390" s="346"/>
      <c r="AK390" s="432" t="s">
        <v>9097</v>
      </c>
      <c r="AL390" s="8"/>
      <c r="AM390" s="424"/>
      <c r="AN390" s="425"/>
      <c r="AO390" s="4"/>
      <c r="AP390" s="4"/>
      <c r="AQ390" s="234" t="e">
        <f>#REF!/R390</f>
        <v>#REF!</v>
      </c>
      <c r="AR390" s="234" t="e">
        <f>#REF!/AT390</f>
        <v>#REF!</v>
      </c>
      <c r="AS390" s="8"/>
      <c r="AT390" s="4">
        <f t="shared" si="12"/>
        <v>0</v>
      </c>
      <c r="AU390" s="8"/>
      <c r="AV390" s="8"/>
      <c r="AW390" s="232"/>
      <c r="AX390" s="392"/>
      <c r="AY390" s="8"/>
      <c r="AZ390" s="392"/>
      <c r="BA390" s="420"/>
      <c r="BB390" s="421"/>
      <c r="BC390" s="422"/>
      <c r="BD390" s="420"/>
      <c r="BE390" s="8"/>
      <c r="BF390" s="8"/>
      <c r="BG390" s="232"/>
      <c r="BH390" s="4"/>
      <c r="BI390" s="8"/>
      <c r="BJ390" s="231"/>
      <c r="BK390" s="4"/>
      <c r="BL390" s="232"/>
      <c r="BM390" s="232"/>
      <c r="BN390" s="232"/>
      <c r="BO390" s="232"/>
      <c r="BP390" s="232"/>
      <c r="BQ390" s="8"/>
      <c r="BR390" s="403"/>
      <c r="BS390" s="8"/>
      <c r="BT390" s="8"/>
      <c r="BU390" s="8"/>
      <c r="BV390" s="8"/>
      <c r="BW390" s="421"/>
      <c r="BY390" s="405"/>
      <c r="BZ390" s="8"/>
      <c r="CA390" s="8"/>
      <c r="CB390" s="8"/>
      <c r="CC390" s="8"/>
      <c r="CD390" s="8"/>
      <c r="CE390" s="8"/>
      <c r="CF390" s="411">
        <f t="shared" ca="1" si="13"/>
        <v>126</v>
      </c>
      <c r="CG390" s="421"/>
      <c r="CH390" s="421"/>
      <c r="CI390" s="8"/>
      <c r="CJ390" s="8"/>
      <c r="CK390" s="8"/>
    </row>
    <row r="391" spans="1:89" ht="76.5">
      <c r="A391" s="8">
        <v>390</v>
      </c>
      <c r="B391" s="419"/>
      <c r="C391" s="398">
        <v>2025</v>
      </c>
      <c r="D391" s="432" t="s">
        <v>9840</v>
      </c>
      <c r="E391" s="919" t="s">
        <v>9841</v>
      </c>
      <c r="F391" s="920" t="s">
        <v>9842</v>
      </c>
      <c r="G391" s="8" t="s">
        <v>6130</v>
      </c>
      <c r="H391" s="435">
        <v>79997221</v>
      </c>
      <c r="I391" s="8">
        <v>7</v>
      </c>
      <c r="J391" s="8" t="s">
        <v>6775</v>
      </c>
      <c r="K391" s="425" t="s">
        <v>6215</v>
      </c>
      <c r="L391" s="444" t="s">
        <v>6436</v>
      </c>
      <c r="M391" s="820"/>
      <c r="N391" s="8">
        <v>10</v>
      </c>
      <c r="O391" s="8" t="s">
        <v>6135</v>
      </c>
      <c r="P391" s="444" t="s">
        <v>9843</v>
      </c>
      <c r="Q391" s="496">
        <v>46021</v>
      </c>
      <c r="R391" s="556"/>
      <c r="S391" s="832">
        <f t="shared" si="10"/>
        <v>15</v>
      </c>
      <c r="T391" s="496">
        <v>46027</v>
      </c>
      <c r="U391" s="496">
        <v>46042</v>
      </c>
      <c r="V391" s="420"/>
      <c r="W391" s="8"/>
      <c r="X391" s="403"/>
      <c r="Y391" s="421"/>
      <c r="Z391" s="8"/>
      <c r="AA391" s="420"/>
      <c r="AB391" s="420"/>
      <c r="AC391" s="420"/>
      <c r="AD391" s="420"/>
      <c r="AE391" s="420"/>
      <c r="AF391" s="420">
        <v>46042</v>
      </c>
      <c r="AG391" s="633">
        <f t="shared" ca="1" si="11"/>
        <v>-106</v>
      </c>
      <c r="AH391" s="423" t="s">
        <v>6138</v>
      </c>
      <c r="AI391" s="423" t="s">
        <v>6138</v>
      </c>
      <c r="AJ391" s="346"/>
      <c r="AK391" s="432" t="s">
        <v>9097</v>
      </c>
      <c r="AL391" s="8" t="s">
        <v>20</v>
      </c>
      <c r="AM391" s="424"/>
      <c r="AN391" s="425"/>
      <c r="AO391" s="4">
        <v>144122</v>
      </c>
      <c r="AP391" s="4"/>
      <c r="AQ391" s="234" t="e">
        <f>#REF!/R391</f>
        <v>#REF!</v>
      </c>
      <c r="AR391" s="234" t="e">
        <f>#REF!/AT391</f>
        <v>#REF!</v>
      </c>
      <c r="AS391" s="8" t="s">
        <v>9844</v>
      </c>
      <c r="AT391" s="4">
        <f t="shared" si="12"/>
        <v>15</v>
      </c>
      <c r="AU391" s="8" t="s">
        <v>6143</v>
      </c>
      <c r="AV391" s="8"/>
      <c r="AW391" s="232"/>
      <c r="AX391" s="392"/>
      <c r="AY391" s="8">
        <v>1438</v>
      </c>
      <c r="AZ391" s="392">
        <v>2250000</v>
      </c>
      <c r="BA391" s="420">
        <v>46022</v>
      </c>
      <c r="BB391" s="421"/>
      <c r="BC391" s="422"/>
      <c r="BD391" s="420"/>
      <c r="BE391" s="8"/>
      <c r="BF391" s="8" t="s">
        <v>6144</v>
      </c>
      <c r="BG391" s="232" t="s">
        <v>64</v>
      </c>
      <c r="BH391" s="4">
        <v>5</v>
      </c>
      <c r="BI391" s="8">
        <v>5</v>
      </c>
      <c r="BJ391" s="231" t="s">
        <v>9845</v>
      </c>
      <c r="BK391" s="4" t="s">
        <v>1541</v>
      </c>
      <c r="BL391" s="232">
        <v>46022</v>
      </c>
      <c r="BM391" s="232">
        <v>46021</v>
      </c>
      <c r="BN391" s="232">
        <v>46227</v>
      </c>
      <c r="BO391" s="232" t="s">
        <v>6144</v>
      </c>
      <c r="BP391" s="232" t="s">
        <v>805</v>
      </c>
      <c r="BQ391" s="8"/>
      <c r="BR391" s="403"/>
      <c r="BS391" s="8"/>
      <c r="BT391" s="8"/>
      <c r="BU391" s="8" t="s">
        <v>6147</v>
      </c>
      <c r="BV391" s="8" t="s">
        <v>6148</v>
      </c>
      <c r="BW391" s="421">
        <v>3213120784</v>
      </c>
      <c r="BX391" s="591" t="s">
        <v>9846</v>
      </c>
      <c r="BY391" s="405">
        <v>27739</v>
      </c>
      <c r="BZ391" s="8" t="s">
        <v>9695</v>
      </c>
      <c r="CA391" s="8"/>
      <c r="CB391" s="8"/>
      <c r="CC391" s="8" t="s">
        <v>3717</v>
      </c>
      <c r="CD391" s="8"/>
      <c r="CE391" s="8" t="s">
        <v>797</v>
      </c>
      <c r="CF391" s="411">
        <f t="shared" ca="1" si="13"/>
        <v>50</v>
      </c>
      <c r="CG391" s="421" t="s">
        <v>6165</v>
      </c>
      <c r="CH391" s="421" t="s">
        <v>6210</v>
      </c>
      <c r="CI391" s="8" t="s">
        <v>9847</v>
      </c>
      <c r="CJ391" s="8"/>
      <c r="CK391" s="8"/>
    </row>
    <row r="392" spans="1:89" ht="33">
      <c r="A392" s="8">
        <v>391</v>
      </c>
      <c r="B392" s="419"/>
      <c r="C392" s="818">
        <v>2025</v>
      </c>
      <c r="D392" s="817" t="s">
        <v>9848</v>
      </c>
      <c r="E392" s="553" t="s">
        <v>9849</v>
      </c>
      <c r="F392" s="553" t="s">
        <v>9850</v>
      </c>
      <c r="G392" s="831" t="s">
        <v>7988</v>
      </c>
      <c r="H392" s="403" t="s">
        <v>9851</v>
      </c>
      <c r="I392" s="503"/>
      <c r="J392" s="8" t="s">
        <v>6775</v>
      </c>
      <c r="K392" s="425" t="s">
        <v>9839</v>
      </c>
      <c r="L392" s="821"/>
      <c r="M392" s="828" t="s">
        <v>9852</v>
      </c>
      <c r="N392" s="503"/>
      <c r="O392" s="432"/>
      <c r="P392" s="773" t="s">
        <v>9853</v>
      </c>
      <c r="Q392" s="420"/>
      <c r="R392" s="421">
        <v>2</v>
      </c>
      <c r="S392" s="641"/>
      <c r="T392" s="420"/>
      <c r="U392" s="420"/>
      <c r="V392" s="495"/>
      <c r="W392" s="8"/>
      <c r="X392" s="403"/>
      <c r="Y392" s="421"/>
      <c r="Z392" s="8"/>
      <c r="AA392" s="420"/>
      <c r="AB392" s="420"/>
      <c r="AC392" s="420"/>
      <c r="AD392" s="420"/>
      <c r="AE392" s="420"/>
      <c r="AF392" s="420"/>
      <c r="AG392" s="633">
        <f t="shared" ca="1" si="11"/>
        <v>-46148</v>
      </c>
      <c r="AH392" s="819" t="s">
        <v>242</v>
      </c>
      <c r="AI392" s="423"/>
      <c r="AJ392" s="346"/>
      <c r="AK392" s="432" t="s">
        <v>9097</v>
      </c>
      <c r="AL392" s="8"/>
      <c r="AM392" s="424"/>
      <c r="AN392" s="425"/>
      <c r="AO392" s="4"/>
      <c r="AP392" s="4"/>
      <c r="AQ392" s="234" t="e">
        <f>#REF!/R392</f>
        <v>#REF!</v>
      </c>
      <c r="AR392" s="234" t="e">
        <f>#REF!/AT392</f>
        <v>#REF!</v>
      </c>
      <c r="AS392" s="8"/>
      <c r="AT392" s="4">
        <f t="shared" si="12"/>
        <v>0</v>
      </c>
      <c r="AU392" s="8"/>
      <c r="AV392" s="8"/>
      <c r="AW392" s="232"/>
      <c r="AX392" s="392"/>
      <c r="AY392" s="8"/>
      <c r="AZ392" s="392"/>
      <c r="BA392" s="420"/>
      <c r="BB392" s="421"/>
      <c r="BC392" s="422"/>
      <c r="BD392" s="420"/>
      <c r="BE392" s="8"/>
      <c r="BF392" s="8"/>
      <c r="BG392" s="232"/>
      <c r="BH392" s="4"/>
      <c r="BI392" s="8"/>
      <c r="BJ392" s="231"/>
      <c r="BK392" s="4"/>
      <c r="BL392" s="232"/>
      <c r="BM392" s="232"/>
      <c r="BN392" s="232"/>
      <c r="BO392" s="232"/>
      <c r="BP392" s="232"/>
      <c r="BQ392" s="8"/>
      <c r="BR392" s="403"/>
      <c r="BS392" s="8"/>
      <c r="BT392" s="8"/>
      <c r="BU392" s="8"/>
      <c r="BV392" s="8"/>
      <c r="BW392" s="421"/>
      <c r="BY392" s="405"/>
      <c r="BZ392" s="8"/>
      <c r="CA392" s="8"/>
      <c r="CB392" s="8"/>
      <c r="CC392" s="8"/>
      <c r="CD392" s="8"/>
      <c r="CE392" s="8"/>
      <c r="CF392" s="411">
        <f t="shared" ca="1" si="13"/>
        <v>126</v>
      </c>
      <c r="CG392" s="421"/>
      <c r="CH392" s="421"/>
      <c r="CI392" s="8"/>
      <c r="CJ392" s="8"/>
      <c r="CK392" s="8"/>
    </row>
    <row r="393" spans="1:89" ht="55.5">
      <c r="A393" s="878">
        <v>392</v>
      </c>
      <c r="B393" s="833" t="s">
        <v>15</v>
      </c>
      <c r="C393" s="834">
        <v>2025</v>
      </c>
      <c r="D393" s="835" t="s">
        <v>9854</v>
      </c>
      <c r="E393" s="836" t="s">
        <v>9855</v>
      </c>
      <c r="F393" s="837" t="s">
        <v>9856</v>
      </c>
      <c r="G393" s="838" t="s">
        <v>7988</v>
      </c>
      <c r="H393" s="901" t="s">
        <v>9857</v>
      </c>
      <c r="I393" s="839" t="s">
        <v>15</v>
      </c>
      <c r="J393" s="840" t="s">
        <v>6775</v>
      </c>
      <c r="K393" s="880" t="s">
        <v>6400</v>
      </c>
      <c r="L393" s="841" t="s">
        <v>9858</v>
      </c>
      <c r="M393" s="842" t="s">
        <v>9852</v>
      </c>
      <c r="N393" s="897" t="s">
        <v>15</v>
      </c>
      <c r="O393" s="896"/>
      <c r="P393" s="899" t="s">
        <v>9859</v>
      </c>
      <c r="Q393" s="893">
        <v>46013</v>
      </c>
      <c r="R393" s="833" t="s">
        <v>15</v>
      </c>
      <c r="S393" s="894">
        <v>45</v>
      </c>
      <c r="T393" s="843">
        <v>46013</v>
      </c>
      <c r="U393" s="844">
        <v>46180</v>
      </c>
      <c r="V393" s="833" t="s">
        <v>15</v>
      </c>
      <c r="W393" s="833" t="s">
        <v>15</v>
      </c>
      <c r="X393" s="833" t="s">
        <v>15</v>
      </c>
      <c r="Y393" s="833" t="s">
        <v>15</v>
      </c>
      <c r="Z393" s="833" t="s">
        <v>15</v>
      </c>
      <c r="AA393" s="833" t="s">
        <v>15</v>
      </c>
      <c r="AB393" s="833" t="s">
        <v>15</v>
      </c>
      <c r="AC393" s="833" t="s">
        <v>15</v>
      </c>
      <c r="AD393" s="833" t="s">
        <v>15</v>
      </c>
      <c r="AE393" s="833" t="s">
        <v>15</v>
      </c>
      <c r="AF393" s="833" t="s">
        <v>15</v>
      </c>
      <c r="AG393" s="845">
        <v>-46057</v>
      </c>
      <c r="AH393" s="846" t="s">
        <v>242</v>
      </c>
      <c r="AI393" s="833" t="s">
        <v>15</v>
      </c>
      <c r="AJ393" s="847" t="s">
        <v>15</v>
      </c>
      <c r="AK393" s="846" t="s">
        <v>9097</v>
      </c>
      <c r="AL393" s="833" t="s">
        <v>15</v>
      </c>
      <c r="AM393" s="833" t="s">
        <v>15</v>
      </c>
      <c r="AN393" s="833" t="s">
        <v>15</v>
      </c>
      <c r="AO393" s="848" t="s">
        <v>15</v>
      </c>
      <c r="AP393" s="848" t="s">
        <v>15</v>
      </c>
      <c r="AQ393" s="848" t="s">
        <v>9860</v>
      </c>
      <c r="AR393" s="848" t="s">
        <v>9860</v>
      </c>
      <c r="AS393" s="833" t="s">
        <v>15</v>
      </c>
      <c r="AT393" s="848">
        <v>0</v>
      </c>
      <c r="AU393" s="833" t="s">
        <v>15</v>
      </c>
      <c r="AV393" s="833" t="s">
        <v>15</v>
      </c>
      <c r="AW393" s="848" t="s">
        <v>15</v>
      </c>
      <c r="AX393" s="848" t="s">
        <v>15</v>
      </c>
      <c r="AY393" s="833" t="s">
        <v>15</v>
      </c>
      <c r="AZ393" s="848" t="s">
        <v>15</v>
      </c>
      <c r="BA393" s="833" t="s">
        <v>15</v>
      </c>
      <c r="BB393" s="833" t="s">
        <v>15</v>
      </c>
      <c r="BC393" s="833" t="s">
        <v>15</v>
      </c>
      <c r="BD393" s="833" t="s">
        <v>15</v>
      </c>
      <c r="BE393" s="833" t="s">
        <v>15</v>
      </c>
      <c r="BF393" s="833" t="s">
        <v>15</v>
      </c>
      <c r="BG393" s="848" t="s">
        <v>15</v>
      </c>
      <c r="BH393" s="848" t="s">
        <v>15</v>
      </c>
      <c r="BI393" s="840" t="s">
        <v>15</v>
      </c>
      <c r="BJ393" s="883">
        <v>400070507</v>
      </c>
      <c r="BK393" s="849" t="s">
        <v>9861</v>
      </c>
      <c r="BL393" s="850">
        <v>46031</v>
      </c>
      <c r="BM393" s="850">
        <v>46020</v>
      </c>
      <c r="BN393" s="851">
        <v>47893</v>
      </c>
      <c r="BO393" s="848" t="s">
        <v>15</v>
      </c>
      <c r="BP393" s="848" t="s">
        <v>15</v>
      </c>
      <c r="BQ393" s="833" t="s">
        <v>15</v>
      </c>
      <c r="BR393" s="833" t="s">
        <v>15</v>
      </c>
      <c r="BS393" s="833" t="s">
        <v>15</v>
      </c>
      <c r="BT393" s="833" t="s">
        <v>15</v>
      </c>
      <c r="BU393" s="833" t="s">
        <v>15</v>
      </c>
      <c r="BV393" s="833" t="s">
        <v>15</v>
      </c>
      <c r="BW393" s="833" t="s">
        <v>15</v>
      </c>
      <c r="BX393" s="852" t="s">
        <v>15</v>
      </c>
      <c r="BY393" s="848" t="s">
        <v>15</v>
      </c>
      <c r="BZ393" s="833" t="s">
        <v>15</v>
      </c>
      <c r="CA393" s="833" t="s">
        <v>15</v>
      </c>
      <c r="CB393" s="833" t="s">
        <v>15</v>
      </c>
      <c r="CC393" s="833" t="s">
        <v>15</v>
      </c>
      <c r="CD393" s="833" t="s">
        <v>15</v>
      </c>
      <c r="CE393" s="833" t="s">
        <v>15</v>
      </c>
      <c r="CF393" s="853">
        <v>126</v>
      </c>
      <c r="CG393" s="833" t="s">
        <v>15</v>
      </c>
      <c r="CH393" s="833" t="s">
        <v>15</v>
      </c>
      <c r="CI393" s="833" t="s">
        <v>15</v>
      </c>
      <c r="CJ393" s="833" t="s">
        <v>15</v>
      </c>
      <c r="CK393" s="8"/>
    </row>
    <row r="394" spans="1:89" ht="55.5">
      <c r="A394" s="879">
        <v>393</v>
      </c>
      <c r="B394" s="854" t="s">
        <v>15</v>
      </c>
      <c r="C394" s="855">
        <v>2025</v>
      </c>
      <c r="D394" s="856" t="s">
        <v>9862</v>
      </c>
      <c r="E394" s="857" t="s">
        <v>9863</v>
      </c>
      <c r="F394" s="841" t="s">
        <v>9864</v>
      </c>
      <c r="G394" s="858" t="s">
        <v>7988</v>
      </c>
      <c r="H394" s="902">
        <v>900107376</v>
      </c>
      <c r="I394" s="859">
        <v>1</v>
      </c>
      <c r="J394" s="860" t="s">
        <v>6775</v>
      </c>
      <c r="K394" s="856" t="s">
        <v>9865</v>
      </c>
      <c r="L394" s="841" t="s">
        <v>15</v>
      </c>
      <c r="M394" s="842" t="s">
        <v>9866</v>
      </c>
      <c r="N394" s="898" t="s">
        <v>15</v>
      </c>
      <c r="O394" s="896"/>
      <c r="P394" s="900" t="s">
        <v>9867</v>
      </c>
      <c r="Q394" s="12" t="s">
        <v>9868</v>
      </c>
      <c r="R394" s="854">
        <v>7</v>
      </c>
      <c r="S394" s="895" t="s">
        <v>15</v>
      </c>
      <c r="T394" s="863" t="s">
        <v>15</v>
      </c>
      <c r="U394" s="864" t="s">
        <v>9869</v>
      </c>
      <c r="V394" s="854" t="s">
        <v>15</v>
      </c>
      <c r="W394" s="854" t="s">
        <v>15</v>
      </c>
      <c r="X394" s="854" t="s">
        <v>15</v>
      </c>
      <c r="Y394" s="854" t="s">
        <v>15</v>
      </c>
      <c r="Z394" s="854" t="s">
        <v>15</v>
      </c>
      <c r="AA394" s="854" t="s">
        <v>15</v>
      </c>
      <c r="AB394" s="854" t="s">
        <v>15</v>
      </c>
      <c r="AC394" s="854" t="s">
        <v>15</v>
      </c>
      <c r="AD394" s="854" t="s">
        <v>15</v>
      </c>
      <c r="AE394" s="854" t="s">
        <v>15</v>
      </c>
      <c r="AF394" s="854" t="s">
        <v>15</v>
      </c>
      <c r="AG394" s="865">
        <v>-269</v>
      </c>
      <c r="AH394" s="846" t="s">
        <v>242</v>
      </c>
      <c r="AI394" s="854" t="s">
        <v>15</v>
      </c>
      <c r="AJ394" s="866" t="s">
        <v>15</v>
      </c>
      <c r="AK394" s="846" t="s">
        <v>9097</v>
      </c>
      <c r="AL394" s="854" t="s">
        <v>15</v>
      </c>
      <c r="AM394" s="854" t="s">
        <v>15</v>
      </c>
      <c r="AN394" s="854" t="s">
        <v>15</v>
      </c>
      <c r="AO394" s="867" t="s">
        <v>15</v>
      </c>
      <c r="AP394" s="867" t="s">
        <v>15</v>
      </c>
      <c r="AQ394" s="867" t="s">
        <v>9860</v>
      </c>
      <c r="AR394" s="867" t="s">
        <v>9860</v>
      </c>
      <c r="AS394" s="854" t="s">
        <v>15</v>
      </c>
      <c r="AT394" s="867">
        <v>0</v>
      </c>
      <c r="AU394" s="854" t="s">
        <v>15</v>
      </c>
      <c r="AV394" s="854" t="s">
        <v>15</v>
      </c>
      <c r="AW394" s="867" t="s">
        <v>15</v>
      </c>
      <c r="AX394" s="867" t="s">
        <v>15</v>
      </c>
      <c r="AY394" s="854" t="s">
        <v>15</v>
      </c>
      <c r="AZ394" s="867" t="s">
        <v>15</v>
      </c>
      <c r="BA394" s="854" t="s">
        <v>15</v>
      </c>
      <c r="BB394" s="854" t="s">
        <v>15</v>
      </c>
      <c r="BC394" s="854" t="s">
        <v>15</v>
      </c>
      <c r="BD394" s="854" t="s">
        <v>15</v>
      </c>
      <c r="BE394" s="854" t="s">
        <v>15</v>
      </c>
      <c r="BF394" s="854" t="s">
        <v>15</v>
      </c>
      <c r="BG394" s="867" t="s">
        <v>15</v>
      </c>
      <c r="BH394" s="867" t="s">
        <v>15</v>
      </c>
      <c r="BI394" s="860" t="s">
        <v>15</v>
      </c>
      <c r="BJ394" s="886" t="s">
        <v>9870</v>
      </c>
      <c r="BK394" s="887" t="s">
        <v>941</v>
      </c>
      <c r="BL394" s="868">
        <v>46036</v>
      </c>
      <c r="BM394" s="868">
        <v>46015</v>
      </c>
      <c r="BN394" s="869">
        <v>48053</v>
      </c>
      <c r="BO394" s="867" t="s">
        <v>15</v>
      </c>
      <c r="BP394" s="867" t="s">
        <v>15</v>
      </c>
      <c r="BQ394" s="854" t="s">
        <v>15</v>
      </c>
      <c r="BR394" s="854" t="s">
        <v>15</v>
      </c>
      <c r="BS394" s="854" t="s">
        <v>15</v>
      </c>
      <c r="BT394" s="854" t="s">
        <v>15</v>
      </c>
      <c r="BU394" s="854" t="s">
        <v>15</v>
      </c>
      <c r="BV394" s="854" t="s">
        <v>15</v>
      </c>
      <c r="BW394" s="854" t="s">
        <v>15</v>
      </c>
      <c r="BX394" s="870" t="s">
        <v>15</v>
      </c>
      <c r="BY394" s="867" t="s">
        <v>15</v>
      </c>
      <c r="BZ394" s="854" t="s">
        <v>15</v>
      </c>
      <c r="CA394" s="854" t="s">
        <v>15</v>
      </c>
      <c r="CB394" s="854" t="s">
        <v>15</v>
      </c>
      <c r="CC394" s="854" t="s">
        <v>15</v>
      </c>
      <c r="CD394" s="854" t="s">
        <v>15</v>
      </c>
      <c r="CE394" s="854" t="s">
        <v>15</v>
      </c>
      <c r="CF394" s="871">
        <v>126</v>
      </c>
      <c r="CG394" s="854" t="s">
        <v>15</v>
      </c>
      <c r="CH394" s="854" t="s">
        <v>15</v>
      </c>
      <c r="CI394" s="854" t="s">
        <v>15</v>
      </c>
      <c r="CJ394" s="854" t="s">
        <v>15</v>
      </c>
      <c r="CK394" s="8"/>
    </row>
    <row r="395" spans="1:89" ht="57.75" customHeight="1">
      <c r="A395" s="879">
        <v>394</v>
      </c>
      <c r="B395" s="854" t="s">
        <v>15</v>
      </c>
      <c r="C395" s="855">
        <v>2025</v>
      </c>
      <c r="D395" s="856" t="s">
        <v>9871</v>
      </c>
      <c r="E395" s="857" t="s">
        <v>9872</v>
      </c>
      <c r="F395" s="841" t="s">
        <v>9873</v>
      </c>
      <c r="G395" s="858" t="s">
        <v>7988</v>
      </c>
      <c r="H395" s="903" t="s">
        <v>9874</v>
      </c>
      <c r="I395" s="859" t="s">
        <v>15</v>
      </c>
      <c r="J395" s="860" t="s">
        <v>6775</v>
      </c>
      <c r="K395" s="881">
        <v>2.3011745992024198E+17</v>
      </c>
      <c r="L395" s="841" t="s">
        <v>15</v>
      </c>
      <c r="M395" s="842" t="s">
        <v>9866</v>
      </c>
      <c r="N395" s="898" t="s">
        <v>15</v>
      </c>
      <c r="O395" s="896" t="s">
        <v>15</v>
      </c>
      <c r="P395" s="900" t="s">
        <v>9875</v>
      </c>
      <c r="Q395" s="888">
        <v>45749</v>
      </c>
      <c r="R395" s="854">
        <v>5</v>
      </c>
      <c r="S395" s="895">
        <v>0</v>
      </c>
      <c r="T395" s="863" t="s">
        <v>15</v>
      </c>
      <c r="U395" s="872" t="s">
        <v>15</v>
      </c>
      <c r="V395" s="854" t="s">
        <v>15</v>
      </c>
      <c r="W395" s="854" t="s">
        <v>15</v>
      </c>
      <c r="X395" s="854" t="s">
        <v>15</v>
      </c>
      <c r="Y395" s="854" t="s">
        <v>15</v>
      </c>
      <c r="Z395" s="854" t="s">
        <v>15</v>
      </c>
      <c r="AA395" s="854" t="s">
        <v>15</v>
      </c>
      <c r="AB395" s="854" t="s">
        <v>15</v>
      </c>
      <c r="AC395" s="854" t="s">
        <v>15</v>
      </c>
      <c r="AD395" s="854" t="s">
        <v>15</v>
      </c>
      <c r="AE395" s="854" t="s">
        <v>15</v>
      </c>
      <c r="AF395" s="854" t="s">
        <v>15</v>
      </c>
      <c r="AG395" s="865">
        <v>-46057</v>
      </c>
      <c r="AH395" s="846" t="s">
        <v>242</v>
      </c>
      <c r="AI395" s="854" t="s">
        <v>15</v>
      </c>
      <c r="AJ395" s="866" t="s">
        <v>15</v>
      </c>
      <c r="AK395" s="846" t="s">
        <v>9097</v>
      </c>
      <c r="AL395" s="854" t="s">
        <v>15</v>
      </c>
      <c r="AM395" s="854" t="s">
        <v>15</v>
      </c>
      <c r="AN395" s="854" t="s">
        <v>15</v>
      </c>
      <c r="AO395" s="867" t="s">
        <v>15</v>
      </c>
      <c r="AP395" s="867" t="s">
        <v>15</v>
      </c>
      <c r="AQ395" s="867" t="s">
        <v>9860</v>
      </c>
      <c r="AR395" s="867" t="s">
        <v>9860</v>
      </c>
      <c r="AS395" s="854" t="s">
        <v>15</v>
      </c>
      <c r="AT395" s="867">
        <v>0</v>
      </c>
      <c r="AU395" s="854" t="s">
        <v>15</v>
      </c>
      <c r="AV395" s="854" t="s">
        <v>15</v>
      </c>
      <c r="AW395" s="867" t="s">
        <v>15</v>
      </c>
      <c r="AX395" s="867" t="s">
        <v>15</v>
      </c>
      <c r="AY395" s="854" t="s">
        <v>15</v>
      </c>
      <c r="AZ395" s="867" t="s">
        <v>15</v>
      </c>
      <c r="BA395" s="854" t="s">
        <v>15</v>
      </c>
      <c r="BB395" s="854" t="s">
        <v>15</v>
      </c>
      <c r="BC395" s="854" t="s">
        <v>15</v>
      </c>
      <c r="BD395" s="854" t="s">
        <v>15</v>
      </c>
      <c r="BE395" s="854" t="s">
        <v>15</v>
      </c>
      <c r="BF395" s="854" t="s">
        <v>15</v>
      </c>
      <c r="BG395" s="867" t="s">
        <v>15</v>
      </c>
      <c r="BH395" s="867" t="s">
        <v>15</v>
      </c>
      <c r="BI395" s="860" t="s">
        <v>15</v>
      </c>
      <c r="BJ395" s="884"/>
      <c r="BK395" s="885"/>
      <c r="BL395" s="867" t="s">
        <v>15</v>
      </c>
      <c r="BM395" s="867" t="s">
        <v>15</v>
      </c>
      <c r="BN395" s="867" t="s">
        <v>15</v>
      </c>
      <c r="BO395" s="867" t="s">
        <v>15</v>
      </c>
      <c r="BP395" s="867" t="s">
        <v>15</v>
      </c>
      <c r="BQ395" s="854" t="s">
        <v>15</v>
      </c>
      <c r="BR395" s="854" t="s">
        <v>15</v>
      </c>
      <c r="BS395" s="854" t="s">
        <v>15</v>
      </c>
      <c r="BT395" s="854" t="s">
        <v>15</v>
      </c>
      <c r="BU395" s="854" t="s">
        <v>15</v>
      </c>
      <c r="BV395" s="854" t="s">
        <v>15</v>
      </c>
      <c r="BW395" s="854" t="s">
        <v>15</v>
      </c>
      <c r="BX395" s="870" t="s">
        <v>15</v>
      </c>
      <c r="BY395" s="867" t="s">
        <v>15</v>
      </c>
      <c r="BZ395" s="854" t="s">
        <v>15</v>
      </c>
      <c r="CA395" s="854" t="s">
        <v>15</v>
      </c>
      <c r="CB395" s="854" t="s">
        <v>15</v>
      </c>
      <c r="CC395" s="854" t="s">
        <v>15</v>
      </c>
      <c r="CD395" s="854" t="s">
        <v>15</v>
      </c>
      <c r="CE395" s="854" t="s">
        <v>15</v>
      </c>
      <c r="CF395" s="871">
        <v>126</v>
      </c>
      <c r="CG395" s="854" t="s">
        <v>15</v>
      </c>
      <c r="CH395" s="854" t="s">
        <v>15</v>
      </c>
      <c r="CI395" s="854" t="s">
        <v>15</v>
      </c>
      <c r="CJ395" s="854" t="s">
        <v>15</v>
      </c>
      <c r="CK395" s="8"/>
    </row>
    <row r="396" spans="1:89" ht="22.5">
      <c r="A396" s="879">
        <v>395</v>
      </c>
      <c r="B396" s="854" t="s">
        <v>15</v>
      </c>
      <c r="C396" s="855">
        <v>2025</v>
      </c>
      <c r="D396" s="856" t="s">
        <v>9876</v>
      </c>
      <c r="E396" s="857" t="s">
        <v>9877</v>
      </c>
      <c r="F396" s="841" t="s">
        <v>9878</v>
      </c>
      <c r="G396" s="858" t="s">
        <v>6130</v>
      </c>
      <c r="H396" s="904">
        <v>1018444741</v>
      </c>
      <c r="I396" s="859">
        <v>1</v>
      </c>
      <c r="J396" s="860" t="s">
        <v>6131</v>
      </c>
      <c r="K396" s="881">
        <v>2.30117E+17</v>
      </c>
      <c r="L396" s="841" t="s">
        <v>15</v>
      </c>
      <c r="M396" s="842" t="s">
        <v>9879</v>
      </c>
      <c r="N396" s="898">
        <v>10</v>
      </c>
      <c r="O396" s="896" t="s">
        <v>6135</v>
      </c>
      <c r="P396" s="900" t="s">
        <v>9880</v>
      </c>
      <c r="Q396" s="889"/>
      <c r="R396" s="854" t="s">
        <v>15</v>
      </c>
      <c r="S396" s="895">
        <v>22</v>
      </c>
      <c r="T396" s="863" t="s">
        <v>15</v>
      </c>
      <c r="U396" s="872" t="s">
        <v>15</v>
      </c>
      <c r="V396" s="854" t="s">
        <v>15</v>
      </c>
      <c r="W396" s="854" t="s">
        <v>15</v>
      </c>
      <c r="X396" s="854" t="s">
        <v>15</v>
      </c>
      <c r="Y396" s="854" t="s">
        <v>15</v>
      </c>
      <c r="Z396" s="854" t="s">
        <v>15</v>
      </c>
      <c r="AA396" s="854" t="s">
        <v>15</v>
      </c>
      <c r="AB396" s="854" t="s">
        <v>15</v>
      </c>
      <c r="AC396" s="854" t="s">
        <v>15</v>
      </c>
      <c r="AD396" s="854" t="s">
        <v>15</v>
      </c>
      <c r="AE396" s="854" t="s">
        <v>15</v>
      </c>
      <c r="AF396" s="854" t="s">
        <v>15</v>
      </c>
      <c r="AG396" s="865">
        <v>-46057</v>
      </c>
      <c r="AH396" s="846" t="s">
        <v>6138</v>
      </c>
      <c r="AI396" s="854" t="s">
        <v>15</v>
      </c>
      <c r="AJ396" s="866" t="s">
        <v>15</v>
      </c>
      <c r="AK396" s="846" t="s">
        <v>9097</v>
      </c>
      <c r="AL396" s="854" t="s">
        <v>15</v>
      </c>
      <c r="AM396" s="854" t="s">
        <v>15</v>
      </c>
      <c r="AN396" s="854" t="s">
        <v>15</v>
      </c>
      <c r="AO396" s="867" t="s">
        <v>15</v>
      </c>
      <c r="AP396" s="867" t="s">
        <v>15</v>
      </c>
      <c r="AQ396" s="867" t="s">
        <v>9860</v>
      </c>
      <c r="AR396" s="867" t="s">
        <v>9860</v>
      </c>
      <c r="AS396" s="854" t="s">
        <v>15</v>
      </c>
      <c r="AT396" s="867">
        <v>0</v>
      </c>
      <c r="AU396" s="854" t="s">
        <v>15</v>
      </c>
      <c r="AV396" s="854" t="s">
        <v>15</v>
      </c>
      <c r="AW396" s="867" t="s">
        <v>15</v>
      </c>
      <c r="AX396" s="867" t="s">
        <v>15</v>
      </c>
      <c r="AY396" s="854" t="s">
        <v>15</v>
      </c>
      <c r="AZ396" s="867" t="s">
        <v>15</v>
      </c>
      <c r="BA396" s="854" t="s">
        <v>15</v>
      </c>
      <c r="BB396" s="854" t="s">
        <v>15</v>
      </c>
      <c r="BC396" s="854" t="s">
        <v>15</v>
      </c>
      <c r="BD396" s="854" t="s">
        <v>15</v>
      </c>
      <c r="BE396" s="854" t="s">
        <v>15</v>
      </c>
      <c r="BF396" s="854" t="s">
        <v>15</v>
      </c>
      <c r="BG396" s="867" t="s">
        <v>15</v>
      </c>
      <c r="BH396" s="867" t="s">
        <v>15</v>
      </c>
      <c r="BI396" s="860" t="s">
        <v>15</v>
      </c>
      <c r="BJ396" s="884"/>
      <c r="BK396" s="885"/>
      <c r="BL396" s="867" t="s">
        <v>15</v>
      </c>
      <c r="BM396" s="867" t="s">
        <v>15</v>
      </c>
      <c r="BN396" s="867" t="s">
        <v>15</v>
      </c>
      <c r="BO396" s="867" t="s">
        <v>15</v>
      </c>
      <c r="BP396" s="867" t="s">
        <v>15</v>
      </c>
      <c r="BQ396" s="854" t="s">
        <v>15</v>
      </c>
      <c r="BR396" s="854" t="s">
        <v>15</v>
      </c>
      <c r="BS396" s="854" t="s">
        <v>15</v>
      </c>
      <c r="BT396" s="854" t="s">
        <v>15</v>
      </c>
      <c r="BU396" s="854" t="s">
        <v>15</v>
      </c>
      <c r="BV396" s="854" t="s">
        <v>15</v>
      </c>
      <c r="BW396" s="854" t="s">
        <v>15</v>
      </c>
      <c r="BX396" s="870" t="s">
        <v>15</v>
      </c>
      <c r="BY396" s="867" t="s">
        <v>15</v>
      </c>
      <c r="BZ396" s="854" t="s">
        <v>15</v>
      </c>
      <c r="CA396" s="854" t="s">
        <v>15</v>
      </c>
      <c r="CB396" s="854" t="s">
        <v>15</v>
      </c>
      <c r="CC396" s="854" t="s">
        <v>15</v>
      </c>
      <c r="CD396" s="854" t="s">
        <v>15</v>
      </c>
      <c r="CE396" s="854" t="s">
        <v>15</v>
      </c>
      <c r="CF396" s="871">
        <v>126</v>
      </c>
      <c r="CG396" s="854" t="s">
        <v>15</v>
      </c>
      <c r="CH396" s="854" t="s">
        <v>15</v>
      </c>
      <c r="CI396" s="854" t="s">
        <v>15</v>
      </c>
      <c r="CJ396" s="854" t="s">
        <v>15</v>
      </c>
      <c r="CK396" s="417"/>
    </row>
    <row r="397" spans="1:89" ht="44.25">
      <c r="A397" s="879">
        <v>396</v>
      </c>
      <c r="B397" s="854" t="s">
        <v>15</v>
      </c>
      <c r="C397" s="855">
        <v>2025</v>
      </c>
      <c r="D397" s="856" t="s">
        <v>9881</v>
      </c>
      <c r="E397" s="857" t="s">
        <v>9882</v>
      </c>
      <c r="F397" s="841" t="s">
        <v>9883</v>
      </c>
      <c r="G397" s="858" t="s">
        <v>6130</v>
      </c>
      <c r="H397" s="904">
        <v>79958453</v>
      </c>
      <c r="I397" s="859">
        <v>2</v>
      </c>
      <c r="J397" s="860" t="s">
        <v>6131</v>
      </c>
      <c r="K397" s="881">
        <v>2.30117E+17</v>
      </c>
      <c r="L397" s="841" t="s">
        <v>15</v>
      </c>
      <c r="M397" s="842" t="s">
        <v>9879</v>
      </c>
      <c r="N397" s="898">
        <v>10</v>
      </c>
      <c r="O397" s="896" t="s">
        <v>6135</v>
      </c>
      <c r="P397" s="900" t="s">
        <v>9884</v>
      </c>
      <c r="Q397" s="888">
        <v>45811</v>
      </c>
      <c r="R397" s="854">
        <v>1</v>
      </c>
      <c r="S397" s="895">
        <v>0</v>
      </c>
      <c r="T397" s="863" t="s">
        <v>9885</v>
      </c>
      <c r="U397" s="877">
        <v>46000</v>
      </c>
      <c r="V397" s="854" t="s">
        <v>15</v>
      </c>
      <c r="W397" s="854" t="s">
        <v>15</v>
      </c>
      <c r="X397" s="854" t="s">
        <v>15</v>
      </c>
      <c r="Y397" s="854" t="s">
        <v>15</v>
      </c>
      <c r="Z397" s="854" t="s">
        <v>15</v>
      </c>
      <c r="AA397" s="854" t="s">
        <v>15</v>
      </c>
      <c r="AB397" s="854" t="s">
        <v>15</v>
      </c>
      <c r="AC397" s="854" t="s">
        <v>15</v>
      </c>
      <c r="AD397" s="854" t="s">
        <v>15</v>
      </c>
      <c r="AE397" s="854" t="s">
        <v>15</v>
      </c>
      <c r="AF397" s="854" t="s">
        <v>15</v>
      </c>
      <c r="AG397" s="865">
        <v>-57</v>
      </c>
      <c r="AH397" s="846" t="s">
        <v>197</v>
      </c>
      <c r="AI397" s="854" t="s">
        <v>15</v>
      </c>
      <c r="AJ397" s="866" t="s">
        <v>15</v>
      </c>
      <c r="AK397" s="846" t="s">
        <v>9097</v>
      </c>
      <c r="AL397" s="854" t="s">
        <v>15</v>
      </c>
      <c r="AM397" s="854" t="s">
        <v>15</v>
      </c>
      <c r="AN397" s="854" t="s">
        <v>15</v>
      </c>
      <c r="AO397" s="867" t="s">
        <v>15</v>
      </c>
      <c r="AP397" s="867" t="s">
        <v>15</v>
      </c>
      <c r="AQ397" s="867" t="s">
        <v>9860</v>
      </c>
      <c r="AR397" s="867" t="s">
        <v>9860</v>
      </c>
      <c r="AS397" s="854" t="s">
        <v>15</v>
      </c>
      <c r="AT397" s="867" t="e">
        <v>#VALUE!</v>
      </c>
      <c r="AU397" s="854" t="s">
        <v>15</v>
      </c>
      <c r="AV397" s="854" t="s">
        <v>15</v>
      </c>
      <c r="AW397" s="867" t="s">
        <v>15</v>
      </c>
      <c r="AX397" s="867" t="s">
        <v>15</v>
      </c>
      <c r="AY397" s="854" t="s">
        <v>15</v>
      </c>
      <c r="AZ397" s="867" t="s">
        <v>15</v>
      </c>
      <c r="BA397" s="854" t="s">
        <v>15</v>
      </c>
      <c r="BB397" s="854" t="s">
        <v>15</v>
      </c>
      <c r="BC397" s="854" t="s">
        <v>15</v>
      </c>
      <c r="BD397" s="854" t="s">
        <v>15</v>
      </c>
      <c r="BE397" s="854" t="s">
        <v>15</v>
      </c>
      <c r="BF397" s="854" t="s">
        <v>15</v>
      </c>
      <c r="BG397" s="867" t="s">
        <v>15</v>
      </c>
      <c r="BH397" s="867" t="s">
        <v>15</v>
      </c>
      <c r="BI397" s="854" t="s">
        <v>15</v>
      </c>
      <c r="BJ397" s="873"/>
      <c r="BK397" s="874"/>
      <c r="BL397" s="875" t="s">
        <v>15</v>
      </c>
      <c r="BM397" s="867" t="s">
        <v>15</v>
      </c>
      <c r="BN397" s="867" t="s">
        <v>15</v>
      </c>
      <c r="BO397" s="867" t="s">
        <v>15</v>
      </c>
      <c r="BP397" s="867" t="s">
        <v>15</v>
      </c>
      <c r="BQ397" s="854" t="s">
        <v>15</v>
      </c>
      <c r="BR397" s="854" t="s">
        <v>15</v>
      </c>
      <c r="BS397" s="854" t="s">
        <v>15</v>
      </c>
      <c r="BT397" s="854" t="s">
        <v>15</v>
      </c>
      <c r="BU397" s="854" t="s">
        <v>15</v>
      </c>
      <c r="BV397" s="854" t="s">
        <v>15</v>
      </c>
      <c r="BW397" s="854" t="s">
        <v>15</v>
      </c>
      <c r="BX397" s="870" t="s">
        <v>15</v>
      </c>
      <c r="BY397" s="867" t="s">
        <v>15</v>
      </c>
      <c r="BZ397" s="854" t="s">
        <v>15</v>
      </c>
      <c r="CA397" s="854" t="s">
        <v>15</v>
      </c>
      <c r="CB397" s="854" t="s">
        <v>15</v>
      </c>
      <c r="CC397" s="854" t="s">
        <v>15</v>
      </c>
      <c r="CD397" s="854" t="s">
        <v>15</v>
      </c>
      <c r="CE397" s="854" t="s">
        <v>15</v>
      </c>
      <c r="CF397" s="871">
        <v>126</v>
      </c>
      <c r="CG397" s="854" t="s">
        <v>15</v>
      </c>
      <c r="CH397" s="854" t="s">
        <v>15</v>
      </c>
      <c r="CI397" s="854" t="s">
        <v>15</v>
      </c>
      <c r="CJ397" s="854" t="s">
        <v>15</v>
      </c>
      <c r="CK397" s="8"/>
    </row>
    <row r="398" spans="1:89" ht="55.5">
      <c r="A398" s="879">
        <v>397</v>
      </c>
      <c r="B398" s="854" t="s">
        <v>15</v>
      </c>
      <c r="C398" s="855">
        <v>2025</v>
      </c>
      <c r="D398" s="856" t="s">
        <v>9886</v>
      </c>
      <c r="E398" s="857" t="s">
        <v>9887</v>
      </c>
      <c r="F398" s="841" t="s">
        <v>9888</v>
      </c>
      <c r="G398" s="858" t="s">
        <v>6130</v>
      </c>
      <c r="H398" s="904">
        <v>1020737080</v>
      </c>
      <c r="I398" s="859">
        <v>7</v>
      </c>
      <c r="J398" s="860" t="s">
        <v>6131</v>
      </c>
      <c r="K398" s="881">
        <v>2.30117E+17</v>
      </c>
      <c r="L398" s="841" t="s">
        <v>15</v>
      </c>
      <c r="M398" s="842" t="s">
        <v>9879</v>
      </c>
      <c r="N398" s="898">
        <v>10</v>
      </c>
      <c r="O398" s="896" t="s">
        <v>6135</v>
      </c>
      <c r="P398" s="900" t="s">
        <v>9889</v>
      </c>
      <c r="Q398" s="889" t="s">
        <v>9890</v>
      </c>
      <c r="R398" s="854" t="s">
        <v>15</v>
      </c>
      <c r="S398" s="895">
        <v>21</v>
      </c>
      <c r="T398" s="863" t="s">
        <v>9891</v>
      </c>
      <c r="U398" s="872" t="s">
        <v>9892</v>
      </c>
      <c r="V398" s="854" t="s">
        <v>15</v>
      </c>
      <c r="W398" s="854" t="s">
        <v>15</v>
      </c>
      <c r="X398" s="854" t="s">
        <v>15</v>
      </c>
      <c r="Y398" s="854" t="s">
        <v>15</v>
      </c>
      <c r="Z398" s="854" t="s">
        <v>15</v>
      </c>
      <c r="AA398" s="854" t="s">
        <v>15</v>
      </c>
      <c r="AB398" s="854" t="s">
        <v>15</v>
      </c>
      <c r="AC398" s="854" t="s">
        <v>15</v>
      </c>
      <c r="AD398" s="854" t="s">
        <v>15</v>
      </c>
      <c r="AE398" s="854" t="s">
        <v>15</v>
      </c>
      <c r="AF398" s="854" t="s">
        <v>15</v>
      </c>
      <c r="AG398" s="865" t="e">
        <v>#VALUE!</v>
      </c>
      <c r="AH398" s="846" t="s">
        <v>197</v>
      </c>
      <c r="AI398" s="854" t="s">
        <v>15</v>
      </c>
      <c r="AJ398" s="866" t="s">
        <v>15</v>
      </c>
      <c r="AK398" s="846" t="s">
        <v>9097</v>
      </c>
      <c r="AL398" s="854" t="s">
        <v>15</v>
      </c>
      <c r="AM398" s="854" t="s">
        <v>15</v>
      </c>
      <c r="AN398" s="854" t="s">
        <v>15</v>
      </c>
      <c r="AO398" s="867" t="s">
        <v>15</v>
      </c>
      <c r="AP398" s="867" t="s">
        <v>15</v>
      </c>
      <c r="AQ398" s="867" t="s">
        <v>9860</v>
      </c>
      <c r="AR398" s="867" t="s">
        <v>9860</v>
      </c>
      <c r="AS398" s="854" t="s">
        <v>15</v>
      </c>
      <c r="AT398" s="867" t="e">
        <v>#VALUE!</v>
      </c>
      <c r="AU398" s="854" t="s">
        <v>15</v>
      </c>
      <c r="AV398" s="854" t="s">
        <v>15</v>
      </c>
      <c r="AW398" s="867" t="s">
        <v>15</v>
      </c>
      <c r="AX398" s="867" t="s">
        <v>15</v>
      </c>
      <c r="AY398" s="854" t="s">
        <v>15</v>
      </c>
      <c r="AZ398" s="867" t="s">
        <v>15</v>
      </c>
      <c r="BA398" s="854" t="s">
        <v>15</v>
      </c>
      <c r="BB398" s="854" t="s">
        <v>15</v>
      </c>
      <c r="BC398" s="854" t="s">
        <v>15</v>
      </c>
      <c r="BD398" s="854" t="s">
        <v>15</v>
      </c>
      <c r="BE398" s="854" t="s">
        <v>15</v>
      </c>
      <c r="BF398" s="854" t="s">
        <v>15</v>
      </c>
      <c r="BG398" s="867" t="s">
        <v>15</v>
      </c>
      <c r="BH398" s="867" t="s">
        <v>15</v>
      </c>
      <c r="BI398" s="854" t="s">
        <v>15</v>
      </c>
      <c r="BJ398" s="873"/>
      <c r="BK398" s="874"/>
      <c r="BL398" s="875" t="s">
        <v>15</v>
      </c>
      <c r="BM398" s="867" t="s">
        <v>15</v>
      </c>
      <c r="BN398" s="867" t="s">
        <v>15</v>
      </c>
      <c r="BO398" s="867" t="s">
        <v>15</v>
      </c>
      <c r="BP398" s="867" t="s">
        <v>15</v>
      </c>
      <c r="BQ398" s="854" t="s">
        <v>15</v>
      </c>
      <c r="BR398" s="854" t="s">
        <v>15</v>
      </c>
      <c r="BS398" s="854" t="s">
        <v>15</v>
      </c>
      <c r="BT398" s="854" t="s">
        <v>15</v>
      </c>
      <c r="BU398" s="854" t="s">
        <v>15</v>
      </c>
      <c r="BV398" s="854" t="s">
        <v>15</v>
      </c>
      <c r="BW398" s="854" t="s">
        <v>15</v>
      </c>
      <c r="BX398" s="870" t="s">
        <v>15</v>
      </c>
      <c r="BY398" s="867" t="s">
        <v>15</v>
      </c>
      <c r="BZ398" s="854" t="s">
        <v>15</v>
      </c>
      <c r="CA398" s="854" t="s">
        <v>15</v>
      </c>
      <c r="CB398" s="854" t="s">
        <v>15</v>
      </c>
      <c r="CC398" s="854" t="s">
        <v>15</v>
      </c>
      <c r="CD398" s="854" t="s">
        <v>15</v>
      </c>
      <c r="CE398" s="854" t="s">
        <v>15</v>
      </c>
      <c r="CF398" s="871">
        <v>126</v>
      </c>
      <c r="CG398" s="854" t="s">
        <v>15</v>
      </c>
      <c r="CH398" s="854" t="s">
        <v>15</v>
      </c>
      <c r="CI398" s="854" t="s">
        <v>15</v>
      </c>
      <c r="CJ398" s="854" t="s">
        <v>15</v>
      </c>
      <c r="CK398" s="8"/>
    </row>
    <row r="399" spans="1:89" ht="22.5">
      <c r="A399" s="879">
        <v>398</v>
      </c>
      <c r="B399" s="854" t="s">
        <v>15</v>
      </c>
      <c r="C399" s="855">
        <v>2025</v>
      </c>
      <c r="D399" s="856" t="s">
        <v>9893</v>
      </c>
      <c r="E399" s="857" t="s">
        <v>9894</v>
      </c>
      <c r="F399" s="841" t="s">
        <v>9895</v>
      </c>
      <c r="G399" s="858" t="s">
        <v>6130</v>
      </c>
      <c r="H399" s="904">
        <v>53102693</v>
      </c>
      <c r="I399" s="859">
        <v>5</v>
      </c>
      <c r="J399" s="860" t="s">
        <v>6131</v>
      </c>
      <c r="K399" s="881">
        <v>2.30117E+17</v>
      </c>
      <c r="L399" s="841" t="s">
        <v>15</v>
      </c>
      <c r="M399" s="842" t="s">
        <v>9879</v>
      </c>
      <c r="N399" s="861">
        <v>10</v>
      </c>
      <c r="O399" s="876" t="s">
        <v>6135</v>
      </c>
      <c r="P399" s="862" t="s">
        <v>9880</v>
      </c>
      <c r="Q399" s="888">
        <v>45904</v>
      </c>
      <c r="R399" s="854" t="s">
        <v>15</v>
      </c>
      <c r="S399" s="895">
        <v>22</v>
      </c>
      <c r="T399" s="863" t="s">
        <v>9891</v>
      </c>
      <c r="U399" s="872" t="s">
        <v>9892</v>
      </c>
      <c r="V399" s="854" t="s">
        <v>15</v>
      </c>
      <c r="W399" s="854" t="s">
        <v>15</v>
      </c>
      <c r="X399" s="854" t="s">
        <v>15</v>
      </c>
      <c r="Y399" s="854" t="s">
        <v>15</v>
      </c>
      <c r="Z399" s="854" t="s">
        <v>15</v>
      </c>
      <c r="AA399" s="854" t="s">
        <v>15</v>
      </c>
      <c r="AB399" s="854" t="s">
        <v>15</v>
      </c>
      <c r="AC399" s="854" t="s">
        <v>15</v>
      </c>
      <c r="AD399" s="854" t="s">
        <v>15</v>
      </c>
      <c r="AE399" s="854" t="s">
        <v>15</v>
      </c>
      <c r="AF399" s="854" t="s">
        <v>15</v>
      </c>
      <c r="AG399" s="865" t="e">
        <v>#VALUE!</v>
      </c>
      <c r="AH399" s="846" t="s">
        <v>197</v>
      </c>
      <c r="AI399" s="854" t="s">
        <v>15</v>
      </c>
      <c r="AJ399" s="866" t="s">
        <v>15</v>
      </c>
      <c r="AK399" s="846" t="s">
        <v>9097</v>
      </c>
      <c r="AL399" s="854" t="s">
        <v>15</v>
      </c>
      <c r="AM399" s="854" t="s">
        <v>15</v>
      </c>
      <c r="AN399" s="854" t="s">
        <v>15</v>
      </c>
      <c r="AO399" s="867" t="s">
        <v>15</v>
      </c>
      <c r="AP399" s="867" t="s">
        <v>15</v>
      </c>
      <c r="AQ399" s="867" t="s">
        <v>9860</v>
      </c>
      <c r="AR399" s="867" t="s">
        <v>9860</v>
      </c>
      <c r="AS399" s="854" t="s">
        <v>15</v>
      </c>
      <c r="AT399" s="867" t="e">
        <v>#VALUE!</v>
      </c>
      <c r="AU399" s="854" t="s">
        <v>15</v>
      </c>
      <c r="AV399" s="854" t="s">
        <v>15</v>
      </c>
      <c r="AW399" s="867" t="s">
        <v>15</v>
      </c>
      <c r="AX399" s="867" t="s">
        <v>15</v>
      </c>
      <c r="AY399" s="854" t="s">
        <v>15</v>
      </c>
      <c r="AZ399" s="867" t="s">
        <v>15</v>
      </c>
      <c r="BA399" s="854" t="s">
        <v>15</v>
      </c>
      <c r="BB399" s="854" t="s">
        <v>15</v>
      </c>
      <c r="BC399" s="854" t="s">
        <v>15</v>
      </c>
      <c r="BD399" s="854" t="s">
        <v>15</v>
      </c>
      <c r="BE399" s="854" t="s">
        <v>15</v>
      </c>
      <c r="BF399" s="854" t="s">
        <v>15</v>
      </c>
      <c r="BG399" s="867" t="s">
        <v>15</v>
      </c>
      <c r="BH399" s="867" t="s">
        <v>15</v>
      </c>
      <c r="BI399" s="854" t="s">
        <v>15</v>
      </c>
      <c r="BJ399" s="873"/>
      <c r="BK399" s="874"/>
      <c r="BL399" s="875" t="s">
        <v>15</v>
      </c>
      <c r="BM399" s="867" t="s">
        <v>15</v>
      </c>
      <c r="BN399" s="867" t="s">
        <v>15</v>
      </c>
      <c r="BO399" s="867" t="s">
        <v>15</v>
      </c>
      <c r="BP399" s="867" t="s">
        <v>15</v>
      </c>
      <c r="BQ399" s="854" t="s">
        <v>15</v>
      </c>
      <c r="BR399" s="854" t="s">
        <v>15</v>
      </c>
      <c r="BS399" s="854" t="s">
        <v>15</v>
      </c>
      <c r="BT399" s="854" t="s">
        <v>15</v>
      </c>
      <c r="BU399" s="854" t="s">
        <v>15</v>
      </c>
      <c r="BV399" s="854" t="s">
        <v>15</v>
      </c>
      <c r="BW399" s="854" t="s">
        <v>15</v>
      </c>
      <c r="BX399" s="870" t="s">
        <v>15</v>
      </c>
      <c r="BY399" s="867" t="s">
        <v>15</v>
      </c>
      <c r="BZ399" s="854" t="s">
        <v>15</v>
      </c>
      <c r="CA399" s="854" t="s">
        <v>15</v>
      </c>
      <c r="CB399" s="854" t="s">
        <v>15</v>
      </c>
      <c r="CC399" s="854" t="s">
        <v>15</v>
      </c>
      <c r="CD399" s="854" t="s">
        <v>15</v>
      </c>
      <c r="CE399" s="854" t="s">
        <v>15</v>
      </c>
      <c r="CF399" s="871">
        <v>126</v>
      </c>
      <c r="CG399" s="854" t="s">
        <v>15</v>
      </c>
      <c r="CH399" s="854" t="s">
        <v>15</v>
      </c>
      <c r="CI399" s="854" t="s">
        <v>15</v>
      </c>
      <c r="CJ399" s="854" t="s">
        <v>15</v>
      </c>
      <c r="CK399" s="8"/>
    </row>
    <row r="400" spans="1:89" ht="44.25">
      <c r="A400" s="879">
        <v>399</v>
      </c>
      <c r="B400" s="854" t="s">
        <v>15</v>
      </c>
      <c r="C400" s="855">
        <v>2025</v>
      </c>
      <c r="D400" s="856" t="s">
        <v>9896</v>
      </c>
      <c r="E400" s="857" t="s">
        <v>9897</v>
      </c>
      <c r="F400" s="841" t="s">
        <v>9898</v>
      </c>
      <c r="G400" s="858" t="s">
        <v>6130</v>
      </c>
      <c r="H400" s="904">
        <v>1032476204</v>
      </c>
      <c r="I400" s="859">
        <v>6</v>
      </c>
      <c r="J400" s="860" t="s">
        <v>6131</v>
      </c>
      <c r="K400" s="882" t="s">
        <v>7013</v>
      </c>
      <c r="L400" s="841" t="s">
        <v>15</v>
      </c>
      <c r="M400" s="842" t="s">
        <v>9879</v>
      </c>
      <c r="N400" s="861">
        <v>10</v>
      </c>
      <c r="O400" s="876" t="s">
        <v>6135</v>
      </c>
      <c r="P400" s="862" t="s">
        <v>9899</v>
      </c>
      <c r="Q400" s="889" t="s">
        <v>9900</v>
      </c>
      <c r="R400" s="854" t="s">
        <v>15</v>
      </c>
      <c r="S400" s="895">
        <v>22</v>
      </c>
      <c r="T400" s="863" t="s">
        <v>9901</v>
      </c>
      <c r="U400" s="872" t="s">
        <v>9902</v>
      </c>
      <c r="V400" s="854" t="s">
        <v>15</v>
      </c>
      <c r="W400" s="854" t="s">
        <v>15</v>
      </c>
      <c r="X400" s="854" t="s">
        <v>15</v>
      </c>
      <c r="Y400" s="854" t="s">
        <v>15</v>
      </c>
      <c r="Z400" s="854" t="s">
        <v>15</v>
      </c>
      <c r="AA400" s="854" t="s">
        <v>15</v>
      </c>
      <c r="AB400" s="854" t="s">
        <v>15</v>
      </c>
      <c r="AC400" s="854" t="s">
        <v>15</v>
      </c>
      <c r="AD400" s="854" t="s">
        <v>15</v>
      </c>
      <c r="AE400" s="854" t="s">
        <v>15</v>
      </c>
      <c r="AF400" s="854" t="s">
        <v>15</v>
      </c>
      <c r="AG400" s="865" t="e">
        <v>#VALUE!</v>
      </c>
      <c r="AH400" s="846" t="s">
        <v>197</v>
      </c>
      <c r="AI400" s="854" t="s">
        <v>15</v>
      </c>
      <c r="AJ400" s="866" t="s">
        <v>15</v>
      </c>
      <c r="AK400" s="846" t="s">
        <v>9097</v>
      </c>
      <c r="AL400" s="854" t="s">
        <v>15</v>
      </c>
      <c r="AM400" s="854" t="s">
        <v>15</v>
      </c>
      <c r="AN400" s="854" t="s">
        <v>15</v>
      </c>
      <c r="AO400" s="867" t="s">
        <v>15</v>
      </c>
      <c r="AP400" s="867" t="s">
        <v>15</v>
      </c>
      <c r="AQ400" s="867" t="s">
        <v>9860</v>
      </c>
      <c r="AR400" s="867" t="s">
        <v>9860</v>
      </c>
      <c r="AS400" s="854" t="s">
        <v>15</v>
      </c>
      <c r="AT400" s="867" t="e">
        <v>#VALUE!</v>
      </c>
      <c r="AU400" s="854" t="s">
        <v>15</v>
      </c>
      <c r="AV400" s="854" t="s">
        <v>15</v>
      </c>
      <c r="AW400" s="867" t="s">
        <v>15</v>
      </c>
      <c r="AX400" s="867" t="s">
        <v>15</v>
      </c>
      <c r="AY400" s="854" t="s">
        <v>15</v>
      </c>
      <c r="AZ400" s="867" t="s">
        <v>15</v>
      </c>
      <c r="BA400" s="854" t="s">
        <v>15</v>
      </c>
      <c r="BB400" s="854" t="s">
        <v>15</v>
      </c>
      <c r="BC400" s="854" t="s">
        <v>15</v>
      </c>
      <c r="BD400" s="854" t="s">
        <v>15</v>
      </c>
      <c r="BE400" s="854" t="s">
        <v>15</v>
      </c>
      <c r="BF400" s="854" t="s">
        <v>15</v>
      </c>
      <c r="BG400" s="867" t="s">
        <v>15</v>
      </c>
      <c r="BH400" s="867" t="s">
        <v>15</v>
      </c>
      <c r="BI400" s="854" t="s">
        <v>15</v>
      </c>
      <c r="BJ400" s="873"/>
      <c r="BK400" s="874"/>
      <c r="BL400" s="875" t="s">
        <v>15</v>
      </c>
      <c r="BM400" s="867" t="s">
        <v>15</v>
      </c>
      <c r="BN400" s="867" t="s">
        <v>15</v>
      </c>
      <c r="BO400" s="867" t="s">
        <v>15</v>
      </c>
      <c r="BP400" s="867" t="s">
        <v>15</v>
      </c>
      <c r="BQ400" s="854" t="s">
        <v>15</v>
      </c>
      <c r="BR400" s="854" t="s">
        <v>15</v>
      </c>
      <c r="BS400" s="854" t="s">
        <v>15</v>
      </c>
      <c r="BT400" s="854" t="s">
        <v>15</v>
      </c>
      <c r="BU400" s="854" t="s">
        <v>15</v>
      </c>
      <c r="BV400" s="854" t="s">
        <v>15</v>
      </c>
      <c r="BW400" s="854" t="s">
        <v>15</v>
      </c>
      <c r="BX400" s="870" t="s">
        <v>15</v>
      </c>
      <c r="BY400" s="867" t="s">
        <v>15</v>
      </c>
      <c r="BZ400" s="854" t="s">
        <v>15</v>
      </c>
      <c r="CA400" s="854" t="s">
        <v>15</v>
      </c>
      <c r="CB400" s="854" t="s">
        <v>15</v>
      </c>
      <c r="CC400" s="854" t="s">
        <v>15</v>
      </c>
      <c r="CD400" s="854" t="s">
        <v>15</v>
      </c>
      <c r="CE400" s="854" t="s">
        <v>15</v>
      </c>
      <c r="CF400" s="871">
        <v>126</v>
      </c>
      <c r="CG400" s="854" t="s">
        <v>15</v>
      </c>
      <c r="CH400" s="854" t="s">
        <v>15</v>
      </c>
      <c r="CI400" s="854" t="s">
        <v>15</v>
      </c>
      <c r="CJ400" s="854" t="s">
        <v>15</v>
      </c>
      <c r="CK400" s="8"/>
    </row>
    <row r="401" spans="1:89" ht="44.25">
      <c r="A401" s="879">
        <v>400</v>
      </c>
      <c r="B401" s="854" t="s">
        <v>15</v>
      </c>
      <c r="C401" s="855">
        <v>2025</v>
      </c>
      <c r="D401" s="856" t="s">
        <v>9903</v>
      </c>
      <c r="E401" s="857" t="s">
        <v>9904</v>
      </c>
      <c r="F401" s="841" t="s">
        <v>9905</v>
      </c>
      <c r="G401" s="858" t="s">
        <v>6130</v>
      </c>
      <c r="H401" s="904">
        <v>51968697</v>
      </c>
      <c r="I401" s="859" t="s">
        <v>15</v>
      </c>
      <c r="J401" s="860" t="s">
        <v>6131</v>
      </c>
      <c r="K401" s="882" t="s">
        <v>9906</v>
      </c>
      <c r="L401" s="841" t="s">
        <v>15</v>
      </c>
      <c r="M401" s="842" t="s">
        <v>9879</v>
      </c>
      <c r="N401" s="861">
        <v>10</v>
      </c>
      <c r="O401" s="876" t="s">
        <v>6135</v>
      </c>
      <c r="P401" s="862" t="s">
        <v>9907</v>
      </c>
      <c r="Q401" s="889"/>
      <c r="R401" s="854">
        <v>3</v>
      </c>
      <c r="S401" s="895">
        <v>0</v>
      </c>
      <c r="T401" s="863" t="s">
        <v>15</v>
      </c>
      <c r="U401" s="872" t="s">
        <v>15</v>
      </c>
      <c r="V401" s="854" t="s">
        <v>15</v>
      </c>
      <c r="W401" s="854" t="s">
        <v>15</v>
      </c>
      <c r="X401" s="854" t="s">
        <v>15</v>
      </c>
      <c r="Y401" s="854" t="s">
        <v>15</v>
      </c>
      <c r="Z401" s="854" t="s">
        <v>15</v>
      </c>
      <c r="AA401" s="854" t="s">
        <v>15</v>
      </c>
      <c r="AB401" s="854" t="s">
        <v>15</v>
      </c>
      <c r="AC401" s="854" t="s">
        <v>15</v>
      </c>
      <c r="AD401" s="854" t="s">
        <v>15</v>
      </c>
      <c r="AE401" s="854" t="s">
        <v>15</v>
      </c>
      <c r="AF401" s="854" t="s">
        <v>15</v>
      </c>
      <c r="AG401" s="865">
        <v>-46057</v>
      </c>
      <c r="AH401" s="846" t="s">
        <v>197</v>
      </c>
      <c r="AI401" s="854" t="s">
        <v>15</v>
      </c>
      <c r="AJ401" s="866" t="s">
        <v>15</v>
      </c>
      <c r="AK401" s="846" t="s">
        <v>9097</v>
      </c>
      <c r="AL401" s="854" t="s">
        <v>15</v>
      </c>
      <c r="AM401" s="854" t="s">
        <v>15</v>
      </c>
      <c r="AN401" s="854" t="s">
        <v>15</v>
      </c>
      <c r="AO401" s="867" t="s">
        <v>15</v>
      </c>
      <c r="AP401" s="867" t="s">
        <v>15</v>
      </c>
      <c r="AQ401" s="867" t="s">
        <v>9860</v>
      </c>
      <c r="AR401" s="867" t="s">
        <v>9860</v>
      </c>
      <c r="AS401" s="854" t="s">
        <v>15</v>
      </c>
      <c r="AT401" s="867">
        <v>0</v>
      </c>
      <c r="AU401" s="854" t="s">
        <v>15</v>
      </c>
      <c r="AV401" s="854" t="s">
        <v>15</v>
      </c>
      <c r="AW401" s="867" t="s">
        <v>15</v>
      </c>
      <c r="AX401" s="867" t="s">
        <v>15</v>
      </c>
      <c r="AY401" s="854" t="s">
        <v>15</v>
      </c>
      <c r="AZ401" s="867" t="s">
        <v>15</v>
      </c>
      <c r="BA401" s="854" t="s">
        <v>15</v>
      </c>
      <c r="BB401" s="854" t="s">
        <v>15</v>
      </c>
      <c r="BC401" s="854" t="s">
        <v>15</v>
      </c>
      <c r="BD401" s="854" t="s">
        <v>15</v>
      </c>
      <c r="BE401" s="854" t="s">
        <v>15</v>
      </c>
      <c r="BF401" s="854" t="s">
        <v>15</v>
      </c>
      <c r="BG401" s="867" t="s">
        <v>15</v>
      </c>
      <c r="BH401" s="867" t="s">
        <v>15</v>
      </c>
      <c r="BI401" s="854" t="s">
        <v>15</v>
      </c>
      <c r="BJ401" s="873"/>
      <c r="BK401" s="874"/>
      <c r="BL401" s="875" t="s">
        <v>15</v>
      </c>
      <c r="BM401" s="867" t="s">
        <v>15</v>
      </c>
      <c r="BN401" s="867" t="s">
        <v>15</v>
      </c>
      <c r="BO401" s="867" t="s">
        <v>15</v>
      </c>
      <c r="BP401" s="867" t="s">
        <v>15</v>
      </c>
      <c r="BQ401" s="854" t="s">
        <v>15</v>
      </c>
      <c r="BR401" s="854" t="s">
        <v>15</v>
      </c>
      <c r="BS401" s="854" t="s">
        <v>15</v>
      </c>
      <c r="BT401" s="854" t="s">
        <v>15</v>
      </c>
      <c r="BU401" s="854" t="s">
        <v>15</v>
      </c>
      <c r="BV401" s="854" t="s">
        <v>15</v>
      </c>
      <c r="BW401" s="854" t="s">
        <v>15</v>
      </c>
      <c r="BX401" s="870" t="s">
        <v>15</v>
      </c>
      <c r="BY401" s="867" t="s">
        <v>15</v>
      </c>
      <c r="BZ401" s="854" t="s">
        <v>15</v>
      </c>
      <c r="CA401" s="854" t="s">
        <v>15</v>
      </c>
      <c r="CB401" s="854" t="s">
        <v>15</v>
      </c>
      <c r="CC401" s="854" t="s">
        <v>15</v>
      </c>
      <c r="CD401" s="854" t="s">
        <v>15</v>
      </c>
      <c r="CE401" s="854" t="s">
        <v>15</v>
      </c>
      <c r="CF401" s="871">
        <v>126</v>
      </c>
      <c r="CG401" s="854" t="s">
        <v>15</v>
      </c>
      <c r="CH401" s="854" t="s">
        <v>15</v>
      </c>
      <c r="CI401" s="854" t="s">
        <v>15</v>
      </c>
      <c r="CJ401" s="854" t="s">
        <v>15</v>
      </c>
      <c r="CK401" s="8"/>
    </row>
    <row r="402" spans="1:89">
      <c r="A402" s="774"/>
      <c r="B402" s="775"/>
      <c r="C402" s="776">
        <v>2025</v>
      </c>
      <c r="D402" s="774" t="s">
        <v>9908</v>
      </c>
      <c r="E402" s="921" t="s">
        <v>9909</v>
      </c>
      <c r="F402" s="922" t="s">
        <v>9910</v>
      </c>
      <c r="G402" s="774" t="s">
        <v>6130</v>
      </c>
      <c r="H402" s="777">
        <v>1007392785</v>
      </c>
      <c r="I402" s="774">
        <v>0</v>
      </c>
      <c r="J402" s="774" t="s">
        <v>6131</v>
      </c>
      <c r="K402" s="822"/>
      <c r="L402" s="779"/>
      <c r="M402" s="779"/>
      <c r="N402" s="774">
        <v>10</v>
      </c>
      <c r="O402" s="774" t="s">
        <v>6135</v>
      </c>
      <c r="P402" s="890" t="s">
        <v>9911</v>
      </c>
      <c r="Q402" s="780">
        <v>46020</v>
      </c>
      <c r="R402" s="892"/>
      <c r="S402" s="830">
        <v>22</v>
      </c>
      <c r="T402" s="829">
        <v>46021</v>
      </c>
      <c r="U402" s="829">
        <v>46042</v>
      </c>
      <c r="V402" s="780"/>
      <c r="W402" s="774"/>
      <c r="X402" s="777"/>
      <c r="Y402" s="781"/>
      <c r="Z402" s="774"/>
      <c r="AA402" s="780"/>
      <c r="AB402" s="780"/>
      <c r="AC402" s="780"/>
      <c r="AD402" s="780"/>
      <c r="AE402" s="780"/>
      <c r="AF402" s="780"/>
      <c r="AG402" s="782">
        <f t="shared" ca="1" si="11"/>
        <v>-106</v>
      </c>
      <c r="AH402" s="783" t="s">
        <v>6137</v>
      </c>
      <c r="AI402" s="783" t="s">
        <v>6138</v>
      </c>
      <c r="AJ402" s="784"/>
      <c r="AK402" s="785" t="s">
        <v>9097</v>
      </c>
      <c r="AL402" s="774"/>
      <c r="AM402" s="786"/>
      <c r="AN402" s="778"/>
      <c r="AO402" s="787">
        <v>14327</v>
      </c>
      <c r="AP402" s="787"/>
      <c r="AQ402" s="788" t="e">
        <f>#REF!/R402</f>
        <v>#REF!</v>
      </c>
      <c r="AR402" s="788" t="e">
        <f>#REF!/AT402</f>
        <v>#REF!</v>
      </c>
      <c r="AS402" s="774" t="s">
        <v>9912</v>
      </c>
      <c r="AT402" s="787">
        <f>_xlfn.DAYS(U402,T402)</f>
        <v>21</v>
      </c>
      <c r="AU402" s="774" t="s">
        <v>6143</v>
      </c>
      <c r="AV402" s="774"/>
      <c r="AW402" s="789"/>
      <c r="AX402" s="790"/>
      <c r="AY402" s="774" t="s">
        <v>64</v>
      </c>
      <c r="AZ402" s="790"/>
      <c r="BA402" s="780"/>
      <c r="BB402" s="781"/>
      <c r="BC402" s="791"/>
      <c r="BD402" s="780"/>
      <c r="BE402" s="774"/>
      <c r="BF402" s="774" t="s">
        <v>64</v>
      </c>
      <c r="BG402" s="789"/>
      <c r="BH402" s="787"/>
      <c r="BI402" s="774"/>
      <c r="BJ402" s="792" t="s">
        <v>9913</v>
      </c>
      <c r="BK402" s="787" t="s">
        <v>1056</v>
      </c>
      <c r="BL402" s="789">
        <v>46020</v>
      </c>
      <c r="BM402" s="789">
        <v>46020</v>
      </c>
      <c r="BN402" s="789">
        <v>46233</v>
      </c>
      <c r="BO402" s="789" t="s">
        <v>6144</v>
      </c>
      <c r="BP402" s="789" t="s">
        <v>805</v>
      </c>
      <c r="BQ402" s="774"/>
      <c r="BR402" s="777"/>
      <c r="BS402" s="774" t="s">
        <v>875</v>
      </c>
      <c r="BT402" s="774"/>
      <c r="BU402" s="774" t="s">
        <v>6147</v>
      </c>
      <c r="BV402" s="774" t="s">
        <v>6148</v>
      </c>
      <c r="BW402" s="781"/>
      <c r="BX402" s="793" t="s">
        <v>9914</v>
      </c>
      <c r="BY402" s="794">
        <v>36997</v>
      </c>
      <c r="BZ402" s="774" t="s">
        <v>3136</v>
      </c>
      <c r="CA402" s="774"/>
      <c r="CB402" s="774"/>
      <c r="CC402" s="774"/>
      <c r="CD402" s="774"/>
      <c r="CE402" s="774"/>
      <c r="CF402" s="795">
        <f t="shared" ca="1" si="13"/>
        <v>25</v>
      </c>
      <c r="CG402" s="781" t="s">
        <v>8242</v>
      </c>
      <c r="CH402" s="781" t="s">
        <v>6543</v>
      </c>
      <c r="CI402" s="774" t="s">
        <v>9915</v>
      </c>
      <c r="CJ402" s="774"/>
      <c r="CK402" s="774"/>
    </row>
    <row r="403" spans="1:89" ht="54.75" customHeight="1">
      <c r="A403" s="417"/>
      <c r="B403" s="758"/>
      <c r="C403" s="727">
        <v>2025</v>
      </c>
      <c r="D403" s="417" t="s">
        <v>9916</v>
      </c>
      <c r="E403" s="918" t="s">
        <v>9917</v>
      </c>
      <c r="F403" s="909" t="s">
        <v>9918</v>
      </c>
      <c r="G403" s="417" t="s">
        <v>6130</v>
      </c>
      <c r="H403" s="467">
        <v>52902744</v>
      </c>
      <c r="I403" s="417">
        <v>6</v>
      </c>
      <c r="J403" s="417" t="s">
        <v>6131</v>
      </c>
      <c r="K403" s="426" t="s">
        <v>9919</v>
      </c>
      <c r="L403" s="728" t="s">
        <v>9920</v>
      </c>
      <c r="M403" s="728" t="s">
        <v>6530</v>
      </c>
      <c r="N403" s="417">
        <v>10</v>
      </c>
      <c r="O403" s="417" t="s">
        <v>6135</v>
      </c>
      <c r="P403" s="891" t="s">
        <v>9921</v>
      </c>
      <c r="Q403" s="468">
        <v>46017</v>
      </c>
      <c r="R403" s="759">
        <v>1</v>
      </c>
      <c r="S403" s="666"/>
      <c r="T403" s="468">
        <v>46020</v>
      </c>
      <c r="U403" s="468">
        <v>46042</v>
      </c>
      <c r="V403" s="760"/>
      <c r="W403" s="478"/>
      <c r="X403" s="761"/>
      <c r="Y403" s="759"/>
      <c r="Z403" s="478"/>
      <c r="AA403" s="760"/>
      <c r="AB403" s="760"/>
      <c r="AC403" s="760"/>
      <c r="AD403" s="760"/>
      <c r="AE403" s="760"/>
      <c r="AF403" s="760"/>
      <c r="AG403" s="478"/>
      <c r="AH403" s="472" t="s">
        <v>6137</v>
      </c>
      <c r="AI403" s="472" t="s">
        <v>6138</v>
      </c>
      <c r="AJ403" s="762"/>
      <c r="AK403" s="730" t="s">
        <v>9097</v>
      </c>
      <c r="AL403" s="478"/>
      <c r="AM403" s="763"/>
      <c r="AN403" s="764"/>
      <c r="AO403" s="765">
        <v>144320</v>
      </c>
      <c r="AP403" s="766"/>
      <c r="AQ403" s="475" t="e">
        <f>#REF!/R403</f>
        <v>#REF!</v>
      </c>
      <c r="AR403" s="767"/>
      <c r="AS403" s="478" t="s">
        <v>9922</v>
      </c>
      <c r="AT403" s="470">
        <v>0</v>
      </c>
      <c r="AU403" s="478" t="s">
        <v>6143</v>
      </c>
      <c r="AV403" s="478">
        <v>1104</v>
      </c>
      <c r="AW403" s="768"/>
      <c r="AX403" s="769"/>
      <c r="AY403" s="478">
        <v>1403</v>
      </c>
      <c r="AZ403" s="769" t="s">
        <v>9923</v>
      </c>
      <c r="BA403" s="760">
        <v>46016</v>
      </c>
      <c r="BB403" s="759"/>
      <c r="BC403" s="770"/>
      <c r="BD403" s="760"/>
      <c r="BE403" s="478"/>
      <c r="BF403" s="478" t="s">
        <v>6144</v>
      </c>
      <c r="BG403" s="768">
        <v>46020</v>
      </c>
      <c r="BH403" s="766">
        <v>1</v>
      </c>
      <c r="BI403" s="478"/>
      <c r="BJ403" s="771" t="s">
        <v>9924</v>
      </c>
      <c r="BK403" s="766" t="s">
        <v>202</v>
      </c>
      <c r="BL403" s="768">
        <v>46021</v>
      </c>
      <c r="BM403" s="768">
        <v>46017</v>
      </c>
      <c r="BN403" s="768">
        <v>46233</v>
      </c>
      <c r="BO403" s="768" t="s">
        <v>6144</v>
      </c>
      <c r="BP403" s="768" t="s">
        <v>805</v>
      </c>
      <c r="BQ403" s="478"/>
      <c r="BR403" s="761"/>
      <c r="BS403" s="478" t="s">
        <v>875</v>
      </c>
      <c r="BT403" s="478"/>
      <c r="BU403" s="478" t="s">
        <v>6162</v>
      </c>
      <c r="BV403" s="478" t="s">
        <v>6148</v>
      </c>
      <c r="BW403" s="796">
        <v>3142082712</v>
      </c>
      <c r="BX403" s="796" t="s">
        <v>9925</v>
      </c>
      <c r="BY403" s="772">
        <v>29550</v>
      </c>
      <c r="BZ403" s="478" t="s">
        <v>6164</v>
      </c>
      <c r="CA403" s="478"/>
      <c r="CB403" s="478"/>
      <c r="CC403" s="478" t="s">
        <v>9926</v>
      </c>
      <c r="CD403" s="478"/>
      <c r="CE403" s="478" t="s">
        <v>797</v>
      </c>
      <c r="CF403" s="759"/>
      <c r="CG403" s="759" t="s">
        <v>6181</v>
      </c>
      <c r="CH403" s="759" t="s">
        <v>6343</v>
      </c>
      <c r="CI403" s="797" t="s">
        <v>9927</v>
      </c>
      <c r="CJ403" s="478"/>
      <c r="CK403" s="478"/>
    </row>
    <row r="404" spans="1:89">
      <c r="B404" s="419"/>
      <c r="C404" s="398">
        <v>2025</v>
      </c>
      <c r="D404" s="8" t="s">
        <v>9928</v>
      </c>
      <c r="E404" s="915" t="s">
        <v>9929</v>
      </c>
      <c r="F404" s="907" t="s">
        <v>7301</v>
      </c>
      <c r="G404" s="8" t="s">
        <v>6130</v>
      </c>
      <c r="H404" s="399">
        <v>1019113136</v>
      </c>
      <c r="I404" s="8"/>
      <c r="J404" s="8" t="s">
        <v>6131</v>
      </c>
      <c r="K404" s="425" t="s">
        <v>6509</v>
      </c>
      <c r="L404" s="444" t="s">
        <v>7816</v>
      </c>
      <c r="M404" s="444" t="s">
        <v>6548</v>
      </c>
      <c r="N404" s="8">
        <v>10</v>
      </c>
      <c r="O404" s="8" t="s">
        <v>6135</v>
      </c>
      <c r="P404" s="444" t="s">
        <v>9930</v>
      </c>
      <c r="Q404" s="497">
        <v>46020</v>
      </c>
      <c r="R404" s="421"/>
      <c r="S404" s="641">
        <v>21</v>
      </c>
      <c r="T404" s="420">
        <v>46021</v>
      </c>
      <c r="U404" s="420">
        <v>46042</v>
      </c>
      <c r="V404" s="420"/>
      <c r="W404" s="8"/>
      <c r="X404" s="403"/>
      <c r="Y404" s="421"/>
      <c r="Z404" s="8"/>
      <c r="AA404" s="420"/>
      <c r="AB404" s="420"/>
      <c r="AC404" s="420"/>
      <c r="AD404" s="420"/>
      <c r="AE404" s="420"/>
      <c r="AF404" s="420"/>
      <c r="AG404" s="633">
        <f t="shared" ca="1" si="11"/>
        <v>-106</v>
      </c>
      <c r="AH404" s="423" t="s">
        <v>6137</v>
      </c>
      <c r="AI404" s="423" t="s">
        <v>6138</v>
      </c>
      <c r="AJ404" s="346"/>
      <c r="AK404" s="432" t="s">
        <v>9097</v>
      </c>
      <c r="AL404" s="8"/>
      <c r="AM404" s="424"/>
      <c r="AN404" s="425"/>
      <c r="AO404" s="4">
        <v>144133</v>
      </c>
      <c r="AP404" s="4"/>
      <c r="AQ404" s="234" t="e">
        <f>#REF!/R404</f>
        <v>#REF!</v>
      </c>
      <c r="AR404" s="234" t="e">
        <f>#REF!/AT404</f>
        <v>#REF!</v>
      </c>
      <c r="AS404" s="8" t="s">
        <v>9931</v>
      </c>
      <c r="AT404" s="4">
        <f t="shared" si="12"/>
        <v>21</v>
      </c>
      <c r="AU404" s="8" t="s">
        <v>6143</v>
      </c>
      <c r="AV404" s="8">
        <v>1068</v>
      </c>
      <c r="AW404" s="232"/>
      <c r="AX404" s="392"/>
      <c r="AY404" s="8">
        <v>1410</v>
      </c>
      <c r="AZ404" s="392">
        <v>2450000</v>
      </c>
      <c r="BA404" s="420">
        <v>46021</v>
      </c>
      <c r="BB404" s="421"/>
      <c r="BC404" s="422"/>
      <c r="BD404" s="420"/>
      <c r="BE404" s="8"/>
      <c r="BF404" s="8" t="s">
        <v>6144</v>
      </c>
      <c r="BG404" s="232">
        <v>46021</v>
      </c>
      <c r="BH404" s="4">
        <v>1</v>
      </c>
      <c r="BI404" s="8"/>
      <c r="BJ404" s="231" t="s">
        <v>9932</v>
      </c>
      <c r="BK404" s="4" t="s">
        <v>1541</v>
      </c>
      <c r="BL404" s="232">
        <v>46021</v>
      </c>
      <c r="BM404" s="232">
        <v>46020</v>
      </c>
      <c r="BN404" s="232">
        <v>46234</v>
      </c>
      <c r="BO404" s="232" t="s">
        <v>6144</v>
      </c>
      <c r="BP404" s="232" t="s">
        <v>805</v>
      </c>
      <c r="BQ404" s="8"/>
      <c r="BR404" s="403"/>
      <c r="BS404" s="8" t="s">
        <v>875</v>
      </c>
      <c r="BT404" s="8"/>
      <c r="BU404" s="8" t="s">
        <v>6162</v>
      </c>
      <c r="BV404" s="8" t="s">
        <v>6148</v>
      </c>
      <c r="BW404" s="421"/>
      <c r="BX404" s="591" t="s">
        <v>9933</v>
      </c>
      <c r="BY404" s="405">
        <v>34997</v>
      </c>
      <c r="BZ404" s="8" t="s">
        <v>3136</v>
      </c>
      <c r="CA404" s="8"/>
      <c r="CB404" s="8"/>
      <c r="CC404" s="8"/>
      <c r="CD404" s="8"/>
      <c r="CE404" s="8"/>
      <c r="CF404" s="411">
        <f t="shared" ca="1" si="13"/>
        <v>30</v>
      </c>
      <c r="CG404" s="421" t="s">
        <v>6181</v>
      </c>
      <c r="CH404" s="421" t="s">
        <v>6166</v>
      </c>
      <c r="CI404" s="8" t="s">
        <v>9934</v>
      </c>
      <c r="CJ404" s="8"/>
      <c r="CK404" s="8"/>
    </row>
    <row r="405" spans="1:89">
      <c r="B405" s="419"/>
      <c r="C405" s="805">
        <v>2025</v>
      </c>
      <c r="D405" s="806" t="s">
        <v>9935</v>
      </c>
      <c r="E405" s="807" t="s">
        <v>9936</v>
      </c>
      <c r="F405" s="808" t="s">
        <v>9937</v>
      </c>
      <c r="G405" s="8" t="s">
        <v>6130</v>
      </c>
      <c r="H405" s="403">
        <v>1090076081</v>
      </c>
      <c r="I405" s="8"/>
      <c r="J405" s="8" t="s">
        <v>6131</v>
      </c>
      <c r="K405" s="804" t="s">
        <v>9938</v>
      </c>
      <c r="L405" s="444"/>
      <c r="M405" s="444"/>
      <c r="N405" s="8"/>
      <c r="O405" s="8"/>
      <c r="P405" s="444" t="s">
        <v>9773</v>
      </c>
      <c r="Q405" s="448"/>
      <c r="R405" s="449"/>
      <c r="S405" s="756">
        <f t="shared" si="10"/>
        <v>0</v>
      </c>
      <c r="T405" s="448"/>
      <c r="U405" s="448"/>
      <c r="V405" s="448"/>
      <c r="W405" s="445"/>
      <c r="X405" s="446"/>
      <c r="Y405" s="449"/>
      <c r="Z405" s="445"/>
      <c r="AA405" s="448"/>
      <c r="AB405" s="448"/>
      <c r="AC405" s="448"/>
      <c r="AD405" s="448"/>
      <c r="AE405" s="448"/>
      <c r="AF405" s="448"/>
      <c r="AG405" s="799">
        <f t="shared" ca="1" si="11"/>
        <v>-46148</v>
      </c>
      <c r="AH405" s="452"/>
      <c r="AI405" s="452"/>
      <c r="AJ405" s="453"/>
      <c r="AK405" s="757" t="s">
        <v>9097</v>
      </c>
      <c r="AL405" s="445"/>
      <c r="AM405" s="454"/>
      <c r="AN405" s="447"/>
      <c r="AO405" s="450"/>
      <c r="AP405" s="450"/>
      <c r="AQ405" s="455" t="e">
        <f>#REF!/R405</f>
        <v>#REF!</v>
      </c>
      <c r="AR405" s="455" t="e">
        <f>#REF!/AT405</f>
        <v>#REF!</v>
      </c>
      <c r="AS405" s="445"/>
      <c r="AT405" s="450">
        <f t="shared" si="12"/>
        <v>0</v>
      </c>
      <c r="AU405" s="445"/>
      <c r="AV405" s="445"/>
      <c r="AW405" s="456"/>
      <c r="AX405" s="457"/>
      <c r="AY405" s="445"/>
      <c r="AZ405" s="457"/>
      <c r="BA405" s="448"/>
      <c r="BB405" s="449"/>
      <c r="BC405" s="800"/>
      <c r="BD405" s="448"/>
      <c r="BE405" s="445"/>
      <c r="BF405" s="445"/>
      <c r="BG405" s="456"/>
      <c r="BH405" s="450"/>
      <c r="BI405" s="445"/>
      <c r="BJ405" s="458"/>
      <c r="BK405" s="450"/>
      <c r="BL405" s="456"/>
      <c r="BM405" s="456"/>
      <c r="BN405" s="456"/>
      <c r="BO405" s="456"/>
      <c r="BP405" s="456"/>
      <c r="BQ405" s="445"/>
      <c r="BR405" s="446"/>
      <c r="BS405" s="445"/>
      <c r="BT405" s="445"/>
      <c r="BU405" s="445"/>
      <c r="BV405" s="445"/>
      <c r="BW405" s="449"/>
      <c r="BX405" s="801"/>
      <c r="BY405" s="802"/>
      <c r="BZ405" s="445"/>
      <c r="CA405" s="445"/>
      <c r="CB405" s="445"/>
      <c r="CC405" s="445"/>
      <c r="CD405" s="445"/>
      <c r="CE405" s="445"/>
      <c r="CF405" s="803">
        <f t="shared" ca="1" si="13"/>
        <v>126</v>
      </c>
      <c r="CG405" s="449"/>
      <c r="CH405" s="449"/>
      <c r="CI405" s="445"/>
      <c r="CJ405" s="445"/>
      <c r="CK405" s="445"/>
    </row>
    <row r="406" spans="1:89" ht="45.75">
      <c r="B406" s="419"/>
      <c r="C406" s="805">
        <v>2025</v>
      </c>
      <c r="D406" s="806" t="s">
        <v>9939</v>
      </c>
      <c r="E406" s="809" t="s">
        <v>9940</v>
      </c>
      <c r="F406" s="810" t="s">
        <v>9941</v>
      </c>
      <c r="G406" s="8" t="s">
        <v>7988</v>
      </c>
      <c r="H406" s="403">
        <v>900419169</v>
      </c>
      <c r="I406" s="8">
        <v>0</v>
      </c>
      <c r="J406" s="8" t="s">
        <v>6775</v>
      </c>
      <c r="K406" s="804" t="s">
        <v>9942</v>
      </c>
      <c r="L406" s="444"/>
      <c r="M406" s="444"/>
      <c r="N406" s="8"/>
      <c r="O406" s="8"/>
      <c r="P406" s="444"/>
      <c r="Q406" s="420"/>
      <c r="R406" s="421"/>
      <c r="S406" s="641">
        <f t="shared" si="10"/>
        <v>0</v>
      </c>
      <c r="T406" s="420"/>
      <c r="U406" s="420"/>
      <c r="V406" s="420"/>
      <c r="W406" s="8"/>
      <c r="X406" s="403"/>
      <c r="Y406" s="421"/>
      <c r="Z406" s="8"/>
      <c r="AA406" s="420"/>
      <c r="AB406" s="420"/>
      <c r="AC406" s="420"/>
      <c r="AD406" s="420"/>
      <c r="AE406" s="420"/>
      <c r="AF406" s="420"/>
      <c r="AG406" s="633">
        <f t="shared" ca="1" si="11"/>
        <v>-46148</v>
      </c>
      <c r="AH406" s="423" t="s">
        <v>7474</v>
      </c>
      <c r="AI406" s="423" t="s">
        <v>7474</v>
      </c>
      <c r="AJ406" s="346"/>
      <c r="AK406" s="432" t="s">
        <v>9097</v>
      </c>
      <c r="AL406" s="8"/>
      <c r="AM406" s="424"/>
      <c r="AN406" s="425"/>
      <c r="AO406" s="4"/>
      <c r="AP406" s="4"/>
      <c r="AQ406" s="234" t="e">
        <f>#REF!/R406</f>
        <v>#REF!</v>
      </c>
      <c r="AR406" s="234" t="e">
        <f>#REF!/AT406</f>
        <v>#REF!</v>
      </c>
      <c r="AS406" s="8"/>
      <c r="AT406" s="4">
        <f t="shared" si="12"/>
        <v>0</v>
      </c>
      <c r="AU406" s="8"/>
      <c r="AV406" s="8"/>
      <c r="AW406" s="232"/>
      <c r="AX406" s="392"/>
      <c r="AY406" s="8"/>
      <c r="AZ406" s="392"/>
      <c r="BA406" s="420"/>
      <c r="BB406" s="421"/>
      <c r="BC406" s="422"/>
      <c r="BD406" s="420"/>
      <c r="BE406" s="8"/>
      <c r="BF406" s="8"/>
      <c r="BG406" s="232"/>
      <c r="BH406" s="4"/>
      <c r="BI406" s="8"/>
      <c r="BJ406" s="231"/>
      <c r="BK406" s="4"/>
      <c r="BL406" s="232"/>
      <c r="BM406" s="232"/>
      <c r="BN406" s="232"/>
      <c r="BO406" s="232"/>
      <c r="BP406" s="232"/>
      <c r="BQ406" s="8"/>
      <c r="BR406" s="403"/>
      <c r="BS406" s="8"/>
      <c r="BT406" s="8"/>
      <c r="BU406" s="8"/>
      <c r="BV406" s="8"/>
      <c r="BW406" s="421"/>
      <c r="BY406" s="405"/>
      <c r="BZ406" s="8"/>
      <c r="CA406" s="8"/>
      <c r="CB406" s="8"/>
      <c r="CC406" s="8"/>
      <c r="CD406" s="8"/>
      <c r="CE406" s="8"/>
      <c r="CF406" s="411">
        <f t="shared" ca="1" si="13"/>
        <v>126</v>
      </c>
      <c r="CG406" s="421"/>
      <c r="CH406" s="421"/>
      <c r="CI406" s="8"/>
      <c r="CJ406" s="8"/>
      <c r="CK406" s="8"/>
    </row>
    <row r="407" spans="1:89">
      <c r="B407" s="419"/>
      <c r="C407" s="398">
        <v>2025</v>
      </c>
      <c r="D407" s="8" t="s">
        <v>9943</v>
      </c>
      <c r="E407" s="915" t="s">
        <v>9944</v>
      </c>
      <c r="F407" s="907" t="s">
        <v>9945</v>
      </c>
      <c r="G407" s="8" t="s">
        <v>6130</v>
      </c>
      <c r="H407" s="403">
        <v>1006616059</v>
      </c>
      <c r="I407" s="8">
        <v>1</v>
      </c>
      <c r="J407" s="8" t="s">
        <v>6131</v>
      </c>
      <c r="K407" s="425" t="s">
        <v>6412</v>
      </c>
      <c r="L407" s="444" t="s">
        <v>6413</v>
      </c>
      <c r="M407" s="444" t="s">
        <v>6548</v>
      </c>
      <c r="N407" s="8">
        <v>10</v>
      </c>
      <c r="O407" s="8" t="s">
        <v>6135</v>
      </c>
      <c r="P407" s="444" t="s">
        <v>9946</v>
      </c>
      <c r="Q407" s="420">
        <v>46022</v>
      </c>
      <c r="R407" s="421">
        <v>1</v>
      </c>
      <c r="S407" s="641">
        <v>0</v>
      </c>
      <c r="T407" s="420">
        <v>46024</v>
      </c>
      <c r="U407" s="420">
        <v>46054</v>
      </c>
      <c r="V407" s="420"/>
      <c r="W407" s="8"/>
      <c r="X407" s="403"/>
      <c r="Y407" s="421"/>
      <c r="Z407" s="8"/>
      <c r="AA407" s="420"/>
      <c r="AB407" s="420"/>
      <c r="AC407" s="420"/>
      <c r="AD407" s="420"/>
      <c r="AE407" s="420"/>
      <c r="AF407" s="420"/>
      <c r="AG407" s="633">
        <f t="shared" ca="1" si="11"/>
        <v>-94</v>
      </c>
      <c r="AH407" s="423" t="s">
        <v>6137</v>
      </c>
      <c r="AI407" s="423" t="s">
        <v>6138</v>
      </c>
      <c r="AJ407" s="346"/>
      <c r="AK407" s="432" t="s">
        <v>9097</v>
      </c>
      <c r="AL407" s="8"/>
      <c r="AM407" s="424"/>
      <c r="AN407" s="425"/>
      <c r="AO407" s="4">
        <v>144112</v>
      </c>
      <c r="AP407" s="4"/>
      <c r="AQ407" s="234" t="e">
        <f>#REF!/R407</f>
        <v>#REF!</v>
      </c>
      <c r="AR407" s="234" t="e">
        <f>#REF!/AT407</f>
        <v>#REF!</v>
      </c>
      <c r="AS407" s="8" t="s">
        <v>9947</v>
      </c>
      <c r="AT407" s="4">
        <f t="shared" si="12"/>
        <v>30</v>
      </c>
      <c r="AU407" s="8" t="s">
        <v>6143</v>
      </c>
      <c r="AV407" s="8">
        <v>1114</v>
      </c>
      <c r="AW407" s="232"/>
      <c r="AX407" s="392"/>
      <c r="AY407" s="8">
        <v>1432</v>
      </c>
      <c r="AZ407" s="392">
        <v>2500000</v>
      </c>
      <c r="BA407" s="420" t="s">
        <v>9948</v>
      </c>
      <c r="BB407" s="421"/>
      <c r="BC407" s="422"/>
      <c r="BD407" s="420"/>
      <c r="BE407" s="8"/>
      <c r="BF407" s="8" t="s">
        <v>6144</v>
      </c>
      <c r="BG407" s="232">
        <v>46024</v>
      </c>
      <c r="BH407" s="4">
        <v>4</v>
      </c>
      <c r="BI407" s="8"/>
      <c r="BJ407" s="231" t="s">
        <v>9949</v>
      </c>
      <c r="BK407" s="4" t="s">
        <v>202</v>
      </c>
      <c r="BL407" s="232">
        <v>46024</v>
      </c>
      <c r="BM407" s="232">
        <v>46022</v>
      </c>
      <c r="BN407" s="232">
        <v>46242</v>
      </c>
      <c r="BO407" s="232" t="s">
        <v>6144</v>
      </c>
      <c r="BP407" s="232" t="s">
        <v>805</v>
      </c>
      <c r="BQ407" s="8"/>
      <c r="BR407" s="403"/>
      <c r="BS407" s="8" t="s">
        <v>875</v>
      </c>
      <c r="BT407" s="8"/>
      <c r="BU407" s="8" t="s">
        <v>6162</v>
      </c>
      <c r="BV407" s="8" t="s">
        <v>6148</v>
      </c>
      <c r="BW407" s="421">
        <v>3224025216</v>
      </c>
      <c r="BX407" s="591" t="s">
        <v>9950</v>
      </c>
      <c r="BY407" s="405">
        <v>37491</v>
      </c>
      <c r="BZ407" s="8" t="s">
        <v>3136</v>
      </c>
      <c r="CA407" s="8"/>
      <c r="CB407" s="8"/>
      <c r="CC407" s="8"/>
      <c r="CD407" s="8"/>
      <c r="CE407" s="8"/>
      <c r="CF407" s="411">
        <f t="shared" ca="1" si="13"/>
        <v>23</v>
      </c>
      <c r="CG407" s="421" t="s">
        <v>6165</v>
      </c>
      <c r="CH407" s="421" t="s">
        <v>6166</v>
      </c>
      <c r="CI407" s="8" t="s">
        <v>9951</v>
      </c>
      <c r="CJ407" s="8"/>
      <c r="CK407" s="8"/>
    </row>
    <row r="408" spans="1:89">
      <c r="B408" s="419"/>
      <c r="C408" s="398">
        <v>2025</v>
      </c>
      <c r="D408" s="8" t="s">
        <v>9952</v>
      </c>
      <c r="E408" s="915" t="s">
        <v>9953</v>
      </c>
      <c r="F408" s="907" t="s">
        <v>9954</v>
      </c>
      <c r="G408" s="8" t="s">
        <v>7988</v>
      </c>
      <c r="H408" s="403">
        <v>901719684</v>
      </c>
      <c r="I408" s="8">
        <v>3</v>
      </c>
      <c r="J408" s="8" t="s">
        <v>6775</v>
      </c>
      <c r="K408" s="425"/>
      <c r="L408" s="444"/>
      <c r="M408" s="444"/>
      <c r="N408" s="8"/>
      <c r="O408" s="8"/>
      <c r="P408" s="444"/>
      <c r="Q408" s="420"/>
      <c r="R408" s="421"/>
      <c r="S408" s="641">
        <f t="shared" si="10"/>
        <v>0</v>
      </c>
      <c r="T408" s="420"/>
      <c r="U408" s="420"/>
      <c r="V408" s="420"/>
      <c r="W408" s="8"/>
      <c r="X408" s="403"/>
      <c r="Y408" s="421"/>
      <c r="Z408" s="8"/>
      <c r="AA408" s="420"/>
      <c r="AB408" s="420"/>
      <c r="AC408" s="420"/>
      <c r="AD408" s="420"/>
      <c r="AE408" s="420"/>
      <c r="AF408" s="420"/>
      <c r="AG408" s="633">
        <f t="shared" ca="1" si="11"/>
        <v>-46148</v>
      </c>
      <c r="AH408" s="423"/>
      <c r="AI408" s="423"/>
      <c r="AJ408" s="346"/>
      <c r="AK408" s="432" t="s">
        <v>9097</v>
      </c>
      <c r="AL408" s="8"/>
      <c r="AM408" s="424"/>
      <c r="AN408" s="425"/>
      <c r="AO408" s="4"/>
      <c r="AP408" s="4"/>
      <c r="AQ408" s="234" t="e">
        <f>#REF!/R408</f>
        <v>#REF!</v>
      </c>
      <c r="AR408" s="234" t="e">
        <f>#REF!/AT408</f>
        <v>#REF!</v>
      </c>
      <c r="AS408" s="8"/>
      <c r="AT408" s="4">
        <f t="shared" si="12"/>
        <v>0</v>
      </c>
      <c r="AU408" s="8"/>
      <c r="AV408" s="8"/>
      <c r="AW408" s="232"/>
      <c r="AX408" s="392"/>
      <c r="AY408" s="8"/>
      <c r="AZ408" s="392"/>
      <c r="BA408" s="420"/>
      <c r="BB408" s="421"/>
      <c r="BC408" s="422"/>
      <c r="BD408" s="420"/>
      <c r="BE408" s="8"/>
      <c r="BF408" s="8"/>
      <c r="BG408" s="232"/>
      <c r="BH408" s="4"/>
      <c r="BI408" s="8"/>
      <c r="BJ408" s="231"/>
      <c r="BK408" s="4"/>
      <c r="BL408" s="232"/>
      <c r="BM408" s="232"/>
      <c r="BN408" s="232"/>
      <c r="BO408" s="232"/>
      <c r="BP408" s="232"/>
      <c r="BQ408" s="8"/>
      <c r="BR408" s="403"/>
      <c r="BS408" s="8"/>
      <c r="BT408" s="8"/>
      <c r="BU408" s="8"/>
      <c r="BV408" s="8"/>
      <c r="BW408" s="421"/>
      <c r="BY408" s="405"/>
      <c r="BZ408" s="8"/>
      <c r="CA408" s="8"/>
      <c r="CB408" s="8"/>
      <c r="CC408" s="8"/>
      <c r="CD408" s="8"/>
      <c r="CE408" s="8"/>
      <c r="CF408" s="411">
        <f t="shared" ca="1" si="13"/>
        <v>126</v>
      </c>
      <c r="CG408" s="421"/>
      <c r="CH408" s="421"/>
      <c r="CI408" s="8"/>
      <c r="CJ408" s="8"/>
      <c r="CK408" s="8"/>
    </row>
    <row r="409" spans="1:89">
      <c r="B409" s="419"/>
      <c r="C409" s="398">
        <v>2025</v>
      </c>
      <c r="D409" s="8" t="s">
        <v>9955</v>
      </c>
      <c r="E409" s="915" t="s">
        <v>9956</v>
      </c>
      <c r="F409" s="907" t="s">
        <v>9957</v>
      </c>
      <c r="G409" s="8" t="s">
        <v>7988</v>
      </c>
      <c r="H409" s="403">
        <v>901823363</v>
      </c>
      <c r="I409" s="8">
        <v>9</v>
      </c>
      <c r="J409" s="8" t="s">
        <v>6775</v>
      </c>
      <c r="K409" s="425"/>
      <c r="L409" s="444"/>
      <c r="M409" s="444"/>
      <c r="N409" s="8"/>
      <c r="O409" s="8"/>
      <c r="P409" s="444"/>
      <c r="Q409" s="420"/>
      <c r="R409" s="421"/>
      <c r="S409" s="641">
        <f t="shared" si="10"/>
        <v>0</v>
      </c>
      <c r="T409" s="420"/>
      <c r="U409" s="420"/>
      <c r="V409" s="420"/>
      <c r="W409" s="8"/>
      <c r="X409" s="403"/>
      <c r="Y409" s="421"/>
      <c r="Z409" s="8"/>
      <c r="AA409" s="420"/>
      <c r="AB409" s="420"/>
      <c r="AC409" s="420"/>
      <c r="AD409" s="420"/>
      <c r="AE409" s="420"/>
      <c r="AF409" s="420"/>
      <c r="AG409" s="633">
        <f t="shared" ca="1" si="11"/>
        <v>-46148</v>
      </c>
      <c r="AH409" s="423"/>
      <c r="AI409" s="423"/>
      <c r="AJ409" s="346"/>
      <c r="AK409" s="432" t="s">
        <v>9097</v>
      </c>
      <c r="AL409" s="8"/>
      <c r="AM409" s="424"/>
      <c r="AN409" s="425"/>
      <c r="AO409" s="4"/>
      <c r="AP409" s="4"/>
      <c r="AQ409" s="234" t="e">
        <f>#REF!/R409</f>
        <v>#REF!</v>
      </c>
      <c r="AR409" s="234" t="e">
        <f>#REF!/AT409</f>
        <v>#REF!</v>
      </c>
      <c r="AS409" s="8"/>
      <c r="AT409" s="4">
        <f t="shared" si="12"/>
        <v>0</v>
      </c>
      <c r="AU409" s="8"/>
      <c r="AV409" s="8"/>
      <c r="AW409" s="232"/>
      <c r="AX409" s="392"/>
      <c r="AY409" s="8"/>
      <c r="AZ409" s="392"/>
      <c r="BA409" s="420"/>
      <c r="BB409" s="421"/>
      <c r="BC409" s="422"/>
      <c r="BD409" s="420"/>
      <c r="BE409" s="8"/>
      <c r="BF409" s="8"/>
      <c r="BG409" s="232"/>
      <c r="BH409" s="4"/>
      <c r="BI409" s="8"/>
      <c r="BJ409" s="231"/>
      <c r="BK409" s="4"/>
      <c r="BL409" s="232"/>
      <c r="BM409" s="232"/>
      <c r="BN409" s="232"/>
      <c r="BO409" s="232"/>
      <c r="BP409" s="232"/>
      <c r="BQ409" s="8"/>
      <c r="BR409" s="403"/>
      <c r="BS409" s="8"/>
      <c r="BT409" s="8"/>
      <c r="BU409" s="8"/>
      <c r="BV409" s="8"/>
      <c r="BW409" s="421"/>
      <c r="BY409" s="405"/>
      <c r="BZ409" s="8"/>
      <c r="CA409" s="8"/>
      <c r="CB409" s="8"/>
      <c r="CC409" s="8"/>
      <c r="CD409" s="8"/>
      <c r="CE409" s="8"/>
      <c r="CF409" s="411">
        <f t="shared" ca="1" si="13"/>
        <v>126</v>
      </c>
      <c r="CG409" s="421"/>
      <c r="CH409" s="421"/>
      <c r="CI409" s="8"/>
      <c r="CJ409" s="8"/>
      <c r="CK409" s="8"/>
    </row>
    <row r="410" spans="1:89" ht="30.75">
      <c r="B410" s="419"/>
      <c r="C410" s="398">
        <v>2025</v>
      </c>
      <c r="D410" s="8" t="s">
        <v>9958</v>
      </c>
      <c r="E410" s="915" t="s">
        <v>9959</v>
      </c>
      <c r="F410" s="907" t="s">
        <v>9960</v>
      </c>
      <c r="G410" s="8" t="s">
        <v>6130</v>
      </c>
      <c r="H410" s="403">
        <v>1022930525</v>
      </c>
      <c r="I410" s="8">
        <v>6</v>
      </c>
      <c r="J410" s="8" t="s">
        <v>6131</v>
      </c>
      <c r="K410" s="425"/>
      <c r="L410" s="444"/>
      <c r="M410" s="444"/>
      <c r="N410" s="8"/>
      <c r="O410" s="8"/>
      <c r="P410" s="444"/>
      <c r="Q410" s="420"/>
      <c r="R410" s="421"/>
      <c r="S410" s="641">
        <f t="shared" si="10"/>
        <v>0</v>
      </c>
      <c r="T410" s="420"/>
      <c r="U410" s="420"/>
      <c r="V410" s="420"/>
      <c r="W410" s="8"/>
      <c r="X410" s="403"/>
      <c r="Y410" s="421"/>
      <c r="Z410" s="8"/>
      <c r="AA410" s="420"/>
      <c r="AB410" s="420"/>
      <c r="AC410" s="420"/>
      <c r="AD410" s="420"/>
      <c r="AE410" s="420"/>
      <c r="AF410" s="420"/>
      <c r="AG410" s="633">
        <f t="shared" ca="1" si="11"/>
        <v>-46148</v>
      </c>
      <c r="AH410" s="423"/>
      <c r="AI410" s="423"/>
      <c r="AJ410" s="346"/>
      <c r="AK410" s="432" t="s">
        <v>9097</v>
      </c>
      <c r="AL410" s="8"/>
      <c r="AM410" s="424"/>
      <c r="AN410" s="425"/>
      <c r="AO410" s="4"/>
      <c r="AP410" s="4"/>
      <c r="AQ410" s="234" t="e">
        <f>#REF!/R410</f>
        <v>#REF!</v>
      </c>
      <c r="AR410" s="234" t="e">
        <f>#REF!/AT410</f>
        <v>#REF!</v>
      </c>
      <c r="AS410" s="8"/>
      <c r="AT410" s="4">
        <f t="shared" si="12"/>
        <v>0</v>
      </c>
      <c r="AU410" s="8"/>
      <c r="AV410" s="8"/>
      <c r="AW410" s="232"/>
      <c r="AX410" s="392"/>
      <c r="AY410" s="8"/>
      <c r="AZ410" s="392"/>
      <c r="BA410" s="420"/>
      <c r="BB410" s="421"/>
      <c r="BC410" s="422"/>
      <c r="BD410" s="420"/>
      <c r="BE410" s="8"/>
      <c r="BF410" s="8"/>
      <c r="BG410" s="232"/>
      <c r="BH410" s="4"/>
      <c r="BI410" s="8"/>
      <c r="BJ410" s="231"/>
      <c r="BK410" s="4"/>
      <c r="BL410" s="232"/>
      <c r="BM410" s="232"/>
      <c r="BN410" s="232"/>
      <c r="BO410" s="232"/>
      <c r="BP410" s="232"/>
      <c r="BQ410" s="8"/>
      <c r="BR410" s="403"/>
      <c r="BS410" s="8"/>
      <c r="BT410" s="8"/>
      <c r="BU410" s="8"/>
      <c r="BV410" s="8"/>
      <c r="BW410" s="421"/>
      <c r="BY410" s="405"/>
      <c r="BZ410" s="8"/>
      <c r="CA410" s="8"/>
      <c r="CB410" s="8"/>
      <c r="CC410" s="8"/>
      <c r="CD410" s="8"/>
      <c r="CE410" s="8"/>
      <c r="CF410" s="411">
        <f t="shared" ca="1" si="13"/>
        <v>126</v>
      </c>
      <c r="CG410" s="421"/>
      <c r="CH410" s="421"/>
      <c r="CI410" s="8"/>
      <c r="CJ410" s="8"/>
      <c r="CK410" s="8"/>
    </row>
    <row r="411" spans="1:89">
      <c r="A411" s="811"/>
      <c r="B411" s="419"/>
      <c r="C411" s="398">
        <v>2025</v>
      </c>
      <c r="D411" s="8" t="s">
        <v>9961</v>
      </c>
      <c r="E411" s="915" t="s">
        <v>9962</v>
      </c>
      <c r="F411" s="907" t="s">
        <v>9963</v>
      </c>
      <c r="G411" s="8" t="s">
        <v>7988</v>
      </c>
      <c r="H411" s="403">
        <v>830010208</v>
      </c>
      <c r="I411" s="8">
        <v>9</v>
      </c>
      <c r="J411" s="8" t="s">
        <v>6775</v>
      </c>
      <c r="K411" s="425"/>
      <c r="L411" s="444"/>
      <c r="M411" s="444"/>
      <c r="N411" s="8"/>
      <c r="O411" s="8"/>
      <c r="P411" s="444"/>
      <c r="Q411" s="420"/>
      <c r="R411" s="421"/>
      <c r="S411" s="641">
        <f t="shared" si="10"/>
        <v>0</v>
      </c>
      <c r="T411" s="420"/>
      <c r="U411" s="420"/>
      <c r="V411" s="420"/>
      <c r="W411" s="8"/>
      <c r="X411" s="403"/>
      <c r="Y411" s="421"/>
      <c r="Z411" s="8"/>
      <c r="AA411" s="420"/>
      <c r="AB411" s="420"/>
      <c r="AC411" s="420"/>
      <c r="AD411" s="420"/>
      <c r="AE411" s="420"/>
      <c r="AF411" s="420"/>
      <c r="AG411" s="633">
        <f t="shared" ca="1" si="11"/>
        <v>-46148</v>
      </c>
      <c r="AH411" s="423"/>
      <c r="AI411" s="423"/>
      <c r="AJ411" s="346"/>
      <c r="AK411" s="432" t="s">
        <v>9097</v>
      </c>
      <c r="AL411" s="8"/>
      <c r="AM411" s="424"/>
      <c r="AN411" s="425"/>
      <c r="AO411" s="4"/>
      <c r="AP411" s="4"/>
      <c r="AQ411" s="234" t="e">
        <f>#REF!/R411</f>
        <v>#REF!</v>
      </c>
      <c r="AR411" s="234" t="e">
        <f>#REF!/AT411</f>
        <v>#REF!</v>
      </c>
      <c r="AS411" s="8"/>
      <c r="AT411" s="4">
        <f t="shared" si="12"/>
        <v>0</v>
      </c>
      <c r="AU411" s="8"/>
      <c r="AV411" s="8"/>
      <c r="AW411" s="232"/>
      <c r="AX411" s="392"/>
      <c r="AY411" s="8"/>
      <c r="AZ411" s="392"/>
      <c r="BA411" s="420"/>
      <c r="BB411" s="421"/>
      <c r="BC411" s="422"/>
      <c r="BD411" s="420"/>
      <c r="BE411" s="8"/>
      <c r="BF411" s="8"/>
      <c r="BG411" s="232"/>
      <c r="BH411" s="4"/>
      <c r="BI411" s="8"/>
      <c r="BJ411" s="231"/>
      <c r="BK411" s="4"/>
      <c r="BL411" s="232"/>
      <c r="BM411" s="232"/>
      <c r="BN411" s="232"/>
      <c r="BO411" s="232"/>
      <c r="BP411" s="232"/>
      <c r="BQ411" s="8"/>
      <c r="BR411" s="403"/>
      <c r="BS411" s="8"/>
      <c r="BT411" s="8"/>
      <c r="BU411" s="8"/>
      <c r="BV411" s="8"/>
      <c r="BW411" s="421"/>
      <c r="BY411" s="405"/>
      <c r="BZ411" s="8"/>
      <c r="CA411" s="8"/>
      <c r="CB411" s="8"/>
      <c r="CC411" s="8"/>
      <c r="CD411" s="8"/>
      <c r="CE411" s="8"/>
      <c r="CF411" s="411">
        <f t="shared" ca="1" si="13"/>
        <v>126</v>
      </c>
      <c r="CG411" s="421"/>
      <c r="CH411" s="421"/>
      <c r="CI411" s="8"/>
      <c r="CJ411" s="8"/>
      <c r="CK411" s="8"/>
    </row>
    <row r="412" spans="1:89">
      <c r="B412" s="419"/>
      <c r="C412" s="398">
        <v>2025</v>
      </c>
      <c r="D412" s="8" t="s">
        <v>9964</v>
      </c>
      <c r="E412" s="915" t="s">
        <v>9965</v>
      </c>
      <c r="F412" s="907" t="s">
        <v>9966</v>
      </c>
      <c r="G412" s="8" t="s">
        <v>6130</v>
      </c>
      <c r="H412" s="403">
        <v>79793925</v>
      </c>
      <c r="I412" s="8">
        <v>7</v>
      </c>
      <c r="J412" s="8" t="s">
        <v>6131</v>
      </c>
      <c r="K412" s="425"/>
      <c r="L412" s="444"/>
      <c r="M412" s="444"/>
      <c r="N412" s="8"/>
      <c r="O412" s="8"/>
      <c r="P412" s="444"/>
      <c r="Q412" s="420"/>
      <c r="R412" s="421"/>
      <c r="S412" s="641">
        <f t="shared" si="10"/>
        <v>0</v>
      </c>
      <c r="T412" s="420"/>
      <c r="U412" s="420"/>
      <c r="V412" s="420"/>
      <c r="W412" s="8"/>
      <c r="X412" s="403"/>
      <c r="Y412" s="421"/>
      <c r="Z412" s="8"/>
      <c r="AA412" s="420"/>
      <c r="AB412" s="420"/>
      <c r="AC412" s="420"/>
      <c r="AD412" s="420"/>
      <c r="AE412" s="420"/>
      <c r="AF412" s="420"/>
      <c r="AG412" s="633">
        <f t="shared" ca="1" si="11"/>
        <v>-46148</v>
      </c>
      <c r="AH412" s="423"/>
      <c r="AI412" s="423"/>
      <c r="AJ412" s="346"/>
      <c r="AK412" s="432" t="s">
        <v>9097</v>
      </c>
      <c r="AL412" s="8"/>
      <c r="AM412" s="424"/>
      <c r="AN412" s="425"/>
      <c r="AO412" s="4"/>
      <c r="AP412" s="4"/>
      <c r="AQ412" s="234" t="e">
        <f>#REF!/R412</f>
        <v>#REF!</v>
      </c>
      <c r="AR412" s="234" t="e">
        <f>#REF!/AT412</f>
        <v>#REF!</v>
      </c>
      <c r="AS412" s="8"/>
      <c r="AT412" s="4">
        <f t="shared" si="12"/>
        <v>0</v>
      </c>
      <c r="AU412" s="8"/>
      <c r="AV412" s="8"/>
      <c r="AW412" s="232"/>
      <c r="AX412" s="392"/>
      <c r="AY412" s="8"/>
      <c r="AZ412" s="392"/>
      <c r="BA412" s="420"/>
      <c r="BB412" s="421"/>
      <c r="BC412" s="422"/>
      <c r="BD412" s="420"/>
      <c r="BE412" s="8"/>
      <c r="BF412" s="8"/>
      <c r="BG412" s="232"/>
      <c r="BH412" s="4"/>
      <c r="BI412" s="8"/>
      <c r="BJ412" s="231"/>
      <c r="BK412" s="4"/>
      <c r="BL412" s="232"/>
      <c r="BM412" s="232"/>
      <c r="BN412" s="232"/>
      <c r="BO412" s="232"/>
      <c r="BP412" s="232"/>
      <c r="BQ412" s="8"/>
      <c r="BR412" s="403"/>
      <c r="BS412" s="8"/>
      <c r="BT412" s="8"/>
      <c r="BU412" s="8"/>
      <c r="BV412" s="8"/>
      <c r="BW412" s="421"/>
      <c r="BY412" s="405"/>
      <c r="BZ412" s="8"/>
      <c r="CA412" s="8"/>
      <c r="CB412" s="8"/>
      <c r="CC412" s="8"/>
      <c r="CD412" s="8"/>
      <c r="CE412" s="8"/>
      <c r="CF412" s="411">
        <f t="shared" ca="1" si="13"/>
        <v>126</v>
      </c>
      <c r="CG412" s="421"/>
      <c r="CH412" s="421"/>
      <c r="CI412" s="8"/>
      <c r="CJ412" s="8"/>
      <c r="CK412" s="8"/>
    </row>
    <row r="413" spans="1:89">
      <c r="B413" s="419"/>
      <c r="C413" s="398">
        <v>2025</v>
      </c>
      <c r="D413" s="8" t="s">
        <v>9967</v>
      </c>
      <c r="E413" s="915" t="s">
        <v>9968</v>
      </c>
      <c r="F413" s="907" t="s">
        <v>9969</v>
      </c>
      <c r="G413" s="8" t="s">
        <v>6130</v>
      </c>
      <c r="H413" s="403">
        <v>1030553273</v>
      </c>
      <c r="I413" s="8">
        <v>7</v>
      </c>
      <c r="J413" s="8" t="s">
        <v>6131</v>
      </c>
      <c r="K413" s="425"/>
      <c r="L413" s="444"/>
      <c r="M413" s="444"/>
      <c r="N413" s="8"/>
      <c r="O413" s="8"/>
      <c r="P413" s="444"/>
      <c r="Q413" s="420"/>
      <c r="R413" s="421"/>
      <c r="S413" s="641">
        <f t="shared" si="10"/>
        <v>0</v>
      </c>
      <c r="T413" s="420"/>
      <c r="U413" s="420"/>
      <c r="V413" s="420"/>
      <c r="W413" s="8"/>
      <c r="X413" s="403"/>
      <c r="Y413" s="421"/>
      <c r="Z413" s="8"/>
      <c r="AA413" s="420"/>
      <c r="AB413" s="420"/>
      <c r="AC413" s="420"/>
      <c r="AD413" s="420"/>
      <c r="AE413" s="420"/>
      <c r="AF413" s="420"/>
      <c r="AG413" s="633">
        <f t="shared" ca="1" si="11"/>
        <v>-46148</v>
      </c>
      <c r="AH413" s="423"/>
      <c r="AI413" s="423"/>
      <c r="AJ413" s="346"/>
      <c r="AK413" s="432" t="s">
        <v>9097</v>
      </c>
      <c r="AL413" s="8"/>
      <c r="AM413" s="424"/>
      <c r="AN413" s="425"/>
      <c r="AO413" s="4"/>
      <c r="AP413" s="4"/>
      <c r="AQ413" s="234" t="e">
        <f>#REF!/R413</f>
        <v>#REF!</v>
      </c>
      <c r="AR413" s="234" t="e">
        <f>#REF!/AT413</f>
        <v>#REF!</v>
      </c>
      <c r="AS413" s="8"/>
      <c r="AT413" s="4">
        <f t="shared" si="12"/>
        <v>0</v>
      </c>
      <c r="AU413" s="8"/>
      <c r="AV413" s="8"/>
      <c r="AW413" s="232"/>
      <c r="AX413" s="392"/>
      <c r="AY413" s="8"/>
      <c r="AZ413" s="392"/>
      <c r="BA413" s="420"/>
      <c r="BB413" s="421"/>
      <c r="BC413" s="422"/>
      <c r="BD413" s="420"/>
      <c r="BE413" s="8"/>
      <c r="BF413" s="8"/>
      <c r="BG413" s="232"/>
      <c r="BH413" s="4"/>
      <c r="BI413" s="8"/>
      <c r="BJ413" s="231"/>
      <c r="BK413" s="4"/>
      <c r="BL413" s="232"/>
      <c r="BM413" s="232"/>
      <c r="BN413" s="232"/>
      <c r="BO413" s="232"/>
      <c r="BP413" s="232"/>
      <c r="BQ413" s="8"/>
      <c r="BR413" s="403"/>
      <c r="BS413" s="8"/>
      <c r="BT413" s="8"/>
      <c r="BU413" s="8"/>
      <c r="BV413" s="8"/>
      <c r="BW413" s="421"/>
      <c r="BY413" s="405"/>
      <c r="BZ413" s="8"/>
      <c r="CA413" s="8"/>
      <c r="CB413" s="8"/>
      <c r="CC413" s="8"/>
      <c r="CD413" s="8"/>
      <c r="CE413" s="8"/>
      <c r="CF413" s="411">
        <f t="shared" ca="1" si="13"/>
        <v>126</v>
      </c>
      <c r="CG413" s="421"/>
      <c r="CH413" s="421"/>
      <c r="CI413" s="8"/>
      <c r="CJ413" s="8"/>
      <c r="CK413" s="8"/>
    </row>
    <row r="414" spans="1:89">
      <c r="C414" s="398">
        <v>2025</v>
      </c>
      <c r="D414" s="8" t="s">
        <v>9970</v>
      </c>
      <c r="E414" s="915" t="s">
        <v>9971</v>
      </c>
      <c r="F414" s="907" t="s">
        <v>9972</v>
      </c>
      <c r="G414" s="8" t="s">
        <v>6130</v>
      </c>
      <c r="H414" s="403">
        <v>79352014</v>
      </c>
      <c r="I414" s="8">
        <v>0</v>
      </c>
      <c r="J414" s="8" t="s">
        <v>6131</v>
      </c>
      <c r="K414" s="425"/>
      <c r="L414" s="444"/>
      <c r="M414" s="444"/>
      <c r="N414" s="8"/>
      <c r="O414" s="8"/>
      <c r="P414" s="444"/>
      <c r="Q414" s="420"/>
      <c r="S414" s="641">
        <f t="shared" si="10"/>
        <v>0</v>
      </c>
      <c r="T414" s="420"/>
      <c r="U414" s="420"/>
      <c r="V414" s="420"/>
      <c r="W414" s="8"/>
      <c r="X414" s="403"/>
      <c r="Y414" s="421"/>
      <c r="Z414" s="8"/>
      <c r="AA414" s="420"/>
      <c r="AB414" s="420"/>
      <c r="AC414" s="420"/>
      <c r="AD414" s="420"/>
      <c r="AE414" s="420"/>
      <c r="AF414" s="420"/>
      <c r="AG414" s="633">
        <f t="shared" ca="1" si="11"/>
        <v>-46148</v>
      </c>
      <c r="AH414" s="423"/>
      <c r="AI414" s="423"/>
      <c r="AJ414" s="346"/>
      <c r="AK414" s="432" t="s">
        <v>9097</v>
      </c>
      <c r="AQ414" s="234" t="e">
        <f>#REF!/R414</f>
        <v>#REF!</v>
      </c>
      <c r="AT414" s="4">
        <f t="shared" si="12"/>
        <v>0</v>
      </c>
    </row>
    <row r="415" spans="1:89">
      <c r="C415" s="398">
        <v>2025</v>
      </c>
      <c r="D415" s="8" t="s">
        <v>9973</v>
      </c>
      <c r="E415" s="915" t="s">
        <v>9974</v>
      </c>
      <c r="F415" s="907" t="s">
        <v>9975</v>
      </c>
      <c r="G415" s="8" t="s">
        <v>6130</v>
      </c>
      <c r="H415" s="403">
        <v>1026295343</v>
      </c>
      <c r="I415" s="8">
        <v>2</v>
      </c>
      <c r="J415" s="8" t="s">
        <v>6131</v>
      </c>
      <c r="K415" s="425"/>
      <c r="L415" s="444"/>
      <c r="M415" s="444"/>
      <c r="N415" s="8"/>
      <c r="O415" s="8"/>
      <c r="P415" s="444"/>
      <c r="Q415" s="420"/>
      <c r="S415" s="641">
        <f t="shared" si="10"/>
        <v>0</v>
      </c>
      <c r="T415" s="420"/>
      <c r="U415" s="420"/>
      <c r="V415" s="420"/>
      <c r="W415" s="8"/>
      <c r="X415" s="403"/>
      <c r="Y415" s="421"/>
      <c r="Z415" s="8"/>
      <c r="AA415" s="420"/>
      <c r="AB415" s="420"/>
      <c r="AC415" s="420"/>
      <c r="AD415" s="420"/>
      <c r="AE415" s="420"/>
      <c r="AF415" s="420"/>
      <c r="AG415" s="633">
        <f t="shared" ca="1" si="11"/>
        <v>-46148</v>
      </c>
      <c r="AH415" s="423"/>
      <c r="AI415" s="423"/>
      <c r="AJ415" s="346"/>
      <c r="AK415" s="432" t="s">
        <v>9097</v>
      </c>
      <c r="AQ415" s="234" t="e">
        <f>#REF!/R415</f>
        <v>#REF!</v>
      </c>
      <c r="AT415" s="4">
        <f t="shared" si="12"/>
        <v>0</v>
      </c>
    </row>
    <row r="416" spans="1:89">
      <c r="C416" s="398">
        <v>2025</v>
      </c>
      <c r="D416" s="8" t="s">
        <v>9976</v>
      </c>
      <c r="E416" s="915" t="s">
        <v>9977</v>
      </c>
      <c r="F416" s="907" t="s">
        <v>9978</v>
      </c>
      <c r="G416" s="8" t="s">
        <v>6130</v>
      </c>
      <c r="H416" s="403">
        <v>1120571746</v>
      </c>
      <c r="I416" s="8">
        <v>1</v>
      </c>
      <c r="J416" s="8" t="s">
        <v>6131</v>
      </c>
      <c r="K416" s="425"/>
      <c r="L416" s="444"/>
      <c r="M416" s="444"/>
      <c r="N416" s="8"/>
      <c r="O416" s="8"/>
      <c r="P416" s="444"/>
      <c r="Q416" s="420"/>
      <c r="S416" s="641">
        <f t="shared" si="10"/>
        <v>0</v>
      </c>
      <c r="T416" s="420"/>
      <c r="U416" s="420"/>
      <c r="V416" s="420"/>
      <c r="W416" s="8"/>
      <c r="X416" s="403"/>
      <c r="Y416" s="421"/>
      <c r="Z416" s="8"/>
      <c r="AA416" s="420"/>
      <c r="AB416" s="420"/>
      <c r="AC416" s="420"/>
      <c r="AD416" s="420"/>
      <c r="AE416" s="420"/>
      <c r="AF416" s="420"/>
      <c r="AG416" s="633">
        <f t="shared" ca="1" si="11"/>
        <v>-46148</v>
      </c>
      <c r="AH416" s="423"/>
      <c r="AI416" s="423"/>
      <c r="AJ416" s="346"/>
      <c r="AK416" s="432" t="s">
        <v>9097</v>
      </c>
      <c r="AQ416" s="234" t="e">
        <f>#REF!/R416</f>
        <v>#REF!</v>
      </c>
      <c r="AT416" s="4">
        <f t="shared" si="12"/>
        <v>0</v>
      </c>
    </row>
    <row r="417" spans="1:86">
      <c r="C417" s="398">
        <v>2025</v>
      </c>
      <c r="D417" s="8" t="s">
        <v>9979</v>
      </c>
      <c r="E417" s="915" t="s">
        <v>9980</v>
      </c>
      <c r="F417" s="907" t="s">
        <v>1259</v>
      </c>
      <c r="G417" s="8" t="s">
        <v>7988</v>
      </c>
      <c r="H417" s="403">
        <v>830005066</v>
      </c>
      <c r="I417" s="8">
        <v>1</v>
      </c>
      <c r="J417" s="8" t="s">
        <v>6775</v>
      </c>
      <c r="K417" s="425"/>
      <c r="L417" s="444"/>
      <c r="M417" s="444"/>
      <c r="N417" s="8"/>
      <c r="O417" s="8"/>
      <c r="P417" s="444"/>
      <c r="Q417" s="420"/>
      <c r="S417" s="641">
        <f t="shared" si="10"/>
        <v>0</v>
      </c>
      <c r="T417" s="420"/>
      <c r="U417" s="420"/>
      <c r="V417" s="420"/>
      <c r="W417" s="8"/>
      <c r="X417" s="403"/>
      <c r="Y417" s="421"/>
      <c r="Z417" s="8"/>
      <c r="AA417" s="420"/>
      <c r="AB417" s="420"/>
      <c r="AC417" s="420"/>
      <c r="AD417" s="420"/>
      <c r="AE417" s="420"/>
      <c r="AF417" s="420"/>
      <c r="AG417" s="633">
        <f t="shared" ca="1" si="11"/>
        <v>-46148</v>
      </c>
      <c r="AH417" s="423"/>
      <c r="AI417" s="423"/>
      <c r="AJ417" s="346"/>
      <c r="AK417" s="432" t="s">
        <v>9097</v>
      </c>
      <c r="AQ417" s="234" t="e">
        <f>#REF!/R417</f>
        <v>#REF!</v>
      </c>
      <c r="AT417" s="4">
        <f t="shared" si="12"/>
        <v>0</v>
      </c>
    </row>
    <row r="418" spans="1:86">
      <c r="C418" s="398">
        <v>2025</v>
      </c>
      <c r="D418" s="8" t="s">
        <v>9981</v>
      </c>
      <c r="E418" s="915" t="s">
        <v>9982</v>
      </c>
      <c r="F418" s="907" t="s">
        <v>9983</v>
      </c>
      <c r="G418" s="8" t="s">
        <v>6130</v>
      </c>
      <c r="H418" s="403">
        <v>1019902442</v>
      </c>
      <c r="I418" s="8">
        <v>3</v>
      </c>
      <c r="J418" s="8" t="s">
        <v>6131</v>
      </c>
      <c r="K418" s="425"/>
      <c r="L418" s="444"/>
      <c r="M418" s="444"/>
      <c r="N418" s="8"/>
      <c r="O418" s="8"/>
      <c r="P418" s="444"/>
      <c r="Q418" s="420"/>
      <c r="S418" s="641">
        <f t="shared" si="10"/>
        <v>0</v>
      </c>
      <c r="T418" s="420"/>
      <c r="U418" s="420"/>
      <c r="V418" s="420"/>
      <c r="W418" s="8"/>
      <c r="X418" s="403"/>
      <c r="Y418" s="421"/>
      <c r="Z418" s="8"/>
      <c r="AA418" s="420"/>
      <c r="AB418" s="420"/>
      <c r="AC418" s="420"/>
      <c r="AD418" s="420"/>
      <c r="AE418" s="420"/>
      <c r="AF418" s="420"/>
      <c r="AG418" s="633">
        <f t="shared" ca="1" si="11"/>
        <v>-46148</v>
      </c>
      <c r="AH418" s="423"/>
      <c r="AI418" s="423"/>
      <c r="AJ418" s="346"/>
      <c r="AK418" s="432" t="s">
        <v>9097</v>
      </c>
      <c r="AQ418" s="234" t="e">
        <f>#REF!/R418</f>
        <v>#REF!</v>
      </c>
      <c r="AT418" s="4">
        <f t="shared" si="12"/>
        <v>0</v>
      </c>
    </row>
    <row r="419" spans="1:86">
      <c r="C419" s="398">
        <v>2025</v>
      </c>
      <c r="D419" s="8" t="s">
        <v>9984</v>
      </c>
      <c r="E419" s="915" t="s">
        <v>9985</v>
      </c>
      <c r="F419" s="907" t="s">
        <v>9986</v>
      </c>
      <c r="G419" s="8" t="s">
        <v>6130</v>
      </c>
      <c r="H419" s="403">
        <v>79564327</v>
      </c>
      <c r="I419" s="8">
        <v>0</v>
      </c>
      <c r="J419" s="8" t="s">
        <v>6131</v>
      </c>
      <c r="K419" s="425" t="s">
        <v>6215</v>
      </c>
      <c r="L419" s="813" t="s">
        <v>7088</v>
      </c>
      <c r="M419" s="813" t="s">
        <v>9987</v>
      </c>
      <c r="N419" s="8">
        <v>10</v>
      </c>
      <c r="O419" s="8" t="s">
        <v>6135</v>
      </c>
      <c r="P419" s="723" t="s">
        <v>9988</v>
      </c>
      <c r="Q419" s="420">
        <v>46022</v>
      </c>
      <c r="S419" s="641">
        <f t="shared" si="10"/>
        <v>-8</v>
      </c>
      <c r="T419" s="420">
        <v>46025</v>
      </c>
      <c r="U419" s="420">
        <v>46017</v>
      </c>
      <c r="V419" s="420"/>
      <c r="W419" s="8"/>
      <c r="X419" s="403"/>
      <c r="Y419" s="421"/>
      <c r="Z419" s="8"/>
      <c r="AA419" s="420"/>
      <c r="AB419" s="420"/>
      <c r="AC419" s="420"/>
      <c r="AD419" s="420"/>
      <c r="AE419" s="420"/>
      <c r="AF419" s="420"/>
      <c r="AG419" s="633">
        <f t="shared" ca="1" si="11"/>
        <v>-131</v>
      </c>
      <c r="AH419" s="423"/>
      <c r="AI419" s="423"/>
      <c r="AJ419" s="346"/>
      <c r="AK419" s="432" t="s">
        <v>9097</v>
      </c>
      <c r="AO419" s="412">
        <v>144122</v>
      </c>
      <c r="AQ419" s="234" t="e">
        <f>#REF!/R419</f>
        <v>#REF!</v>
      </c>
      <c r="AT419" s="4">
        <f t="shared" si="12"/>
        <v>-8</v>
      </c>
      <c r="BJ419" s="7" t="s">
        <v>9989</v>
      </c>
      <c r="BK419" s="236" t="s">
        <v>202</v>
      </c>
      <c r="BL419" s="237">
        <v>46022</v>
      </c>
      <c r="BM419" s="237">
        <v>46022</v>
      </c>
      <c r="BN419" s="237">
        <v>46234</v>
      </c>
      <c r="BO419" s="237" t="s">
        <v>6144</v>
      </c>
      <c r="BP419" s="237" t="s">
        <v>805</v>
      </c>
      <c r="BS419" s="7" t="s">
        <v>875</v>
      </c>
      <c r="BT419" s="7" t="s">
        <v>875</v>
      </c>
      <c r="BU419" s="7" t="s">
        <v>6147</v>
      </c>
      <c r="BV419" s="7" t="s">
        <v>6148</v>
      </c>
      <c r="BW419" s="307">
        <v>3107879933</v>
      </c>
      <c r="BX419" s="591" t="s">
        <v>9990</v>
      </c>
      <c r="BY419" s="406">
        <v>28755</v>
      </c>
      <c r="BZ419" s="7" t="s">
        <v>6554</v>
      </c>
      <c r="CC419" s="7" t="s">
        <v>9991</v>
      </c>
      <c r="CE419" s="7" t="s">
        <v>797</v>
      </c>
      <c r="CF419" s="307">
        <v>55</v>
      </c>
    </row>
    <row r="420" spans="1:86" ht="57" customHeight="1">
      <c r="C420" s="398">
        <v>2025</v>
      </c>
      <c r="D420" s="8" t="s">
        <v>9992</v>
      </c>
      <c r="E420" s="915" t="s">
        <v>9993</v>
      </c>
      <c r="F420" s="907" t="s">
        <v>9994</v>
      </c>
      <c r="G420" s="8" t="s">
        <v>6130</v>
      </c>
      <c r="H420" s="403">
        <v>1070950354</v>
      </c>
      <c r="I420" s="8">
        <v>3</v>
      </c>
      <c r="J420" s="8" t="s">
        <v>6131</v>
      </c>
      <c r="K420" t="s">
        <v>6412</v>
      </c>
      <c r="L420" s="722" t="s">
        <v>9995</v>
      </c>
      <c r="M420" s="723" t="s">
        <v>9996</v>
      </c>
      <c r="N420" s="8">
        <v>10</v>
      </c>
      <c r="O420" s="8" t="s">
        <v>6135</v>
      </c>
      <c r="P420" s="723" t="s">
        <v>9997</v>
      </c>
      <c r="Q420" s="420">
        <v>46022</v>
      </c>
      <c r="R420" s="307">
        <v>1</v>
      </c>
      <c r="S420" s="641">
        <v>0</v>
      </c>
      <c r="T420" s="420">
        <v>46028</v>
      </c>
      <c r="U420" s="420">
        <v>46052</v>
      </c>
      <c r="V420" s="420"/>
      <c r="W420" s="8"/>
      <c r="X420" s="403"/>
      <c r="Y420" s="421"/>
      <c r="Z420" s="8"/>
      <c r="AA420" s="420"/>
      <c r="AB420" s="420"/>
      <c r="AC420" s="420"/>
      <c r="AD420" s="420"/>
      <c r="AE420" s="420"/>
      <c r="AF420" s="420"/>
      <c r="AG420" s="633">
        <f t="shared" ca="1" si="11"/>
        <v>-96</v>
      </c>
      <c r="AH420" s="423" t="s">
        <v>6137</v>
      </c>
      <c r="AI420" s="423" t="s">
        <v>6138</v>
      </c>
      <c r="AJ420" s="346"/>
      <c r="AK420" s="432" t="s">
        <v>9097</v>
      </c>
      <c r="AN420" s="724"/>
      <c r="AO420" s="726">
        <v>144112</v>
      </c>
      <c r="AQ420" s="234" t="e">
        <f>#REF!/R420</f>
        <v>#REF!</v>
      </c>
      <c r="AT420" s="4">
        <v>0</v>
      </c>
      <c r="AU420" s="7" t="s">
        <v>6143</v>
      </c>
      <c r="AY420" s="7">
        <v>1439</v>
      </c>
      <c r="AZ420" s="393" t="s">
        <v>9998</v>
      </c>
      <c r="BA420" s="309">
        <v>46022</v>
      </c>
      <c r="BF420" s="7" t="s">
        <v>6144</v>
      </c>
    </row>
    <row r="421" spans="1:86" s="478" customFormat="1" ht="89.25" customHeight="1">
      <c r="A421" s="417"/>
      <c r="B421" s="758"/>
      <c r="C421" s="727">
        <v>2025</v>
      </c>
      <c r="D421" s="445" t="s">
        <v>9999</v>
      </c>
      <c r="E421" s="918" t="s">
        <v>9917</v>
      </c>
      <c r="F421" s="909" t="s">
        <v>10000</v>
      </c>
      <c r="G421" s="417" t="s">
        <v>6130</v>
      </c>
      <c r="H421" s="467">
        <v>52902744</v>
      </c>
      <c r="I421" s="417"/>
      <c r="J421" s="417" t="s">
        <v>6131</v>
      </c>
      <c r="K421" s="426"/>
      <c r="L421" s="728"/>
      <c r="M421" s="728"/>
      <c r="N421" s="417"/>
      <c r="O421" s="417"/>
      <c r="P421" s="725" t="s">
        <v>10001</v>
      </c>
      <c r="Q421" s="468"/>
      <c r="R421" s="759">
        <v>1</v>
      </c>
      <c r="S421" s="666"/>
      <c r="T421" s="468"/>
      <c r="U421" s="468"/>
      <c r="V421" s="420"/>
      <c r="W421" s="8"/>
      <c r="X421" s="403"/>
      <c r="Y421" s="421"/>
      <c r="Z421" s="8"/>
      <c r="AA421" s="420"/>
      <c r="AB421" s="420"/>
      <c r="AC421" s="420"/>
      <c r="AD421" s="420"/>
      <c r="AE421" s="420"/>
      <c r="AF421" s="420"/>
      <c r="AG421" s="633">
        <f t="shared" ca="1" si="11"/>
        <v>-46148</v>
      </c>
      <c r="AH421" s="472" t="s">
        <v>6137</v>
      </c>
      <c r="AI421" s="472" t="s">
        <v>7474</v>
      </c>
      <c r="AJ421" s="346"/>
      <c r="AK421" s="730" t="s">
        <v>9097</v>
      </c>
      <c r="AM421" s="763"/>
      <c r="AN421" s="764"/>
      <c r="AO421" s="765"/>
      <c r="AP421" s="766"/>
      <c r="AQ421" s="475" t="e">
        <f>#REF!/R421</f>
        <v>#REF!</v>
      </c>
      <c r="AR421" s="767"/>
      <c r="AT421" s="470">
        <v>0</v>
      </c>
      <c r="AW421" s="768"/>
      <c r="AX421" s="769"/>
      <c r="AZ421" s="769"/>
      <c r="BA421" s="760"/>
      <c r="BB421" s="759"/>
      <c r="BC421" s="770"/>
      <c r="BD421" s="760"/>
      <c r="BG421" s="768"/>
      <c r="BH421" s="766">
        <v>1</v>
      </c>
      <c r="BJ421" s="771"/>
      <c r="BK421" s="766"/>
      <c r="BL421" s="768"/>
      <c r="BM421" s="768"/>
      <c r="BN421" s="768"/>
      <c r="BO421" s="768"/>
      <c r="BP421" s="768"/>
      <c r="BR421" s="761"/>
      <c r="BU421" s="478" t="s">
        <v>6147</v>
      </c>
      <c r="BV421" s="478" t="s">
        <v>6148</v>
      </c>
      <c r="BW421" s="771"/>
      <c r="BX421" s="771"/>
      <c r="BY421" s="772"/>
      <c r="CF421" s="759"/>
      <c r="CG421" s="759"/>
      <c r="CH421" s="759"/>
    </row>
  </sheetData>
  <autoFilter ref="A1:CK1" xr:uid="{00000000-0001-0000-0600-000000000000}"/>
  <sortState xmlns:xlrd2="http://schemas.microsoft.com/office/spreadsheetml/2017/richdata2" ref="A2:XEZ1048573">
    <sortCondition ref="D2:D1048573"/>
  </sortState>
  <conditionalFormatting sqref="D1">
    <cfRule type="duplicateValues" dxfId="148" priority="32"/>
    <cfRule type="duplicateValues" dxfId="147" priority="33"/>
    <cfRule type="duplicateValues" dxfId="146" priority="34"/>
  </conditionalFormatting>
  <conditionalFormatting sqref="D3">
    <cfRule type="duplicateValues" dxfId="145" priority="7285"/>
    <cfRule type="duplicateValues" dxfId="144" priority="7286"/>
    <cfRule type="duplicateValues" dxfId="143" priority="7287"/>
    <cfRule type="duplicateValues" dxfId="142" priority="7288"/>
  </conditionalFormatting>
  <conditionalFormatting sqref="D4">
    <cfRule type="duplicateValues" dxfId="141" priority="7360"/>
    <cfRule type="duplicateValues" dxfId="140" priority="7361"/>
    <cfRule type="duplicateValues" dxfId="139" priority="7362"/>
    <cfRule type="duplicateValues" dxfId="138" priority="7363"/>
    <cfRule type="duplicateValues" dxfId="137" priority="7364"/>
    <cfRule type="duplicateValues" dxfId="136" priority="7365"/>
    <cfRule type="duplicateValues" dxfId="135" priority="7366"/>
    <cfRule type="duplicateValues" dxfId="134" priority="7367"/>
    <cfRule type="duplicateValues" dxfId="133" priority="7368"/>
    <cfRule type="duplicateValues" dxfId="132" priority="7369"/>
    <cfRule type="duplicateValues" dxfId="131" priority="7370"/>
    <cfRule type="duplicateValues" dxfId="130" priority="7371"/>
    <cfRule type="duplicateValues" dxfId="129" priority="7372"/>
  </conditionalFormatting>
  <conditionalFormatting sqref="D241:D242 D3:D7 D244:D251 D255:D263 D265:D319 D9:D237 D321:D372 D422:D1048576">
    <cfRule type="duplicateValues" dxfId="128" priority="7349"/>
    <cfRule type="duplicateValues" dxfId="127" priority="7355"/>
  </conditionalFormatting>
  <conditionalFormatting sqref="D241:D242 D4:D7 D244:D251 D255:D263 D265:D319 D9:D237 D321:D372 D422:D1048576">
    <cfRule type="duplicateValues" dxfId="126" priority="7352"/>
  </conditionalFormatting>
  <conditionalFormatting sqref="E4">
    <cfRule type="duplicateValues" dxfId="125" priority="7358"/>
  </conditionalFormatting>
  <conditionalFormatting sqref="E212:E284 E1 E4:E210 E286:E301 E303:E345 E347:E372 E422:E1048576">
    <cfRule type="duplicateValues" dxfId="124" priority="1930"/>
    <cfRule type="duplicateValues" dxfId="123" priority="7289"/>
    <cfRule type="duplicateValues" dxfId="122" priority="7298"/>
  </conditionalFormatting>
  <conditionalFormatting sqref="F244:G251 F4:G4 G2:G3 G243 F254:F262 G252:G262 F9:G242 F263:G372 F422:G1048576">
    <cfRule type="duplicateValues" dxfId="121" priority="2610"/>
  </conditionalFormatting>
  <conditionalFormatting sqref="F4:H4">
    <cfRule type="duplicateValues" dxfId="120" priority="237"/>
  </conditionalFormatting>
  <conditionalFormatting sqref="F5:H8">
    <cfRule type="duplicateValues" dxfId="119" priority="5852"/>
  </conditionalFormatting>
  <conditionalFormatting sqref="F242:H242 F104:G104 F1:H1 G2:H3 F33:G33 F9:H32 F240:G241 F244:H251 G243:H243 F254:F262 G252:H262 F263:H309 F310:G310 F105:H239 F34:H103 F323:G323 F311:H322 F324:H372 F422:H1048576">
    <cfRule type="duplicateValues" dxfId="118" priority="1124"/>
  </conditionalFormatting>
  <conditionalFormatting sqref="G2:G3">
    <cfRule type="duplicateValues" dxfId="117" priority="7303"/>
  </conditionalFormatting>
  <conditionalFormatting sqref="H2:H3">
    <cfRule type="duplicateValues" dxfId="116" priority="7337"/>
  </conditionalFormatting>
  <conditionalFormatting sqref="P1">
    <cfRule type="duplicateValues" dxfId="115" priority="2589"/>
  </conditionalFormatting>
  <conditionalFormatting sqref="AG2:AG392 AG404:AG421 AG402">
    <cfRule type="containsText" dxfId="114" priority="35" operator="containsText" text="TERMINADO">
      <formula>NOT(ISERROR(SEARCH("TERMINADO",AG2)))</formula>
    </cfRule>
    <cfRule type="containsText" dxfId="113" priority="449" operator="containsText" text="TERMINADO">
      <formula>NOT(ISERROR(SEARCH("TERMINADO",AG2)))</formula>
    </cfRule>
    <cfRule type="cellIs" dxfId="112" priority="450" operator="greaterThan">
      <formula>30</formula>
    </cfRule>
    <cfRule type="cellIs" dxfId="111" priority="451" operator="between">
      <formula>16</formula>
      <formula>30</formula>
    </cfRule>
    <cfRule type="cellIs" dxfId="110" priority="452" operator="lessThan">
      <formula>15</formula>
    </cfRule>
  </conditionalFormatting>
  <conditionalFormatting sqref="AO2:AO3">
    <cfRule type="duplicateValues" dxfId="109" priority="7307"/>
  </conditionalFormatting>
  <conditionalFormatting sqref="AO238 AO242:AO251 AO257:AO262 AO1:AO236 AO264:AO392 AO422:AO1048576 AO404:AO418 AO402">
    <cfRule type="duplicateValues" dxfId="108" priority="7304"/>
  </conditionalFormatting>
  <conditionalFormatting sqref="AO238 AO242:AO251 AO257:AO262 AO2:AO236 AO264:AO392 AO422:AO1048576 AO404:AO418 AO402">
    <cfRule type="duplicateValues" dxfId="107" priority="7308"/>
  </conditionalFormatting>
  <conditionalFormatting sqref="AV1:AV392 AV402:AV1048576">
    <cfRule type="duplicateValues" dxfId="106" priority="7311"/>
  </conditionalFormatting>
  <conditionalFormatting sqref="AX1">
    <cfRule type="duplicateValues" dxfId="105" priority="2197"/>
  </conditionalFormatting>
  <conditionalFormatting sqref="AY234:AY235">
    <cfRule type="duplicateValues" dxfId="104" priority="31"/>
  </conditionalFormatting>
  <conditionalFormatting sqref="AY1 AY3:AY25 AY27:AY54 AY56 AY73:AY233 AY58:AY71 AY236:AY392 AY402:AY1048576">
    <cfRule type="duplicateValues" dxfId="103" priority="4602"/>
  </conditionalFormatting>
  <conditionalFormatting sqref="BB2">
    <cfRule type="duplicateValues" dxfId="102" priority="30"/>
  </conditionalFormatting>
  <conditionalFormatting sqref="BB3:BB4">
    <cfRule type="duplicateValues" dxfId="101" priority="6374"/>
  </conditionalFormatting>
  <conditionalFormatting sqref="BB32">
    <cfRule type="duplicateValues" dxfId="100" priority="20"/>
  </conditionalFormatting>
  <conditionalFormatting sqref="BB218:BB226 BB1 BB229:BB231 BB3:BB9 BB11:BB20 BB22:BB27 BB29 BB31 BB33 BB35:BB38 BB40:BB41 BB43 BB45:BB46 BB198:BB216 BB48:BB196 BB233:BB392 BB402:BB1048576">
    <cfRule type="duplicateValues" dxfId="99" priority="1884"/>
  </conditionalFormatting>
  <conditionalFormatting sqref="BB218:BB226 BB229:BB231 BB1 BB3:BB9 BB11:BB20 BB22:BB27 BB29 BB31 BB33 BB35:BB38 BB40:BB41 BB43 BB45:BB46 BB198:BB216 BB48:BB196 BB233:BB392 BB402:BB1048576">
    <cfRule type="duplicateValues" dxfId="98" priority="7316"/>
  </conditionalFormatting>
  <conditionalFormatting sqref="BC2">
    <cfRule type="duplicateValues" dxfId="97" priority="7279"/>
  </conditionalFormatting>
  <conditionalFormatting sqref="BD2">
    <cfRule type="duplicateValues" dxfId="96" priority="7280"/>
  </conditionalFormatting>
  <conditionalFormatting sqref="BE2">
    <cfRule type="duplicateValues" dxfId="95" priority="29"/>
  </conditionalFormatting>
  <conditionalFormatting sqref="BE3:BE6 BE72:BE202 BE205:BE269 BE8:BE9 BE11:BE20 BE22:BE27 BE29 BE31:BE33 BE35:BE38 BE40:BE41 BE43 BE45:BE46 BE48:BE69">
    <cfRule type="duplicateValues" dxfId="94" priority="6408"/>
  </conditionalFormatting>
  <conditionalFormatting sqref="BE7">
    <cfRule type="duplicateValues" dxfId="93" priority="27"/>
    <cfRule type="duplicateValues" dxfId="92" priority="28"/>
  </conditionalFormatting>
  <conditionalFormatting sqref="BW165:BW169 BW2 BW172 BW174:BW179 BW181:BW237 BW4:BW163 BW239:BW380 BW422:BW1048576 BW404:BW420 BW382:BW392 BW402">
    <cfRule type="duplicateValues" dxfId="91" priority="7322"/>
  </conditionalFormatting>
  <conditionalFormatting sqref="CI255:CI267 CI269:CI320 CI1:CI253 CI322:CI392 CI402:CI1048576">
    <cfRule type="duplicateValues" dxfId="90" priority="7319"/>
  </conditionalFormatting>
  <conditionalFormatting sqref="AW241">
    <cfRule type="duplicateValues" dxfId="89" priority="19"/>
  </conditionalFormatting>
  <conditionalFormatting sqref="AW248">
    <cfRule type="duplicateValues" dxfId="88" priority="18"/>
  </conditionalFormatting>
  <conditionalFormatting sqref="P225:P291 P293:P319 P81:P154 P156 P158:P223 P1:P79 P321:P358 P422:P1048576 P360:P380 P382:P391 P402:P418">
    <cfRule type="duplicateValues" dxfId="87" priority="7468"/>
  </conditionalFormatting>
  <conditionalFormatting sqref="H242:H309 H9:H32 H1:H4 H105:H239 H34:H103 H311:H322 H324:H372 H422:H1048576">
    <cfRule type="duplicateValues" dxfId="86" priority="7532"/>
    <cfRule type="duplicateValues" dxfId="85" priority="7533"/>
  </conditionalFormatting>
  <conditionalFormatting sqref="D373:D391 D402:D421">
    <cfRule type="duplicateValues" dxfId="84" priority="13"/>
    <cfRule type="duplicateValues" dxfId="83" priority="15"/>
  </conditionalFormatting>
  <conditionalFormatting sqref="D373:D391 D402:D421">
    <cfRule type="duplicateValues" dxfId="82" priority="14"/>
  </conditionalFormatting>
  <conditionalFormatting sqref="E373:E382 E384:E391 D392 E402:E421">
    <cfRule type="duplicateValues" dxfId="81" priority="9"/>
    <cfRule type="duplicateValues" dxfId="80" priority="11"/>
    <cfRule type="duplicateValues" dxfId="79" priority="12"/>
  </conditionalFormatting>
  <conditionalFormatting sqref="F373:G391 F402:G421 G392">
    <cfRule type="duplicateValues" dxfId="78" priority="10"/>
  </conditionalFormatting>
  <conditionalFormatting sqref="F373:H391 F402:H403 F404:G404 F405:H421 G392:H392">
    <cfRule type="duplicateValues" dxfId="77" priority="8"/>
  </conditionalFormatting>
  <conditionalFormatting sqref="H373:H392 H405:H421 H402:H403">
    <cfRule type="duplicateValues" dxfId="76" priority="16"/>
    <cfRule type="duplicateValues" dxfId="75" priority="17"/>
  </conditionalFormatting>
  <conditionalFormatting sqref="BQ370:BR370">
    <cfRule type="duplicateValues" dxfId="74" priority="5"/>
  </conditionalFormatting>
  <conditionalFormatting sqref="BR370">
    <cfRule type="duplicateValues" dxfId="73" priority="6"/>
    <cfRule type="duplicateValues" dxfId="72" priority="7"/>
  </conditionalFormatting>
  <dataValidations count="22">
    <dataValidation type="list" allowBlank="1" showInputMessage="1" showErrorMessage="1" sqref="BB217 BB197 BB232 BB227:BB228 BF402:BF1048576 BF1:BF392 BO1:BO392 BO402:BO1048576" xr:uid="{1A97B154-E87D-4376-B83F-2C9C2FC50CF6}">
      <formula1>"CARGADO, PENDIENTE"</formula1>
    </dataValidation>
    <dataValidation type="whole" allowBlank="1" showInputMessage="1" showErrorMessage="1" sqref="BW165:BW169 BW172 BW174:BW179 BW181:BW237 BW1:BW163 BW422:BW1048576 BW404:BW420 BW239:BW380 BW382:BW392 BW402" xr:uid="{F7083A23-9531-46D4-BA45-71EB1DB8B4E2}">
      <formula1>3000000000</formula1>
      <formula2>3999999999</formula2>
    </dataValidation>
    <dataValidation type="list" allowBlank="1" showInputMessage="1" showErrorMessage="1" sqref="AI189 AI381 AH402:AH1048576 AH1:AH391" xr:uid="{0A66E3F0-7315-474C-93F0-06DDC5BB57C9}">
      <formula1>"FINALIZADO, EN EJECUCION, PENDIENTE DE EJECUCION"</formula1>
    </dataValidation>
    <dataValidation type="list" allowBlank="1" showInputMessage="1" showErrorMessage="1" sqref="AI1:AI188 AI190:AI380 AI382:AI392 AI402:AI1048576" xr:uid="{0E8ACE9A-DC95-48CD-88E6-9BB8A8294AEB}">
      <formula1>"EN EJECUCION, FINALIZADO, PENDIENTE DE EJECUCION"</formula1>
    </dataValidation>
    <dataValidation type="list" allowBlank="1" showInputMessage="1" showErrorMessage="1" sqref="CH31 CG1:CG392 CG402:CG1048576" xr:uid="{7E928BA7-6ECF-402B-8EBA-2A3CCFEFB891}">
      <formula1>"Porvenir, Skandia, Colfondos, Proteccion, Colpensiones"</formula1>
    </dataValidation>
    <dataValidation type="list" allowBlank="1" showInputMessage="1" showErrorMessage="1" sqref="CI268 CH1:CH392 CH402:CH1048576" xr:uid="{5FFE2A09-B7E4-4E6D-B15E-DF9A306C3D87}">
      <formula1>"Compensar, Caja de Retiro de las Fuerzas Militares, ALIANSALUD, FAMISANAR, EPS SOS, Sanitas, Medimás, Coomeva, Capital Salud, Sura EPS, Salud Total, Mutual SER, Caja de Sueldos POLICIA NACIONAL, Nueva EPS, Coosalud "</formula1>
    </dataValidation>
    <dataValidation type="list" allowBlank="1" showInputMessage="1" showErrorMessage="1" sqref="BS402:BS1048576 BS1:BS392 CE1:CE392 CE402:CE1048576" xr:uid="{2432C2D8-C8D8-4D4E-A2C0-66FF62AA73C7}">
      <formula1>"SI, NO"</formula1>
    </dataValidation>
    <dataValidation type="list" allowBlank="1" showInputMessage="1" showErrorMessage="1" sqref="AU1:AU392 AU402:AU1048576" xr:uid="{0772A51E-5EFE-4623-B68E-2C07B4EA8FE0}">
      <formula1>"CARGADA, PENDIENTE"</formula1>
    </dataValidation>
    <dataValidation type="list" allowBlank="1" showInputMessage="1" showErrorMessage="1" sqref="BH1:BH392 BH402:BH1048576" xr:uid="{93BF8D05-807B-4692-B780-ACF0B05506C0}">
      <formula1>"1, 2, 3, 4, 5, N/A"</formula1>
    </dataValidation>
    <dataValidation type="list" allowBlank="1" showInputMessage="1" showErrorMessage="1" sqref="BI1:BI392 BI402:BI1048576" xr:uid="{F0D7EC14-84F6-422C-941B-D9011E159476}">
      <formula1>"N/A, 1, 2, 3, 4, 5"</formula1>
    </dataValidation>
    <dataValidation type="list" allowBlank="1" showInputMessage="1" showErrorMessage="1" sqref="BP1:BP392 BP402:BP1048576" xr:uid="{4E8C2E3A-9898-4A97-86E0-C586DEEBEEC0}">
      <formula1>"VIGENTE, SIN VIGENCIA"</formula1>
    </dataValidation>
    <dataValidation type="list" allowBlank="1" showInputMessage="1" showErrorMessage="1" sqref="BT1:BT392 BT402:BT1048576" xr:uid="{60D2CEDC-1155-4F1E-85BB-0DC51B965EC5}">
      <formula1>"SI, NO, N/A"</formula1>
    </dataValidation>
    <dataValidation type="list" allowBlank="1" showInputMessage="1" showErrorMessage="1" sqref="BU1:BU392 BU402:BU1048576" xr:uid="{A8868F12-44DC-4B36-A603-94F7A5C7551D}">
      <formula1>"M, F, OTRO"</formula1>
    </dataValidation>
    <dataValidation type="list" allowBlank="1" showInputMessage="1" showErrorMessage="1" sqref="BV1:BV392 BV402:BV1048576" xr:uid="{5507A3C3-E165-47FF-A28C-5D788B2B8A16}">
      <formula1>"CISGENERO, TRANSGENERO, NO BINARIO"</formula1>
    </dataValidation>
    <dataValidation allowBlank="1" showInputMessage="1" showErrorMessage="1" sqref="CF1:CF392 CF402:CF1048576" xr:uid="{BECDFF7B-4EEB-4527-97C9-7A78496D8D8F}"/>
    <dataValidation type="list" allowBlank="1" showInputMessage="1" showErrorMessage="1" sqref="O402:O1048576 O1:O392" xr:uid="{D038004A-C049-481D-B8E6-EC34406749D5}">
      <formula1>"Licitación pública, Convenio Interacministrativo,Selección abreviada, Minima Cuantia, Concurso de méritos,  Contratación directa, Subasta Inversa"</formula1>
    </dataValidation>
    <dataValidation type="whole" allowBlank="1" showInputMessage="1" showErrorMessage="1" sqref="R1:R392 R402:R1048576" xr:uid="{D122D309-6498-4331-A3E7-5EC708E3EE7E}">
      <formula1>0</formula1>
      <formula2>48</formula2>
    </dataValidation>
    <dataValidation type="list" allowBlank="1" showInputMessage="1" showErrorMessage="1" sqref="AL1:AL392 AL402:AL1048576" xr:uid="{B2F28309-638C-4478-892F-5BDC8540D41F}">
      <formula1>"SUBSIDIO C, GESTION DEL DESARROLLO, ALMACEN, PRENSA, JAL, IVC, JURIDICA, OBLIGACIONES, PLANEACION, PARTICIPACION, CONTRATACION, OBRAS, INSPECCIONES, DESPACHO, ADMINISTRATIVA, CDI"</formula1>
    </dataValidation>
    <dataValidation type="list" allowBlank="1" showInputMessage="1" showErrorMessage="1" sqref="BZ1:BZ392 BZ402:BZ1048576" xr:uid="{D1960EA7-A310-4684-A786-B79C02A78548}">
      <formula1>"BACHILLER, TECNICO o TECNOLOGO, PROFESIONAL, ESPECIALISTA, MAESTRIA Y/O SUPERIOR"</formula1>
    </dataValidation>
    <dataValidation type="list" allowBlank="1" showInputMessage="1" showErrorMessage="1" sqref="BK1:BK392 BK402:BK1048576" xr:uid="{20781648-2A78-452A-981F-F76292B1948F}">
      <formula1>"COMPAÑIA MUNDIAL DE SEGUROS S.A., SEGUROS DEL ESTADO S.A., SURA, ASEGURADORA SOLIDARIA DE COLOMBIA, EQUIDAD SEGUROS"</formula1>
    </dataValidation>
    <dataValidation type="list" allowBlank="1" showInputMessage="1" showErrorMessage="1" sqref="J1:J392 J402:J1048576" xr:uid="{E215E7B1-9AB9-41E0-BE24-527760E61BD4}">
      <formula1>"NATURAL, JURIDICA"</formula1>
    </dataValidation>
    <dataValidation type="list" allowBlank="1" showInputMessage="1" showErrorMessage="1" sqref="G1:G392 G402:G1048576" xr:uid="{DB344104-D80F-4040-9837-5CEC61315947}">
      <formula1>"NIT, CEDULA"</formula1>
    </dataValidation>
  </dataValidations>
  <hyperlinks>
    <hyperlink ref="CI2" r:id="rId1" xr:uid="{81D4C7BF-89C9-42F5-820C-7AFB6730C106}"/>
    <hyperlink ref="CI3" r:id="rId2" xr:uid="{E75BFE1D-D743-4A28-A135-5138085C3BAA}"/>
    <hyperlink ref="CI4" r:id="rId3" xr:uid="{CFF45D86-9EA1-4B03-A02C-27ABC37C9B04}"/>
    <hyperlink ref="CI5" r:id="rId4" xr:uid="{BB5D0329-5287-4002-A80D-622687E88319}"/>
    <hyperlink ref="CI6" r:id="rId5" xr:uid="{01BB56A9-3DBA-4DA7-9979-10FB025AC4FE}"/>
    <hyperlink ref="CI7" r:id="rId6" xr:uid="{8644E8DC-65E3-4812-845A-FC96884D6B60}"/>
    <hyperlink ref="CI8" r:id="rId7" xr:uid="{317D6B1A-0680-4E4B-8287-50B9302375DB}"/>
    <hyperlink ref="CI9" r:id="rId8" xr:uid="{2F0C1B35-ED79-4D80-BEE0-5D3D5A5EA37A}"/>
    <hyperlink ref="CI10" r:id="rId9" xr:uid="{5257FF28-2857-4516-9E1F-23D33F88FE42}"/>
    <hyperlink ref="CI11" r:id="rId10" xr:uid="{FC82B5B5-2967-472B-B221-EC486C7ABF9E}"/>
    <hyperlink ref="CI12" r:id="rId11" xr:uid="{CEFE7E3E-3A5E-47FC-9ADD-6DC2C6020FAB}"/>
    <hyperlink ref="CI13" r:id="rId12" xr:uid="{583A9A45-0B29-490F-9E2E-16DCC1764FCA}"/>
    <hyperlink ref="CI14" r:id="rId13" xr:uid="{D5701023-CE9F-42C1-A86A-F9F281827B00}"/>
    <hyperlink ref="CI15" r:id="rId14" xr:uid="{16B19D4F-B4E7-4E64-80BE-AAD2AC645C43}"/>
    <hyperlink ref="CI16" r:id="rId15" xr:uid="{56BA29E1-880B-4692-B2B5-CB0B75333720}"/>
    <hyperlink ref="CI17" r:id="rId16" xr:uid="{755101AD-341D-4CDC-B42D-DF43BCF8B23B}"/>
    <hyperlink ref="CI18" r:id="rId17" xr:uid="{32D33925-5239-498C-9B41-C371CF5CC1AF}"/>
    <hyperlink ref="CI19" r:id="rId18" xr:uid="{AE5FD93A-EF75-46ED-BA28-CA758FC99AF2}"/>
    <hyperlink ref="CI20" r:id="rId19" xr:uid="{6B1A838B-C663-44CE-8B79-5A0A27899028}"/>
    <hyperlink ref="CI21" r:id="rId20" xr:uid="{C8D6B845-D3A7-42F7-902B-A2A929F337EC}"/>
    <hyperlink ref="CI22" r:id="rId21" xr:uid="{E9121EF1-9160-424D-99C2-FBF2EC2A6416}"/>
    <hyperlink ref="CI23" r:id="rId22" xr:uid="{F1433B8F-467D-4EA6-B04A-7F72D1F68DAD}"/>
    <hyperlink ref="CI24" r:id="rId23" xr:uid="{A92F5B42-CAF6-4C09-BE7F-2110452ED6E1}"/>
    <hyperlink ref="CI25" r:id="rId24" xr:uid="{629C4897-0B9E-4890-AB7C-94925410E454}"/>
    <hyperlink ref="CI26" r:id="rId25" xr:uid="{B8E4AD1B-8BB2-4EFA-B5E6-A1C56A623117}"/>
    <hyperlink ref="CI27" r:id="rId26" xr:uid="{987CFE62-6360-41C6-8F6D-65091FF40B01}"/>
    <hyperlink ref="CI28" r:id="rId27" xr:uid="{4B23A902-27E5-4E16-AD35-648557A976D2}"/>
    <hyperlink ref="CI29" r:id="rId28" xr:uid="{95AA16F1-C2BB-4F0A-924C-CF9394ECEC65}"/>
    <hyperlink ref="CI30" r:id="rId29" xr:uid="{3D227F80-449C-4950-A0EE-EC477A4ED749}"/>
    <hyperlink ref="CI31" r:id="rId30" xr:uid="{0BF2D759-4B28-44C5-932C-DFDDED789108}"/>
    <hyperlink ref="CI32" r:id="rId31" xr:uid="{4BA99E4E-15A2-42D2-911F-0C8C4C1FEB7E}"/>
    <hyperlink ref="AS33" r:id="rId32" display="https://www.secop.gov.co/CO1ContractsManagement/Tendering/ProcurementContractEdit/View?docUniqueIdentifier=CO1.PCCNTR.7410017&amp;prevCtxUrl=https%3a%2f%2fwww.secop.gov.co%3a443%2fCO1ContractsManagement%2fTendering%2fProcurementContractManagement%2fIndex&amp;prevCtxLbl=Contratos+" xr:uid="{645866BE-F2C0-4F0F-8AE7-D588E0FB512B}"/>
    <hyperlink ref="CI33" r:id="rId33" xr:uid="{CCEA1B1A-42AF-4E6C-A971-A7CD02AE2397}"/>
    <hyperlink ref="CI34" r:id="rId34" xr:uid="{598191B7-E6F0-49B5-A058-C914F0547949}"/>
    <hyperlink ref="CI35" r:id="rId35" xr:uid="{C96CC23C-764F-481E-A1B4-8EE1845E1A4A}"/>
    <hyperlink ref="CI36" r:id="rId36" xr:uid="{5A6A4DFC-5BA0-4AFC-B56A-65F6DAFD498D}"/>
    <hyperlink ref="CI37" r:id="rId37" xr:uid="{D82A367D-8397-42E8-B557-8957ABC32554}"/>
    <hyperlink ref="CI38" r:id="rId38" xr:uid="{170A2ABD-243A-47B9-BF87-888A561213E1}"/>
    <hyperlink ref="CI39" r:id="rId39" xr:uid="{C888410D-EBBB-466E-B4AA-B4EB4A1362BC}"/>
    <hyperlink ref="CI40" r:id="rId40" xr:uid="{5939F178-E6CD-4BF2-8D4E-091901B9F2B7}"/>
    <hyperlink ref="CI41" r:id="rId41" xr:uid="{4F566A0E-16A5-4600-B14B-C56CEF66CBFB}"/>
    <hyperlink ref="CI42" r:id="rId42" xr:uid="{6CF1AAA0-4FBD-45DE-901D-EDD197A36DAB}"/>
    <hyperlink ref="CI43" r:id="rId43" xr:uid="{3E557076-5F42-4625-B46B-DD3A183C6368}"/>
    <hyperlink ref="CI44" r:id="rId44" xr:uid="{7927D508-5DEB-464B-96F8-7C7CE4BBB4E9}"/>
    <hyperlink ref="CI45" r:id="rId45" xr:uid="{F0436EFD-D213-4921-B916-E4738CC0164A}"/>
    <hyperlink ref="CI46" r:id="rId46" xr:uid="{B6B987D6-EDF2-45F7-B9CD-1068918079EA}"/>
    <hyperlink ref="CI47" r:id="rId47" xr:uid="{C2D60643-9C62-46CA-BC5D-488DE6B2B34D}"/>
    <hyperlink ref="CI48" r:id="rId48" xr:uid="{7E51AB7E-63BA-452F-B534-3EBAE24C5BD6}"/>
    <hyperlink ref="CI49" r:id="rId49" xr:uid="{A744FB01-B99C-4596-A33B-6903D6576FDD}"/>
    <hyperlink ref="CI50" r:id="rId50" xr:uid="{70697E18-FED3-4B7C-9F31-B049E33C0BD0}"/>
    <hyperlink ref="CI51" r:id="rId51" xr:uid="{2B87C3D2-000F-40CF-99A1-DFB2CD6D75D7}"/>
    <hyperlink ref="CI52" r:id="rId52" xr:uid="{E77071FC-A8F3-4530-8650-E3A25BFA3479}"/>
    <hyperlink ref="CI53" r:id="rId53" xr:uid="{2894A0A0-9F8F-406C-814D-E9A05A140FAF}"/>
    <hyperlink ref="CI54" r:id="rId54" xr:uid="{C2060FB9-E6DA-439A-834B-4A4EAA9D8C6C}"/>
    <hyperlink ref="CI56" r:id="rId55" xr:uid="{699FDDBB-1F84-4F9D-BB51-E613DD2CB69D}"/>
    <hyperlink ref="CI57" r:id="rId56" xr:uid="{46C337CC-CE2B-4725-A637-DCE76EB88A5F}"/>
    <hyperlink ref="CI58" r:id="rId57" xr:uid="{989987E5-14C3-48FE-AE34-E6C6FE9A0345}"/>
    <hyperlink ref="CI59" r:id="rId58" xr:uid="{AB8092CC-E7FC-493A-9D42-F4E462140F2B}"/>
    <hyperlink ref="CI60" r:id="rId59" xr:uid="{5D308AC4-7D19-4F30-9025-31B183428EDB}"/>
    <hyperlink ref="CI61" r:id="rId60" xr:uid="{8A67E933-7AD5-4C7D-8E66-8683011C3B92}"/>
    <hyperlink ref="AJ62" r:id="rId61" xr:uid="{ED44B889-0A0B-430E-8334-0B5CB7DA2ADD}"/>
    <hyperlink ref="CI62" r:id="rId62" xr:uid="{59AB555A-0B1E-4E93-913E-8569C8D6DEDD}"/>
    <hyperlink ref="CI63" r:id="rId63" xr:uid="{C29936FC-F090-4F98-BA6B-8E515ADC90B9}"/>
    <hyperlink ref="CI64" r:id="rId64" xr:uid="{BA240BAB-22AE-47F8-AA3F-6D898519090D}"/>
    <hyperlink ref="CI65" r:id="rId65" xr:uid="{56D6EBF8-5E2A-4C51-BB5A-6839AB6FD599}"/>
    <hyperlink ref="CI66" r:id="rId66" xr:uid="{4BAA4345-7573-4141-B169-B720B47832AC}"/>
    <hyperlink ref="CI67" r:id="rId67" xr:uid="{1C356B2B-908C-444E-BD16-88C3A5DDAB88}"/>
    <hyperlink ref="CI68" r:id="rId68" xr:uid="{43BFDBEB-3F65-46C0-838E-2EC5D1E7B72A}"/>
    <hyperlink ref="AJ67" r:id="rId69" xr:uid="{4850367D-CF33-4877-A279-36AD8A24A62A}"/>
    <hyperlink ref="CI69" r:id="rId70" xr:uid="{B4EA5989-1CED-4007-BE85-9A5C242E2C1A}"/>
    <hyperlink ref="CI71" r:id="rId71" xr:uid="{8C01CB14-A070-49B3-99E7-354F27BA731C}"/>
    <hyperlink ref="CI72" r:id="rId72" xr:uid="{29976385-8DF9-44AA-BDA1-9B1C00CA6383}"/>
    <hyperlink ref="CI73" r:id="rId73" xr:uid="{4597F6A4-33B2-4E9C-8492-F67D7991B715}"/>
    <hyperlink ref="CI74" r:id="rId74" xr:uid="{938D30E0-19B9-4153-BBD7-2E65CAB434D0}"/>
    <hyperlink ref="CI75" r:id="rId75" xr:uid="{B439137B-A9F2-452D-821E-5F06F67791BF}"/>
    <hyperlink ref="CI76" r:id="rId76" xr:uid="{58BE75E3-3009-4152-96A8-8F50828A41C9}"/>
    <hyperlink ref="CI77" r:id="rId77" xr:uid="{103D8BEA-43A9-4827-AD94-563017F156CD}"/>
    <hyperlink ref="CI78" r:id="rId78" xr:uid="{427233E7-DF3C-44F8-B6D5-1A119B536D07}"/>
    <hyperlink ref="CI79" r:id="rId79" xr:uid="{963C59E4-59BD-42ED-9485-227E3789D7F8}"/>
    <hyperlink ref="CI80" r:id="rId80" xr:uid="{B8B0334F-F032-4104-BDE4-FF088AC3775D}"/>
    <hyperlink ref="CI81" r:id="rId81" xr:uid="{7CD71845-7240-402D-AEBC-263965C83ABF}"/>
    <hyperlink ref="CI82" r:id="rId82" xr:uid="{E2065EC6-E7C1-430D-9A81-9C8554DCFAD3}"/>
    <hyperlink ref="CI83" r:id="rId83" xr:uid="{FC1AC74B-0EB5-4F00-BE28-369D3FCE205A}"/>
    <hyperlink ref="CI84" r:id="rId84" xr:uid="{819FDC1E-4AD0-4DAC-8A3D-48E50FDA80DD}"/>
    <hyperlink ref="CI85" r:id="rId85" xr:uid="{9FB15DC5-388C-40E6-8D36-B4A14E8AD3D0}"/>
    <hyperlink ref="CI86" r:id="rId86" xr:uid="{FA9C6DC8-9BEF-463B-91E2-0C438A895CCD}"/>
    <hyperlink ref="CI87" r:id="rId87" xr:uid="{B319874C-2FCE-4BA7-89FA-22DDA9029292}"/>
    <hyperlink ref="CI88" r:id="rId88" xr:uid="{9C15B3E6-BCD5-40FE-8A65-A90E20006F99}"/>
    <hyperlink ref="CI89" r:id="rId89" xr:uid="{7F9F32C8-53CA-4D73-B0F3-0BEAAA937662}"/>
    <hyperlink ref="CI90" r:id="rId90" xr:uid="{46AD923C-3105-471C-A9CF-E661D3570AE6}"/>
    <hyperlink ref="CI91" r:id="rId91" xr:uid="{E84F188D-5210-4EE8-8036-C2126A052D01}"/>
    <hyperlink ref="CI92" r:id="rId92" xr:uid="{EF8E1B4B-3514-4E26-9939-67AC32B5A301}"/>
    <hyperlink ref="CI93" r:id="rId93" xr:uid="{44AB0F4C-4041-4D8D-BA8D-124A9CB4135D}"/>
    <hyperlink ref="CI94" r:id="rId94" xr:uid="{9545318F-A35D-426B-A75F-87A37E0F266D}"/>
    <hyperlink ref="CI95" r:id="rId95" xr:uid="{5A2D2C5F-DBC2-4489-A5AD-FD05CAAB4584}"/>
    <hyperlink ref="CI96" r:id="rId96" xr:uid="{5ED1D6CA-CE9D-46E3-9B5B-330AAE45A7D5}"/>
    <hyperlink ref="AJ63" r:id="rId97" xr:uid="{51D2A08D-FAB9-4A1A-86CF-2C41A3B3B5B9}"/>
    <hyperlink ref="AJ61" r:id="rId98" xr:uid="{21F5B54C-731C-4202-ADA4-039E16F770DB}"/>
    <hyperlink ref="AJ73" r:id="rId99" xr:uid="{B4771735-BB5F-4F5A-84BE-5638A453FFD5}"/>
    <hyperlink ref="AJ74" r:id="rId100" xr:uid="{3A1AF16B-90BA-460E-A705-EF4335F76F11}"/>
    <hyperlink ref="AJ75" r:id="rId101" xr:uid="{C431FECB-43FF-40EF-BEE8-ECFF218E3EF5}"/>
    <hyperlink ref="AJ79" r:id="rId102" xr:uid="{F1A935BC-7CF6-460C-99C1-B0E98AB1EFCD}"/>
    <hyperlink ref="AJ2" r:id="rId103" xr:uid="{F96E589B-0734-453B-9AAD-2DFF4F687887}"/>
    <hyperlink ref="AJ3" r:id="rId104" xr:uid="{65606C89-F889-4BE0-837E-1A40E43B561A}"/>
    <hyperlink ref="AJ4" r:id="rId105" xr:uid="{E2BCDE35-48C6-488F-AAD9-9164A6F8960F}"/>
    <hyperlink ref="AJ5" r:id="rId106" xr:uid="{BA6E62F2-CD1E-4A74-8FF9-669358815D6E}"/>
    <hyperlink ref="AJ6" r:id="rId107" xr:uid="{7E0BDA63-2269-468C-AD70-E7F7709196E8}"/>
    <hyperlink ref="AJ7" r:id="rId108" xr:uid="{DD3ACB63-723E-4312-978C-997BE2D6318D}"/>
    <hyperlink ref="AJ8" r:id="rId109" xr:uid="{3BB02C17-3031-47EC-AC69-E746312C1F10}"/>
    <hyperlink ref="AJ9" r:id="rId110" xr:uid="{B2C07B24-84AA-4495-BE56-A0BCC774D58F}"/>
    <hyperlink ref="AJ10" r:id="rId111" xr:uid="{E1B1EC31-F9F2-4AC5-BCC7-14CC9FC31B61}"/>
    <hyperlink ref="AJ11" r:id="rId112" xr:uid="{5DB6F1A6-0B21-4E8B-BE8F-A0164EB573BC}"/>
    <hyperlink ref="AJ12" r:id="rId113" xr:uid="{4B57B66B-82D9-4A30-A15D-3CAF4A01C61C}"/>
    <hyperlink ref="AJ13" r:id="rId114" xr:uid="{65B2ADF2-69A0-4031-94E8-148D890EA8C7}"/>
    <hyperlink ref="AJ15" r:id="rId115" xr:uid="{693750AB-E31F-4083-A813-34F8F3BF3B13}"/>
    <hyperlink ref="AJ14" r:id="rId116" xr:uid="{26A338EF-43C2-44C5-9936-0E55B7611C84}"/>
    <hyperlink ref="AJ16" r:id="rId117" xr:uid="{2C5340C5-7062-45A6-B3D8-D47797ED1888}"/>
    <hyperlink ref="AJ17" r:id="rId118" xr:uid="{EA4BE9F8-840D-4B60-9D2C-9D3C06D31D68}"/>
    <hyperlink ref="AJ18" r:id="rId119" xr:uid="{799D76F3-BB18-4025-908E-2D015B891E7A}"/>
    <hyperlink ref="AJ19" r:id="rId120" xr:uid="{BB296BA8-55D9-47A1-B3F4-93EA95EC5E7F}"/>
    <hyperlink ref="AJ20" r:id="rId121" xr:uid="{4D8C8D93-FB88-4051-96EC-3046EBE2DCF9}"/>
    <hyperlink ref="AJ21" r:id="rId122" xr:uid="{B7B04B5D-350E-4E44-A1E7-ABC321F1796D}"/>
    <hyperlink ref="AJ22" r:id="rId123" xr:uid="{FDE0A47C-48EB-4CF2-80DB-17ADB81049D9}"/>
    <hyperlink ref="AJ23" r:id="rId124" xr:uid="{10E5FD4F-B04C-4DFF-A63D-5EB603773E82}"/>
    <hyperlink ref="AJ24" r:id="rId125" xr:uid="{4AE27968-78B1-467A-9A55-8509E0845ADE}"/>
    <hyperlink ref="AJ25" r:id="rId126" xr:uid="{11DD7057-C3D6-4E0D-B746-7CF287469207}"/>
    <hyperlink ref="AJ26" r:id="rId127" xr:uid="{16805B07-2700-41F0-B659-2ACAFC58026F}"/>
    <hyperlink ref="AJ27" r:id="rId128" xr:uid="{1BE98F94-FFD0-47C8-9DDA-084810FE6FFF}"/>
    <hyperlink ref="AJ28" r:id="rId129" xr:uid="{42661B2D-428D-4791-AE21-0623F4330890}"/>
    <hyperlink ref="AJ29" r:id="rId130" xr:uid="{D993429E-D8FA-4C92-BE62-05E9682E7959}"/>
    <hyperlink ref="AJ30" r:id="rId131" xr:uid="{19C85447-6854-41DC-A49A-2E094E06E488}"/>
    <hyperlink ref="AJ31" r:id="rId132" xr:uid="{C7B306ED-75AD-423B-9900-5C3B1ABD7DCC}"/>
    <hyperlink ref="AJ33" r:id="rId133" xr:uid="{8B6A05F0-81F3-4664-A4DD-9407FCF6C7CA}"/>
    <hyperlink ref="AJ34" r:id="rId134" xr:uid="{F00B10A8-85C1-4116-A27D-42D10C20F5AB}"/>
    <hyperlink ref="AJ35" r:id="rId135" xr:uid="{4695FFA1-CFEF-451E-BBD9-3EDF7EA66DC2}"/>
    <hyperlink ref="AJ36" r:id="rId136" xr:uid="{BC5C8AC8-55DD-497A-81D2-C6748BD4587B}"/>
    <hyperlink ref="AJ37" r:id="rId137" xr:uid="{6D437FD0-5516-4215-A98C-3FAF6515E0D1}"/>
    <hyperlink ref="AJ38" r:id="rId138" xr:uid="{34B1C879-617E-4164-9D4C-EA6F4D42C96E}"/>
    <hyperlink ref="AJ39" r:id="rId139" xr:uid="{B58E9623-DFD5-4159-AEA2-3A2352E08FFA}"/>
    <hyperlink ref="AJ40" r:id="rId140" xr:uid="{33DF0CEA-08DB-45D3-BB13-F4B9BA82A56B}"/>
    <hyperlink ref="AJ41" r:id="rId141" xr:uid="{5E7DB30D-B5FF-4DEB-86BC-B32CC677D550}"/>
    <hyperlink ref="AJ42" r:id="rId142" xr:uid="{6E5CCA62-F94C-4BB5-A2DC-20EFA9DE2714}"/>
    <hyperlink ref="AJ43" r:id="rId143" xr:uid="{E5E61C75-1E76-4E5D-B212-C4C483045707}"/>
    <hyperlink ref="AJ44" r:id="rId144" xr:uid="{258AD49E-057D-4B18-A1CC-2994EFFAD327}"/>
    <hyperlink ref="AJ45" r:id="rId145" xr:uid="{F9F76552-2CF7-4714-9BDD-3E796B0DE25E}"/>
    <hyperlink ref="AJ46" r:id="rId146" xr:uid="{60DC8393-25C8-4C70-8FC8-0538F921010E}"/>
    <hyperlink ref="AJ47" r:id="rId147" xr:uid="{5B3F1DE8-8BEA-4FAE-B4A0-9EFB1F3CC44B}"/>
    <hyperlink ref="AJ48" r:id="rId148" xr:uid="{E4E0C032-63C2-4D8D-8E72-250BEB726689}"/>
    <hyperlink ref="AJ49" r:id="rId149" xr:uid="{8EEF132D-2C14-4312-8D2A-5C641453E73F}"/>
    <hyperlink ref="AJ50" r:id="rId150" xr:uid="{F8645B16-8497-4C1F-BA6D-983903DFDB9A}"/>
    <hyperlink ref="AJ51" r:id="rId151" xr:uid="{9CA15848-89B1-4350-93A5-3DA710488EAC}"/>
    <hyperlink ref="AJ52" r:id="rId152" xr:uid="{952AA2A3-9FF5-40C3-826E-2E722E384925}"/>
    <hyperlink ref="AJ53" r:id="rId153" xr:uid="{C58B7191-1563-4FC5-83D3-1AF42A267CBE}"/>
    <hyperlink ref="AJ54" r:id="rId154" xr:uid="{4C6ADE93-F38A-42B5-9BDB-14B89EEC0D3E}"/>
    <hyperlink ref="AJ55" r:id="rId155" xr:uid="{7A978DF7-4386-47A8-9A0C-12E865981380}"/>
    <hyperlink ref="AJ56" r:id="rId156" xr:uid="{1F1F1D75-D5C9-473F-859C-B91B5998CD94}"/>
    <hyperlink ref="AJ57" r:id="rId157" xr:uid="{72D79CC5-5BBB-4D1F-ADC0-67701A6C6C3A}"/>
    <hyperlink ref="AJ60" r:id="rId158" xr:uid="{280C048B-DD6F-4458-89DB-B2164F5A3818}"/>
    <hyperlink ref="AJ58" r:id="rId159" xr:uid="{150BFAB4-E123-4058-A7CD-979A16696C89}"/>
    <hyperlink ref="CI98" r:id="rId160" xr:uid="{B61A8311-9CB3-4B52-AD8B-DDE6A4C3172E}"/>
    <hyperlink ref="CI99" r:id="rId161" xr:uid="{4D0DB284-88F8-48CB-BBED-01A30FE88E9E}"/>
    <hyperlink ref="CI100" r:id="rId162" xr:uid="{D7DC8635-DFB7-44F4-AC1D-A70C6DFD3699}"/>
    <hyperlink ref="CI101" r:id="rId163" xr:uid="{EDA870D9-DB9A-4047-91AB-E7F86D9E4E48}"/>
    <hyperlink ref="CI97" r:id="rId164" xr:uid="{0CFCC583-AA25-43B3-ADAB-8DE01AA3B2A2}"/>
    <hyperlink ref="CI102" r:id="rId165" xr:uid="{E6881ED3-DC66-460B-AB53-F59B1DB07658}"/>
    <hyperlink ref="CI103" r:id="rId166" xr:uid="{6B1CF257-67C7-457E-96BF-98812AD87931}"/>
    <hyperlink ref="CI104" r:id="rId167" xr:uid="{16177CC9-9162-4593-A26D-9ECDDBF231F5}"/>
    <hyperlink ref="CI105" r:id="rId168" xr:uid="{835EAF73-BD58-4243-8711-76E8F75E464A}"/>
    <hyperlink ref="CI106" r:id="rId169" xr:uid="{EE7FAA4A-C520-400B-BB50-1164DFDC7801}"/>
    <hyperlink ref="CI107" r:id="rId170" xr:uid="{83F2AF0F-70F5-4655-879E-948B5D36D5D1}"/>
    <hyperlink ref="CI108" r:id="rId171" xr:uid="{40AA690F-C4CE-41B2-8C4D-6CDDC7340860}"/>
    <hyperlink ref="CI109" r:id="rId172" xr:uid="{C1977BC5-65CC-41B4-A5AC-436EF38F1ECB}"/>
    <hyperlink ref="CI110" r:id="rId173" xr:uid="{A8D9558F-2294-45F9-AADB-62F36F47D6E0}"/>
    <hyperlink ref="CI111" r:id="rId174" xr:uid="{6F2D43AF-C01C-4BBE-BD87-A6A415B7B52F}"/>
    <hyperlink ref="CI112" r:id="rId175" xr:uid="{D1D9ADF6-ED3D-4D20-B2BE-49AAEE334415}"/>
    <hyperlink ref="CI113" r:id="rId176" xr:uid="{32EDF643-9C3D-4D76-A046-E203CF1377CA}"/>
    <hyperlink ref="CI114" r:id="rId177" xr:uid="{ED6BD2DD-3481-4FD0-84B8-AE5802850D05}"/>
    <hyperlink ref="CI115" r:id="rId178" xr:uid="{1E15BE12-E6C2-4675-9FFD-6050CA3181B3}"/>
    <hyperlink ref="CI116" r:id="rId179" xr:uid="{7F9BB657-9DFC-44D3-9540-A5CB74C3FE2F}"/>
    <hyperlink ref="CI117" r:id="rId180" xr:uid="{0C711164-53F0-4B0B-9B7E-39AACABBA445}"/>
    <hyperlink ref="CI119" r:id="rId181" xr:uid="{68A20A5E-B0FA-4E97-AA14-31754F459A6C}"/>
    <hyperlink ref="CI118" r:id="rId182" xr:uid="{809B0212-D4FE-4150-BF39-6EC145B7DA9C}"/>
    <hyperlink ref="CI120" r:id="rId183" xr:uid="{D669C662-7D98-46FB-A6F6-AFB4E42776C3}"/>
    <hyperlink ref="CI121" r:id="rId184" xr:uid="{DD129532-45EB-4E9B-BBC0-FDD64AFC0A23}"/>
    <hyperlink ref="CI122" r:id="rId185" xr:uid="{1B83CCA0-400E-45AC-8E9E-EAC6EF1F6268}"/>
    <hyperlink ref="CI124" r:id="rId186" xr:uid="{C662B67C-F7B4-4CF8-8A34-6A95A549A991}"/>
    <hyperlink ref="CI123" r:id="rId187" xr:uid="{55116589-CF64-441E-BE52-0BDD2CEE87DD}"/>
    <hyperlink ref="CI125" r:id="rId188" xr:uid="{3979B5DC-9329-4DDB-992C-E4DB4EB02DE2}"/>
    <hyperlink ref="CI126" r:id="rId189" xr:uid="{1C369766-42FA-4AB8-BB96-9682AC381B00}"/>
    <hyperlink ref="CI127" r:id="rId190" xr:uid="{B463023D-77B3-49D8-9B95-09152CD648A6}"/>
    <hyperlink ref="CI128" r:id="rId191" xr:uid="{9D29DFF8-9253-44E8-BC17-B671AE4EF6E3}"/>
    <hyperlink ref="CI129" r:id="rId192" xr:uid="{4903B1CF-EDCF-45A5-9708-F566BEBC63FF}"/>
    <hyperlink ref="CI130" r:id="rId193" xr:uid="{4D568455-433F-44D5-9FC7-53EC55DD0A1E}"/>
    <hyperlink ref="CI131" r:id="rId194" xr:uid="{8C0AB477-707C-49A7-8A09-54C5F0B97A65}"/>
    <hyperlink ref="CI132" r:id="rId195" xr:uid="{DCE7C787-AE09-4322-BD4D-2BD618012264}"/>
    <hyperlink ref="CI133" r:id="rId196" xr:uid="{904A07B4-0A03-43D7-A644-2E609FFFE35C}"/>
    <hyperlink ref="CI134" r:id="rId197" xr:uid="{F7EC485D-9E4F-4670-AD95-549E036EBC67}"/>
    <hyperlink ref="CI135" r:id="rId198" xr:uid="{A45BC5A3-9E13-45B5-999B-BC533A2D5FDA}"/>
    <hyperlink ref="CI136" r:id="rId199" xr:uid="{2A7720C4-1843-4618-9E34-A6B2F6C66070}"/>
    <hyperlink ref="CI137" r:id="rId200" xr:uid="{45B29980-FE94-4C1E-8B88-A98139A8DDA6}"/>
    <hyperlink ref="CI138" r:id="rId201" xr:uid="{A5BB025B-78F3-4551-B357-327E1DEAE7D9}"/>
    <hyperlink ref="CI139" r:id="rId202" xr:uid="{2495C31A-1F49-4BDA-9B71-7CC18F223F28}"/>
    <hyperlink ref="CI140" r:id="rId203" xr:uid="{9B225A3E-7445-4AE6-AA65-0E6CABF0636D}"/>
    <hyperlink ref="CI141" r:id="rId204" xr:uid="{5B42C36F-7BC3-4D5C-BDD0-D808F2D8B01B}"/>
    <hyperlink ref="CI142" r:id="rId205" xr:uid="{D818F6BD-3B5E-4713-9ABB-C2D65303094B}"/>
    <hyperlink ref="CI143" r:id="rId206" xr:uid="{FBEE51EF-EEC2-4DC5-A8DD-579276677F28}"/>
    <hyperlink ref="CI144" r:id="rId207" xr:uid="{805D64BD-572F-4946-9AB0-A89A50E65751}"/>
    <hyperlink ref="CI145" r:id="rId208" xr:uid="{23DF8409-55A8-4A61-9DBD-6520032EB054}"/>
    <hyperlink ref="CI146" r:id="rId209" xr:uid="{C2920B38-E928-4186-ACA8-4DBCDFE91174}"/>
    <hyperlink ref="CI147" r:id="rId210" xr:uid="{4971B31F-0822-49D8-AE00-304F00CA22FC}"/>
    <hyperlink ref="CI148" r:id="rId211" xr:uid="{41A7E69F-1B28-4CD3-A38A-6F692EB771C5}"/>
    <hyperlink ref="CI149" r:id="rId212" xr:uid="{BDD19C74-237D-422D-92A8-03FA3972311B}"/>
    <hyperlink ref="AJ80" r:id="rId213" xr:uid="{C03D1901-48C4-42ED-966D-FF24ED4DA525}"/>
    <hyperlink ref="AJ81" r:id="rId214" xr:uid="{DBAB85EF-0EF6-4A16-A364-0946DFB67D1A}"/>
    <hyperlink ref="AJ82" r:id="rId215" xr:uid="{B585298A-9923-43A8-9241-0AD811F7387B}"/>
    <hyperlink ref="AJ83" r:id="rId216" xr:uid="{1AE5AA61-A8F4-4509-9348-ABCBCC8D63B4}"/>
    <hyperlink ref="AJ84" r:id="rId217" xr:uid="{7D3AAB58-4B29-4194-A308-3206F621A435}"/>
    <hyperlink ref="AJ85" r:id="rId218" xr:uid="{A2CFF71D-69FF-45FB-AB99-A27511DF82A6}"/>
    <hyperlink ref="AJ86" r:id="rId219" xr:uid="{1DB6120D-F0A3-4007-8CBD-28D09215DBBA}"/>
    <hyperlink ref="AJ87" r:id="rId220" xr:uid="{D2A2291F-3763-441B-8BA7-AE3F4C07B07F}"/>
    <hyperlink ref="AJ88" r:id="rId221" xr:uid="{D7239DA0-1A32-4C32-B766-0C897292EE2E}"/>
    <hyperlink ref="AJ89" r:id="rId222" xr:uid="{03912244-3B8D-40BB-B50E-43A3F2D713F8}"/>
    <hyperlink ref="AJ90" r:id="rId223" xr:uid="{0AC771A5-15ED-44DD-B97D-3B1D981C7D77}"/>
    <hyperlink ref="AJ91" r:id="rId224" xr:uid="{30012539-578B-4F5A-AD4A-F318F4B598E7}"/>
    <hyperlink ref="AJ92" r:id="rId225" xr:uid="{F8F545CD-2556-4F59-9C3E-B31EB8E306FB}"/>
    <hyperlink ref="AJ93" r:id="rId226" xr:uid="{6496E000-FA00-46C1-AC3F-C0AB83D98014}"/>
    <hyperlink ref="AJ94" r:id="rId227" xr:uid="{04754D38-53C8-434E-8D6F-EECF6D052878}"/>
    <hyperlink ref="AJ95" r:id="rId228" xr:uid="{4BA9268B-90ED-479F-B5C1-41B23E6A715D}"/>
    <hyperlink ref="AJ96" r:id="rId229" xr:uid="{3CA1DAB8-FBF7-4D56-AB69-061F49B3CD8D}"/>
    <hyperlink ref="AJ97" r:id="rId230" xr:uid="{40770028-F1AE-4E98-9E50-C338AC1D8FE7}"/>
    <hyperlink ref="AJ98" r:id="rId231" xr:uid="{2ACA6627-015D-4B3F-B2E3-1EEA89BC68CB}"/>
    <hyperlink ref="AJ99" r:id="rId232" xr:uid="{86141964-0FB7-4E4E-B7F4-1398A3C42955}"/>
    <hyperlink ref="AJ100" r:id="rId233" xr:uid="{2D0A0856-8E80-4E76-ACB7-86F82B3A6A00}"/>
    <hyperlink ref="AJ101" r:id="rId234" xr:uid="{DB457A3D-5DDB-49BD-966B-554F092A7F5B}"/>
    <hyperlink ref="AJ102" r:id="rId235" xr:uid="{98759521-6740-401C-A4DC-9850383E2ED2}"/>
    <hyperlink ref="AJ103" r:id="rId236" xr:uid="{F6759EF6-A1ED-4095-BF75-8C6060DCBC48}"/>
    <hyperlink ref="AJ104" r:id="rId237" xr:uid="{5C2E4205-9DC5-4ACA-8E73-811A58530F3B}"/>
    <hyperlink ref="AJ105" r:id="rId238" xr:uid="{262638D3-48B5-472F-A871-711431F5F769}"/>
    <hyperlink ref="AJ106" r:id="rId239" xr:uid="{D1FA4BC3-740D-41D7-A7DD-C4B3CFEC898E}"/>
    <hyperlink ref="AJ107" r:id="rId240" xr:uid="{F7518543-2F9B-433B-8838-1B6737985BA2}"/>
    <hyperlink ref="AJ108" r:id="rId241" xr:uid="{851B0379-BFD9-4EAA-922B-193E73641240}"/>
    <hyperlink ref="AJ109" r:id="rId242" xr:uid="{B021A802-FC0B-4015-A416-9F2CFB62FF23}"/>
    <hyperlink ref="AJ110" r:id="rId243" xr:uid="{86043386-D31F-4EB8-9885-2067DCE72908}"/>
    <hyperlink ref="AJ111" r:id="rId244" xr:uid="{EFBE441E-8AD2-422A-951B-5A22DA11A781}"/>
    <hyperlink ref="AJ112" r:id="rId245" xr:uid="{8E0BFCC3-EFA3-4ECD-B950-DC0D74C303C7}"/>
    <hyperlink ref="AJ113" r:id="rId246" xr:uid="{9256DE7A-5EB3-4714-B76B-EB4C39772764}"/>
    <hyperlink ref="AJ114" r:id="rId247" xr:uid="{456029B6-282D-4FB3-8ABE-3B97B4250259}"/>
    <hyperlink ref="AJ115" r:id="rId248" xr:uid="{81B50FBA-4C3D-4BD9-8935-DD3E55F55DF4}"/>
    <hyperlink ref="AJ116" r:id="rId249" xr:uid="{360248BD-4B17-4CE8-9A7E-4D513A002130}"/>
    <hyperlink ref="AJ117" r:id="rId250" xr:uid="{6E43F67D-124A-4A3D-B48C-7C971D00F919}"/>
    <hyperlink ref="AJ118" r:id="rId251" xr:uid="{A60AEF22-59E9-4F07-8FB9-BA3AD89C57FA}"/>
    <hyperlink ref="AJ119" r:id="rId252" xr:uid="{EC05F4F4-E132-4769-BE6F-4E16B02D976C}"/>
    <hyperlink ref="AJ120" r:id="rId253" xr:uid="{FA5B27DE-60C3-4551-ABDB-C2087F6BF490}"/>
    <hyperlink ref="AJ121" r:id="rId254" xr:uid="{0E1AD7CA-9936-4D0E-AA03-995DB9CB543D}"/>
    <hyperlink ref="AJ122" r:id="rId255" xr:uid="{25F4E238-1154-4D4C-ADE5-F7121BDFBA05}"/>
    <hyperlink ref="AJ123" r:id="rId256" xr:uid="{18910A15-B478-4729-A43D-AA204EDDDD4A}"/>
    <hyperlink ref="AJ124" r:id="rId257" xr:uid="{12CF5F5C-006A-432D-9E91-8378056134E3}"/>
    <hyperlink ref="AJ125" r:id="rId258" xr:uid="{8F1033DF-CA0C-44E6-8B07-1C0951D93F6F}"/>
    <hyperlink ref="AJ126" r:id="rId259" xr:uid="{2C16F6CE-E3D2-48F0-B5FD-9B228D3E18AC}"/>
    <hyperlink ref="AJ127" r:id="rId260" xr:uid="{D1EEF223-A503-4ECC-8CDF-0ECE67EFCCD7}"/>
    <hyperlink ref="AJ128" r:id="rId261" xr:uid="{5F768C35-3E5C-465E-8DFB-5B8A7F46B615}"/>
    <hyperlink ref="AJ129" r:id="rId262" xr:uid="{F425B04F-0804-48D0-8E2F-902039F239C6}"/>
    <hyperlink ref="AJ130" r:id="rId263" xr:uid="{6BFE8A8A-572E-44D4-8172-E3B9DBCA2F6C}"/>
    <hyperlink ref="AJ131" r:id="rId264" xr:uid="{4AD5CC83-10ED-45C1-B127-4993C4775262}"/>
    <hyperlink ref="AJ132" r:id="rId265" xr:uid="{7B88D37D-A664-477A-901C-42E45CDA7D71}"/>
    <hyperlink ref="AJ133" r:id="rId266" xr:uid="{475F3959-D5B5-45FD-8580-98F066DA20D0}"/>
    <hyperlink ref="AJ134" r:id="rId267" xr:uid="{8BC09131-898E-496A-B4B7-2CB914FD917D}"/>
    <hyperlink ref="AJ135" r:id="rId268" xr:uid="{FA606A62-52A7-4A10-A503-F058FDF5153D}"/>
    <hyperlink ref="AJ136" r:id="rId269" xr:uid="{FD19DD48-A7DB-4A6A-BAAD-193B4E0EB5EB}"/>
    <hyperlink ref="AJ137" r:id="rId270" xr:uid="{13A00005-4EFB-4B15-8904-45D9074DDF5F}"/>
    <hyperlink ref="AJ138" r:id="rId271" xr:uid="{057A2081-EE77-44C0-9EA8-645E3A08AB0F}"/>
    <hyperlink ref="AJ139" r:id="rId272" xr:uid="{56682305-9C13-4BC7-ABCF-3B9CC5C6040F}"/>
    <hyperlink ref="AJ140" r:id="rId273" xr:uid="{470CC3D6-BA17-4392-9D76-229DE09941C3}"/>
    <hyperlink ref="AJ141" r:id="rId274" xr:uid="{B298AAB3-1187-4F3F-AE37-ED5CAC8C0546}"/>
    <hyperlink ref="AJ142" r:id="rId275" xr:uid="{0BAA7BA3-95FD-4794-BF1D-6E1E152F46CF}"/>
    <hyperlink ref="AJ143" r:id="rId276" xr:uid="{03CAAFBA-D8AC-4498-BE3C-02B416A4EF8A}"/>
    <hyperlink ref="AJ144" r:id="rId277" xr:uid="{AA34CBA7-A82C-4343-9253-A3B86376AF1F}"/>
    <hyperlink ref="AJ145" r:id="rId278" xr:uid="{971FA10E-5F0A-492B-9578-A607F2BC0FCD}"/>
    <hyperlink ref="AJ146" r:id="rId279" xr:uid="{E8483383-39A5-4E85-AB68-826E31C98C33}"/>
    <hyperlink ref="AJ147" r:id="rId280" xr:uid="{DB174A6E-3B0D-4A2F-A371-0B003F689CB2}"/>
    <hyperlink ref="AJ148" r:id="rId281" xr:uid="{CCE267F6-8617-480C-BB73-C5699D41C4CB}"/>
    <hyperlink ref="AJ149" r:id="rId282" xr:uid="{2520CCCE-985D-4035-A2FE-477446B8E9A9}"/>
    <hyperlink ref="CI151" r:id="rId283" xr:uid="{CE0BFC9C-1023-4026-A554-91D76310EC3E}"/>
    <hyperlink ref="AJ151" r:id="rId284" xr:uid="{97149668-A4F3-4A10-BE10-61E57A5FBF80}"/>
    <hyperlink ref="CI152" r:id="rId285" xr:uid="{C8E375ED-EDDC-499B-AFD9-B5E4B32322B2}"/>
    <hyperlink ref="AJ152" r:id="rId286" xr:uid="{4EEC39FD-39DE-4298-BB97-4A7EC55948E0}"/>
    <hyperlink ref="CI153" r:id="rId287" xr:uid="{C5963681-ED0A-4D46-9C5A-E6B60E84DC4B}"/>
    <hyperlink ref="AJ153" r:id="rId288" xr:uid="{1EDED3F8-3496-4094-9093-F92C7D4D52F1}"/>
    <hyperlink ref="CI154" r:id="rId289" xr:uid="{C9AA893E-51A7-46E6-9E29-C0C763BAC2BD}"/>
    <hyperlink ref="AJ154" r:id="rId290" xr:uid="{A25503F2-06DC-438F-9A15-9A58D38D69ED}"/>
    <hyperlink ref="CI155" r:id="rId291" xr:uid="{0A4809FE-024E-4B90-BDEF-A602A641A343}"/>
    <hyperlink ref="AJ155" r:id="rId292" xr:uid="{BA055A45-F676-4E0F-B565-097D870085F2}"/>
    <hyperlink ref="CI156" r:id="rId293" xr:uid="{B4387803-417A-48A5-9207-283AE70940ED}"/>
    <hyperlink ref="AJ156" r:id="rId294" xr:uid="{DA9434B1-EC36-4572-90FF-8E901611E716}"/>
    <hyperlink ref="CI157" r:id="rId295" xr:uid="{696AB2E7-0CE4-42A6-AB87-46A9F4FA500E}"/>
    <hyperlink ref="AJ157" r:id="rId296" xr:uid="{B395811D-672C-4760-AF56-0334C1277555}"/>
    <hyperlink ref="AJ159" r:id="rId297" xr:uid="{600B4BE0-9995-48F8-BF32-B7504729104D}"/>
    <hyperlink ref="AJ160" r:id="rId298" xr:uid="{E986870A-BEE5-4994-9FBC-BE84BF13AF5D}"/>
    <hyperlink ref="CI161" r:id="rId299" xr:uid="{76105ADD-A36B-4F44-9097-8E93F710705B}"/>
    <hyperlink ref="AJ161" r:id="rId300" xr:uid="{B5365166-E845-49C7-9AE0-C6C98738E66A}"/>
    <hyperlink ref="CI162" r:id="rId301" xr:uid="{0B5AF501-C90F-4652-A989-EAD5DA67D61B}"/>
    <hyperlink ref="AJ162" r:id="rId302" xr:uid="{FBBB80D5-9347-4420-92A9-2C2218127D8C}"/>
    <hyperlink ref="CI163" r:id="rId303" xr:uid="{C08929AB-FFCE-4C53-8C75-DA99F0F7BE3E}"/>
    <hyperlink ref="AJ163" r:id="rId304" xr:uid="{E3874B27-AC37-4F3E-87D7-B53BF69DE1D0}"/>
    <hyperlink ref="CI165" r:id="rId305" xr:uid="{355AB406-D41F-4C67-8750-7C2148ACB632}"/>
    <hyperlink ref="AJ165" r:id="rId306" xr:uid="{986577D7-E831-475C-B027-08B0CCE1345B}"/>
    <hyperlink ref="CI166" r:id="rId307" xr:uid="{C5D42DAF-C44F-4D8F-839C-1431EA0184D9}"/>
    <hyperlink ref="AJ166" r:id="rId308" xr:uid="{485CFEF4-D0F2-4952-A01B-80C69083F48D}"/>
    <hyperlink ref="AJ167" r:id="rId309" xr:uid="{A07F9E4F-9650-40B1-8DEA-10132FAA91C9}"/>
    <hyperlink ref="AJ168" r:id="rId310" xr:uid="{985432A7-D0A1-4BD5-9B2E-0E9443CEF8DA}"/>
    <hyperlink ref="AJ170" r:id="rId311" xr:uid="{8B454CFB-DC6E-4ED4-BECF-38CF7AAF4408}"/>
    <hyperlink ref="CI171" r:id="rId312" xr:uid="{7BEE2E47-093D-4D8C-B329-8C47418A2FFB}"/>
    <hyperlink ref="AJ171" r:id="rId313" xr:uid="{76AF8ECB-9D19-4F22-B41D-FB50C8FC70BC}"/>
    <hyperlink ref="AJ172" r:id="rId314" xr:uid="{3ED6A9F6-3846-477B-BD1E-35856999FA21}"/>
    <hyperlink ref="CI173" r:id="rId315" xr:uid="{AFC4020F-AFA7-4179-9BCB-ACF2C6B1BB3E}"/>
    <hyperlink ref="AJ173" r:id="rId316" xr:uid="{FA4277A3-20D1-449C-94DC-EBAF9E62901D}"/>
    <hyperlink ref="CI174" r:id="rId317" xr:uid="{8ABFEF42-72CA-4388-B2D0-065A7CB98490}"/>
    <hyperlink ref="AJ174" r:id="rId318" xr:uid="{400B0D6C-DC19-4BCF-8E52-4710434C63E2}"/>
    <hyperlink ref="CI175" r:id="rId319" xr:uid="{B8E537E9-F2A0-4954-96BF-8EAD6536ACEC}"/>
    <hyperlink ref="AJ175" r:id="rId320" xr:uid="{18A0BC9D-FC34-4910-BC16-681F48DAD152}"/>
    <hyperlink ref="CI176" r:id="rId321" xr:uid="{9F4CDFBF-45BC-4189-8B3A-30CB761D9251}"/>
    <hyperlink ref="AJ176" r:id="rId322" xr:uid="{F02FBAC4-CF73-4D3A-B4E2-DD35C02CB876}"/>
    <hyperlink ref="CI177" r:id="rId323" xr:uid="{11400DD7-E845-4BCF-8F67-B426A3217092}"/>
    <hyperlink ref="AJ177" r:id="rId324" xr:uid="{5E78F94F-0020-4A04-A3FF-36F5168D26C1}"/>
    <hyperlink ref="CI178" r:id="rId325" xr:uid="{387C9F8D-9276-42EB-A26F-9040E277C163}"/>
    <hyperlink ref="AJ178" r:id="rId326" xr:uid="{6D06700D-FD0B-4C89-B9C1-98D6256D58C3}"/>
    <hyperlink ref="CI179" r:id="rId327" xr:uid="{0D98BA80-FB6B-41BD-9EC2-FE27406CA0F1}"/>
    <hyperlink ref="AJ179" r:id="rId328" xr:uid="{11FB8425-ACEE-40A5-A9B2-74E9758B1AE9}"/>
    <hyperlink ref="AJ180" r:id="rId329" xr:uid="{BA8F1EB8-3C1F-423A-B1BC-014286551A69}"/>
    <hyperlink ref="CI180" r:id="rId330" xr:uid="{E5CF56F9-9358-4E4F-9DED-801EDAB40F27}"/>
    <hyperlink ref="AJ181" r:id="rId331" xr:uid="{23B093D2-B46C-4F8E-9BA0-48DDF102B94D}"/>
    <hyperlink ref="CI181" r:id="rId332" xr:uid="{E749BCB5-7B44-44B4-B6A3-71FBA5D357BB}"/>
    <hyperlink ref="AJ182" r:id="rId333" xr:uid="{C6614FBD-32CF-4191-B914-3B63163597B8}"/>
    <hyperlink ref="CI182" r:id="rId334" xr:uid="{1A9BCC5E-2985-4A98-93FC-A9E596CBB806}"/>
    <hyperlink ref="CI183" r:id="rId335" xr:uid="{05BB6330-CD5E-499F-ABE3-FE19F901214F}"/>
    <hyperlink ref="CI184" r:id="rId336" xr:uid="{972F9D5E-C02C-49BE-BAF2-FB410012EE97}"/>
    <hyperlink ref="CI185" r:id="rId337" xr:uid="{07FA3F1D-AB6A-4D00-97EF-BDACF678A39E}"/>
    <hyperlink ref="CI186" r:id="rId338" xr:uid="{9AFEFC6D-DEED-4F7E-8FFF-DBE0A8913365}"/>
    <hyperlink ref="CI187" r:id="rId339" xr:uid="{86C74887-2B63-4AFB-BD9E-20AE361077FB}"/>
    <hyperlink ref="CI188" r:id="rId340" xr:uid="{AC4F0137-13FD-4AAB-892B-59E37D9429F2}"/>
    <hyperlink ref="CI189" r:id="rId341" xr:uid="{293FCA1A-1E92-4B37-957B-4B298EDF564F}"/>
    <hyperlink ref="CI190" r:id="rId342" xr:uid="{29C20C1B-9400-4C36-AD39-8B956E1382F3}"/>
    <hyperlink ref="CI191" r:id="rId343" xr:uid="{AA062A95-55A7-4DB9-B4AC-FD54E74FEAAE}"/>
    <hyperlink ref="CI192" r:id="rId344" xr:uid="{F64A288B-1C26-4FE8-91C2-F4EE7A63BB63}"/>
    <hyperlink ref="CI193" r:id="rId345" xr:uid="{12660D17-028B-49DB-B7EC-47E73E04DA32}"/>
    <hyperlink ref="CI194" r:id="rId346" xr:uid="{BA772771-DAB3-47F8-9770-50D2CE7C8E88}"/>
    <hyperlink ref="CI195" r:id="rId347" xr:uid="{E649CBEF-A1E0-4DBD-B069-D9435AE72997}"/>
    <hyperlink ref="CI196" r:id="rId348" xr:uid="{746B833E-FCF9-42E5-A7EB-6910FDAA7005}"/>
    <hyperlink ref="CI208" r:id="rId349" xr:uid="{F42EC7FC-CDCF-4642-A60C-262938B2B0E5}"/>
    <hyperlink ref="AJ208" r:id="rId350" xr:uid="{11BD37FE-8B7A-4F1E-A9FD-6F28AD35E6F4}"/>
    <hyperlink ref="CI197" r:id="rId351" xr:uid="{CF258DEF-72C2-43CB-B8C6-BB0B2E514434}"/>
    <hyperlink ref="CI198" r:id="rId352" xr:uid="{9EE357FD-AAD2-4084-9CC3-7E9E61ECACC9}"/>
    <hyperlink ref="CI199" r:id="rId353" xr:uid="{5D7BF179-5D12-4FB4-B0BB-17BD2DECFC32}"/>
    <hyperlink ref="CI200" r:id="rId354" xr:uid="{2E06A19A-7EB5-471C-9730-57F1D8F60F67}"/>
    <hyperlink ref="CI201" r:id="rId355" xr:uid="{90D772DB-1306-4BC8-AD39-7FB028831227}"/>
    <hyperlink ref="AJ197" r:id="rId356" xr:uid="{5E0C07C9-8EC4-4058-B244-C1FC472C3F2D}"/>
    <hyperlink ref="CI202" r:id="rId357" xr:uid="{1434FBFC-E45F-4C8E-8B5C-5D96C1E35EA7}"/>
    <hyperlink ref="CI204" r:id="rId358" xr:uid="{9C4718D0-D126-44BB-A16D-31854BB483CA}"/>
    <hyperlink ref="CI205" r:id="rId359" xr:uid="{4EDB75A5-4970-4DCB-B8D3-C249C352EFBF}"/>
    <hyperlink ref="CI206" r:id="rId360" xr:uid="{AACF73E0-08DF-48CD-86BF-5150EF38F784}"/>
    <hyperlink ref="CI207" r:id="rId361" xr:uid="{55C2EB14-5D9E-4919-B869-5B7AD4FDC4C8}"/>
    <hyperlink ref="CI209" r:id="rId362" xr:uid="{674FA8A1-C7E4-4EF4-9100-35965DF587D5}"/>
    <hyperlink ref="CI210" r:id="rId363" xr:uid="{6F2B9B99-C9DE-4272-9324-9FF5E050B4DC}"/>
    <hyperlink ref="CI211" r:id="rId364" xr:uid="{987F60C8-AD2E-47ED-8317-FFE0670FED5F}"/>
    <hyperlink ref="CI212" r:id="rId365" xr:uid="{FA3ED4A0-7006-40AE-8685-34CBD4E751E1}"/>
    <hyperlink ref="CI213" r:id="rId366" xr:uid="{7D0C57F1-63B6-432E-8822-379D052A2E77}"/>
    <hyperlink ref="CI214" r:id="rId367" xr:uid="{ACD186D7-8391-4685-9204-EAFA31B8A4BC}"/>
    <hyperlink ref="CI215" r:id="rId368" xr:uid="{C92548F3-F490-4526-8A8C-968251B0BFCE}"/>
    <hyperlink ref="CI216" r:id="rId369" xr:uid="{0E1D8B15-6A93-43D1-A31E-1F9267536DEC}"/>
    <hyperlink ref="CI218" r:id="rId370" xr:uid="{F92F0A0F-153B-4D62-B669-6CCE597B8828}"/>
    <hyperlink ref="CI219" r:id="rId371" xr:uid="{04538FAE-9B02-4D9F-A839-80ED30D5A3DB}"/>
    <hyperlink ref="CI221" r:id="rId372" xr:uid="{7D3DE35F-28CD-4FD5-AE9F-13ABF63FE14E}"/>
    <hyperlink ref="CI222" r:id="rId373" xr:uid="{5BC58E02-177C-40F8-BB29-2B75128BA662}"/>
    <hyperlink ref="CI223" r:id="rId374" xr:uid="{98907EF2-ECD7-4BB0-9BB6-A2B4B071B859}"/>
    <hyperlink ref="CI224" r:id="rId375" xr:uid="{454FA58B-457D-4CF4-92E7-E99AE466C1D3}"/>
    <hyperlink ref="CI226" r:id="rId376" xr:uid="{09CA90F0-8C9E-4084-A66E-55581D010192}"/>
    <hyperlink ref="CI227" r:id="rId377" xr:uid="{B1CE7673-90DB-42F9-A9A5-5AE60D72392C}"/>
    <hyperlink ref="CI228" r:id="rId378" xr:uid="{AC9C46BD-6B3F-4734-902C-847BE8AE28E1}"/>
    <hyperlink ref="CI229" r:id="rId379" xr:uid="{3F4D87AA-CCB4-4A59-9212-6DB195A6B91D}"/>
    <hyperlink ref="CI217" r:id="rId380" xr:uid="{0A11FAEE-0878-40EC-9988-A4B933C386E9}"/>
    <hyperlink ref="CI225" r:id="rId381" xr:uid="{FB2B5BA0-1157-4D07-A7E8-F76753D8B341}"/>
    <hyperlink ref="CI230" r:id="rId382" xr:uid="{0FC535FE-E04C-4023-87C1-21EF23683D93}"/>
    <hyperlink ref="CI231" r:id="rId383" xr:uid="{15FEBAC1-0D19-4EB7-B180-7E296464279F}"/>
    <hyperlink ref="CI232" r:id="rId384" xr:uid="{2911B991-3555-484B-AE67-985D8BD8DCC8}"/>
    <hyperlink ref="CI233" r:id="rId385" xr:uid="{639420DC-25F9-41ED-917E-896739B08A1D}"/>
    <hyperlink ref="CI234" r:id="rId386" xr:uid="{00F71CC1-1C15-42DC-BEE9-BE2E0D27D3EF}"/>
    <hyperlink ref="CI247" r:id="rId387" display="http://aippec1gmail.com/" xr:uid="{2BB5FD06-C9EF-45D4-AAB0-E3B0A67AEB10}"/>
    <hyperlink ref="CI236" r:id="rId388" xr:uid="{47B3513E-D3EB-404A-A6A2-450D19057BEE}"/>
    <hyperlink ref="CI244" r:id="rId389" xr:uid="{C71E1459-A1B2-4B79-BDFE-5A5FEA1804DA}"/>
    <hyperlink ref="CI243" r:id="rId390" xr:uid="{5EB9C189-5945-4DCB-B2FF-5818CF4B5F01}"/>
    <hyperlink ref="CI237" r:id="rId391" xr:uid="{DC075F8A-20FC-4287-96F9-47D84602F0CD}"/>
    <hyperlink ref="CI242" r:id="rId392" xr:uid="{708DC4D7-D098-430F-B7FB-4CDE9C97F43F}"/>
    <hyperlink ref="CI241" r:id="rId393" xr:uid="{DACDF73E-A0DD-4167-8892-1092FAEFF55C}"/>
    <hyperlink ref="CI248" r:id="rId394" xr:uid="{5311C5C2-BFDD-4132-BBB6-53547F39AB0E}"/>
    <hyperlink ref="CI249" r:id="rId395" xr:uid="{DB2FE413-4ABB-4030-A966-2E45CF83D0C1}"/>
    <hyperlink ref="CI252" r:id="rId396" xr:uid="{322A6F52-8287-4533-AE9A-A73E629DE35F}"/>
    <hyperlink ref="CI253" r:id="rId397" xr:uid="{36250A11-365E-4C0F-B0E7-6ACAE3631588}"/>
    <hyperlink ref="CI254" r:id="rId398" xr:uid="{8BB4E352-E071-4B17-A4AA-3EBE7235F532}"/>
    <hyperlink ref="CI255" r:id="rId399" xr:uid="{FEAE6784-9573-408E-A6E1-F92FE7029691}"/>
    <hyperlink ref="CI256" r:id="rId400" xr:uid="{1427CECC-8B7F-4E7F-AC70-513AF2AF2704}"/>
    <hyperlink ref="CI257" r:id="rId401" xr:uid="{F3B63EEC-BED6-4104-8BCC-1C3227C93F95}"/>
    <hyperlink ref="CI258" r:id="rId402" xr:uid="{DAABC370-1EDD-462A-924F-B15E52C2ED3D}"/>
    <hyperlink ref="CI260" r:id="rId403" xr:uid="{83595050-1640-448F-96D7-0713DCD0CC2D}"/>
    <hyperlink ref="CI264" r:id="rId404" xr:uid="{F45ED175-7A14-47DA-91CD-E154B7FA3B78}"/>
    <hyperlink ref="AJ253" r:id="rId405" xr:uid="{25F0A427-F106-4399-BB4B-1460383BC036}"/>
    <hyperlink ref="AJ254" r:id="rId406" xr:uid="{5D2AE823-D920-40D2-9510-184104B65360}"/>
    <hyperlink ref="AJ256" r:id="rId407" xr:uid="{90AA074B-1843-4AA8-AF9F-C566D01AC847}"/>
    <hyperlink ref="AJ257" r:id="rId408" xr:uid="{45CC1186-3404-4A7E-8FC0-D2A4A7BE7D37}"/>
    <hyperlink ref="AJ258" r:id="rId409" xr:uid="{52E15525-749F-478C-AC4C-E97C3EAECEB0}"/>
    <hyperlink ref="AJ260" r:id="rId410" xr:uid="{F2D51FE9-8307-4D80-8E4E-74DC77581977}"/>
    <hyperlink ref="CI262" r:id="rId411" xr:uid="{9D0EE35B-E916-4FBF-88E0-F2CD126F653E}"/>
    <hyperlink ref="CI265" r:id="rId412" xr:uid="{50408F7A-4093-41D7-A32B-4C12EF3109F9}"/>
    <hyperlink ref="CI268" r:id="rId413" xr:uid="{2ABCA155-FC3E-4329-9F7F-899BE9589961}"/>
    <hyperlink ref="CI269" r:id="rId414" xr:uid="{3671851B-1CD8-4507-B902-7F63AAE7A565}"/>
    <hyperlink ref="CI270" r:id="rId415" xr:uid="{7C8F7F50-F14B-4EE4-A2C8-4A2BD0CBC366}"/>
    <hyperlink ref="CI271" r:id="rId416" xr:uid="{0C3ECE54-A66A-46EE-A428-D73EF821E691}"/>
    <hyperlink ref="CI272" r:id="rId417" xr:uid="{4BD8FCFF-1685-4552-85F5-8830779B1C09}"/>
    <hyperlink ref="AJ225" r:id="rId418" xr:uid="{B504CF8A-B37A-4804-9BD4-97108573948C}"/>
    <hyperlink ref="AJ248" r:id="rId419" xr:uid="{3675405B-FF95-45D7-9DB7-BB057F8B9C36}"/>
    <hyperlink ref="AJ259" r:id="rId420" xr:uid="{84BAE98F-D4BA-437D-9FEF-D676B061AB0B}"/>
    <hyperlink ref="AJ261" r:id="rId421" xr:uid="{BE7705D1-E3A8-402F-A932-72F56D8F9CB1}"/>
    <hyperlink ref="CI273" r:id="rId422" xr:uid="{70FAF3E6-7EA5-4986-A603-FC5372DB7BD9}"/>
    <hyperlink ref="AJ262" r:id="rId423" xr:uid="{36BE2448-B670-442B-8E6F-22B5BCBA59BB}"/>
    <hyperlink ref="AJ263" r:id="rId424" xr:uid="{CF1A47E8-4113-4E58-AF39-3EE8585C9E00}"/>
    <hyperlink ref="AJ264" r:id="rId425" xr:uid="{FD4F4442-4FFD-4858-8907-A354D4538ED6}"/>
    <hyperlink ref="AJ265" r:id="rId426" xr:uid="{7A23D9FA-4947-400E-88EA-D242B62EFB4B}"/>
    <hyperlink ref="AJ266" r:id="rId427" xr:uid="{5D465041-D066-43FA-A3E8-22CC2017F503}"/>
    <hyperlink ref="AJ267" r:id="rId428" xr:uid="{6897C3C5-4026-4BE5-81F5-E9E9939A5EB2}"/>
    <hyperlink ref="AJ268" r:id="rId429" xr:uid="{31EBA652-E99B-452D-A2CE-FD779466B75E}"/>
    <hyperlink ref="AJ269" r:id="rId430" xr:uid="{66FCB06E-62A7-4C9F-82D8-102AFEF64BB8}"/>
    <hyperlink ref="AJ270" r:id="rId431" xr:uid="{1AC99784-0819-496C-9CCA-902043C10CC7}"/>
    <hyperlink ref="AJ272" r:id="rId432" xr:uid="{B6B513E8-C95A-49C4-8F5E-24D966A51037}"/>
    <hyperlink ref="AJ273" r:id="rId433" xr:uid="{F79161D5-A25D-4A82-902F-07D8AF603AC7}"/>
    <hyperlink ref="AJ274" r:id="rId434" xr:uid="{4C8FE696-BF61-4F4A-A96D-C8EC342F4F17}"/>
    <hyperlink ref="AJ275" r:id="rId435" xr:uid="{5D538973-FF42-4915-9F4B-FC64DAB0DF4E}"/>
    <hyperlink ref="AJ276" r:id="rId436" xr:uid="{388E0B4B-4C9D-4D83-95DE-FC80D58E63E7}"/>
    <hyperlink ref="AJ277" r:id="rId437" xr:uid="{0ED3C209-EFA9-4B20-8975-E21C0BB9AA87}"/>
    <hyperlink ref="AJ278" r:id="rId438" xr:uid="{6BAD1D85-6BC1-4752-86E8-5565451912A5}"/>
    <hyperlink ref="AJ279" r:id="rId439" xr:uid="{B04E94D4-5365-4E50-BB44-FBC7FE08E0C3}"/>
    <hyperlink ref="AJ280" r:id="rId440" xr:uid="{AA704BB3-E9B5-494C-B7F7-F2A59C716868}"/>
    <hyperlink ref="CI274" r:id="rId441" xr:uid="{E2D0A9F1-57BA-43C3-A4D2-D7BD0BFD0227}"/>
    <hyperlink ref="CI275" r:id="rId442" xr:uid="{3ADAA932-B688-40C6-8325-EAD7064DEA78}"/>
    <hyperlink ref="CI276" r:id="rId443" xr:uid="{C6A5642D-26C1-4CB5-8F6D-2973159C03C4}"/>
    <hyperlink ref="CI277" r:id="rId444" xr:uid="{3AF98DDC-7338-4CEF-BD21-393A5B013724}"/>
    <hyperlink ref="CI278" r:id="rId445" xr:uid="{1A0CEF8D-C02B-4A62-BF66-D63E47B23E92}"/>
    <hyperlink ref="CI280" r:id="rId446" xr:uid="{B6E52614-9190-4DC7-99BC-D516E54CAF1F}"/>
    <hyperlink ref="CI203" r:id="rId447" xr:uid="{D1E088A4-CC63-4FD4-9545-9F441C54EE63}"/>
    <hyperlink ref="CI70" r:id="rId448" xr:uid="{05E49787-2923-495F-BAFE-ABEC93A10034}"/>
    <hyperlink ref="AJ70" r:id="rId449" xr:uid="{A5D157B0-C77B-4348-8963-275BEEA1A8EE}"/>
    <hyperlink ref="CI281" r:id="rId450" xr:uid="{678BAFB1-65F8-4A00-86F9-6CAE3F8B4B90}"/>
    <hyperlink ref="CI282" r:id="rId451" xr:uid="{5B5DD990-8E50-43F5-997C-ED5ABFA10454}"/>
    <hyperlink ref="CI283" r:id="rId452" xr:uid="{DE034969-80AF-4345-B33C-04B0224278B5}"/>
    <hyperlink ref="CI293" r:id="rId453" xr:uid="{D08D6FC8-AAC6-458D-A1C4-CF8E5F9A66A0}"/>
    <hyperlink ref="CI299" r:id="rId454" xr:uid="{35FE126A-1415-41F1-BF25-3898CF96B6A4}"/>
    <hyperlink ref="CI300" r:id="rId455" xr:uid="{94FF716E-C59D-4754-83F1-DC13D55E8AEE}"/>
    <hyperlink ref="CI307" r:id="rId456" xr:uid="{9CD07879-2420-44E8-BA61-3D627627E516}"/>
    <hyperlink ref="CI306" r:id="rId457" xr:uid="{E1BDC08A-7906-4E62-B8E6-695DAFC260B1}"/>
    <hyperlink ref="CI308" r:id="rId458" xr:uid="{EE5AFC88-60E2-4343-97CB-E0B694C8BFC8}"/>
    <hyperlink ref="CI311" r:id="rId459" xr:uid="{6554D3F4-0B4B-44BB-8807-4A8F60565D5E}"/>
    <hyperlink ref="CI312" r:id="rId460" xr:uid="{0921775F-72CF-4C11-8EC3-3087B5516DCD}"/>
    <hyperlink ref="CI314" r:id="rId461" xr:uid="{E1050E65-8A81-4D63-9F59-D1924ED7469D}"/>
    <hyperlink ref="CI315" r:id="rId462" xr:uid="{173829C5-BAAD-44D4-83FC-F3D04B7CBA2C}"/>
    <hyperlink ref="CI317" r:id="rId463" xr:uid="{E538F6ED-4B6F-4B83-B9C0-3244FDED6321}"/>
    <hyperlink ref="CI318" r:id="rId464" xr:uid="{9BF29553-A02B-48A2-BDF5-15A7030596EE}"/>
    <hyperlink ref="CI319" r:id="rId465" xr:uid="{C3C5F41F-8439-4568-AF31-84483D1B1F21}"/>
    <hyperlink ref="CI320" r:id="rId466" xr:uid="{7787C751-B951-4252-BCEB-D69C80885A9D}"/>
    <hyperlink ref="CI322" r:id="rId467" xr:uid="{EABF40D4-4437-4308-B4BD-A8B44627DBB5}"/>
    <hyperlink ref="CI323" r:id="rId468" xr:uid="{A9DB155B-4B00-4F4E-AFB2-494DDC75D76B}"/>
    <hyperlink ref="CI325" r:id="rId469" xr:uid="{425BE12E-A426-45FE-9E59-84C9F6A6A004}"/>
    <hyperlink ref="CI326" r:id="rId470" xr:uid="{C0786FBB-5D0B-495A-8B0C-021842271618}"/>
    <hyperlink ref="CI327" r:id="rId471" xr:uid="{3E854B8B-F6FD-4B2D-8BD7-520A2D4FB8BD}"/>
    <hyperlink ref="CI346" r:id="rId472" xr:uid="{70595BFB-F56A-4475-BAB6-EB11479E6A97}"/>
    <hyperlink ref="CI347" r:id="rId473" xr:uid="{6404CAF8-E59D-4867-A0D9-A795F18A2F5D}"/>
    <hyperlink ref="CI348" r:id="rId474" xr:uid="{F8BCDD40-D3AF-4700-9FDD-D2D187605DCF}"/>
    <hyperlink ref="CI349" r:id="rId475" xr:uid="{088571A1-61AD-43D7-AA70-1A670FC53094}"/>
    <hyperlink ref="CI350" r:id="rId476" xr:uid="{CC4CBD4D-295B-45B8-B852-C3AE3B29C296}"/>
    <hyperlink ref="CI353" r:id="rId477" xr:uid="{1DFD21BB-DAFA-4CCB-80CC-3711EF04F3F6}"/>
    <hyperlink ref="CI354" r:id="rId478" xr:uid="{06C78006-A52A-4F13-A5AA-461D5883956F}"/>
    <hyperlink ref="CI355" r:id="rId479" xr:uid="{1E422020-AEFB-4971-92E4-824CE08A6C13}"/>
    <hyperlink ref="CI356" r:id="rId480" xr:uid="{84A954EB-D731-46EB-AF50-BDE4923BBABB}"/>
    <hyperlink ref="CI357" r:id="rId481" xr:uid="{83B3EF30-DBA9-4FCB-BF46-6A0CDA77328B}"/>
    <hyperlink ref="CI358" r:id="rId482" xr:uid="{42B58956-4EB2-487F-AB6F-40641B4991B6}"/>
    <hyperlink ref="CI359" r:id="rId483" xr:uid="{B68000B5-075A-4D3D-9470-87E981A6B3CD}"/>
    <hyperlink ref="AJ310" r:id="rId484" xr:uid="{04396416-7224-452F-8165-AC4F5CC823EA}"/>
    <hyperlink ref="AJ311" r:id="rId485" xr:uid="{39563175-732B-47D4-9408-1FC557A78C33}"/>
    <hyperlink ref="AJ312" r:id="rId486" xr:uid="{1416EF34-9159-4DDE-A1C3-43EA9B72CABD}"/>
    <hyperlink ref="AJ313" r:id="rId487" xr:uid="{A83679C7-C820-4778-879F-E7C9F662DE01}"/>
    <hyperlink ref="AJ314" r:id="rId488" xr:uid="{784CE429-5401-4EC4-9CB5-4CDF5E4428BB}"/>
    <hyperlink ref="AJ315" r:id="rId489" xr:uid="{8F5073CF-F9F7-4F48-AE90-6C89013C61E0}"/>
    <hyperlink ref="AJ316" r:id="rId490" xr:uid="{E1722B72-AA14-4D88-9CA6-78C64825CCE1}"/>
    <hyperlink ref="AJ317" r:id="rId491" xr:uid="{1F237CBA-A4C2-4414-B1F3-8F56B2911BCF}"/>
    <hyperlink ref="AJ318" r:id="rId492" xr:uid="{F99ADB8F-F823-4654-9118-0BD736A794E9}"/>
    <hyperlink ref="AJ319" r:id="rId493" xr:uid="{D1A57B4E-2857-4399-B4C8-3765EA83CCC6}"/>
    <hyperlink ref="AJ320" r:id="rId494" xr:uid="{DCEF82FC-FCE2-4340-BF32-DE00EA5A1EB4}"/>
    <hyperlink ref="AJ321" r:id="rId495" xr:uid="{398DE5F7-3B6B-4CED-A262-8D95C008D017}"/>
    <hyperlink ref="AJ322" r:id="rId496" xr:uid="{64252038-B947-4854-96FD-4FE3A2F4CABE}"/>
    <hyperlink ref="AJ323" r:id="rId497" xr:uid="{305BE36B-4C78-48C5-B70B-61358922BC2E}"/>
    <hyperlink ref="AJ324" r:id="rId498" xr:uid="{53D33DF7-0F81-4026-8E67-4149D784732D}"/>
    <hyperlink ref="AJ325" r:id="rId499" xr:uid="{366641C9-3408-4747-861E-D16F0CF36B31}"/>
    <hyperlink ref="AJ326" r:id="rId500" xr:uid="{38FA4622-C426-4FA4-BBA9-DF25BFFCC7BB}"/>
    <hyperlink ref="AJ327" r:id="rId501" xr:uid="{A81FC6E2-E7E0-4B27-A6AD-DA5AF06119BC}"/>
    <hyperlink ref="AJ329" r:id="rId502" xr:uid="{B7ACC249-9CA0-4DD3-9CEA-010707CA3E6D}"/>
    <hyperlink ref="AJ328" r:id="rId503" xr:uid="{9BCB66AD-3D57-499D-A994-D929A8FDE7CF}"/>
    <hyperlink ref="AJ330" r:id="rId504" xr:uid="{D0DFD618-D1EF-4146-A445-DA07F60A1C85}"/>
    <hyperlink ref="AJ331" r:id="rId505" xr:uid="{206243FF-98DE-4B1D-9E6E-21CE872C5175}"/>
    <hyperlink ref="AJ332" r:id="rId506" xr:uid="{F9A06BEE-69CD-416E-A0F4-C880D87935FA}"/>
    <hyperlink ref="AJ333" r:id="rId507" xr:uid="{1B927D65-9C7B-4DD8-97BC-9EF8EB222BA9}"/>
    <hyperlink ref="AJ334" r:id="rId508" xr:uid="{47AA7F13-37D6-44CA-921F-F1559E45ED62}"/>
    <hyperlink ref="AJ335" r:id="rId509" xr:uid="{664147F9-3ECF-4C16-B225-CD4C7B475508}"/>
    <hyperlink ref="AJ336" r:id="rId510" xr:uid="{3675E3C7-4311-4F03-885A-57814FF634D0}"/>
    <hyperlink ref="AJ337" r:id="rId511" xr:uid="{7E65BC35-63C2-492D-8514-CB499DEC314A}"/>
    <hyperlink ref="AJ338" r:id="rId512" xr:uid="{A0E17171-56EC-4893-91AB-4B6255880C70}"/>
    <hyperlink ref="AJ339" r:id="rId513" xr:uid="{F141D766-7BD3-47CB-A71E-AAD70D9A25B6}"/>
    <hyperlink ref="AJ340" r:id="rId514" xr:uid="{0237E8B7-4D89-407E-96E2-3D815DB2F610}"/>
    <hyperlink ref="AJ341" r:id="rId515" xr:uid="{762C040B-1181-49A6-9B43-EF0B3A45B23A}"/>
    <hyperlink ref="AJ342" r:id="rId516" xr:uid="{1B8E3126-5459-43B1-8F8D-89C6A4E64134}"/>
    <hyperlink ref="AJ343" r:id="rId517" xr:uid="{ED2C05DD-494A-4FE2-9C1C-F7D4950486FD}"/>
    <hyperlink ref="AJ344" r:id="rId518" xr:uid="{2DC7E878-9A07-4EC8-9C96-2DCC4565497F}"/>
    <hyperlink ref="AJ345" r:id="rId519" xr:uid="{5C212029-309C-4CE3-8608-918C6233F494}"/>
    <hyperlink ref="AJ346" r:id="rId520" xr:uid="{2AEC5605-8A8B-4FE6-A4BC-1E57FEEB77CD}"/>
    <hyperlink ref="AJ347" r:id="rId521" xr:uid="{8DBB9281-2B1D-4272-AD58-73EB7325D62C}"/>
    <hyperlink ref="AJ348" r:id="rId522" xr:uid="{33608BDF-23D3-4605-8B01-8DB586204A38}"/>
    <hyperlink ref="AJ349" r:id="rId523" xr:uid="{294A03EC-060D-427B-95E3-6CA04800726A}"/>
    <hyperlink ref="AJ350" r:id="rId524" xr:uid="{625C59A7-1194-4CFE-B010-214023990038}"/>
    <hyperlink ref="AJ351" r:id="rId525" xr:uid="{A8F8B717-08B4-4FB1-A696-9EE452A8CB79}"/>
    <hyperlink ref="AJ352" r:id="rId526" xr:uid="{167CB185-25F5-4156-9117-9580294BE508}"/>
    <hyperlink ref="AJ353" r:id="rId527" xr:uid="{C1AEFD13-EECC-46A1-A4C3-0393631573A1}"/>
    <hyperlink ref="AJ354" r:id="rId528" xr:uid="{4E720847-727D-453D-9283-4F1692E4D514}"/>
    <hyperlink ref="AJ355" r:id="rId529" xr:uid="{6D3B30B5-A18D-465B-996A-4904E5951C3B}"/>
    <hyperlink ref="AJ356" r:id="rId530" xr:uid="{584F3789-AF37-4D52-9EF5-339A75B7DC33}"/>
    <hyperlink ref="AJ357" r:id="rId531" xr:uid="{BAA16DD2-0FAB-4992-8BE0-44BEA7F60B95}"/>
    <hyperlink ref="AJ358" r:id="rId532" xr:uid="{FCFC75E1-4189-4102-8CEF-024A45CB5A50}"/>
    <hyperlink ref="BX305" r:id="rId533" display="angelofrancisco74@hotmail.com" xr:uid="{DA8A0D4C-6215-484C-8F83-E10FF087E56E}"/>
    <hyperlink ref="CI373" r:id="rId534" xr:uid="{9F6EEB3F-86CC-4F30-84E5-64DF1057C8F7}"/>
    <hyperlink ref="CI374" r:id="rId535" xr:uid="{B50880D0-A43D-4962-B3CC-00C1C5132EE5}"/>
    <hyperlink ref="CI403" r:id="rId536" xr:uid="{C9670557-5ED3-46B2-941B-734939C1A088}"/>
    <hyperlink ref="AJ369" r:id="rId537" display="https://www.secop.gov.co/CO1ContractsManagement/Tendering/ProcurementContractEdit/View?docUniqueIdentifier=CO1.PCCNTR.8718677&amp;prevCtxUrl=https%3a%2f%2fwww.secop.gov.co%3a443%2fCO1ContractsManagement%2fTendering%2fProcurementContractManagement%2fIndex&amp;prevCtxLbl=Contratos+" xr:uid="{BEFD110B-5DCB-42E2-A013-5006870AD7CC}"/>
    <hyperlink ref="CI369" r:id="rId538" xr:uid="{C488C377-E4DB-45B5-967D-8FD10CDE717A}"/>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C7F489-06F8-400E-93C6-CC6E30CC5F3D}">
  <dimension ref="A1:BD13"/>
  <sheetViews>
    <sheetView topLeftCell="H1" workbookViewId="0">
      <selection activeCell="O2" sqref="O2"/>
    </sheetView>
  </sheetViews>
  <sheetFormatPr defaultRowHeight="15"/>
  <cols>
    <col min="5" max="5" width="17.85546875" customWidth="1"/>
    <col min="7" max="7" width="10.5703125" bestFit="1" customWidth="1"/>
    <col min="11" max="11" width="20.28515625" customWidth="1"/>
    <col min="14" max="14" width="42.5703125" customWidth="1"/>
    <col min="16" max="16" width="10.28515625" bestFit="1" customWidth="1"/>
    <col min="18" max="18" width="10.28515625" bestFit="1" customWidth="1"/>
    <col min="19" max="19" width="32.5703125" customWidth="1"/>
    <col min="20" max="20" width="18.5703125" bestFit="1" customWidth="1"/>
    <col min="33" max="33" width="10.28515625" bestFit="1" customWidth="1"/>
    <col min="34" max="34" width="12" bestFit="1" customWidth="1"/>
    <col min="36" max="36" width="12" bestFit="1" customWidth="1"/>
    <col min="37" max="37" width="10.28515625" bestFit="1" customWidth="1"/>
    <col min="52" max="52" width="10.85546875" customWidth="1"/>
    <col min="53" max="53" width="11.85546875" customWidth="1"/>
  </cols>
  <sheetData>
    <row r="1" spans="1:56" ht="78.75">
      <c r="A1" s="464" t="s">
        <v>6058</v>
      </c>
      <c r="B1" s="491" t="s">
        <v>162</v>
      </c>
      <c r="C1" s="397" t="s">
        <v>150</v>
      </c>
      <c r="D1" s="216" t="s">
        <v>10002</v>
      </c>
      <c r="E1" s="407" t="s">
        <v>160</v>
      </c>
      <c r="F1" s="380" t="s">
        <v>6061</v>
      </c>
      <c r="G1" s="400" t="s">
        <v>6062</v>
      </c>
      <c r="H1" s="220" t="s">
        <v>6063</v>
      </c>
      <c r="I1" s="220" t="s">
        <v>6064</v>
      </c>
      <c r="J1" s="217" t="s">
        <v>153</v>
      </c>
      <c r="K1" s="413" t="s">
        <v>6065</v>
      </c>
      <c r="L1" s="442" t="s">
        <v>6066</v>
      </c>
      <c r="M1" s="216" t="s">
        <v>156</v>
      </c>
      <c r="N1" s="218" t="s">
        <v>6067</v>
      </c>
      <c r="O1" s="438" t="s">
        <v>158</v>
      </c>
      <c r="P1" s="381" t="s">
        <v>163</v>
      </c>
      <c r="Q1" s="400" t="s">
        <v>6069</v>
      </c>
      <c r="R1" s="382" t="s">
        <v>6070</v>
      </c>
      <c r="S1" s="383" t="s">
        <v>10003</v>
      </c>
      <c r="T1" s="385" t="s">
        <v>175</v>
      </c>
      <c r="U1" s="339" t="s">
        <v>773</v>
      </c>
      <c r="V1" s="350" t="s">
        <v>178</v>
      </c>
      <c r="W1" s="225" t="s">
        <v>180</v>
      </c>
      <c r="X1" s="225" t="s">
        <v>6078</v>
      </c>
      <c r="Y1" s="226" t="s">
        <v>10004</v>
      </c>
      <c r="Z1" s="348" t="s">
        <v>182</v>
      </c>
      <c r="AA1" s="226" t="s">
        <v>6079</v>
      </c>
      <c r="AB1" s="226" t="s">
        <v>6082</v>
      </c>
      <c r="AC1" s="227" t="s">
        <v>10005</v>
      </c>
      <c r="AD1" s="227" t="s">
        <v>6084</v>
      </c>
      <c r="AE1" s="227" t="s">
        <v>6085</v>
      </c>
      <c r="AF1" s="227" t="s">
        <v>6086</v>
      </c>
      <c r="AG1" s="389" t="s">
        <v>6087</v>
      </c>
      <c r="AH1" s="390" t="s">
        <v>6088</v>
      </c>
      <c r="AI1" s="227" t="s">
        <v>6089</v>
      </c>
      <c r="AJ1" s="390" t="s">
        <v>6090</v>
      </c>
      <c r="AK1" s="389" t="s">
        <v>6091</v>
      </c>
      <c r="AL1" s="218" t="s">
        <v>6092</v>
      </c>
      <c r="AM1" s="394" t="s">
        <v>6093</v>
      </c>
      <c r="AN1" s="395" t="s">
        <v>6094</v>
      </c>
      <c r="AO1" s="222" t="s">
        <v>6095</v>
      </c>
      <c r="AP1" s="228" t="s">
        <v>6100</v>
      </c>
      <c r="AQ1" s="440" t="s">
        <v>6101</v>
      </c>
      <c r="AR1" s="389" t="s">
        <v>6102</v>
      </c>
      <c r="AS1" s="389" t="s">
        <v>6103</v>
      </c>
      <c r="AT1" s="483" t="s">
        <v>6104</v>
      </c>
      <c r="AU1" s="227" t="s">
        <v>6105</v>
      </c>
      <c r="AV1" s="227" t="s">
        <v>6106</v>
      </c>
      <c r="AW1" s="227" t="s">
        <v>6107</v>
      </c>
      <c r="AX1" s="402" t="s">
        <v>6108</v>
      </c>
      <c r="AY1" s="227" t="s">
        <v>6109</v>
      </c>
      <c r="AZ1" s="303" t="s">
        <v>6113</v>
      </c>
      <c r="BA1" s="302" t="s">
        <v>6114</v>
      </c>
      <c r="BB1" s="304" t="s">
        <v>6124</v>
      </c>
      <c r="BC1" s="229" t="s">
        <v>6125</v>
      </c>
      <c r="BD1" s="229" t="s">
        <v>6126</v>
      </c>
    </row>
    <row r="2" spans="1:56" ht="72.75">
      <c r="A2" s="8">
        <v>1</v>
      </c>
      <c r="B2" s="492"/>
      <c r="C2" s="398">
        <v>2025</v>
      </c>
      <c r="D2" s="412">
        <v>145362</v>
      </c>
      <c r="E2" s="441" t="s">
        <v>10006</v>
      </c>
      <c r="F2" s="4" t="s">
        <v>7988</v>
      </c>
      <c r="G2" s="401">
        <v>901681580</v>
      </c>
      <c r="H2" s="4">
        <v>1</v>
      </c>
      <c r="I2" s="4" t="s">
        <v>6775</v>
      </c>
      <c r="J2" s="4" t="s">
        <v>10007</v>
      </c>
      <c r="K2" s="546" t="s">
        <v>10008</v>
      </c>
      <c r="L2" s="247" t="s">
        <v>10009</v>
      </c>
      <c r="M2" s="4">
        <v>4</v>
      </c>
      <c r="N2" s="1" t="s">
        <v>10010</v>
      </c>
      <c r="O2" s="248" t="s">
        <v>10011</v>
      </c>
      <c r="P2" s="232">
        <v>45775</v>
      </c>
      <c r="Q2" s="409">
        <f>_xlfn.DAYS(S2,R2)</f>
        <v>258</v>
      </c>
      <c r="R2" s="232">
        <v>45775</v>
      </c>
      <c r="S2" s="232">
        <v>46033</v>
      </c>
      <c r="T2" s="575">
        <v>252198107</v>
      </c>
      <c r="U2" s="340">
        <f ca="1">_xlfn.DAYS(S2,TODAY())</f>
        <v>-115</v>
      </c>
      <c r="V2" s="283" t="s">
        <v>6138</v>
      </c>
      <c r="W2" s="346" t="s">
        <v>10012</v>
      </c>
      <c r="X2" s="4" t="s">
        <v>10013</v>
      </c>
      <c r="Y2" s="247" t="s">
        <v>7193</v>
      </c>
      <c r="Z2" s="231"/>
      <c r="AA2" s="4">
        <v>132702</v>
      </c>
      <c r="AB2" s="234">
        <f>T2/AD2</f>
        <v>977512.04263565887</v>
      </c>
      <c r="AC2" s="8">
        <v>239709</v>
      </c>
      <c r="AD2" s="4">
        <f>_xlfn.DAYS(S2,R2)</f>
        <v>258</v>
      </c>
      <c r="AE2" s="8" t="s">
        <v>6143</v>
      </c>
      <c r="AF2" s="4">
        <v>802</v>
      </c>
      <c r="AG2" s="232">
        <v>45758</v>
      </c>
      <c r="AH2" s="391">
        <v>435000000</v>
      </c>
      <c r="AI2" s="4">
        <v>931</v>
      </c>
      <c r="AJ2" s="391">
        <v>252198107</v>
      </c>
      <c r="AK2" s="232">
        <v>45758</v>
      </c>
      <c r="AL2" s="234" t="s">
        <v>21</v>
      </c>
      <c r="AM2" s="392" t="s">
        <v>21</v>
      </c>
      <c r="AN2" s="396" t="s">
        <v>21</v>
      </c>
      <c r="AO2" s="234" t="s">
        <v>21</v>
      </c>
      <c r="AP2" s="411" t="s">
        <v>6145</v>
      </c>
      <c r="AQ2" s="4" t="s">
        <v>6146</v>
      </c>
      <c r="AR2" s="232">
        <v>45686</v>
      </c>
      <c r="AS2" s="232">
        <v>45686</v>
      </c>
      <c r="AT2" s="237">
        <v>46058</v>
      </c>
      <c r="AU2" s="232" t="s">
        <v>6144</v>
      </c>
      <c r="AV2" s="232" t="s">
        <v>805</v>
      </c>
      <c r="AW2" s="4"/>
      <c r="AX2" s="401"/>
      <c r="AY2" s="4" t="s">
        <v>875</v>
      </c>
      <c r="AZ2" s="404">
        <v>3003456578</v>
      </c>
      <c r="BA2" s="466" t="s">
        <v>6149</v>
      </c>
      <c r="BB2" s="198" t="s">
        <v>6152</v>
      </c>
      <c r="BC2" s="4"/>
      <c r="BD2" s="4"/>
    </row>
    <row r="3" spans="1:56">
      <c r="D3">
        <v>149997</v>
      </c>
      <c r="T3" s="576">
        <v>60000000</v>
      </c>
    </row>
    <row r="4" spans="1:56">
      <c r="D4">
        <v>147440</v>
      </c>
      <c r="T4" s="577">
        <v>331893000</v>
      </c>
    </row>
    <row r="5" spans="1:56">
      <c r="D5">
        <v>150204</v>
      </c>
      <c r="T5" s="577">
        <v>81418807</v>
      </c>
    </row>
    <row r="9" spans="1:56">
      <c r="S9" s="576">
        <f>T2+734288596</f>
        <v>986486703</v>
      </c>
    </row>
    <row r="11" spans="1:56">
      <c r="S11" t="s">
        <v>10014</v>
      </c>
    </row>
    <row r="12" spans="1:56">
      <c r="S12" s="576">
        <f>T5+T4+T3</f>
        <v>473311807</v>
      </c>
    </row>
    <row r="13" spans="1:56">
      <c r="S13" s="576">
        <f>S12+604749800</f>
        <v>1078061607</v>
      </c>
    </row>
  </sheetData>
  <conditionalFormatting sqref="D1">
    <cfRule type="duplicateValues" dxfId="71" priority="1"/>
    <cfRule type="duplicateValues" dxfId="70" priority="2"/>
    <cfRule type="duplicateValues" dxfId="69" priority="3"/>
  </conditionalFormatting>
  <conditionalFormatting sqref="E1:G1 F2:G2">
    <cfRule type="duplicateValues" dxfId="68" priority="9"/>
  </conditionalFormatting>
  <conditionalFormatting sqref="F2">
    <cfRule type="duplicateValues" dxfId="67" priority="14"/>
    <cfRule type="duplicateValues" dxfId="66" priority="22"/>
  </conditionalFormatting>
  <conditionalFormatting sqref="G1:G2">
    <cfRule type="duplicateValues" dxfId="65" priority="31"/>
    <cfRule type="duplicateValues" dxfId="64" priority="32"/>
  </conditionalFormatting>
  <conditionalFormatting sqref="G2">
    <cfRule type="duplicateValues" dxfId="63" priority="30"/>
  </conditionalFormatting>
  <conditionalFormatting sqref="O1">
    <cfRule type="duplicateValues" dxfId="62" priority="13"/>
  </conditionalFormatting>
  <conditionalFormatting sqref="O1:O2">
    <cfRule type="duplicateValues" dxfId="61" priority="19"/>
  </conditionalFormatting>
  <conditionalFormatting sqref="U2">
    <cfRule type="containsText" dxfId="60" priority="4" operator="containsText" text="TERMINADO">
      <formula>NOT(ISERROR(SEARCH("TERMINADO",U2)))</formula>
    </cfRule>
    <cfRule type="containsText" dxfId="59" priority="5" operator="containsText" text="TERMINADO">
      <formula>NOT(ISERROR(SEARCH("TERMINADO",U2)))</formula>
    </cfRule>
    <cfRule type="cellIs" dxfId="58" priority="6" operator="greaterThan">
      <formula>30</formula>
    </cfRule>
    <cfRule type="cellIs" dxfId="57" priority="7" operator="between">
      <formula>16</formula>
      <formula>30</formula>
    </cfRule>
    <cfRule type="cellIs" dxfId="56" priority="8" operator="lessThan">
      <formula>15</formula>
    </cfRule>
  </conditionalFormatting>
  <conditionalFormatting sqref="AA1:AA2">
    <cfRule type="duplicateValues" dxfId="55" priority="23"/>
  </conditionalFormatting>
  <conditionalFormatting sqref="AA2">
    <cfRule type="duplicateValues" dxfId="54" priority="24"/>
    <cfRule type="duplicateValues" dxfId="53" priority="25"/>
  </conditionalFormatting>
  <conditionalFormatting sqref="AF1:AF2">
    <cfRule type="duplicateValues" dxfId="52" priority="26"/>
  </conditionalFormatting>
  <conditionalFormatting sqref="AH1">
    <cfRule type="duplicateValues" dxfId="51" priority="12"/>
  </conditionalFormatting>
  <conditionalFormatting sqref="AI1">
    <cfRule type="duplicateValues" dxfId="50" priority="15"/>
  </conditionalFormatting>
  <conditionalFormatting sqref="AL1">
    <cfRule type="duplicateValues" dxfId="49" priority="10"/>
  </conditionalFormatting>
  <conditionalFormatting sqref="AL1:AL2">
    <cfRule type="duplicateValues" dxfId="48" priority="27"/>
  </conditionalFormatting>
  <conditionalFormatting sqref="AM2">
    <cfRule type="duplicateValues" dxfId="47" priority="16"/>
  </conditionalFormatting>
  <conditionalFormatting sqref="AN2">
    <cfRule type="duplicateValues" dxfId="46" priority="17"/>
  </conditionalFormatting>
  <conditionalFormatting sqref="AO2">
    <cfRule type="duplicateValues" dxfId="45" priority="18"/>
  </conditionalFormatting>
  <conditionalFormatting sqref="AZ2">
    <cfRule type="duplicateValues" dxfId="44" priority="29"/>
  </conditionalFormatting>
  <conditionalFormatting sqref="BB1:BB2">
    <cfRule type="duplicateValues" dxfId="43" priority="28"/>
  </conditionalFormatting>
  <dataValidations count="10">
    <dataValidation type="list" allowBlank="1" showInputMessage="1" showErrorMessage="1" sqref="AQ1:AQ2" xr:uid="{082285E8-ACB4-4358-A8B2-A6C01F136358}">
      <formula1>"COMPAÑIA MUNDIAL DE SEGUROS S.A., SEGUROS DEL ESTADO S.A., SURA, ASEGURADORA SOLIDARIA DE COLOMBIA, EQUIDAD SEGUROS"</formula1>
    </dataValidation>
    <dataValidation type="list" allowBlank="1" showInputMessage="1" showErrorMessage="1" sqref="V1:V2" xr:uid="{0ABFEDB0-1BBD-4D63-87CC-D1C6D2FC66A2}">
      <formula1>"FINALIZADO, EN EJECUCION, PENDIENTE DE EJECUCION"</formula1>
    </dataValidation>
    <dataValidation type="whole" allowBlank="1" showInputMessage="1" showErrorMessage="1" sqref="AZ1:AZ2" xr:uid="{FDB0900F-C8A5-4F2C-8DF0-8FAE9027C4D1}">
      <formula1>3000000000</formula1>
      <formula2>3999999999</formula2>
    </dataValidation>
    <dataValidation type="list" allowBlank="1" showInputMessage="1" showErrorMessage="1" sqref="AV1:AV2" xr:uid="{66EF9CED-D738-4845-997D-E2BD6ABDF122}">
      <formula1>"VIGENTE, SIN VIGENCIA"</formula1>
    </dataValidation>
    <dataValidation type="list" allowBlank="1" showInputMessage="1" showErrorMessage="1" sqref="AU1:AU2" xr:uid="{7CBA08A9-3BD5-4AD8-A876-961C7FA02494}">
      <formula1>"CARGADO, PENDIENTE"</formula1>
    </dataValidation>
    <dataValidation type="list" allowBlank="1" showInputMessage="1" showErrorMessage="1" sqref="AE1:AE2" xr:uid="{A891C2B4-F94D-45BF-A8F1-4A6A3F25EB3B}">
      <formula1>"CARGADA, PENDIENTE"</formula1>
    </dataValidation>
    <dataValidation type="list" allowBlank="1" showInputMessage="1" showErrorMessage="1" sqref="I1:I2" xr:uid="{70106C27-BA1D-45C2-84C0-3FFDA207A6D2}">
      <formula1>"NATURAL, JURIDICA"</formula1>
    </dataValidation>
    <dataValidation type="list" allowBlank="1" showInputMessage="1" showErrorMessage="1" sqref="AY1:AY2" xr:uid="{052EFE11-C870-46F9-9357-3B0BC880D7B3}">
      <formula1>"SI, NO"</formula1>
    </dataValidation>
    <dataValidation type="list" allowBlank="1" showInputMessage="1" showErrorMessage="1" sqref="F1:F2" xr:uid="{9F2C8CBF-3115-4331-B806-BA57653D4BBF}">
      <formula1>"NIT, CEDULA"</formula1>
    </dataValidation>
    <dataValidation type="list" allowBlank="1" showInputMessage="1" showErrorMessage="1" sqref="N1:N1048576" xr:uid="{EE9429EE-EA27-485E-9529-FB457AD8D804}">
      <formula1>"Licitación pública, Selección abreviada, Minima Cuantia, Concurso de méritos, Contratación directa, Subasta Inversa, Seleccion Abreviada por marco de precios"</formula1>
    </dataValidation>
  </dataValidations>
  <hyperlinks>
    <hyperlink ref="BB2" r:id="rId1" xr:uid="{0D25B443-0574-4578-8DA8-2FE2EC774744}"/>
    <hyperlink ref="W2" r:id="rId2" xr:uid="{AFED7134-6B51-4FCC-B367-3F402E731F0D}"/>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9BF18A-7876-40E3-97C3-7D026BFFF5E5}">
  <dimension ref="A1:DE2"/>
  <sheetViews>
    <sheetView workbookViewId="0">
      <selection activeCell="A2" sqref="A2"/>
    </sheetView>
  </sheetViews>
  <sheetFormatPr defaultRowHeight="15"/>
  <cols>
    <col min="2" max="2" width="16.5703125" customWidth="1"/>
    <col min="4" max="4" width="22.42578125" customWidth="1"/>
    <col min="5" max="5" width="27" customWidth="1"/>
    <col min="6" max="6" width="36.42578125" customWidth="1"/>
    <col min="8" max="8" width="18.7109375" customWidth="1"/>
    <col min="9" max="9" width="15.5703125" customWidth="1"/>
    <col min="11" max="11" width="23.42578125" customWidth="1"/>
    <col min="17" max="17" width="14.7109375" customWidth="1"/>
    <col min="20" max="20" width="14.7109375" customWidth="1"/>
    <col min="21" max="21" width="15.85546875" customWidth="1"/>
    <col min="33" max="33" width="13.140625" customWidth="1"/>
    <col min="34" max="34" width="12.42578125" customWidth="1"/>
    <col min="35" max="35" width="11.5703125" customWidth="1"/>
    <col min="36" max="36" width="13.140625" customWidth="1"/>
    <col min="37" max="37" width="11.7109375" customWidth="1"/>
    <col min="47" max="47" width="12" customWidth="1"/>
    <col min="53" max="53" width="13.28515625" customWidth="1"/>
    <col min="54" max="54" width="12.28515625" customWidth="1"/>
    <col min="56" max="56" width="12.140625" customWidth="1"/>
    <col min="57" max="57" width="12.7109375" customWidth="1"/>
    <col min="68" max="68" width="13.28515625" customWidth="1"/>
    <col min="69" max="69" width="11" customWidth="1"/>
    <col min="70" max="70" width="11.28515625" customWidth="1"/>
    <col min="108" max="108" width="33.7109375" customWidth="1"/>
  </cols>
  <sheetData>
    <row r="1" spans="1:109" s="533" customFormat="1" ht="90">
      <c r="A1" s="507" t="s">
        <v>6058</v>
      </c>
      <c r="B1" s="508" t="s">
        <v>162</v>
      </c>
      <c r="C1" s="509" t="s">
        <v>150</v>
      </c>
      <c r="D1" s="510" t="s">
        <v>6059</v>
      </c>
      <c r="E1" s="511" t="s">
        <v>6060</v>
      </c>
      <c r="F1" s="512" t="s">
        <v>160</v>
      </c>
      <c r="G1" s="513" t="s">
        <v>6061</v>
      </c>
      <c r="H1" s="509" t="s">
        <v>6062</v>
      </c>
      <c r="I1" s="514" t="s">
        <v>6063</v>
      </c>
      <c r="J1" s="514" t="s">
        <v>6064</v>
      </c>
      <c r="K1" s="515" t="s">
        <v>153</v>
      </c>
      <c r="L1" s="516" t="s">
        <v>6065</v>
      </c>
      <c r="M1" s="517" t="s">
        <v>6066</v>
      </c>
      <c r="N1" s="510" t="s">
        <v>156</v>
      </c>
      <c r="O1" s="514" t="s">
        <v>6067</v>
      </c>
      <c r="P1" s="518" t="s">
        <v>158</v>
      </c>
      <c r="Q1" s="519" t="s">
        <v>163</v>
      </c>
      <c r="R1" s="510" t="s">
        <v>6068</v>
      </c>
      <c r="S1" s="509" t="s">
        <v>6069</v>
      </c>
      <c r="T1" s="520" t="s">
        <v>6070</v>
      </c>
      <c r="U1" s="521" t="s">
        <v>166</v>
      </c>
      <c r="V1" s="534" t="s">
        <v>167</v>
      </c>
      <c r="W1" s="535" t="s">
        <v>168</v>
      </c>
      <c r="X1" s="536" t="s">
        <v>169</v>
      </c>
      <c r="Y1" s="537" t="s">
        <v>6072</v>
      </c>
      <c r="Z1" s="537" t="s">
        <v>6073</v>
      </c>
      <c r="AA1" s="538" t="s">
        <v>6074</v>
      </c>
      <c r="AB1" s="539" t="s">
        <v>172</v>
      </c>
      <c r="AC1" s="539" t="s">
        <v>173</v>
      </c>
      <c r="AD1" s="539" t="s">
        <v>6075</v>
      </c>
      <c r="AE1" s="395" t="s">
        <v>6076</v>
      </c>
      <c r="AF1" s="395" t="s">
        <v>174</v>
      </c>
      <c r="AG1" s="541" t="s">
        <v>175</v>
      </c>
      <c r="AH1" s="542" t="s">
        <v>10015</v>
      </c>
      <c r="AI1" s="543" t="s">
        <v>10016</v>
      </c>
      <c r="AJ1" s="543" t="s">
        <v>177</v>
      </c>
      <c r="AK1" s="524" t="s">
        <v>773</v>
      </c>
      <c r="AL1" s="525" t="s">
        <v>178</v>
      </c>
      <c r="AM1" s="525" t="s">
        <v>6077</v>
      </c>
      <c r="AN1" s="510" t="s">
        <v>180</v>
      </c>
      <c r="AO1" s="510" t="s">
        <v>6078</v>
      </c>
      <c r="AP1" s="526" t="s">
        <v>4</v>
      </c>
      <c r="AQ1" s="510" t="s">
        <v>181</v>
      </c>
      <c r="AR1" s="522" t="s">
        <v>182</v>
      </c>
      <c r="AS1" s="510" t="s">
        <v>6079</v>
      </c>
      <c r="AT1" s="510" t="s">
        <v>6080</v>
      </c>
      <c r="AU1" s="510" t="s">
        <v>6081</v>
      </c>
      <c r="AV1" s="510" t="s">
        <v>6082</v>
      </c>
      <c r="AW1" s="514" t="s">
        <v>6083</v>
      </c>
      <c r="AX1" s="514" t="s">
        <v>6084</v>
      </c>
      <c r="AY1" s="514" t="s">
        <v>6085</v>
      </c>
      <c r="AZ1" s="514" t="s">
        <v>6086</v>
      </c>
      <c r="BA1" s="519" t="s">
        <v>6087</v>
      </c>
      <c r="BB1" s="523" t="s">
        <v>6088</v>
      </c>
      <c r="BC1" s="514" t="s">
        <v>6089</v>
      </c>
      <c r="BD1" s="523" t="s">
        <v>6090</v>
      </c>
      <c r="BE1" s="519" t="s">
        <v>6091</v>
      </c>
      <c r="BF1" s="514" t="s">
        <v>6092</v>
      </c>
      <c r="BG1" s="523" t="s">
        <v>6093</v>
      </c>
      <c r="BH1" s="519" t="s">
        <v>6094</v>
      </c>
      <c r="BI1" s="514" t="s">
        <v>6095</v>
      </c>
      <c r="BJ1" s="514" t="s">
        <v>6096</v>
      </c>
      <c r="BK1" s="527" t="s">
        <v>6097</v>
      </c>
      <c r="BL1" s="514" t="s">
        <v>6098</v>
      </c>
      <c r="BM1" s="514" t="s">
        <v>6099</v>
      </c>
      <c r="BN1" s="528" t="s">
        <v>6100</v>
      </c>
      <c r="BO1" s="516" t="s">
        <v>6101</v>
      </c>
      <c r="BP1" s="519" t="s">
        <v>6102</v>
      </c>
      <c r="BQ1" s="519" t="s">
        <v>6103</v>
      </c>
      <c r="BR1" s="515" t="s">
        <v>6104</v>
      </c>
      <c r="BS1" s="514" t="s">
        <v>6105</v>
      </c>
      <c r="BT1" s="514" t="s">
        <v>6106</v>
      </c>
      <c r="BU1" s="514" t="s">
        <v>6107</v>
      </c>
      <c r="BV1" s="529" t="s">
        <v>6108</v>
      </c>
      <c r="BW1" s="514" t="s">
        <v>6109</v>
      </c>
      <c r="BX1" s="514" t="s">
        <v>6110</v>
      </c>
      <c r="BY1" s="514" t="s">
        <v>6111</v>
      </c>
      <c r="BZ1" s="514" t="s">
        <v>6112</v>
      </c>
      <c r="CA1" s="514" t="s">
        <v>10017</v>
      </c>
      <c r="CB1" s="514" t="s">
        <v>10018</v>
      </c>
      <c r="CC1" s="514" t="s">
        <v>10019</v>
      </c>
      <c r="CD1" s="514" t="s">
        <v>10020</v>
      </c>
      <c r="CE1" s="514" t="s">
        <v>10021</v>
      </c>
      <c r="CF1" s="514" t="s">
        <v>10022</v>
      </c>
      <c r="CG1" s="514" t="s">
        <v>10023</v>
      </c>
      <c r="CH1" s="514" t="s">
        <v>10024</v>
      </c>
      <c r="CI1" s="515" t="s">
        <v>10025</v>
      </c>
      <c r="CJ1" s="514" t="s">
        <v>10026</v>
      </c>
      <c r="CK1" s="528" t="s">
        <v>10027</v>
      </c>
      <c r="CL1" s="514" t="s">
        <v>10028</v>
      </c>
      <c r="CM1" s="514" t="s">
        <v>10029</v>
      </c>
      <c r="CN1" s="514" t="s">
        <v>10030</v>
      </c>
      <c r="CO1" s="528" t="s">
        <v>6113</v>
      </c>
      <c r="CP1" s="514" t="s">
        <v>6114</v>
      </c>
      <c r="CQ1" s="530" t="s">
        <v>6115</v>
      </c>
      <c r="CR1" s="531" t="s">
        <v>6116</v>
      </c>
      <c r="CS1" s="514" t="s">
        <v>6117</v>
      </c>
      <c r="CT1" s="526" t="s">
        <v>6118</v>
      </c>
      <c r="CU1" s="514" t="s">
        <v>6119</v>
      </c>
      <c r="CV1" s="514" t="s">
        <v>3113</v>
      </c>
      <c r="CW1" s="514" t="s">
        <v>6120</v>
      </c>
      <c r="CX1" s="528" t="s">
        <v>6121</v>
      </c>
      <c r="CY1" s="532" t="s">
        <v>6122</v>
      </c>
      <c r="CZ1" s="532" t="s">
        <v>6123</v>
      </c>
      <c r="DA1" s="531" t="s">
        <v>6124</v>
      </c>
      <c r="DB1" s="514" t="s">
        <v>6125</v>
      </c>
      <c r="DC1" s="514" t="s">
        <v>6126</v>
      </c>
      <c r="DD1" s="545" t="s">
        <v>781</v>
      </c>
      <c r="DE1" s="533" t="s">
        <v>10031</v>
      </c>
    </row>
    <row r="2" spans="1:109" ht="66">
      <c r="A2" s="8">
        <v>30</v>
      </c>
      <c r="B2" s="493"/>
      <c r="C2" s="398">
        <v>2025</v>
      </c>
      <c r="D2" s="8" t="s">
        <v>6474</v>
      </c>
      <c r="E2" s="8" t="s">
        <v>6475</v>
      </c>
      <c r="F2" s="408" t="s">
        <v>6476</v>
      </c>
      <c r="G2" s="8" t="s">
        <v>6130</v>
      </c>
      <c r="H2" s="403">
        <v>51875508</v>
      </c>
      <c r="I2" s="8">
        <v>1</v>
      </c>
      <c r="J2" s="8" t="s">
        <v>6131</v>
      </c>
      <c r="K2" s="425" t="s">
        <v>6132</v>
      </c>
      <c r="L2" s="419" t="s">
        <v>6477</v>
      </c>
      <c r="M2" s="419" t="s">
        <v>6478</v>
      </c>
      <c r="N2" s="8">
        <v>10</v>
      </c>
      <c r="O2" s="8" t="s">
        <v>6135</v>
      </c>
      <c r="P2" s="419" t="s">
        <v>6359</v>
      </c>
      <c r="Q2" s="420">
        <v>45692</v>
      </c>
      <c r="R2" s="421">
        <v>6</v>
      </c>
      <c r="S2" s="409">
        <f t="shared" ref="S2" si="0">_xlfn.DAYS(U2,T2)</f>
        <v>180</v>
      </c>
      <c r="T2" s="420">
        <v>45699</v>
      </c>
      <c r="U2" s="420">
        <v>45879</v>
      </c>
      <c r="V2" s="420"/>
      <c r="W2" s="8"/>
      <c r="X2" s="8"/>
      <c r="Y2" s="1"/>
      <c r="Z2" s="8"/>
      <c r="AA2" s="420"/>
      <c r="AB2" s="420"/>
      <c r="AC2" s="420"/>
      <c r="AD2" s="420"/>
      <c r="AE2" s="4" t="s">
        <v>21</v>
      </c>
      <c r="AF2" s="420"/>
      <c r="AG2" s="422">
        <v>36000000</v>
      </c>
      <c r="AH2" s="420">
        <v>45819</v>
      </c>
      <c r="AI2" s="386">
        <v>0</v>
      </c>
      <c r="AJ2" s="388">
        <f t="shared" ref="AJ2" si="1">SUM(AG2,AI2)</f>
        <v>36000000</v>
      </c>
      <c r="AK2" s="192">
        <f t="shared" ref="AK2" ca="1" si="2">_xlfn.DAYS(U2,TODAY())</f>
        <v>-269</v>
      </c>
      <c r="AL2" s="423" t="s">
        <v>6138</v>
      </c>
      <c r="AM2" s="423" t="s">
        <v>6138</v>
      </c>
      <c r="AN2" s="346" t="s">
        <v>6479</v>
      </c>
      <c r="AO2" s="4" t="s">
        <v>6140</v>
      </c>
      <c r="AP2" s="8" t="s">
        <v>6192</v>
      </c>
      <c r="AQ2" s="424"/>
      <c r="AR2" s="425"/>
      <c r="AS2" s="4">
        <v>128327</v>
      </c>
      <c r="AT2" s="4"/>
      <c r="AU2" s="234">
        <f t="shared" ref="AU2" si="3">AG2/R2</f>
        <v>6000000</v>
      </c>
      <c r="AV2" s="234">
        <f t="shared" ref="AV2" si="4">AG2/AX2</f>
        <v>200000</v>
      </c>
      <c r="AW2" s="8" t="s">
        <v>6480</v>
      </c>
      <c r="AX2" s="4">
        <f t="shared" ref="AX2" si="5">_xlfn.DAYS(U2,T2)</f>
        <v>180</v>
      </c>
      <c r="AY2" s="8" t="s">
        <v>6143</v>
      </c>
      <c r="AZ2" s="8">
        <v>684</v>
      </c>
      <c r="BA2" s="232">
        <v>45684</v>
      </c>
      <c r="BB2" s="392">
        <v>288000000</v>
      </c>
      <c r="BC2" s="8">
        <v>718</v>
      </c>
      <c r="BD2" s="392">
        <v>30000000</v>
      </c>
      <c r="BE2" s="420">
        <v>45693</v>
      </c>
      <c r="BF2" s="421"/>
      <c r="BG2" s="422"/>
      <c r="BH2" s="420"/>
      <c r="BI2" s="4"/>
      <c r="BJ2" s="8" t="s">
        <v>6144</v>
      </c>
      <c r="BK2" s="232">
        <v>45699</v>
      </c>
      <c r="BL2" s="4">
        <v>1</v>
      </c>
      <c r="BM2" s="8">
        <v>1</v>
      </c>
      <c r="BN2" s="414" t="s">
        <v>6481</v>
      </c>
      <c r="BO2" s="411" t="s">
        <v>1056</v>
      </c>
      <c r="BP2" s="232">
        <v>45694</v>
      </c>
      <c r="BQ2" s="232">
        <v>45692</v>
      </c>
      <c r="BR2" s="232">
        <v>46057</v>
      </c>
      <c r="BS2" s="232" t="s">
        <v>6144</v>
      </c>
      <c r="BT2" s="232" t="s">
        <v>805</v>
      </c>
      <c r="BU2" s="8"/>
      <c r="BV2" s="403"/>
      <c r="BW2" s="8" t="s">
        <v>875</v>
      </c>
      <c r="BX2" s="8"/>
      <c r="BY2" s="8" t="s">
        <v>6162</v>
      </c>
      <c r="BZ2" s="8" t="s">
        <v>6148</v>
      </c>
      <c r="CA2" s="8"/>
      <c r="CB2" s="8"/>
      <c r="CC2" s="8"/>
      <c r="CD2" s="8"/>
      <c r="CE2" s="8"/>
      <c r="CF2" s="8"/>
      <c r="CG2" s="8"/>
      <c r="CH2" s="8"/>
      <c r="CI2" s="425"/>
      <c r="CJ2" s="8"/>
      <c r="CK2" s="421"/>
      <c r="CL2" s="8"/>
      <c r="CM2" s="8"/>
      <c r="CN2" s="8"/>
      <c r="CO2" s="231"/>
      <c r="CP2" s="540" t="s">
        <v>6482</v>
      </c>
      <c r="CQ2" s="405">
        <v>24760</v>
      </c>
      <c r="CR2" s="8" t="s">
        <v>3831</v>
      </c>
      <c r="CS2" s="8"/>
      <c r="CT2" s="8"/>
      <c r="CU2" s="4"/>
      <c r="CV2" s="232"/>
      <c r="CW2" s="8" t="s">
        <v>797</v>
      </c>
      <c r="CX2" s="4">
        <f t="shared" ref="CX2" ca="1" si="6">DATEDIF(CQ2,TODAY(),"Y")</f>
        <v>58</v>
      </c>
      <c r="CY2" s="421" t="s">
        <v>6181</v>
      </c>
      <c r="CZ2" s="421" t="s">
        <v>6166</v>
      </c>
      <c r="DA2" s="198" t="s">
        <v>6483</v>
      </c>
      <c r="DB2" s="8"/>
      <c r="DC2" s="544"/>
      <c r="DD2" s="2"/>
    </row>
  </sheetData>
  <conditionalFormatting sqref="D1">
    <cfRule type="duplicateValues" dxfId="42" priority="26"/>
    <cfRule type="duplicateValues" dxfId="41" priority="27"/>
    <cfRule type="duplicateValues" dxfId="40" priority="28"/>
  </conditionalFormatting>
  <conditionalFormatting sqref="D2">
    <cfRule type="duplicateValues" dxfId="39" priority="21"/>
    <cfRule type="duplicateValues" dxfId="38" priority="22"/>
    <cfRule type="duplicateValues" dxfId="37" priority="23"/>
  </conditionalFormatting>
  <conditionalFormatting sqref="E1">
    <cfRule type="duplicateValues" dxfId="36" priority="31"/>
    <cfRule type="duplicateValues" dxfId="35" priority="36"/>
    <cfRule type="duplicateValues" dxfId="34" priority="37"/>
  </conditionalFormatting>
  <conditionalFormatting sqref="E2">
    <cfRule type="duplicateValues" dxfId="33" priority="8"/>
    <cfRule type="duplicateValues" dxfId="32" priority="13"/>
    <cfRule type="duplicateValues" dxfId="31" priority="14"/>
  </conditionalFormatting>
  <conditionalFormatting sqref="F2:G2">
    <cfRule type="duplicateValues" dxfId="30" priority="9"/>
  </conditionalFormatting>
  <conditionalFormatting sqref="F1:H1">
    <cfRule type="duplicateValues" dxfId="29" priority="29"/>
  </conditionalFormatting>
  <conditionalFormatting sqref="F2:H2">
    <cfRule type="duplicateValues" dxfId="28" priority="6"/>
  </conditionalFormatting>
  <conditionalFormatting sqref="H1">
    <cfRule type="duplicateValues" dxfId="27" priority="42"/>
    <cfRule type="duplicateValues" dxfId="26" priority="43"/>
  </conditionalFormatting>
  <conditionalFormatting sqref="H2">
    <cfRule type="duplicateValues" dxfId="25" priority="24"/>
    <cfRule type="duplicateValues" dxfId="24" priority="25"/>
  </conditionalFormatting>
  <conditionalFormatting sqref="P1">
    <cfRule type="duplicateValues" dxfId="23" priority="33"/>
    <cfRule type="duplicateValues" dxfId="22" priority="35"/>
  </conditionalFormatting>
  <conditionalFormatting sqref="P2">
    <cfRule type="duplicateValues" dxfId="21" priority="12"/>
  </conditionalFormatting>
  <conditionalFormatting sqref="AK2">
    <cfRule type="containsText" dxfId="20" priority="1" operator="containsText" text="TERMINADO">
      <formula>NOT(ISERROR(SEARCH("TERMINADO",AK2)))</formula>
    </cfRule>
    <cfRule type="containsText" dxfId="19" priority="2" operator="containsText" text="TERMINADO">
      <formula>NOT(ISERROR(SEARCH("TERMINADO",AK2)))</formula>
    </cfRule>
    <cfRule type="cellIs" dxfId="18" priority="3" operator="greaterThan">
      <formula>30</formula>
    </cfRule>
    <cfRule type="cellIs" dxfId="17" priority="4" operator="between">
      <formula>16</formula>
      <formula>30</formula>
    </cfRule>
    <cfRule type="cellIs" dxfId="16" priority="5" operator="lessThan">
      <formula>15</formula>
    </cfRule>
  </conditionalFormatting>
  <conditionalFormatting sqref="AS1">
    <cfRule type="duplicateValues" dxfId="15" priority="38"/>
  </conditionalFormatting>
  <conditionalFormatting sqref="AS2">
    <cfRule type="duplicateValues" dxfId="14" priority="15"/>
    <cfRule type="duplicateValues" dxfId="13" priority="16"/>
  </conditionalFormatting>
  <conditionalFormatting sqref="AZ1">
    <cfRule type="duplicateValues" dxfId="12" priority="39"/>
  </conditionalFormatting>
  <conditionalFormatting sqref="AZ2">
    <cfRule type="duplicateValues" dxfId="11" priority="17"/>
  </conditionalFormatting>
  <conditionalFormatting sqref="BB1">
    <cfRule type="duplicateValues" dxfId="10" priority="32"/>
  </conditionalFormatting>
  <conditionalFormatting sqref="BC1">
    <cfRule type="duplicateValues" dxfId="9" priority="34"/>
  </conditionalFormatting>
  <conditionalFormatting sqref="BC2">
    <cfRule type="duplicateValues" dxfId="8" priority="10"/>
  </conditionalFormatting>
  <conditionalFormatting sqref="BF1">
    <cfRule type="duplicateValues" dxfId="7" priority="30"/>
    <cfRule type="duplicateValues" dxfId="6" priority="40"/>
  </conditionalFormatting>
  <conditionalFormatting sqref="BF2">
    <cfRule type="duplicateValues" dxfId="5" priority="7"/>
    <cfRule type="duplicateValues" dxfId="4" priority="18"/>
  </conditionalFormatting>
  <conditionalFormatting sqref="BI2">
    <cfRule type="duplicateValues" dxfId="3" priority="11"/>
  </conditionalFormatting>
  <conditionalFormatting sqref="CO2">
    <cfRule type="duplicateValues" dxfId="2" priority="20"/>
  </conditionalFormatting>
  <conditionalFormatting sqref="DA1">
    <cfRule type="duplicateValues" dxfId="1" priority="41"/>
  </conditionalFormatting>
  <conditionalFormatting sqref="DA2">
    <cfRule type="duplicateValues" dxfId="0" priority="19"/>
  </conditionalFormatting>
  <dataValidations count="25">
    <dataValidation type="list" allowBlank="1" showInputMessage="1" showErrorMessage="1" sqref="BO1:BO2" xr:uid="{E656BE95-0282-4030-AD2A-EA54E84432C9}">
      <formula1>"COMPAÑIA MUNDIAL DE SEGUROS S.A., SEGUROS DEL ESTADO S.A., SURA, ASEGURADORA SOLIDARIA DE COLOMBIA, EQUIDAD SEGUROS"</formula1>
    </dataValidation>
    <dataValidation type="list" allowBlank="1" showInputMessage="1" showErrorMessage="1" sqref="CY1:CY2 CZ2" xr:uid="{09967F6D-AA17-45F0-867D-81B65E5384EB}">
      <formula1>"Porvenir, Skandia, Colfondos, Proteccion, Colpensiones"</formula1>
    </dataValidation>
    <dataValidation type="list" allowBlank="1" showInputMessage="1" showErrorMessage="1" sqref="CR1:CR2" xr:uid="{7DDD133E-3032-4A76-9BBB-7B48B3D8E108}">
      <formula1>"BACHILLER, TECNICO o TECNOLOGO, PROFESIONAL, ESPECIALISTA, MAESTRIA Y/O SUPERIOR"</formula1>
    </dataValidation>
    <dataValidation type="list" allowBlank="1" showInputMessage="1" showErrorMessage="1" sqref="CZ1:CZ2" xr:uid="{BF680A49-7477-44F4-88DA-195EF5F0B689}">
      <formula1>"Compensar, Caja de Retiro de las Fuerzas Militares, ALIANSALUD, FAMISANAR, EPS SOS, Sanitas, Medimás, Coomeva, Capital Salud, Sura EPS, Salud Total, Mutual SER, Caja de Sueldos POLICIA NACIONAL, Nueva EPS, Coosalud "</formula1>
    </dataValidation>
    <dataValidation type="list" allowBlank="1" showInputMessage="1" showErrorMessage="1" sqref="AP1:AP2" xr:uid="{66EE57EE-DFC0-4AA3-86E3-142A762BAB0A}">
      <formula1>"SUBSIDIO C, GESTION DEL DESARROLLO, ALMACEN, PRENSA, JAL, IVC, JURIDICA, OBLIGACIONES, PLANEACION, PARTICIPACION, CONTRATACION, OBRAS, INSPECCIONES, DESPACHO, ADMINISTRATIVA, CDI"</formula1>
    </dataValidation>
    <dataValidation type="list" allowBlank="1" showInputMessage="1" showErrorMessage="1" sqref="AM1:AM2" xr:uid="{8609A73B-BFAE-4738-9036-FB31B8C3E485}">
      <formula1>"EN EJECUCION, FINALIZADO, PENDIENTE DE EJECUCION"</formula1>
    </dataValidation>
    <dataValidation type="list" allowBlank="1" showInputMessage="1" showErrorMessage="1" sqref="AL1:AL2" xr:uid="{EBFA7F38-300F-462D-9DD4-84B676B1B55F}">
      <formula1>"FINALIZADO, EN EJECUCION, PENDIENTE DE EJECUCION"</formula1>
    </dataValidation>
    <dataValidation type="whole" allowBlank="1" showInputMessage="1" showErrorMessage="1" sqref="R1:R2" xr:uid="{CB0A35DE-610F-489C-94E8-10FE214788C2}">
      <formula1>0</formula1>
      <formula2>48</formula2>
    </dataValidation>
    <dataValidation type="list" allowBlank="1" showInputMessage="1" showErrorMessage="1" sqref="O1:O2" xr:uid="{0440EE98-F33F-4196-BFC9-E1C61311974E}">
      <formula1>"Licitación pública, Selección abreviada, MInima Cuantia, Concurso de méritos,  Contratación directa, Subasta Inversa"</formula1>
    </dataValidation>
    <dataValidation allowBlank="1" showInputMessage="1" showErrorMessage="1" sqref="CX1:CX2" xr:uid="{DAA2C15E-3265-4964-8238-1F7D1DB9D747}"/>
    <dataValidation type="whole" allowBlank="1" showInputMessage="1" showErrorMessage="1" sqref="CO1:CO2" xr:uid="{85C7E67F-812C-4742-B123-236019B34EE1}">
      <formula1>3000000000</formula1>
      <formula2>3999999999</formula2>
    </dataValidation>
    <dataValidation type="list" allowBlank="1" showInputMessage="1" showErrorMessage="1" sqref="CM1:CM2" xr:uid="{782AE1C8-270A-4FDE-ACBA-1BC56E7642FD}">
      <formula1>"BASICA PRIMARIA, EDUCACION MEDIA, BACHILLER, TECNICO / TECNOLOGO, PROFESIONAL, ESPECIALISTA O SUPERIOR"</formula1>
    </dataValidation>
    <dataValidation type="list" allowBlank="1" showInputMessage="1" showErrorMessage="1" sqref="CL1:CL2" xr:uid="{DA95BD92-7ED7-4030-B19A-072EC4DE369E}">
      <formula1>"SOLTERO, CASADO, UNION MARITAL DE HECHO"</formula1>
    </dataValidation>
    <dataValidation type="list" allowBlank="1" showInputMessage="1" showErrorMessage="1" sqref="CD1:CD2" xr:uid="{1B41D8A7-296E-439B-9219-0F38075D2678}">
      <formula1>"N/A, FISICA, AUDITIVA, VISUAL, SORDOCEGUERA, INTELECTUAL, PSICOSOCIAL, MULTIPLE"</formula1>
    </dataValidation>
    <dataValidation type="list" allowBlank="1" showInputMessage="1" showErrorMessage="1" sqref="BZ1:BZ2" xr:uid="{A0BD994E-AAF4-44E0-B15F-982B2F451D8C}">
      <formula1>"CISGENERO, TRANSGENERO, NO BINARIO"</formula1>
    </dataValidation>
    <dataValidation type="list" allowBlank="1" showInputMessage="1" showErrorMessage="1" sqref="BY1:BY2" xr:uid="{4AFD916A-16F1-4985-9A1F-3F6C0D883BB1}">
      <formula1>"M, F, OTRO"</formula1>
    </dataValidation>
    <dataValidation type="list" allowBlank="1" showInputMessage="1" showErrorMessage="1" sqref="BX1:BX2 CF1:CF2" xr:uid="{6E3AC6EC-55BC-4877-9EAA-73F9AC9AD615}">
      <formula1>"SI, NO, N/A"</formula1>
    </dataValidation>
    <dataValidation type="list" allowBlank="1" showInputMessage="1" showErrorMessage="1" sqref="BT1:BT2" xr:uid="{9AE270B7-E21B-4688-8491-5F4A5C33E557}">
      <formula1>"VIGENTE, SIN VIGENCIA"</formula1>
    </dataValidation>
    <dataValidation type="list" allowBlank="1" showInputMessage="1" showErrorMessage="1" sqref="BS1:BS2 BJ1:BJ2" xr:uid="{80B8E251-BCF0-472E-B22B-2DC5CB5A3994}">
      <formula1>"CARGADO, PENDIENTE"</formula1>
    </dataValidation>
    <dataValidation type="list" allowBlank="1" showInputMessage="1" showErrorMessage="1" sqref="BM1:BM2" xr:uid="{CA288BBD-070D-4E0F-8AA9-3F70551A30A7}">
      <formula1>"N/A, 1, 2, 3, 4, 5"</formula1>
    </dataValidation>
    <dataValidation type="list" allowBlank="1" showInputMessage="1" showErrorMessage="1" sqref="BL1:BL2" xr:uid="{DE7D9151-E61E-44C2-ABAE-5AA384AAD380}">
      <formula1>"1, 2, 3, 4, 5, N/A"</formula1>
    </dataValidation>
    <dataValidation type="list" allowBlank="1" showInputMessage="1" showErrorMessage="1" sqref="AY1:AY2" xr:uid="{0D248905-A818-42CD-BC69-0D56177D8487}">
      <formula1>"CARGADA, PENDIENTE"</formula1>
    </dataValidation>
    <dataValidation type="list" allowBlank="1" showInputMessage="1" showErrorMessage="1" sqref="J1:J2" xr:uid="{E4927098-A071-444C-B8F4-E25496DE9105}">
      <formula1>"NATURAL, JURIDICA"</formula1>
    </dataValidation>
    <dataValidation type="list" allowBlank="1" showInputMessage="1" showErrorMessage="1" sqref="CN1:CN2 CB1:CC2 CE1:CE2 CG1:CH2 BW1:BW2 CW1:CW2" xr:uid="{E0191D75-EB27-42C4-86E8-9BB328056CEC}">
      <formula1>"SI, NO"</formula1>
    </dataValidation>
    <dataValidation type="list" allowBlank="1" showInputMessage="1" showErrorMessage="1" sqref="G1:G2" xr:uid="{987F0E82-4182-4FA7-8E8B-7CF9392036DD}">
      <formula1>"NIT, CEDULA"</formula1>
    </dataValidation>
  </dataValidations>
  <hyperlinks>
    <hyperlink ref="DA2" r:id="rId1" xr:uid="{4FE10E6B-C6A0-444B-A36C-71A5E2014ECC}"/>
    <hyperlink ref="AN2" r:id="rId2" xr:uid="{588A47E1-CA55-425C-BE7F-F919BDB655D5}"/>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scriptIds xmlns="http://schemas.microsoft.com/office/extensibility/maker/v1.0" id="script-ids-node-id">
  <scriptId xmlns="" id="ms-officescript%3A%2F%2Fonedrive_business_itemlink%2F01WYL5FUZIYTIEWLL6NJG3WLMD5LXREBPF:ms-officescript%3A%2F%2Fonedrive_business_sharinglink%2Fu!aHR0cHM6Ly9nb2JpZXJub2JvZ290YS1teS5zaGFyZXBvaW50LmNvbS86dTovZy9wZXJzb25hbC9sYXVyYXBfbG9wZXpfZ29iaWVybm9ib2dvdGFfZ292X2NvL0VTakUwRXN0Zm1wTnV5MkQ2dThTQmVVQnA4TTU3QTdOM0x5UGNPanl6ZEdnUXc"/>
</scriptIds>
</file>

<file path=customXml/itemProps1.xml><?xml version="1.0" encoding="utf-8"?>
<ds:datastoreItem xmlns:ds="http://schemas.openxmlformats.org/officeDocument/2006/customXml" ds:itemID="{A7F05B16-1E15-4862-8A4F-1F0EE75A0667}"/>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Usuario</dc:creator>
  <cp:keywords/>
  <dc:description/>
  <cp:lastModifiedBy/>
  <cp:revision/>
  <dcterms:created xsi:type="dcterms:W3CDTF">2023-06-21T12:29:44Z</dcterms:created>
  <dcterms:modified xsi:type="dcterms:W3CDTF">2026-05-06T21:26:11Z</dcterms:modified>
  <cp:category/>
  <cp:contentStatus/>
</cp:coreProperties>
</file>