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1BFF79EB-4583-40E3-9F83-DA76D7818D25}" xr6:coauthVersionLast="47" xr6:coauthVersionMax="47" xr10:uidLastSave="{00000000-0000-0000-0000-000000000000}"/>
  <bookViews>
    <workbookView xWindow="-120" yWindow="-120" windowWidth="20730" windowHeight="11040" firstSheet="1" activeTab="1" xr2:uid="{00000000-000D-0000-FFFF-FFFF00000000}"/>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2" i="1" l="1"/>
  <c r="AM32" i="1"/>
  <c r="AQ29" i="1"/>
  <c r="AQ25" i="1"/>
  <c r="AR24" i="1"/>
  <c r="AM24" i="1"/>
  <c r="AB21" i="1"/>
  <c r="AQ21" i="1" s="1"/>
  <c r="AQ31" i="1"/>
  <c r="AQ30" i="1"/>
  <c r="AQ27" i="1"/>
  <c r="AQ26" i="1"/>
  <c r="AQ23" i="1"/>
  <c r="AQ22" i="1"/>
  <c r="AQ20" i="1"/>
  <c r="AQ19" i="1"/>
  <c r="AQ18" i="1"/>
  <c r="AK30" i="1"/>
  <c r="AM30" i="1" s="1"/>
  <c r="AK29" i="1"/>
  <c r="AM29" i="1" s="1"/>
  <c r="AF29" i="1"/>
  <c r="AH29" i="1" s="1"/>
  <c r="AF30" i="1"/>
  <c r="AH30" i="1" s="1"/>
  <c r="AA30" i="1"/>
  <c r="AC30" i="1" s="1"/>
  <c r="AA29" i="1"/>
  <c r="AC29" i="1" s="1"/>
  <c r="AQ17" i="1"/>
  <c r="AP29" i="1"/>
  <c r="AR29" i="1" s="1"/>
  <c r="W28" i="1"/>
  <c r="AP30" i="1"/>
  <c r="AR30" i="1" s="1"/>
  <c r="AA23" i="1"/>
  <c r="AC23" i="1" s="1"/>
  <c r="AF23" i="1"/>
  <c r="AH23" i="1" s="1"/>
  <c r="AK23" i="1"/>
  <c r="AM23" i="1" s="1"/>
  <c r="AP23" i="1"/>
  <c r="AR23" i="1" s="1"/>
  <c r="V23" i="1"/>
  <c r="X23" i="1" s="1"/>
  <c r="V18" i="1"/>
  <c r="X18" i="1" s="1"/>
  <c r="AA18" i="1"/>
  <c r="AC18" i="1" s="1"/>
  <c r="AF18" i="1"/>
  <c r="AH18" i="1" s="1"/>
  <c r="AK18" i="1"/>
  <c r="AM18" i="1" s="1"/>
  <c r="AP18" i="1"/>
  <c r="AR18" i="1" s="1"/>
  <c r="V19" i="1"/>
  <c r="X19" i="1" s="1"/>
  <c r="AA19" i="1"/>
  <c r="AC19" i="1" s="1"/>
  <c r="AF19" i="1"/>
  <c r="AH19" i="1" s="1"/>
  <c r="AK19" i="1"/>
  <c r="AM19" i="1" s="1"/>
  <c r="AP19" i="1"/>
  <c r="AR19" i="1" s="1"/>
  <c r="V20" i="1"/>
  <c r="X20" i="1" s="1"/>
  <c r="AA20" i="1"/>
  <c r="AC20" i="1" s="1"/>
  <c r="AF20" i="1"/>
  <c r="AH20" i="1" s="1"/>
  <c r="AK20" i="1"/>
  <c r="AM20" i="1" s="1"/>
  <c r="AP20" i="1"/>
  <c r="AR20" i="1" s="1"/>
  <c r="V21" i="1"/>
  <c r="X21" i="1" s="1"/>
  <c r="AA21" i="1"/>
  <c r="AC21" i="1" s="1"/>
  <c r="AF21" i="1"/>
  <c r="AH21" i="1" s="1"/>
  <c r="AK21" i="1"/>
  <c r="AM21" i="1" s="1"/>
  <c r="AP21" i="1"/>
  <c r="AR21" i="1" s="1"/>
  <c r="V22" i="1"/>
  <c r="X22" i="1" s="1"/>
  <c r="AA22" i="1"/>
  <c r="AC22" i="1" s="1"/>
  <c r="AF22" i="1"/>
  <c r="AH22" i="1" s="1"/>
  <c r="AK22" i="1"/>
  <c r="AM22" i="1" s="1"/>
  <c r="AP22" i="1"/>
  <c r="AR22" i="1" s="1"/>
  <c r="V30" i="1"/>
  <c r="X30" i="1" s="1"/>
  <c r="V29" i="1"/>
  <c r="X29" i="1" s="1"/>
  <c r="AQ28" i="1" l="1"/>
  <c r="V17" i="1"/>
  <c r="X17" i="1" s="1"/>
  <c r="X24" i="1" s="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J13" i="4"/>
  <c r="AL13" i="4" s="1"/>
  <c r="AL35" i="4" s="1"/>
  <c r="AL42" i="4" s="1"/>
  <c r="AE13" i="4"/>
  <c r="AG13" i="4" s="1"/>
  <c r="AG35" i="4" s="1"/>
  <c r="AG42" i="4" s="1"/>
  <c r="Z13" i="4"/>
  <c r="AB13" i="4" s="1"/>
  <c r="AB35" i="4" s="1"/>
  <c r="U13" i="4"/>
  <c r="W13" i="4" s="1"/>
  <c r="W35" i="4" s="1"/>
  <c r="W42" i="4" s="1"/>
  <c r="AP25" i="1"/>
  <c r="AR25" i="1" s="1"/>
  <c r="AP17" i="1"/>
  <c r="AR17" i="1" s="1"/>
  <c r="AK17" i="1"/>
  <c r="AM17" i="1" s="1"/>
  <c r="AK25" i="1"/>
  <c r="AM25" i="1" s="1"/>
  <c r="AP31" i="1"/>
  <c r="AR31" i="1" s="1"/>
  <c r="AP28" i="1"/>
  <c r="AP27" i="1"/>
  <c r="AR27" i="1" s="1"/>
  <c r="AP26" i="1"/>
  <c r="AR26" i="1" s="1"/>
  <c r="AK31" i="1"/>
  <c r="AM31" i="1" s="1"/>
  <c r="AK28" i="1"/>
  <c r="AM28" i="1" s="1"/>
  <c r="AK27" i="1"/>
  <c r="AM27" i="1" s="1"/>
  <c r="AK26" i="1"/>
  <c r="AM26" i="1" s="1"/>
  <c r="AF31" i="1"/>
  <c r="AH31" i="1" s="1"/>
  <c r="AF28" i="1"/>
  <c r="AH28" i="1" s="1"/>
  <c r="AF27" i="1"/>
  <c r="AH27" i="1" s="1"/>
  <c r="AF26" i="1"/>
  <c r="AH26" i="1" s="1"/>
  <c r="AH32" i="1" s="1"/>
  <c r="AF25" i="1"/>
  <c r="AH25" i="1" s="1"/>
  <c r="AF17" i="1"/>
  <c r="AH17" i="1" s="1"/>
  <c r="AH24" i="1" s="1"/>
  <c r="AA31" i="1"/>
  <c r="AC31" i="1" s="1"/>
  <c r="AA28" i="1"/>
  <c r="AC28" i="1" s="1"/>
  <c r="AA27" i="1"/>
  <c r="AC27" i="1" s="1"/>
  <c r="AA26" i="1"/>
  <c r="AC26" i="1" s="1"/>
  <c r="AA25" i="1"/>
  <c r="AC25" i="1" s="1"/>
  <c r="AC32" i="1" s="1"/>
  <c r="AA17" i="1"/>
  <c r="AC17" i="1" s="1"/>
  <c r="AC24" i="1" s="1"/>
  <c r="V31" i="1"/>
  <c r="X31" i="1" s="1"/>
  <c r="V28" i="1"/>
  <c r="X28" i="1" s="1"/>
  <c r="V27" i="1"/>
  <c r="X27" i="1" s="1"/>
  <c r="V26" i="1"/>
  <c r="X26" i="1" s="1"/>
  <c r="X32" i="1" s="1"/>
  <c r="V25" i="1"/>
  <c r="X25" i="1" s="1"/>
  <c r="AR28" i="1" l="1"/>
  <c r="AR33" i="1"/>
  <c r="AB42" i="4"/>
  <c r="X33" i="1"/>
  <c r="AQ42" i="4"/>
  <c r="AH33" i="1"/>
  <c r="AC33" i="1" l="1"/>
  <c r="AM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00000000-0006-0000-0000-000001000000}">
      <text>
        <r>
          <rPr>
            <b/>
            <sz val="9"/>
            <color indexed="81"/>
            <rFont val="Tahoma"/>
            <family val="2"/>
          </rPr>
          <t>Fecha de la versión generada</t>
        </r>
      </text>
    </comment>
    <comment ref="I5" authorId="0" shapeId="0" xr:uid="{00000000-0006-0000-0000-000002000000}">
      <text>
        <r>
          <rPr>
            <b/>
            <sz val="9"/>
            <color indexed="81"/>
            <rFont val="Tahoma"/>
            <family val="2"/>
          </rPr>
          <t>Breve descripción del cambio realizado en la nueva versión</t>
        </r>
      </text>
    </comment>
    <comment ref="S10" authorId="1" shapeId="0" xr:uid="{00000000-0006-0000-0000-000003000000}">
      <text>
        <r>
          <rPr>
            <b/>
            <sz val="9"/>
            <color indexed="81"/>
            <rFont val="Tahoma"/>
            <family val="2"/>
          </rPr>
          <t>Seleccione la política de MIPG asociada a la meta</t>
        </r>
      </text>
    </comment>
    <comment ref="T10" authorId="1" shapeId="0" xr:uid="{00000000-0006-0000-0000-000004000000}">
      <text>
        <r>
          <rPr>
            <b/>
            <sz val="9"/>
            <color indexed="81"/>
            <rFont val="Tahoma"/>
            <family val="2"/>
          </rPr>
          <t>Seleccione el proyecto de inversión que financia o aporta al cumplimiento de la meta. En caso contrario, indique NO APLICA</t>
        </r>
      </text>
    </comment>
    <comment ref="A12" authorId="0" shapeId="0" xr:uid="{00000000-0006-0000-0000-000005000000}">
      <text>
        <r>
          <rPr>
            <b/>
            <sz val="9"/>
            <color indexed="81"/>
            <rFont val="Tahoma"/>
            <family val="2"/>
          </rPr>
          <t>Incluya el número del objetivo estratégico, de acuerdo con lo adoptado en el Plan Estratégico Institucional</t>
        </r>
      </text>
    </comment>
    <comment ref="B12" authorId="0" shapeId="0" xr:uid="{00000000-0006-0000-0000-000006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7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8000000}">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00000000-0006-0000-0000-000009000000}">
      <text>
        <r>
          <rPr>
            <b/>
            <sz val="9"/>
            <color indexed="81"/>
            <rFont val="Tahoma"/>
            <family val="2"/>
          </rPr>
          <t>Indique el área y grupo de trabajo (si se tiene), responsable de cumplir o ejecutar la meta</t>
        </r>
      </text>
    </comment>
    <comment ref="H12" authorId="0" shapeId="0" xr:uid="{00000000-0006-0000-0000-00000A000000}">
      <text>
        <r>
          <rPr>
            <b/>
            <sz val="9"/>
            <color indexed="81"/>
            <rFont val="Tahoma"/>
            <family val="2"/>
          </rPr>
          <t>Indique un nombre corto que refleje lo que pretende medir. 
Ej. Porcentaje de giros acumulados</t>
        </r>
      </text>
    </comment>
    <comment ref="I12"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00000000-0006-0000-0000-00000F000000}">
      <text>
        <r>
          <rPr>
            <b/>
            <sz val="9"/>
            <color indexed="81"/>
            <rFont val="Tahoma"/>
            <family val="2"/>
          </rPr>
          <t xml:space="preserve">Indique la magnitud programada para el trimestre. </t>
        </r>
      </text>
    </comment>
    <comment ref="N12" authorId="0" shapeId="0" xr:uid="{00000000-0006-0000-0000-000010000000}">
      <text>
        <r>
          <rPr>
            <b/>
            <sz val="9"/>
            <color indexed="81"/>
            <rFont val="Tahoma"/>
            <family val="2"/>
          </rPr>
          <t xml:space="preserve">Indique la magnitud programada para el trimestre. </t>
        </r>
      </text>
    </comment>
    <comment ref="O12" authorId="0" shapeId="0" xr:uid="{00000000-0006-0000-0000-000011000000}">
      <text>
        <r>
          <rPr>
            <b/>
            <sz val="9"/>
            <color indexed="81"/>
            <rFont val="Tahoma"/>
            <family val="2"/>
          </rPr>
          <t xml:space="preserve">Indique la magnitud programada para el trimestre. </t>
        </r>
      </text>
    </comment>
    <comment ref="P12" authorId="0" shapeId="0" xr:uid="{00000000-0006-0000-0000-000012000000}">
      <text>
        <r>
          <rPr>
            <b/>
            <sz val="9"/>
            <color indexed="81"/>
            <rFont val="Tahoma"/>
            <family val="2"/>
          </rPr>
          <t xml:space="preserve">Indique la magnitud programada para el trimestre. </t>
        </r>
      </text>
    </comment>
    <comment ref="Q12" authorId="0" shapeId="0" xr:uid="{00000000-0006-0000-0000-000013000000}">
      <text>
        <r>
          <rPr>
            <b/>
            <sz val="9"/>
            <color indexed="81"/>
            <rFont val="Tahoma"/>
            <family val="2"/>
          </rPr>
          <t>Indique la programación total de la vigencia. 
Debe ser coherente con la meta.</t>
        </r>
      </text>
    </comment>
    <comment ref="R12" authorId="0" shapeId="0" xr:uid="{00000000-0006-0000-0000-000014000000}">
      <text>
        <r>
          <rPr>
            <b/>
            <sz val="9"/>
            <color indexed="81"/>
            <rFont val="Tahoma"/>
            <family val="2"/>
          </rPr>
          <t xml:space="preserve">Indique el tipo de indicador: 
- Eficancia 
- Eficiencia 
- Efectividad </t>
        </r>
      </text>
    </comment>
    <comment ref="U12" authorId="0" shapeId="0" xr:uid="{00000000-0006-0000-0000-000015000000}">
      <text>
        <r>
          <rPr>
            <b/>
            <sz val="9"/>
            <color indexed="81"/>
            <rFont val="Tahoma"/>
            <family val="2"/>
          </rPr>
          <t>Indique la magnitud programada</t>
        </r>
      </text>
    </comment>
    <comment ref="V12" authorId="0" shapeId="0" xr:uid="{00000000-0006-0000-0000-000016000000}">
      <text>
        <r>
          <rPr>
            <b/>
            <sz val="9"/>
            <color indexed="81"/>
            <rFont val="Tahoma"/>
            <family val="2"/>
          </rPr>
          <t>Indique la magnitud ejecutada. Corresponde al resultado de medir el indicador de la meta</t>
        </r>
      </text>
    </comment>
    <comment ref="W12" authorId="0" shapeId="0" xr:uid="{00000000-0006-0000-0000-000017000000}">
      <text>
        <r>
          <rPr>
            <b/>
            <sz val="9"/>
            <color indexed="81"/>
            <rFont val="Tahoma"/>
            <family val="2"/>
          </rPr>
          <t>Es el resultado porcentual de dividir lo ejecutado vs. lo programado. En caso de sobre ejecución, el resultado máximo es el 100%</t>
        </r>
      </text>
    </comment>
    <comment ref="X12" authorId="0" shapeId="0" xr:uid="{00000000-0006-0000-0000-000018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00000000-0006-0000-0000-000019000000}">
      <text>
        <r>
          <rPr>
            <b/>
            <sz val="9"/>
            <color indexed="81"/>
            <rFont val="Tahoma"/>
            <family val="2"/>
          </rPr>
          <t xml:space="preserve">Indicar el nombre concreto de la evidencia aportada. </t>
        </r>
      </text>
    </comment>
    <comment ref="Z12" authorId="0" shapeId="0" xr:uid="{00000000-0006-0000-0000-00001A000000}">
      <text>
        <r>
          <rPr>
            <b/>
            <sz val="9"/>
            <color indexed="81"/>
            <rFont val="Tahoma"/>
            <family val="2"/>
          </rPr>
          <t>Indique la magnitud programada</t>
        </r>
      </text>
    </comment>
    <comment ref="AA12" authorId="0" shapeId="0" xr:uid="{00000000-0006-0000-0000-00001B000000}">
      <text>
        <r>
          <rPr>
            <b/>
            <sz val="9"/>
            <color indexed="81"/>
            <rFont val="Tahoma"/>
            <family val="2"/>
          </rPr>
          <t>Indique la magnitud ejecutada. Corresponde al resultado de medir el indicador de la meta</t>
        </r>
      </text>
    </comment>
    <comment ref="AB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AC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00000000-0006-0000-0000-00001E000000}">
      <text>
        <r>
          <rPr>
            <b/>
            <sz val="9"/>
            <color indexed="81"/>
            <rFont val="Tahoma"/>
            <family val="2"/>
          </rPr>
          <t xml:space="preserve">Indicar el nombre concreto de la evidencia aportada. </t>
        </r>
      </text>
    </comment>
    <comment ref="AE12" authorId="0" shapeId="0" xr:uid="{00000000-0006-0000-0000-00001F000000}">
      <text>
        <r>
          <rPr>
            <b/>
            <sz val="9"/>
            <color indexed="81"/>
            <rFont val="Tahoma"/>
            <family val="2"/>
          </rPr>
          <t>Indique la magnitud programada</t>
        </r>
      </text>
    </comment>
    <comment ref="AF12" authorId="0" shapeId="0" xr:uid="{00000000-0006-0000-0000-000020000000}">
      <text>
        <r>
          <rPr>
            <b/>
            <sz val="9"/>
            <color indexed="81"/>
            <rFont val="Tahoma"/>
            <family val="2"/>
          </rPr>
          <t>Indique la magnitud ejecutada. Corresponde al resultado de medir el indicador de la meta</t>
        </r>
      </text>
    </comment>
    <comment ref="AG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H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00000000-0006-0000-0000-000023000000}">
      <text>
        <r>
          <rPr>
            <b/>
            <sz val="9"/>
            <color indexed="81"/>
            <rFont val="Tahoma"/>
            <family val="2"/>
          </rPr>
          <t xml:space="preserve">Indicar el nombre concreto de la evidencia aportada. </t>
        </r>
      </text>
    </comment>
    <comment ref="AJ12" authorId="0" shapeId="0" xr:uid="{00000000-0006-0000-0000-000024000000}">
      <text>
        <r>
          <rPr>
            <b/>
            <sz val="9"/>
            <color indexed="81"/>
            <rFont val="Tahoma"/>
            <family val="2"/>
          </rPr>
          <t>Indique la magnitud programada</t>
        </r>
      </text>
    </comment>
    <comment ref="AK12" authorId="0" shapeId="0" xr:uid="{00000000-0006-0000-0000-000025000000}">
      <text>
        <r>
          <rPr>
            <b/>
            <sz val="9"/>
            <color indexed="81"/>
            <rFont val="Tahoma"/>
            <family val="2"/>
          </rPr>
          <t>Indique la magnitud ejecutada. Corresponde al resultado de medir el indicador de la meta</t>
        </r>
      </text>
    </comment>
    <comment ref="AL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M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00000000-0006-0000-0000-000028000000}">
      <text>
        <r>
          <rPr>
            <b/>
            <sz val="9"/>
            <color indexed="81"/>
            <rFont val="Tahoma"/>
            <family val="2"/>
          </rPr>
          <t xml:space="preserve">Indicar el nombre concreto de la evidencia aportada. </t>
        </r>
      </text>
    </comment>
    <comment ref="AO12" authorId="0" shapeId="0" xr:uid="{00000000-0006-0000-0000-000029000000}">
      <text>
        <r>
          <rPr>
            <b/>
            <sz val="9"/>
            <color indexed="81"/>
            <rFont val="Tahoma"/>
            <family val="2"/>
          </rPr>
          <t>Indique la magnitud total programada para la vigencia</t>
        </r>
      </text>
    </comment>
    <comment ref="AP12" authorId="0" shapeId="0" xr:uid="{00000000-0006-0000-0000-00002A000000}">
      <text>
        <r>
          <rPr>
            <b/>
            <sz val="9"/>
            <color indexed="81"/>
            <rFont val="Tahoma"/>
            <family val="2"/>
          </rPr>
          <t xml:space="preserve">Indique la magnitud ejecutada acumulada para la vigencia </t>
        </r>
      </text>
    </comment>
    <comment ref="AQ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R12" authorId="0" shapeId="0" xr:uid="{00000000-0006-0000-0000-00002C000000}">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tc={B37A08AE-D78F-415A-BF67-DD0BE578ECF0}</author>
  </authors>
  <commentList>
    <comment ref="E4" authorId="0" shapeId="0" xr:uid="{00000000-0006-0000-0100-000001000000}">
      <text>
        <r>
          <rPr>
            <b/>
            <sz val="9"/>
            <color indexed="81"/>
            <rFont val="Tahoma"/>
            <family val="2"/>
          </rPr>
          <t>Cuadro que resume los cambios realizados de una versión a otra</t>
        </r>
      </text>
    </comment>
    <comment ref="E5" authorId="0" shapeId="0" xr:uid="{00000000-0006-0000-0100-000002000000}">
      <text>
        <r>
          <rPr>
            <b/>
            <sz val="9"/>
            <color indexed="81"/>
            <rFont val="Tahoma"/>
            <family val="2"/>
          </rPr>
          <t xml:space="preserve">Número consecutivo de la versión generada </t>
        </r>
      </text>
    </comment>
    <comment ref="F5" authorId="0" shapeId="0" xr:uid="{00000000-0006-0000-0100-000003000000}">
      <text>
        <r>
          <rPr>
            <b/>
            <sz val="9"/>
            <color indexed="81"/>
            <rFont val="Tahoma"/>
            <family val="2"/>
          </rPr>
          <t>Fecha de la versión generada</t>
        </r>
      </text>
    </comment>
    <comment ref="G5" authorId="0" shapeId="0" xr:uid="{00000000-0006-0000-0100-000004000000}">
      <text>
        <r>
          <rPr>
            <b/>
            <sz val="9"/>
            <color indexed="81"/>
            <rFont val="Tahoma"/>
            <family val="2"/>
          </rPr>
          <t>Breve descripción del cambio realizado en la nueva versión</t>
        </r>
      </text>
    </comment>
    <comment ref="Q14" authorId="1" shapeId="0" xr:uid="{00000000-0006-0000-0100-000005000000}">
      <text>
        <r>
          <rPr>
            <b/>
            <sz val="9"/>
            <color indexed="81"/>
            <rFont val="Tahoma"/>
            <family val="2"/>
          </rPr>
          <t>Seleccione la política de MIPG asociada a la meta</t>
        </r>
      </text>
    </comment>
    <comment ref="R14" authorId="1" shapeId="0" xr:uid="{00000000-0006-0000-0100-000006000000}">
      <text>
        <r>
          <rPr>
            <b/>
            <sz val="9"/>
            <color indexed="81"/>
            <rFont val="Tahoma"/>
            <family val="2"/>
          </rPr>
          <t>Seleccione el proyecto de inversión que financia o aporta al cumplimiento de la meta. En caso contrario, indique NO APLICA</t>
        </r>
      </text>
    </comment>
    <comment ref="A16" authorId="0" shapeId="0" xr:uid="{00000000-0006-0000-0100-000007000000}">
      <text>
        <r>
          <rPr>
            <b/>
            <sz val="9"/>
            <color indexed="81"/>
            <rFont val="Tahoma"/>
            <family val="2"/>
          </rPr>
          <t>Incluya el número del objetivo estratégico, de acuerdo con lo adoptado en el Plan Estratégico Institucional</t>
        </r>
      </text>
    </comment>
    <comment ref="B16" authorId="0" shapeId="0" xr:uid="{00000000-0006-0000-0100-000008000000}">
      <text>
        <r>
          <rPr>
            <b/>
            <sz val="9"/>
            <color indexed="81"/>
            <rFont val="Tahoma"/>
            <family val="2"/>
          </rPr>
          <t>Incluya el objetivo estratégico, de acuerdo con lo adoptado en el Plan Estratégico Institucional, al cual se asocia la meta</t>
        </r>
      </text>
    </comment>
    <comment ref="C16" authorId="0" shapeId="0" xr:uid="{00000000-0006-0000-0100-000009000000}">
      <text>
        <r>
          <rPr>
            <b/>
            <sz val="9"/>
            <color indexed="81"/>
            <rFont val="Tahoma"/>
            <family val="2"/>
          </rPr>
          <t>Escriba el número de la meta, en orden consecutivo</t>
        </r>
      </text>
    </comment>
    <comment ref="D16"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6" authorId="0" shapeId="0" xr:uid="{00000000-0006-0000-0100-00000B000000}">
      <text>
        <r>
          <rPr>
            <b/>
            <sz val="9"/>
            <color indexed="81"/>
            <rFont val="Tahoma"/>
            <family val="2"/>
          </rPr>
          <t xml:space="preserve">Seleccione la opción que corresponda
</t>
        </r>
      </text>
    </comment>
    <comment ref="F16" authorId="0" shapeId="0" xr:uid="{00000000-0006-0000-0100-00000C000000}">
      <text>
        <r>
          <rPr>
            <b/>
            <sz val="9"/>
            <color indexed="81"/>
            <rFont val="Tahoma"/>
            <family val="2"/>
          </rPr>
          <t>Indique un nombre corto que refleje lo que pretende medir. 
Ej. Porcentaje de giros acumulados</t>
        </r>
      </text>
    </comment>
    <comment ref="G16"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6" authorId="0" shapeId="0" xr:uid="{00000000-0006-0000-0100-00000E000000}">
      <text>
        <r>
          <rPr>
            <b/>
            <sz val="9"/>
            <color indexed="81"/>
            <rFont val="Tahoma"/>
            <family val="2"/>
          </rPr>
          <t>Valor inicial que se toma como referencia para comparar el avance de la meta. Es imporante indicar la magnitud, unidad de medida y la vigencia en la cual se obtuvo</t>
        </r>
      </text>
    </comment>
    <comment ref="I16" authorId="0" shapeId="0" xr:uid="{00000000-0006-0000-0100-00000F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6"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6" authorId="0" shapeId="0" xr:uid="{00000000-0006-0000-0100-000011000000}">
      <text>
        <r>
          <rPr>
            <b/>
            <sz val="9"/>
            <color indexed="81"/>
            <rFont val="Tahoma"/>
            <family val="2"/>
          </rPr>
          <t xml:space="preserve">Indique la magnitud programada para el trimestre. </t>
        </r>
      </text>
    </comment>
    <comment ref="L16" authorId="0" shapeId="0" xr:uid="{00000000-0006-0000-0100-000012000000}">
      <text>
        <r>
          <rPr>
            <b/>
            <sz val="9"/>
            <color indexed="81"/>
            <rFont val="Tahoma"/>
            <family val="2"/>
          </rPr>
          <t xml:space="preserve">Indique la magnitud programada para el trimestre. </t>
        </r>
      </text>
    </comment>
    <comment ref="M16" authorId="0" shapeId="0" xr:uid="{00000000-0006-0000-0100-000013000000}">
      <text>
        <r>
          <rPr>
            <b/>
            <sz val="9"/>
            <color indexed="81"/>
            <rFont val="Tahoma"/>
            <family val="2"/>
          </rPr>
          <t xml:space="preserve">Indique la magnitud programada para el trimestre. </t>
        </r>
      </text>
    </comment>
    <comment ref="N16" authorId="0" shapeId="0" xr:uid="{00000000-0006-0000-0100-000014000000}">
      <text>
        <r>
          <rPr>
            <b/>
            <sz val="9"/>
            <color indexed="81"/>
            <rFont val="Tahoma"/>
            <family val="2"/>
          </rPr>
          <t xml:space="preserve">Indique la magnitud programada para el trimestre. </t>
        </r>
      </text>
    </comment>
    <comment ref="O16" authorId="0" shapeId="0" xr:uid="{00000000-0006-0000-0100-000015000000}">
      <text>
        <r>
          <rPr>
            <b/>
            <sz val="9"/>
            <color indexed="81"/>
            <rFont val="Tahoma"/>
            <family val="2"/>
          </rPr>
          <t>Indique la programación total de la vigencia. 
Debe ser coherente con la meta.</t>
        </r>
      </text>
    </comment>
    <comment ref="P16" authorId="0" shapeId="0" xr:uid="{00000000-0006-0000-0100-000016000000}">
      <text>
        <r>
          <rPr>
            <b/>
            <sz val="9"/>
            <color indexed="81"/>
            <rFont val="Tahoma"/>
            <family val="2"/>
          </rPr>
          <t xml:space="preserve">Indique el tipo de indicador: 
- Eficancia 
- Eficiencia 
- Efectividad </t>
        </r>
      </text>
    </comment>
    <comment ref="S16" authorId="0" shapeId="0" xr:uid="{00000000-0006-0000-0100-000017000000}">
      <text>
        <r>
          <rPr>
            <b/>
            <sz val="9"/>
            <color indexed="81"/>
            <rFont val="Tahoma"/>
            <family val="2"/>
          </rPr>
          <t>Indique la evidencia a presentar del cumplimiento de la meta. Se debe redactar de forma concreta y coherente con la meta</t>
        </r>
      </text>
    </comment>
    <comment ref="T16" authorId="0" shapeId="0" xr:uid="{00000000-0006-0000-0100-000018000000}">
      <text>
        <r>
          <rPr>
            <b/>
            <sz val="9"/>
            <color indexed="81"/>
            <rFont val="Tahoma"/>
            <family val="2"/>
          </rPr>
          <t>Indique la herramienta o aplicativo donde reposa la información que da origen al entregable o en el que es posible contrastar o verificar la información de ser necesario.</t>
        </r>
      </text>
    </comment>
    <comment ref="U16" authorId="0" shapeId="0" xr:uid="{00000000-0006-0000-0100-000019000000}">
      <text>
        <r>
          <rPr>
            <b/>
            <sz val="9"/>
            <color indexed="81"/>
            <rFont val="Tahoma"/>
            <family val="2"/>
          </rPr>
          <t>Indique el área y grupo de trabajo (si se tiene), responsable de cumplir o ejecutar la meta</t>
        </r>
      </text>
    </comment>
    <comment ref="V16" authorId="0" shapeId="0" xr:uid="{00000000-0006-0000-0100-00001A000000}">
      <text>
        <r>
          <rPr>
            <b/>
            <sz val="9"/>
            <color indexed="81"/>
            <rFont val="Tahoma"/>
            <family val="2"/>
          </rPr>
          <t>Indique la magnitud programada</t>
        </r>
      </text>
    </comment>
    <comment ref="W16" authorId="0" shapeId="0" xr:uid="{00000000-0006-0000-0100-00001B000000}">
      <text>
        <r>
          <rPr>
            <b/>
            <sz val="9"/>
            <color indexed="81"/>
            <rFont val="Tahoma"/>
            <family val="2"/>
          </rPr>
          <t>Indique la magnitud ejecutada. Corresponde al resultado de medir el indicador de la meta</t>
        </r>
      </text>
    </comment>
    <comment ref="X16" authorId="0" shapeId="0" xr:uid="{00000000-0006-0000-0100-00001C000000}">
      <text>
        <r>
          <rPr>
            <b/>
            <sz val="9"/>
            <color indexed="81"/>
            <rFont val="Tahoma"/>
            <family val="2"/>
          </rPr>
          <t>Es el resultado porcentual de dividir lo ejecutado vs. lo programado. En caso de sobre ejecución, el resultado máximo es el 100%</t>
        </r>
      </text>
    </comment>
    <comment ref="Y16" authorId="0" shapeId="0" xr:uid="{00000000-0006-0000-01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6" authorId="0" shapeId="0" xr:uid="{00000000-0006-0000-0100-00001E000000}">
      <text>
        <r>
          <rPr>
            <b/>
            <sz val="9"/>
            <color indexed="81"/>
            <rFont val="Tahoma"/>
            <family val="2"/>
          </rPr>
          <t xml:space="preserve">Indicar el nombre concreto de la evidencia aportada. </t>
        </r>
      </text>
    </comment>
    <comment ref="AA16" authorId="0" shapeId="0" xr:uid="{00000000-0006-0000-0100-00001F000000}">
      <text>
        <r>
          <rPr>
            <b/>
            <sz val="9"/>
            <color indexed="81"/>
            <rFont val="Tahoma"/>
            <family val="2"/>
          </rPr>
          <t>Indique la magnitud programada</t>
        </r>
      </text>
    </comment>
    <comment ref="AB16" authorId="0" shapeId="0" xr:uid="{00000000-0006-0000-0100-000020000000}">
      <text>
        <r>
          <rPr>
            <b/>
            <sz val="9"/>
            <color indexed="81"/>
            <rFont val="Tahoma"/>
            <family val="2"/>
          </rPr>
          <t>Indique la magnitud ejecutada. Corresponde al resultado de medir el indicador de la meta</t>
        </r>
      </text>
    </comment>
    <comment ref="AC16" authorId="0" shapeId="0" xr:uid="{00000000-0006-0000-0100-000021000000}">
      <text>
        <r>
          <rPr>
            <b/>
            <sz val="9"/>
            <color indexed="81"/>
            <rFont val="Tahoma"/>
            <family val="2"/>
          </rPr>
          <t>Es el resultado porcentual de dividir lo ejecutado vs. lo programado. En caso de sobre ejecución, el resultado máximo es el 100%</t>
        </r>
      </text>
    </comment>
    <comment ref="AD16" authorId="0" shapeId="0" xr:uid="{00000000-0006-0000-01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6" authorId="0" shapeId="0" xr:uid="{00000000-0006-0000-0100-000023000000}">
      <text>
        <r>
          <rPr>
            <b/>
            <sz val="9"/>
            <color indexed="81"/>
            <rFont val="Tahoma"/>
            <family val="2"/>
          </rPr>
          <t xml:space="preserve">Indicar el nombre concreto de la evidencia aportada. </t>
        </r>
      </text>
    </comment>
    <comment ref="AF16" authorId="0" shapeId="0" xr:uid="{00000000-0006-0000-0100-000024000000}">
      <text>
        <r>
          <rPr>
            <b/>
            <sz val="9"/>
            <color indexed="81"/>
            <rFont val="Tahoma"/>
            <family val="2"/>
          </rPr>
          <t>Indique la magnitud programada</t>
        </r>
      </text>
    </comment>
    <comment ref="AG16" authorId="0" shapeId="0" xr:uid="{00000000-0006-0000-0100-000025000000}">
      <text>
        <r>
          <rPr>
            <b/>
            <sz val="9"/>
            <color indexed="81"/>
            <rFont val="Tahoma"/>
            <family val="2"/>
          </rPr>
          <t>Indique la magnitud ejecutada. Corresponde al resultado de medir el indicador de la meta</t>
        </r>
      </text>
    </comment>
    <comment ref="AH16" authorId="0" shapeId="0" xr:uid="{00000000-0006-0000-0100-000026000000}">
      <text>
        <r>
          <rPr>
            <b/>
            <sz val="9"/>
            <color indexed="81"/>
            <rFont val="Tahoma"/>
            <family val="2"/>
          </rPr>
          <t>Es el resultado porcentual de dividir lo ejecutado vs. lo programado. En caso de sobre ejecución, el resultado máximo es el 100%</t>
        </r>
      </text>
    </comment>
    <comment ref="AI16" authorId="0" shapeId="0" xr:uid="{00000000-0006-0000-01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6" authorId="0" shapeId="0" xr:uid="{00000000-0006-0000-0100-000028000000}">
      <text>
        <r>
          <rPr>
            <b/>
            <sz val="9"/>
            <color indexed="81"/>
            <rFont val="Tahoma"/>
            <family val="2"/>
          </rPr>
          <t xml:space="preserve">Indicar el nombre concreto de la evidencia aportada. </t>
        </r>
      </text>
    </comment>
    <comment ref="AK16" authorId="0" shapeId="0" xr:uid="{00000000-0006-0000-0100-000029000000}">
      <text>
        <r>
          <rPr>
            <b/>
            <sz val="9"/>
            <color indexed="81"/>
            <rFont val="Tahoma"/>
            <family val="2"/>
          </rPr>
          <t>Indique la magnitud programada</t>
        </r>
      </text>
    </comment>
    <comment ref="AL16" authorId="0" shapeId="0" xr:uid="{00000000-0006-0000-0100-00002A000000}">
      <text>
        <r>
          <rPr>
            <b/>
            <sz val="9"/>
            <color indexed="81"/>
            <rFont val="Tahoma"/>
            <family val="2"/>
          </rPr>
          <t>Indique la magnitud ejecutada. Corresponde al resultado de medir el indicador de la meta</t>
        </r>
      </text>
    </comment>
    <comment ref="AM16" authorId="0" shapeId="0" xr:uid="{00000000-0006-0000-0100-00002B000000}">
      <text>
        <r>
          <rPr>
            <b/>
            <sz val="9"/>
            <color indexed="81"/>
            <rFont val="Tahoma"/>
            <family val="2"/>
          </rPr>
          <t>Es el resultado porcentual de dividir lo ejecutado vs. lo programado. En caso de sobre ejecución, el resultado máximo es el 100%</t>
        </r>
      </text>
    </comment>
    <comment ref="AN16" authorId="0" shapeId="0" xr:uid="{00000000-0006-0000-01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6" authorId="0" shapeId="0" xr:uid="{00000000-0006-0000-0100-00002D000000}">
      <text>
        <r>
          <rPr>
            <b/>
            <sz val="9"/>
            <color indexed="81"/>
            <rFont val="Tahoma"/>
            <family val="2"/>
          </rPr>
          <t xml:space="preserve">Indicar el nombre concreto de la evidencia aportada. </t>
        </r>
      </text>
    </comment>
    <comment ref="AP16" authorId="0" shapeId="0" xr:uid="{00000000-0006-0000-0100-00002E000000}">
      <text>
        <r>
          <rPr>
            <b/>
            <sz val="9"/>
            <color indexed="81"/>
            <rFont val="Tahoma"/>
            <family val="2"/>
          </rPr>
          <t>Indique la magnitud total programada para la vigencia</t>
        </r>
      </text>
    </comment>
    <comment ref="AQ16" authorId="0" shapeId="0" xr:uid="{00000000-0006-0000-0100-00002F000000}">
      <text>
        <r>
          <rPr>
            <b/>
            <sz val="9"/>
            <color indexed="81"/>
            <rFont val="Tahoma"/>
            <family val="2"/>
          </rPr>
          <t xml:space="preserve">Indique la magnitud ejecutada acumulada para la vigencia </t>
        </r>
      </text>
    </comment>
    <comment ref="AR16" authorId="0" shapeId="0" xr:uid="{00000000-0006-0000-0100-000030000000}">
      <text>
        <r>
          <rPr>
            <b/>
            <sz val="9"/>
            <color indexed="81"/>
            <rFont val="Tahoma"/>
            <family val="2"/>
          </rPr>
          <t>Es el resultado porcentual de dividir lo ejecutado vs. lo programado. En caso de sobre ejecución, el resultado máximo es el 100%</t>
        </r>
      </text>
    </comment>
    <comment ref="AS16" authorId="0" shapeId="0" xr:uid="{00000000-0006-0000-0100-000031000000}">
      <text>
        <r>
          <rPr>
            <b/>
            <sz val="9"/>
            <color indexed="81"/>
            <rFont val="Tahoma"/>
            <family val="2"/>
          </rPr>
          <t>Es la descripción detallada de los avances y logros obtenidos con la ejecución de la meta acumulados para la vigencia</t>
        </r>
      </text>
    </comment>
    <comment ref="D24" authorId="0" shapeId="0" xr:uid="{00000000-0006-0000-0100-000032000000}">
      <text>
        <r>
          <rPr>
            <b/>
            <sz val="9"/>
            <color indexed="81"/>
            <rFont val="Tahoma"/>
            <family val="2"/>
          </rPr>
          <t>Promedio obtenido para el periodo x 80%</t>
        </r>
      </text>
    </comment>
    <comment ref="W26" authorId="2" shapeId="0" xr:uid="{B37A08AE-D78F-415A-BF67-DD0BE578ECF0}">
      <text>
        <t>[Threaded comment]
Your version of Excel allows you to read this threaded comment; however, any edits to it will get removed if the file is opened in a newer version of Excel. Learn more: https://go.microsoft.com/fwlink/?linkid=870924
Comment:
    Esta meta debe ser programada conforme con lo establecido en el cronograma de actualización documental</t>
      </text>
    </comment>
    <comment ref="D32" authorId="0" shapeId="0" xr:uid="{00000000-0006-0000-0100-000033000000}">
      <text>
        <r>
          <rPr>
            <b/>
            <sz val="9"/>
            <color indexed="81"/>
            <rFont val="Tahoma"/>
            <family val="2"/>
          </rPr>
          <t>Promedio obtenido en las metas transversales para el periodo x 20%</t>
        </r>
      </text>
    </comment>
    <comment ref="D33" authorId="0" shapeId="0" xr:uid="{00000000-0006-0000-01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<sst xmlns="http://schemas.openxmlformats.org/spreadsheetml/2006/main" count="540" uniqueCount="278">
  <si>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</si>
  <si>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</si>
  <si>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</si>
  <si>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</si>
  <si>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</si>
  <si>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</si>
  <si>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</si>
  <si>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</si>
  <si>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</si>
  <si>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</si>
  <si>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</si>
  <si>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</si>
  <si>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</si>
  <si>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</si>
  <si>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</si>
  <si>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</si>
  <si>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</si>
  <si>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</si>
  <si>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</si>
  <si>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</si>
  <si>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</si>
  <si>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</si>
  <si>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</si>
  <si>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</si>
  <si>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</si>
  <si>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</si>
  <si>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</si>
  <si>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</si>
  <si>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</si>
  <si>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</si>
  <si>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</si>
  <si>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</si>
  <si>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</si>
  <si>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</si>
  <si>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</si>
  <si>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</si>
  <si>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</si>
  <si>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</si>
  <si>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</si>
  <si>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</si>
  <si>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SERVICIO ATENCION A LA CIUDADANIA</t>
    </r>
  </si>
  <si>
    <r>
      <rPr>
        <b/>
        <sz val="11"/>
        <color rgb="FF000000"/>
        <rFont val="Calibri Light"/>
        <family val="2"/>
      </rPr>
      <t xml:space="preserve">Código: </t>
    </r>
    <r>
      <rPr>
        <sz val="11"/>
        <color rgb="FF000000"/>
        <rFont val="Calibri Light"/>
        <family val="2"/>
      </rPr>
      <t xml:space="preserve">PLE-PIN-F017
</t>
    </r>
    <r>
      <rPr>
        <b/>
        <sz val="11"/>
        <color rgb="FF000000"/>
        <rFont val="Calibri Light"/>
        <family val="2"/>
      </rPr>
      <t>Versión: 7
Vigencia desde:21 de enero de 2025 
Caso HOLA: 113317</t>
    </r>
  </si>
  <si>
    <t>VIGENCIA DE LA PLANEACIÓN 2025</t>
  </si>
  <si>
    <t>Subsecretaría de Gestión Institucional (Servicio de Atención a la Ciudadanía)</t>
  </si>
  <si>
    <t>CONTROL DE CAMBIOS</t>
  </si>
  <si>
    <t>VERSIÓN</t>
  </si>
  <si>
    <t>28 de enero de 2025</t>
  </si>
  <si>
    <r>
      <t xml:space="preserve">Publicación del plan de gestión aprobado. Caso HOLA: </t>
    </r>
    <r>
      <rPr>
        <b/>
        <sz val="11"/>
        <color theme="1"/>
        <rFont val="Calibri Light"/>
        <family val="2"/>
        <scheme val="major"/>
      </rPr>
      <t>116039</t>
    </r>
  </si>
  <si>
    <t>07 de marzo de 2025</t>
  </si>
  <si>
    <t>Se realiza ajuste en la programacion de la meta MT2 debido a  modificacion del cronograma de actualizacion  documental  solicitado por parte de  la Analista del proceso Angela Cabeza de la OAP  Caso HOLA No 129821</t>
  </si>
  <si>
    <t>16 de abril de 2025</t>
  </si>
  <si>
    <t>Para el primer trimestre de la vigencia 2025, el Plan de Gestión del proceso Servicio de Atencion a la Ciudadania  SAC   alcanzó un nivel de desempeño del 99,82% y 43,00% acumulado para la vigencia.</t>
  </si>
  <si>
    <t>26 de mayo de 2025</t>
  </si>
  <si>
    <t>Se realiza ajuste teniendo en cuenta el memorando de alcance  Radicado No. 20254600193883 Fecha: 23-05-2025 de la Oficina de Atencion a la Ciudadania sobre la meta transversal No MT4 y MT5, del Plan de Gestión de la Oficina de Atencion a la Ciudadania alcanzó un nivel de desempeño del 99,91% y del 43,02% acumulado para la vigencia</t>
  </si>
  <si>
    <t>16 de julio de 2025</t>
  </si>
  <si>
    <t>Para el II trimestre de la vigencia 2025, el Plan de Gestión del proceso Servicio de Atencion a la Ciudadania  SAC   alcanzó un nivel de desempeño del  95,01% y 55,01% acumulado para la vigencia.</t>
  </si>
  <si>
    <t>16 de octubre de 2025</t>
  </si>
  <si>
    <t>Para el III trimestre de la vigencia 2025, el Plan de Gestión del proceso Servicio de Atencion a la Ciudadania  SAC   alcanzó un nivel de desempeño del  100,00% y 76,19% acumulado para la vigencia.</t>
  </si>
  <si>
    <t>19 de enero de 2026</t>
  </si>
  <si>
    <t>Para el IV trimestre de la vigencia 2025, el Plan de Gestión del proceso Servicio de Atencion a la Ciudadania  SAC   alcanzó un nivel de desempeño del  97,82% y 98,06%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</si>
  <si>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</si>
  <si>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</si>
  <si>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</si>
  <si>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</si>
  <si>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</si>
  <si>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</si>
  <si>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</si>
  <si>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</si>
  <si>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</si>
  <si>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Efectuar la entrega a los titulares o devolución a las entidades emisoras del 90% de los documentos de identificación extraviados que cumplen con el tiempo de custodia definidos en el procedimiento.</t>
  </si>
  <si>
    <t>Gestión</t>
  </si>
  <si>
    <t>Porcentaje de entrega o devolución de Documentos Extraviados</t>
  </si>
  <si>
    <t>(Número  total de documentos entregados o devueltos en 2.025 / Número total de documentos registrados en el aplicativo SIDE-BIZAGI que cumplen con el tiempo de custodia) * 100</t>
  </si>
  <si>
    <t>Cantidad de documentos registrados en el aplicativo SIDE-BIZAGI con corte al 1 de enero de 2025.</t>
  </si>
  <si>
    <t>Creciente</t>
  </si>
  <si>
    <t>Porcentaje  de entrega o devolución de documentos extraviados</t>
  </si>
  <si>
    <t>Eficacia</t>
  </si>
  <si>
    <t>Política 7. Servicio al Ciudadano</t>
  </si>
  <si>
    <t>8037- Implementación de acciones orientadas a la gestión pública efectiva y transparente en la Secretaria Distrital de Gobierno de Bogotá D.C.</t>
  </si>
  <si>
    <t>Consolidado de seguimiento a la gestión del Banco de Documentos extraviados</t>
  </si>
  <si>
    <t>Reporte aplicativo SIDE-BIZAGI</t>
  </si>
  <si>
    <t>Subsecretaría de Gestión Institucional - Servicio a la Ciudadanía</t>
  </si>
  <si>
    <t>Para el cuarto primer trimestre del 2.025 se hizo entrega de 3.105 documentos extraviados, de los cuales 3,041 fueron devueltos a las entidades originadoras y 64 entregados al titular. Lo anterior,  frente al total de documentos registrados en el aplicativo SIDE-BIZAGI que cumplieron con el tiempo de custodia descrito en el instructivo. Con lo anterior se logró el 48% de porcentaje acumulado de  devolución de los documentos extraviados, lo que permite concluir que se superó en un 38% la meta programada para el trimestre evaluado.</t>
  </si>
  <si>
    <t>Consolidado actas de entrega de documentos a titulares, oficios de devolución a entidades generadores y oficios de recepción de documentos.</t>
  </si>
  <si>
    <t>Para el segundo trimestre del 2.025 se hizo entrega de 4.200 documentos extraviados, de los cuales 4.116 fueron devueltos a las entidades originadoras y 84 entregados al titular. Lo anterior,  frente al total de documentos registrados en el aplicativo SIDE-BIZAGI que cumplieron con el tiempo de custodia descrito en el instructivo. Como consecuencia, se logró el 67% de porcentaje acumulado de  devolución de los documentos extraviados, lo que permite concluir que se superó en un 37% la meta programada para el trimestre evaluado.</t>
  </si>
  <si>
    <t>Para el tercer trimestre del 2.025 se hizo entrega de 3.282 documentos extraviados, de los cuales 3.187 fueron devueltos a las entidades originadoras y 95 entregados al titular. Lo anterior,  frente al total de documentos registrados en el aplicativo SIDE-BIZAGI que cumplieron con el tiempo de custodia descrito en el instructivo. Como consecuencia, se logró el 79% de porcentaje acumulado de  devolución de los documentos extraviados, lo que permite concluir que se superó en un 19% la meta programada para el trimestre evaluado.</t>
  </si>
  <si>
    <t>Para el cuarto trimestre del 2.025 se hizo entrega de 2.533 documentos extraviados, de los cuales 2.470 fueron devueltos a las entidades originadoras y 63 entregados al titular. Lo anterior,  frente al total de documentos registrados en el aplicativo SIDE-BIZAGI que cumplieron con el tiempo de custodia descrito en el instructivo. Como consecuencia, se logró el 91% de porcentaje acumulado de  devolución de los documentos extraviados, lo que permite concluir que se superó en un 1% la meta programada para el trimestre evaluado.</t>
  </si>
  <si>
    <t>Se alcanzó un avance de 100,00% sobre el programado de la vigencia.</t>
  </si>
  <si>
    <t>Realizar cuatro (4) seguimientos a los puntos presenciales de Atención a la Ciudadanía (Nivel Central, Alcaldías Locales, Red CADE), para la verificación del cumplimiento de los criterios del formato "Monitoreo a la calidad del servicio - Alcaldías locales" del Plan de Acción de la Política Pública Distrital de Servicio a la Ciudadanía, así como del cumplimiento de Accesibilidad a Medios Físicos NTC 6047 de 2013 y la normaividada vigente, al igual, la implementación de la Política Pública de Atención a la Ciudadanía.</t>
  </si>
  <si>
    <t>Seguimiento a los puntos de atención a la ciudadanía para la verificación del cumplimiento de criterios.</t>
  </si>
  <si>
    <t>Número de seguimientos realizados a los puntos de atención a la ciudadanía</t>
  </si>
  <si>
    <t>4 visitas de seguimiento a los puntos de atención realizada en la vigencia 2024.</t>
  </si>
  <si>
    <t>Suma</t>
  </si>
  <si>
    <t>Acta de visitas realizadas.</t>
  </si>
  <si>
    <t>Formatos de verificación de  "Monitoreo a la calidad del servicio - Alcaldías locales" del plan de acción de la Política Pública Distrital de Servicio a la Ciudadanía, así como del cumplimiento de Accesibilidad a Medios Fisicos NTC 6047 de 2013 y la normaividada vigente, al igual, la implementación de la Política Pública de Atención a la Ciudadanía.</t>
  </si>
  <si>
    <t>Se realiza visita de seguimiento por parte de la oficina de Servicio de Atención a la Ciudadanía,  a los 28 puntos de atención presencial: (1) nivel central, veinte (20) Alcaldías Locales, Siete (7) SuperCADES, para verificar el cumplimiento de accesibilidad a medios físicos de conformidad a la NTC 6047 de 2013.</t>
  </si>
  <si>
    <t>Actas de visita y seguimiento al cumplimiento de las condiciones de la NTC 6047 de 2013 de accesibilidad a medios físicos.</t>
  </si>
  <si>
    <t>Se realiza visita de seguimiento por parte de la oficina de Servicio de Atención a la Ciudadanía,  a los 28 puntos de atención presencial: (1) nivel central, veinte (20) Alcaldías Locales, Siete (7) SuperCADES, para verificar el cumplimiento de accesibilidad a medios físicos de conformidad a la NTC 6047 de 2013 y la implementación de la Política Pública de Atención a la Ciudadanía. Al igual, se realiza una (1) nueva visita a lo localidad de suba en el marco de los ajustes razonables que se efectúan en la planta física del punto, para un total de (29) visitas.</t>
  </si>
  <si>
    <t>Se realiza visita de seguimiento por parte de la oficina de Servicio de Atención a la Ciudadanía,  a los 28 puntos de atención presencial: (1) nivel central, veinte (20) Alcaldías Locales, Siete (7) SuperCADES, para verificar el cumplimiento de accesibilidad a medios físicos de conformidad a la NTC 6047 de 2013 y la implementación de la Política Pública de Atención a la Ciudadanía.</t>
  </si>
  <si>
    <t>Se alcanzó un avance de 100% sobre el programado de la vigencia.</t>
  </si>
  <si>
    <t>Realizar un (1) evento para la exaltación y desarrollo de las habilidades y capacidades de las personas  con discapacidad  que permita fortalecer el impacto e incidencia de la Estrategia Gobierno Sin Límites.</t>
  </si>
  <si>
    <t>Evento de disminución de barreras</t>
  </si>
  <si>
    <t>Número de eventos de disminución de barreras realizados</t>
  </si>
  <si>
    <t>1 Evento de desarrollo de habilidades y capacidades realizada en la vigencia 2024.</t>
  </si>
  <si>
    <t>Número</t>
  </si>
  <si>
    <t>Actas de reuniones adelantadas en cada trimestre para la organización del evento, registros fotográficos, grabaciones de reuniones virtuales, archivos y anexos generales relacionados con el evento.</t>
  </si>
  <si>
    <t>Informes, reportes, planes y demás registros de información pertinentes al asunto.</t>
  </si>
  <si>
    <t>No Programada</t>
  </si>
  <si>
    <t xml:space="preserve">Meta no programada para el periodo </t>
  </si>
  <si>
    <t>En el marco de la estrategia “Gobierno sin Límites” a cargo del Servicio de Atención a la ciudadanía se realizó una actividad cultural denominada “la inclusión está de moda“ misma con la que se desarrolló un desfile de modas en donde niños y niñas con algun tipo  recaen sobre las personas con discapacidad. 
En este mismo evento se conmemoro el mes de la discapacidad establecido el acuerdo 245 de 2006 en donde se señalá el mes de octubre como el mes de las Personas con Discapacidad en el Distrito Capital con la finalidad de llevar a cabo diferentes actividades para el reconocimiento y visibilización de la población.
Esta actividad se desarrolló el día 5 de noviembre de la vigencia en un proceso de corresponsabilidad con el Centro Comercial Gran San y contó con la participación de niños, niñas y adolescentes de la Secretaría Distrital de la Mujer, Secretaría Distrital de Gobierno, Centro Comercial Gran San y Gimnasio Campestre Marie Curiede.</t>
  </si>
  <si>
    <t>Actas de asistencia y registro fotográfico de el evento desarrolladó.</t>
  </si>
  <si>
    <t>Realizar cuatro (4) ferias itinerantes de servicios enfocadas en la atención a la ciudadanía con enfoque diferencial, preferencial e incluyente en el territorio en el marco de la estrategia "Gobierno al Territorio".</t>
  </si>
  <si>
    <t>Ferias itinerantes de servicios</t>
  </si>
  <si>
    <t>Número de ferias itinerantes de servicios realizadas</t>
  </si>
  <si>
    <t>4 ferias realizadas en la vigencia 2024.</t>
  </si>
  <si>
    <t>Actas de asistencia y registro fotográfico de cada feria desarrollada</t>
  </si>
  <si>
    <t>Se llevó a cabo la primer feria itinerante durante el primer trimestre del 2025 , con un enfoque diferencial, preferencial e incluyente, en compañía de Alcaldías Locales de la zona, entidades distritales y entidades privadas cuyo objetivo fue brindar servicios alternos a la comunidad y hacer extensiva a ella la oferta institucional de la Secretaría Distrital de Gobierno, incluyendo otras entidades del distrito, actores locales y comunitarios entre otros. Esta feria se desarrolló el día 29 de marzo en la plazoleta del centro comercial El Ensueño, localidad de Ciudad Bolivar.</t>
  </si>
  <si>
    <t>Acta de los servicios prestados y los ciudadanos beneficiados, incluye planilla de asistencia, piezas publicitarias y registros fotográficos.</t>
  </si>
  <si>
    <t>Se llevó a cabo feria itinerante "Gobierno al Territorio" durante el segundo trimestre del 2025, con un enfoque diferencial, preferencial e incluyente, en compañía de Alcaldías Locales de la zona, entidades distritales y entidades privadas cuyo objetivo es brindar servicios alternos a la comunidad y hacer extensiva a ella la oferta institucional de la Secretaría Distrital de Gobierno, incluyendo otras entidades del distrito, entidades nacionales, entidades privadas,  actores locales y comunitarios entre otros.  La feria en mención se desarrolló el día 14 de junio en el Parque Rincón Amberes ubicado en la Cra. 93# 128C - 10 localidad de Suba.</t>
  </si>
  <si>
    <t>Se llevó a cabo feria itinerante "Gobierno al Territorio" durante el tercer trimestre del 2025, con un enfoque diferencial, preferencial e incluyente, en compañía de Alcaldías Locales de la zona, entidades distritales y entidades privadas cuyo objetivo es brindar servicios alternos a la comunidad y hacer extensiva a ella la oferta institucional de la Secretaría Distrital de Gobierno, incluyendo otras entidades del distrito, entidades nacionales, entidades privadas,  actores locales y comunitarios entre otros.  La feria en mención se desarrolló el día 24 de septiembre en la Plaza de Mercado de Paloquemao ubicado en la Av. calle 19#25-02 localidad de Los Mártires.</t>
  </si>
  <si>
    <t>Se llevó a cabo feria itinerante "Gobierno al Territorio" durante el cuarto trimestre del 2025, con un enfoque diferencial, preferencial e incluyente, en compañía de Alcaldías Locales de la zona, entidades distritales y entidades privadas cuyo objetivo es brindar servicios alternos a la comunidad y hacer extensiva a ella la oferta institucional de la Secretaría Distrital de Gobierno, incluyendo otras entidades del distrito, entidades nacionales, entidades privadas,  actores locales y comunitarios entre otros.  La feria en mención se desarrolló el día 29 de noviembre en el Parque Fundacional Engativa Pueblo ubicado en la  calle 64#121-55 localidad de Engataivá.</t>
  </si>
  <si>
    <t>Se alcanzó un avance de 100,0% sobre el programado de la vigencia.</t>
  </si>
  <si>
    <t>5</t>
  </si>
  <si>
    <t>Adelantar el seguimiento al 100% de las peticiones ciudadanas registradas, recibidas e ingresadas por el aplicativo Bogotá Te Escucha.</t>
  </si>
  <si>
    <t>Porcentaje de seguimiento a las peticiones  ciudadanas registradas, recibidas e ingresadas por el aplicativo Bogotá Te Escucha.</t>
  </si>
  <si>
    <t>(Número total de peticiones con seguimiento / Número  total de peticiones registradas, recibidas e ingresadas) x 100%</t>
  </si>
  <si>
    <t>Saldo de peticiones pendientes registradas, recibidas e ingresadas con seguimiento adelantado en el periodo a analizar con corte al 1 de enero de 2025.</t>
  </si>
  <si>
    <t>Constante</t>
  </si>
  <si>
    <t>Porcentaje</t>
  </si>
  <si>
    <t>Consolidado de seguimientos efectuados a las peticiones registradas, recibidas e ingresadas por el aplicativo Bogotá Te Escucha.</t>
  </si>
  <si>
    <t>Aplicativo de Gestión Documental ORFEO</t>
  </si>
  <si>
    <t xml:space="preserve">En el primer trimestre del 2025, se efectuó el seguimiento al 100% de las peticiones ciudadanas de cada una de las 24 dependencias de nivel central y las 20 alcaldías locales. Como resultado de este seguimiento se recibieron/registraron 23.134 peticiones, y se gestionaron 17.248, logrando un porcentaje de descongestión del 74% de las peticiones registradas, recibidas e ingresadas. 
Los mecanismos de seguimiento tuvieron por objetivo actuar de manera preventiva cuando estaba por finalizar el plazo de respuesta de la solicitud, y de manera correctiva en los casos en que se superó el tiempo de respuesta establecido por la ley. 
</t>
  </si>
  <si>
    <t>Reportes Semanales seguimiento a peticiones por Alcaldías Locales y Dependencias de Nivel Central.</t>
  </si>
  <si>
    <t xml:space="preserve">En el segundo trimestre de la vigencia 2025, se efectuó el seguimiento al 100% de las peticiones ciudadanas de cada una de las 24 dependencias de nivel central y las 20 Alcaldías Locales. Como resultado de este seguimiento se recibieron/registraron 17.719 peticiones, y se gestionaron 16.950, logrando un porcentaje de descongestión del 96% de las peticiones registradas, recibidas e ingresadas. 
Los mecanismos de seguimiento tuvieron por objetivo actuar de manera preventiva cuando estaba por finalizar el plazo de respuesta de la solicitud, y de manera correctiva en los casos en que se superó el tiempo de respuesta establecido por la ley. </t>
  </si>
  <si>
    <t xml:space="preserve">En el tercer trimestre de la vigencia 2025, se  efectuó el seguimiento al 100% de las peticiones ciudadanas de cada una de las 24 dependencias de nivel central y las 20 Alcaldías Locales. Como resultado de este seguimiento se recibieron/registraron 18.519 peticiones, y se gestionaron 17.572, logrando un porcentaje de descongestión del 94.89% de las peticiones registradas, recibidas e ingresadas.
Los mecanismos de seguimiento tuvieron por objetivo actuar de manera preventiva cuando estaba por finalizar el plazo de respuesta de la solicitud, y de manera correctiva en los casos en que se superó el tiempo de respuesta establecido por la ley. </t>
  </si>
  <si>
    <t xml:space="preserve">En el cuarto trimestre de la vigencia 2025, se  efectuó el seguimiento al 100% de las peticiones ciudadanas de cada una de las 24 dependencias de nivel central y las 20 Alcaldías Locales. Como resultado de este seguimiento se recibieron/registraron 19.443 peticiones, y se gestionaron 18.495, logrando un porcentaje de descongestión del 95% de las peticiones registradas, recibidas e ingresadas.
Los mecanismos de seguimiento tuvieron por objetivo actuar de manera preventiva cuando estaba por finalizar el plazo de respuesta de la solicitud, y de manera correctiva en los casos en que se superó el tiempo de respuesta establecido por la ley. </t>
  </si>
  <si>
    <t>6</t>
  </si>
  <si>
    <t>Realizar un (1) reporte mensual a la Oficina Asesora de Planeación de la cantidad de peticiones registradas y clasificadas como sugerencias.</t>
  </si>
  <si>
    <t>Reporte mensual de peticiones registradas y clasificadas como Sugerencias.</t>
  </si>
  <si>
    <t>Número de reportes mensuales de peticiones registradas y clasificadas como sugerencias enviados a la OAP</t>
  </si>
  <si>
    <t>N/A</t>
  </si>
  <si>
    <t>Reporte de peticiones clasificadas como sugerencias.</t>
  </si>
  <si>
    <t>Reporte PQRS Oficina de Servicio Atención a la Ciudadanía y/o Reporte PQRS Secretaria General</t>
  </si>
  <si>
    <t>En el primer trimestre del 2025, se enviaron 3 reportes de peticiones clasificadas como sugerencias a la Oficina Asesora de Planeación, indicando que la cantidad de peticiones recibidas con esta tipología fue de cero.</t>
  </si>
  <si>
    <t>Reporte PQRS Oficina de Servicio Atención a la Ciudadanía y/o Reporte PQRS Secretaria General y Soporte de Correos remitidos a la OAP.</t>
  </si>
  <si>
    <t>En el segundo trimestre del 2025, se enviaron 2 reportes de peticiones clasificadas como sugerencias a la Oficina Asesora de Planeación, indicando que, la cantidad de peticiones recibidas con esta tipología fue de 2, una recibida en el mes de mayo y otra en el mes de junio.</t>
  </si>
  <si>
    <t>En el tercer trimestre del 2025, se enviaron 3 reportes de peticiones clasificadas como sugerencias a la Oficina Asesora de Planeación, indicando que, en el periodo en mención no se recibió ninguna petición clasificada dentro de esta tipología.</t>
  </si>
  <si>
    <t>En el cuarto trimestre del 2025, se envió correo electronico con 3 reportes de peticiones clasificadas como sugerencias a la Oficina Asesora de Planeación, indicando que, en el periodo en mención se recibieron 2 peticiones clasificadas dentro de esta tipología.</t>
  </si>
  <si>
    <t>Se alcanzó un avance de 91,67% sobre el programado de la vigencia.</t>
  </si>
  <si>
    <t>Elaborar  doce (12) reportes preventivos mensuales que den cuenta de la cantidad de peticiones vencidas y pendientes de respuesta en las dependencias del nivel central y local de la entidad.</t>
  </si>
  <si>
    <t>Retadora (mejora)</t>
  </si>
  <si>
    <t>Reportes mensuales de peticiones vencidas y pendientes de respuesta.</t>
  </si>
  <si>
    <t>Número de reportes preventivos mensuales proyectados y enviados que den cuenta de las peticiones  vencidas y pendientes de respuesta en las dependencias del nivel central y local de la entidad</t>
  </si>
  <si>
    <t>52 reportes realizados en la vigencia 2024.</t>
  </si>
  <si>
    <t>Reportes semanales enviados por correo que den cuenta de la cantidad de peticiones vencidas y pendientes de respuesta en las dependencias del nivel central y local de la entidad.</t>
  </si>
  <si>
    <t>En el primer trimestre de 2025, se realizaron reportes y alertas preventivas semanales a las dependencias de la Secretaría Distrital de Gobierno, informando la cantidad de peticiones en términos y vencidas. Cabe aclarar que, cada reporte semanal se compone de reportes a promotores de la mejora, alertas de peticiones vencidas y pendientes de respuesta y correos de información preventiva. Por tanto, durante las 13 semanas del trimestre se remitieron 32 reportes los cuales se ven discriminados por fecha de remisión</t>
  </si>
  <si>
    <t>Reporte PQRS Oficina de Servicio Atención a la Ciudadanía y/o Reporte PQRS Secretaria General, correos de alertas e información preventiva remitidos a Alcaldías Locales y Dependencias del Nivel Central.</t>
  </si>
  <si>
    <t>En el segundo trimestre de la vigencia 2025, se realizaron reportes y alertas preventivas diarias a las dependencias de la Secretaría Distrital de Gobierno, informando la cantidad de peticiones en términos y vencidas. Por tanto, durante las 13 semanas del trimestre se consolidaron  3 carpetas de cada uno de los meses con   12 archivos que contienen 25   correos, respondiendo al proceso dinámico de las PQRS ciudadanas en la entidad.</t>
  </si>
  <si>
    <t>En el tercer trimestre de la vigencia 2025, se realizaron reportes y alertas preventivas diarias a las dependencias de la Secretaría Distrital de Gobierno, informando la cantidad de peticiones en términos y vencidas. Por tanto, durante las 13 semanas del trimestre se consolidaron  3 carpetas de cada uno de los meses con 12 archivos que contienen los respectivos correos, respondiendo al proceso dinámico de las PQRS ciudadanas en la entidad.</t>
  </si>
  <si>
    <t>En el cuarto trimestre de la vigencia 2025, se realizaron reportes y alertas preventivas diarias a las dependencias de la Secretaría Distrital de Gobierno, informando la cantidad de peticiones en términos y vencidas. Por tanto, durante las 13 semanas del trimestre se consolidaron  3 carpetas de cada uno de los meses con 12 archivos que contienen los respectivos correos, respondiendo al proceso dinámico de las PQRS ciudadanas en la entidad.</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</si>
  <si>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</si>
  <si>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</si>
  <si>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</si>
  <si>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</si>
  <si>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</si>
  <si>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</si>
  <si>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</si>
  <si>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</si>
  <si>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</si>
  <si>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</si>
  <si>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</si>
  <si>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</si>
  <si>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</si>
  <si>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</si>
  <si>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Atención al Ciudadano: Calificación 69%
Reporte consumo de papel: Información al día con corte a 30 de mayo de 2025.
Impresiones: Presenta un aumento del 132,4 % en comparación con el periodo enero-mayo 2024.
Participación en actividades: 
Circular 26 : de 32 personas de la dependencia participaron 17 personas.
Economía circular:de 32 personas de la dependencia participo 1 persona.
Semana ambiental: de 32 personas de la dependencia participaron 0 personas.
Campaña puesto a puesto: reciben puntuación máxima por su participación 
Adopta tu punto ecológico: En las inspecciones efectuados el 06 de mayo y 13 de junio se identificó mezcla en tres de tres contenedores.
Socialización Sistema de Gestión Ambiental: de 32 personas de la dependencia participaron 20 personas, representan el 63% de participación.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</si>
  <si>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</si>
  <si>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Atención al Ciudadano: Calificación 70%
Reporte consumo de papel: Información al día con corte a 30 de noviembre de 2025.
Impresiones: Presenta una disminución del 29% en comparación con el periodo julio-noviembre 2024
Participación en actividades: 
Socialización reglamentos técnicos seguridad eléctrica en casa: participación de 0 personas de los 30 servidores de la dependencia
Jornada cultura del agua y estrategias para el consumo sostenible: participación de 0 personas de los 30 servidores de la dependencia
Campaña puesto a puesto: reciben puntuación máxima por su participación 
Adopta tu punto ecológico:  En las inspecciones efectuados el 22 de agosto y 19 de diciembre se identificó mezcla en tres de tres contenedores.
Indicadores de agua y energía: De acuerdo con reporte con corte a 30 de mayo de 2025 presentado en Comité Institucional de Gestión y Desempeño se van cumpliendo las meta de consumo de agua 1m3 y energía 38 kw/h</t>
  </si>
  <si>
    <t>OAP</t>
  </si>
  <si>
    <t>Se alcanzó un avance de 86,88%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</si>
  <si>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</si>
  <si>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</si>
  <si>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</si>
  <si>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</si>
  <si>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</si>
  <si>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 xml:space="preserve">Suma </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</si>
  <si>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</si>
  <si>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</si>
  <si>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</si>
  <si>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</si>
  <si>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</si>
  <si>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el proceso dio cumplimiento a la meta programada para el periodo</t>
  </si>
  <si>
    <t xml:space="preserve">Reporte de </t>
  </si>
  <si>
    <t>Se cumplio al 100% con la programación de los documentos a actualizar de acuerdo a la programación trimestral.</t>
  </si>
  <si>
    <t>Reporte realizado por la OAP - Gestión por Procesos el día 03-07-2025 a traves de correo electrónico.</t>
  </si>
  <si>
    <t xml:space="preserve">Según reporte medicion de actualizacion documental de la OAP </t>
  </si>
  <si>
    <t xml:space="preserve">reporte medicion de actualizacion documental .   Listado maestro de documentos </t>
  </si>
  <si>
    <t xml:space="preserve">Cumplió de manera parcial con la programación de actualización documental trimestral. </t>
  </si>
  <si>
    <t>Reporte de meta del grupo Sistema de gestion de la OAP</t>
  </si>
  <si>
    <t>Se alcanzó un avance de 79,00%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</si>
  <si>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</si>
  <si>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</si>
  <si>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</si>
  <si>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</si>
  <si>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</si>
  <si>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</si>
  <si>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</si>
  <si>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t>
  </si>
  <si>
    <t xml:space="preserve">El proceso /alcaldía local  realizó jornada de capacitación sobre el Sistema de gestión acorde con lo programado. </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</si>
  <si>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</si>
  <si>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</si>
  <si>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</si>
  <si>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</si>
  <si>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</si>
  <si>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</si>
  <si>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</si>
  <si>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</si>
  <si>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El proceso dio cumplimiento a la meta programada para el periodo dando respuesta a 139 requerimientos de los 139 instaurados </t>
  </si>
  <si>
    <t>Segun  eporte Sistema Distrital de Gestión de Peticiones Ciudadanas - Bogotá te  EscuchaRadicado No. 20254600138593
Fecha: 07-04-2025</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</si>
  <si>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</si>
  <si>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</si>
  <si>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</si>
  <si>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</si>
  <si>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</si>
  <si>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</si>
  <si>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</si>
  <si>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El proceso dio respuesta a 6809 requerimientos ciudadanos de los 6897 insturados durante el periodo  </t>
  </si>
  <si>
    <t>Segun  eporte Sistema Distrital de Gestión de Peticiones Ciudadanas - Bogotá te  EscuchaRadicado No. 20254600138593 
Fecha: 07-04-2026  y Radicado No. 20254600193883</t>
  </si>
  <si>
    <t>Se gestionó oportunamente 6690 de 6690 solicitudes de registradas.</t>
  </si>
  <si>
    <t>Reporte realizado por la SGI-SAC el día 08-07-2024 a traves de memorando 20254600258433.</t>
  </si>
  <si>
    <t xml:space="preserve">Fueon atendidos 9603 requerimientos ciudadanos de los 9603 instaurados para el periodo </t>
  </si>
  <si>
    <t>Radicado No. 20254600383923
Fecha: 07-10-2025  Radicado No. 20254600386723
Fecha: 09-10-2025</t>
  </si>
  <si>
    <t>Radicado No. 20264600004113</t>
  </si>
  <si>
    <t>Se alcanzó un avance de 99,68%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</si>
  <si>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</si>
  <si>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</si>
  <si>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</si>
  <si>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</si>
  <si>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</si>
  <si>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</si>
  <si>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</si>
  <si>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 xml:space="preserve">Entregaron la matriz de activos y tiene el visto bueno del jefe. Corresponde a la Subsecretaría de Gestión Institucional.
</t>
  </si>
  <si>
    <t>Reporte realizado por la DTI el día 02-07-2024 a traves 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</si>
  <si>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</si>
  <si>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</si>
  <si>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</si>
  <si>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</si>
  <si>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</si>
  <si>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</si>
  <si>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Entregó la matriz de riesgos con aprobacion del jefe</t>
  </si>
  <si>
    <t>Radicado No. 20254400489193_x000D_</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</si>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</sst>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font>
    <font>
      <sz val="8"/>
      <name val="Calibri"/>
      <family val="2"/>
      <scheme val="minor"/>
    </font>
    <font>
      <sz val="11"/>
      <color theme="8" tint="-0.249977111117893"/>
      <name val="Calibri Light"/>
      <family val="2"/>
      <scheme val="major"/>
    </font>
    <font>
      <sz val="11"/>
      <color theme="1"/>
      <name val="Calibri Light"/>
      <family val="2"/>
    </font>
    <font>
      <sz val="11"/>
      <color rgb="FF000000"/>
      <name val="Calibri Light"/>
      <family val="2"/>
      <scheme val="major"/>
    </font>
    <font>
      <b/>
      <sz val="11"/>
      <color rgb="FF000000"/>
      <name val="Calibri Light"/>
      <family val="2"/>
    </font>
    <font>
      <sz val="11"/>
      <color rgb="FF0070C0"/>
      <name val="Calibri Light"/>
      <family val="2"/>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6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4" fillId="12" borderId="1" xfId="0" applyFont="1" applyFill="1" applyBorder="1" applyAlignment="1">
      <alignment horizontal="center" vertical="center" wrapText="1"/>
    </xf>
    <xf numFmtId="0" fontId="16" fillId="0" borderId="1" xfId="0" applyFont="1" applyBorder="1" applyAlignment="1">
      <alignment horizontal="justify" vertical="center" wrapText="1"/>
    </xf>
    <xf numFmtId="0" fontId="1" fillId="0" borderId="0" xfId="0" applyFont="1" applyAlignment="1">
      <alignment horizontal="center" vertical="center" wrapText="1"/>
    </xf>
    <xf numFmtId="0" fontId="17" fillId="0" borderId="1" xfId="0" applyFont="1" applyBorder="1" applyAlignment="1">
      <alignment horizontal="justify" vertical="center" wrapText="1"/>
    </xf>
    <xf numFmtId="0" fontId="1" fillId="0" borderId="1" xfId="0" applyFont="1" applyBorder="1" applyAlignment="1">
      <alignment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4" fillId="0" borderId="1" xfId="0" applyFont="1" applyBorder="1" applyAlignment="1">
      <alignment horizontal="justify" vertical="center" wrapText="1"/>
    </xf>
    <xf numFmtId="9" fontId="1" fillId="0" borderId="1" xfId="1" applyFont="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10" fontId="6" fillId="3" borderId="1" xfId="1" applyNumberFormat="1" applyFont="1" applyFill="1" applyBorder="1" applyAlignment="1">
      <alignment horizontal="right"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164" fontId="1" fillId="0" borderId="1" xfId="1" applyNumberFormat="1" applyFont="1" applyBorder="1" applyAlignment="1">
      <alignment horizontal="right" vertical="center" wrapText="1"/>
    </xf>
    <xf numFmtId="164" fontId="6" fillId="3" borderId="1" xfId="1" applyNumberFormat="1" applyFont="1" applyFill="1" applyBorder="1" applyAlignment="1">
      <alignment horizontal="right" wrapText="1"/>
    </xf>
    <xf numFmtId="164" fontId="9" fillId="3" borderId="1" xfId="0" applyNumberFormat="1" applyFont="1" applyFill="1" applyBorder="1" applyAlignment="1">
      <alignment horizontal="right" wrapText="1"/>
    </xf>
    <xf numFmtId="164" fontId="7" fillId="2" borderId="1" xfId="1" applyNumberFormat="1" applyFont="1" applyFill="1" applyBorder="1" applyAlignment="1">
      <alignment horizontal="right" wrapText="1"/>
    </xf>
    <xf numFmtId="165" fontId="1" fillId="0" borderId="1" xfId="0" applyNumberFormat="1" applyFont="1" applyBorder="1" applyAlignment="1">
      <alignment horizontal="right" vertical="center" wrapText="1"/>
    </xf>
    <xf numFmtId="0" fontId="14" fillId="0" borderId="1" xfId="0" applyFont="1" applyBorder="1" applyAlignment="1">
      <alignment vertical="center" wrapText="1"/>
    </xf>
    <xf numFmtId="0" fontId="2" fillId="3" borderId="3" xfId="0" applyFont="1" applyFill="1" applyBorder="1" applyAlignment="1">
      <alignment horizontal="center" vertical="center" wrapText="1"/>
    </xf>
    <xf numFmtId="1"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 fontId="1" fillId="9" borderId="1" xfId="0" applyNumberFormat="1" applyFont="1" applyFill="1" applyBorder="1" applyAlignment="1">
      <alignment horizontal="right" vertical="center" wrapText="1"/>
    </xf>
    <xf numFmtId="9" fontId="1" fillId="0" borderId="1" xfId="1" applyFont="1" applyFill="1" applyBorder="1" applyAlignment="1">
      <alignment horizontal="right" vertical="center" wrapText="1"/>
    </xf>
    <xf numFmtId="9" fontId="4" fillId="9" borderId="1" xfId="0" applyNumberFormat="1" applyFont="1" applyFill="1" applyBorder="1" applyAlignment="1" applyProtection="1">
      <alignment horizontal="right" vertical="center" wrapText="1"/>
      <protection locked="0"/>
    </xf>
    <xf numFmtId="9" fontId="4" fillId="9" borderId="1" xfId="1" applyFont="1" applyFill="1" applyBorder="1" applyAlignment="1">
      <alignment horizontal="right" vertical="center" wrapText="1"/>
    </xf>
    <xf numFmtId="1" fontId="4" fillId="9" borderId="1" xfId="1" applyNumberFormat="1" applyFont="1" applyFill="1" applyBorder="1" applyAlignment="1">
      <alignment horizontal="right" vertical="center" wrapText="1"/>
    </xf>
    <xf numFmtId="9" fontId="4" fillId="9" borderId="1" xfId="0" applyNumberFormat="1" applyFont="1" applyFill="1" applyBorder="1" applyAlignment="1">
      <alignment horizontal="right" vertical="center" wrapText="1"/>
    </xf>
    <xf numFmtId="9" fontId="1" fillId="9" borderId="1" xfId="1" applyFont="1" applyFill="1" applyBorder="1" applyAlignment="1">
      <alignment horizontal="right" vertical="center" wrapText="1"/>
    </xf>
    <xf numFmtId="1"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9" fontId="4" fillId="0" borderId="1" xfId="1" applyFont="1" applyBorder="1" applyAlignment="1">
      <alignment horizontal="right" vertical="center" wrapText="1"/>
    </xf>
    <xf numFmtId="1" fontId="4" fillId="0" borderId="1" xfId="1"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0" fontId="5" fillId="3" borderId="1" xfId="0" applyFont="1" applyFill="1" applyBorder="1" applyAlignment="1">
      <alignment horizontal="center" wrapText="1"/>
    </xf>
    <xf numFmtId="0" fontId="4" fillId="9" borderId="1" xfId="0" applyFont="1" applyFill="1" applyBorder="1" applyAlignment="1">
      <alignment horizontal="center" vertical="center" wrapText="1"/>
    </xf>
    <xf numFmtId="0" fontId="20" fillId="0" borderId="1" xfId="0" applyFont="1" applyBorder="1" applyAlignment="1">
      <alignment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164" fontId="4" fillId="9" borderId="1" xfId="0" applyNumberFormat="1" applyFont="1" applyFill="1" applyBorder="1" applyAlignment="1">
      <alignment horizontal="right" vertical="center" wrapText="1"/>
    </xf>
    <xf numFmtId="10" fontId="4" fillId="9" borderId="1" xfId="1" applyNumberFormat="1" applyFont="1" applyFill="1" applyBorder="1" applyAlignment="1">
      <alignment horizontal="right" vertical="center" wrapText="1"/>
    </xf>
    <xf numFmtId="0" fontId="20" fillId="9" borderId="1" xfId="0" applyFont="1" applyFill="1" applyBorder="1" applyAlignment="1">
      <alignment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0" borderId="14" xfId="0" applyFont="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4" fillId="9" borderId="1" xfId="0" applyFont="1" applyFill="1" applyBorder="1" applyAlignment="1">
      <alignment horizontal="left" vertical="top" wrapText="1"/>
    </xf>
    <xf numFmtId="0" fontId="1" fillId="9" borderId="2" xfId="0" applyFont="1" applyFill="1" applyBorder="1" applyAlignment="1">
      <alignment horizontal="justify" vertical="center" wrapText="1"/>
    </xf>
    <xf numFmtId="0" fontId="1" fillId="9" borderId="4" xfId="0" applyFont="1" applyFill="1" applyBorder="1" applyAlignment="1">
      <alignment horizontal="justify" vertical="center" wrapText="1"/>
    </xf>
    <xf numFmtId="0" fontId="1" fillId="9" borderId="3" xfId="0" applyFont="1" applyFill="1" applyBorder="1" applyAlignment="1">
      <alignment horizontal="justify" vertical="center" wrapText="1"/>
    </xf>
    <xf numFmtId="0" fontId="1" fillId="9" borderId="17" xfId="0" applyFont="1" applyFill="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15" xfId="0" applyFont="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9" borderId="1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CD4BB7E1-05E1-42FE-908C-3DAA9B14D804}" userId="f71585992275b3c7"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26" dT="2024-11-05T20:04:30.42" personId="{CD4BB7E1-05E1-42FE-908C-3DAA9B14D804}" id="{B37A08AE-D78F-415A-BF67-DD0BE578ECF0}">
    <text>Esta meta debe ser programada conforme con lo establecido en el cronograma de actualización documental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03" t="s">
        <v>0</v>
      </c>
      <c r="B1" s="104"/>
      <c r="C1" s="104"/>
      <c r="D1" s="104"/>
      <c r="E1" s="104"/>
      <c r="F1" s="104"/>
      <c r="G1" s="104"/>
      <c r="H1" s="104"/>
      <c r="I1" s="104"/>
      <c r="J1" s="104"/>
      <c r="K1" s="104"/>
      <c r="L1" s="104"/>
      <c r="M1" s="105" t="s">
        <v>1</v>
      </c>
      <c r="N1" s="105"/>
      <c r="O1" s="105"/>
      <c r="P1" s="105"/>
      <c r="Q1" s="105"/>
    </row>
    <row r="2" spans="1:44" s="43" customFormat="1" ht="23.45" customHeight="1">
      <c r="A2" s="106" t="s">
        <v>2</v>
      </c>
      <c r="B2" s="107"/>
      <c r="C2" s="107"/>
      <c r="D2" s="107"/>
      <c r="E2" s="107"/>
      <c r="F2" s="107"/>
      <c r="G2" s="107"/>
      <c r="H2" s="107"/>
      <c r="I2" s="107"/>
      <c r="J2" s="107"/>
      <c r="K2" s="107"/>
      <c r="L2" s="107"/>
      <c r="M2" s="42"/>
      <c r="N2" s="42"/>
      <c r="O2" s="42"/>
      <c r="P2" s="42"/>
      <c r="Q2" s="42"/>
    </row>
    <row r="3" spans="1:44" s="41" customFormat="1"/>
    <row r="4" spans="1:44" s="41" customFormat="1" ht="29.1" customHeight="1">
      <c r="A4" s="108" t="s">
        <v>3</v>
      </c>
      <c r="B4" s="108"/>
      <c r="C4" s="108"/>
      <c r="D4" s="108"/>
      <c r="E4" s="47"/>
      <c r="F4" s="47"/>
      <c r="G4" s="47"/>
      <c r="H4" s="109"/>
      <c r="I4" s="109"/>
      <c r="J4" s="109"/>
      <c r="K4" s="109"/>
      <c r="L4" s="110"/>
    </row>
    <row r="5" spans="1:44" s="41" customFormat="1" ht="15" customHeight="1">
      <c r="A5" s="108"/>
      <c r="B5" s="108"/>
      <c r="C5" s="108"/>
      <c r="D5" s="108"/>
      <c r="E5" s="2"/>
      <c r="F5" s="2"/>
      <c r="G5" s="2"/>
      <c r="H5" s="2" t="s">
        <v>4</v>
      </c>
      <c r="I5" s="111" t="s">
        <v>5</v>
      </c>
      <c r="J5" s="109"/>
      <c r="K5" s="109"/>
      <c r="L5" s="110"/>
    </row>
    <row r="6" spans="1:44" s="41" customFormat="1">
      <c r="A6" s="108"/>
      <c r="B6" s="108"/>
      <c r="C6" s="108"/>
      <c r="D6" s="108"/>
      <c r="E6" s="2"/>
      <c r="F6" s="2"/>
      <c r="G6" s="2"/>
      <c r="H6" s="44"/>
      <c r="I6" s="112" t="s">
        <v>6</v>
      </c>
      <c r="J6" s="112"/>
      <c r="K6" s="112"/>
      <c r="L6" s="112"/>
    </row>
    <row r="7" spans="1:44" s="41" customFormat="1">
      <c r="A7" s="108"/>
      <c r="B7" s="108"/>
      <c r="C7" s="108"/>
      <c r="D7" s="108"/>
      <c r="E7" s="2"/>
      <c r="F7" s="2"/>
      <c r="G7" s="2"/>
      <c r="H7" s="44"/>
      <c r="I7" s="112"/>
      <c r="J7" s="112"/>
      <c r="K7" s="112"/>
      <c r="L7" s="112"/>
    </row>
    <row r="8" spans="1:44" s="41" customFormat="1">
      <c r="A8" s="108"/>
      <c r="B8" s="108"/>
      <c r="C8" s="108"/>
      <c r="D8" s="108"/>
      <c r="E8" s="2"/>
      <c r="F8" s="2"/>
      <c r="G8" s="2"/>
      <c r="H8" s="44"/>
      <c r="I8" s="112"/>
      <c r="J8" s="112"/>
      <c r="K8" s="112"/>
      <c r="L8" s="112"/>
    </row>
    <row r="9" spans="1:44" s="41" customFormat="1"/>
    <row r="10" spans="1:44" ht="14.45" customHeight="1">
      <c r="A10" s="108" t="s">
        <v>7</v>
      </c>
      <c r="B10" s="108"/>
      <c r="C10" s="117" t="s">
        <v>8</v>
      </c>
      <c r="D10" s="118"/>
      <c r="E10" s="118"/>
      <c r="F10" s="118"/>
      <c r="G10" s="119"/>
      <c r="H10" s="113" t="s">
        <v>9</v>
      </c>
      <c r="I10" s="113"/>
      <c r="J10" s="113"/>
      <c r="K10" s="113"/>
      <c r="L10" s="113"/>
      <c r="M10" s="113"/>
      <c r="N10" s="113"/>
      <c r="O10" s="113"/>
      <c r="P10" s="113"/>
      <c r="Q10" s="113"/>
      <c r="R10" s="113"/>
      <c r="S10" s="114" t="s">
        <v>10</v>
      </c>
      <c r="T10" s="114" t="s">
        <v>11</v>
      </c>
      <c r="U10" s="123" t="s">
        <v>12</v>
      </c>
      <c r="V10" s="124"/>
      <c r="W10" s="124"/>
      <c r="X10" s="124"/>
      <c r="Y10" s="125"/>
      <c r="Z10" s="129" t="s">
        <v>13</v>
      </c>
      <c r="AA10" s="130"/>
      <c r="AB10" s="130"/>
      <c r="AC10" s="130"/>
      <c r="AD10" s="131"/>
      <c r="AE10" s="135" t="s">
        <v>14</v>
      </c>
      <c r="AF10" s="136"/>
      <c r="AG10" s="136"/>
      <c r="AH10" s="136"/>
      <c r="AI10" s="137"/>
      <c r="AJ10" s="141" t="s">
        <v>15</v>
      </c>
      <c r="AK10" s="142"/>
      <c r="AL10" s="142"/>
      <c r="AM10" s="142"/>
      <c r="AN10" s="143"/>
      <c r="AO10" s="147" t="s">
        <v>16</v>
      </c>
      <c r="AP10" s="148"/>
      <c r="AQ10" s="148"/>
      <c r="AR10" s="149"/>
    </row>
    <row r="11" spans="1:44" ht="14.45" customHeight="1">
      <c r="A11" s="108"/>
      <c r="B11" s="108"/>
      <c r="C11" s="120"/>
      <c r="D11" s="121"/>
      <c r="E11" s="121"/>
      <c r="F11" s="121"/>
      <c r="G11" s="122"/>
      <c r="H11" s="113"/>
      <c r="I11" s="113"/>
      <c r="J11" s="113"/>
      <c r="K11" s="113"/>
      <c r="L11" s="113"/>
      <c r="M11" s="113"/>
      <c r="N11" s="113"/>
      <c r="O11" s="113"/>
      <c r="P11" s="113"/>
      <c r="Q11" s="113"/>
      <c r="R11" s="113"/>
      <c r="S11" s="115"/>
      <c r="T11" s="115"/>
      <c r="U11" s="126"/>
      <c r="V11" s="127"/>
      <c r="W11" s="127"/>
      <c r="X11" s="127"/>
      <c r="Y11" s="128"/>
      <c r="Z11" s="132"/>
      <c r="AA11" s="133"/>
      <c r="AB11" s="133"/>
      <c r="AC11" s="133"/>
      <c r="AD11" s="134"/>
      <c r="AE11" s="138"/>
      <c r="AF11" s="139"/>
      <c r="AG11" s="139"/>
      <c r="AH11" s="139"/>
      <c r="AI11" s="140"/>
      <c r="AJ11" s="144"/>
      <c r="AK11" s="145"/>
      <c r="AL11" s="145"/>
      <c r="AM11" s="145"/>
      <c r="AN11" s="146"/>
      <c r="AO11" s="150"/>
      <c r="AP11" s="151"/>
      <c r="AQ11" s="151"/>
      <c r="AR11" s="152"/>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16"/>
      <c r="T12" s="116"/>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Listas!$F$1:$F$12</xm:f>
          </x14:formula1>
          <xm:sqref>T13:T34 T36:T40</xm:sqref>
        </x14:dataValidation>
        <x14:dataValidation type="list" allowBlank="1" showInputMessage="1" showErrorMessage="1" xr:uid="{00000000-0002-0000-0000-000001000000}">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3"/>
  <sheetViews>
    <sheetView tabSelected="1" topLeftCell="AL30" zoomScale="70" zoomScaleNormal="70" workbookViewId="0">
      <selection activeCell="AS32" sqref="AS32"/>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5.7109375"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41" customFormat="1" ht="70.5" customHeight="1">
      <c r="A1" s="103" t="s">
        <v>40</v>
      </c>
      <c r="B1" s="104"/>
      <c r="C1" s="104"/>
      <c r="D1" s="104"/>
      <c r="E1" s="104"/>
      <c r="F1" s="104"/>
      <c r="G1" s="104"/>
      <c r="H1" s="104"/>
      <c r="I1" s="104"/>
      <c r="J1" s="104"/>
      <c r="K1" s="153" t="s">
        <v>41</v>
      </c>
      <c r="L1" s="105"/>
      <c r="M1" s="105"/>
      <c r="N1" s="105"/>
      <c r="O1" s="105"/>
    </row>
    <row r="2" spans="1:45" s="43" customFormat="1" ht="23.45" customHeight="1">
      <c r="A2" s="106" t="s">
        <v>42</v>
      </c>
      <c r="B2" s="107"/>
      <c r="C2" s="107"/>
      <c r="D2" s="107"/>
      <c r="E2" s="107"/>
      <c r="F2" s="107"/>
      <c r="G2" s="107"/>
      <c r="H2" s="107"/>
      <c r="I2" s="107"/>
      <c r="J2" s="107"/>
      <c r="K2" s="42"/>
      <c r="L2" s="42"/>
      <c r="M2" s="42"/>
      <c r="N2" s="42"/>
      <c r="O2" s="42"/>
    </row>
    <row r="3" spans="1:45" s="41" customFormat="1"/>
    <row r="4" spans="1:45" s="41" customFormat="1" ht="29.1" customHeight="1">
      <c r="A4" s="161" t="s">
        <v>3</v>
      </c>
      <c r="B4" s="161"/>
      <c r="C4" s="161"/>
      <c r="D4" s="162" t="s">
        <v>43</v>
      </c>
      <c r="E4" s="109" t="s">
        <v>44</v>
      </c>
      <c r="F4" s="109"/>
      <c r="G4" s="109"/>
      <c r="H4" s="109"/>
      <c r="I4" s="109"/>
      <c r="J4" s="110"/>
    </row>
    <row r="5" spans="1:45" s="41" customFormat="1" ht="15" customHeight="1">
      <c r="A5" s="161"/>
      <c r="B5" s="161"/>
      <c r="C5" s="161"/>
      <c r="D5" s="162"/>
      <c r="E5" s="72" t="s">
        <v>45</v>
      </c>
      <c r="F5" s="2" t="s">
        <v>4</v>
      </c>
      <c r="G5" s="111" t="s">
        <v>5</v>
      </c>
      <c r="H5" s="109"/>
      <c r="I5" s="109"/>
      <c r="J5" s="110"/>
    </row>
    <row r="6" spans="1:45" s="41" customFormat="1" ht="16.5">
      <c r="A6" s="161"/>
      <c r="B6" s="161"/>
      <c r="C6" s="161"/>
      <c r="D6" s="162"/>
      <c r="E6" s="93">
        <v>1</v>
      </c>
      <c r="F6" s="44" t="s">
        <v>46</v>
      </c>
      <c r="G6" s="112" t="s">
        <v>47</v>
      </c>
      <c r="H6" s="112"/>
      <c r="I6" s="112"/>
      <c r="J6" s="112"/>
    </row>
    <row r="7" spans="1:45" s="41" customFormat="1" ht="54.75" customHeight="1">
      <c r="A7" s="161"/>
      <c r="B7" s="161"/>
      <c r="C7" s="161"/>
      <c r="D7" s="162"/>
      <c r="E7" s="93">
        <v>2</v>
      </c>
      <c r="F7" s="44" t="s">
        <v>48</v>
      </c>
      <c r="G7" s="112" t="s">
        <v>49</v>
      </c>
      <c r="H7" s="112"/>
      <c r="I7" s="112"/>
      <c r="J7" s="112"/>
    </row>
    <row r="8" spans="1:45" s="41" customFormat="1" ht="49.5" customHeight="1">
      <c r="A8" s="161"/>
      <c r="B8" s="161"/>
      <c r="C8" s="161"/>
      <c r="D8" s="162"/>
      <c r="E8" s="93">
        <v>3</v>
      </c>
      <c r="F8" s="44" t="s">
        <v>50</v>
      </c>
      <c r="G8" s="112" t="s">
        <v>51</v>
      </c>
      <c r="H8" s="112"/>
      <c r="I8" s="112"/>
      <c r="J8" s="112"/>
    </row>
    <row r="9" spans="1:45" s="41" customFormat="1" ht="69" customHeight="1">
      <c r="A9" s="161"/>
      <c r="B9" s="161"/>
      <c r="C9" s="161"/>
      <c r="D9" s="162"/>
      <c r="E9" s="93">
        <v>4</v>
      </c>
      <c r="F9" s="44" t="s">
        <v>52</v>
      </c>
      <c r="G9" s="154" t="s">
        <v>53</v>
      </c>
      <c r="H9" s="155"/>
      <c r="I9" s="155"/>
      <c r="J9" s="156"/>
    </row>
    <row r="10" spans="1:45" s="41" customFormat="1" ht="69" customHeight="1">
      <c r="A10" s="161"/>
      <c r="B10" s="161"/>
      <c r="C10" s="161"/>
      <c r="D10" s="162"/>
      <c r="E10" s="94">
        <v>5</v>
      </c>
      <c r="F10" s="95" t="s">
        <v>54</v>
      </c>
      <c r="G10" s="163" t="s">
        <v>55</v>
      </c>
      <c r="H10" s="163"/>
      <c r="I10" s="163"/>
      <c r="J10" s="163"/>
    </row>
    <row r="11" spans="1:45" s="41" customFormat="1" ht="58.5" customHeight="1">
      <c r="A11" s="161"/>
      <c r="B11" s="161"/>
      <c r="C11" s="161"/>
      <c r="D11" s="162"/>
      <c r="E11" s="99">
        <v>6</v>
      </c>
      <c r="F11" s="100" t="s">
        <v>56</v>
      </c>
      <c r="G11" s="157" t="s">
        <v>57</v>
      </c>
      <c r="H11" s="157"/>
      <c r="I11" s="157"/>
      <c r="J11" s="157"/>
    </row>
    <row r="12" spans="1:45" s="41" customFormat="1" ht="58.5" customHeight="1">
      <c r="A12" s="161"/>
      <c r="B12" s="161"/>
      <c r="C12" s="161"/>
      <c r="D12" s="162"/>
      <c r="E12" s="101">
        <v>7</v>
      </c>
      <c r="F12" s="102" t="s">
        <v>58</v>
      </c>
      <c r="G12" s="158" t="s">
        <v>59</v>
      </c>
      <c r="H12" s="159"/>
      <c r="I12" s="159"/>
      <c r="J12" s="160"/>
    </row>
    <row r="13" spans="1:45" s="41" customFormat="1"/>
    <row r="14" spans="1:45" ht="14.45" customHeight="1">
      <c r="A14" s="108" t="s">
        <v>7</v>
      </c>
      <c r="B14" s="108"/>
      <c r="C14" s="108" t="s">
        <v>60</v>
      </c>
      <c r="D14" s="108"/>
      <c r="E14" s="108"/>
      <c r="F14" s="113" t="s">
        <v>9</v>
      </c>
      <c r="G14" s="113"/>
      <c r="H14" s="113"/>
      <c r="I14" s="113"/>
      <c r="J14" s="113"/>
      <c r="K14" s="113"/>
      <c r="L14" s="113"/>
      <c r="M14" s="113"/>
      <c r="N14" s="113"/>
      <c r="O14" s="113"/>
      <c r="P14" s="113"/>
      <c r="Q14" s="114" t="s">
        <v>10</v>
      </c>
      <c r="R14" s="114" t="s">
        <v>11</v>
      </c>
      <c r="S14" s="108" t="s">
        <v>61</v>
      </c>
      <c r="T14" s="108"/>
      <c r="U14" s="108"/>
      <c r="V14" s="123" t="s">
        <v>12</v>
      </c>
      <c r="W14" s="124"/>
      <c r="X14" s="124"/>
      <c r="Y14" s="124"/>
      <c r="Z14" s="125"/>
      <c r="AA14" s="129" t="s">
        <v>13</v>
      </c>
      <c r="AB14" s="130"/>
      <c r="AC14" s="130"/>
      <c r="AD14" s="130"/>
      <c r="AE14" s="131"/>
      <c r="AF14" s="135" t="s">
        <v>14</v>
      </c>
      <c r="AG14" s="136"/>
      <c r="AH14" s="136"/>
      <c r="AI14" s="136"/>
      <c r="AJ14" s="137"/>
      <c r="AK14" s="141" t="s">
        <v>15</v>
      </c>
      <c r="AL14" s="142"/>
      <c r="AM14" s="142"/>
      <c r="AN14" s="142"/>
      <c r="AO14" s="143"/>
      <c r="AP14" s="147" t="s">
        <v>16</v>
      </c>
      <c r="AQ14" s="148"/>
      <c r="AR14" s="148"/>
      <c r="AS14" s="149"/>
    </row>
    <row r="15" spans="1:45" ht="14.45" customHeight="1">
      <c r="A15" s="108"/>
      <c r="B15" s="108"/>
      <c r="C15" s="108"/>
      <c r="D15" s="108"/>
      <c r="E15" s="108"/>
      <c r="F15" s="113"/>
      <c r="G15" s="113"/>
      <c r="H15" s="113"/>
      <c r="I15" s="113"/>
      <c r="J15" s="113"/>
      <c r="K15" s="113"/>
      <c r="L15" s="113"/>
      <c r="M15" s="113"/>
      <c r="N15" s="113"/>
      <c r="O15" s="113"/>
      <c r="P15" s="113"/>
      <c r="Q15" s="115"/>
      <c r="R15" s="115"/>
      <c r="S15" s="108"/>
      <c r="T15" s="108"/>
      <c r="U15" s="108"/>
      <c r="V15" s="126"/>
      <c r="W15" s="127"/>
      <c r="X15" s="127"/>
      <c r="Y15" s="127"/>
      <c r="Z15" s="128"/>
      <c r="AA15" s="132"/>
      <c r="AB15" s="133"/>
      <c r="AC15" s="133"/>
      <c r="AD15" s="133"/>
      <c r="AE15" s="134"/>
      <c r="AF15" s="138"/>
      <c r="AG15" s="139"/>
      <c r="AH15" s="139"/>
      <c r="AI15" s="139"/>
      <c r="AJ15" s="140"/>
      <c r="AK15" s="144"/>
      <c r="AL15" s="145"/>
      <c r="AM15" s="145"/>
      <c r="AN15" s="145"/>
      <c r="AO15" s="146"/>
      <c r="AP15" s="150"/>
      <c r="AQ15" s="151"/>
      <c r="AR15" s="151"/>
      <c r="AS15" s="152"/>
    </row>
    <row r="16" spans="1:45" ht="50.25">
      <c r="A16" s="2" t="s">
        <v>17</v>
      </c>
      <c r="B16" s="2" t="s">
        <v>18</v>
      </c>
      <c r="C16" s="2" t="s">
        <v>62</v>
      </c>
      <c r="D16" s="2" t="s">
        <v>63</v>
      </c>
      <c r="E16" s="2" t="s">
        <v>64</v>
      </c>
      <c r="F16" s="20" t="s">
        <v>24</v>
      </c>
      <c r="G16" s="20" t="s">
        <v>25</v>
      </c>
      <c r="H16" s="20" t="s">
        <v>26</v>
      </c>
      <c r="I16" s="20" t="s">
        <v>65</v>
      </c>
      <c r="J16" s="20" t="s">
        <v>28</v>
      </c>
      <c r="K16" s="20" t="s">
        <v>29</v>
      </c>
      <c r="L16" s="20" t="s">
        <v>30</v>
      </c>
      <c r="M16" s="20" t="s">
        <v>31</v>
      </c>
      <c r="N16" s="20" t="s">
        <v>32</v>
      </c>
      <c r="O16" s="20" t="s">
        <v>33</v>
      </c>
      <c r="P16" s="20" t="s">
        <v>34</v>
      </c>
      <c r="Q16" s="116"/>
      <c r="R16" s="116"/>
      <c r="S16" s="2" t="s">
        <v>66</v>
      </c>
      <c r="T16" s="2" t="s">
        <v>22</v>
      </c>
      <c r="U16" s="2" t="s">
        <v>23</v>
      </c>
      <c r="V16" s="3" t="s">
        <v>35</v>
      </c>
      <c r="W16" s="3" t="s">
        <v>36</v>
      </c>
      <c r="X16" s="3" t="s">
        <v>37</v>
      </c>
      <c r="Y16" s="3" t="s">
        <v>38</v>
      </c>
      <c r="Z16" s="3" t="s">
        <v>39</v>
      </c>
      <c r="AA16" s="23" t="s">
        <v>35</v>
      </c>
      <c r="AB16" s="23" t="s">
        <v>36</v>
      </c>
      <c r="AC16" s="23" t="s">
        <v>37</v>
      </c>
      <c r="AD16" s="23" t="s">
        <v>38</v>
      </c>
      <c r="AE16" s="23" t="s">
        <v>39</v>
      </c>
      <c r="AF16" s="24" t="s">
        <v>35</v>
      </c>
      <c r="AG16" s="24" t="s">
        <v>36</v>
      </c>
      <c r="AH16" s="24" t="s">
        <v>37</v>
      </c>
      <c r="AI16" s="24" t="s">
        <v>38</v>
      </c>
      <c r="AJ16" s="24" t="s">
        <v>39</v>
      </c>
      <c r="AK16" s="25" t="s">
        <v>35</v>
      </c>
      <c r="AL16" s="25" t="s">
        <v>36</v>
      </c>
      <c r="AM16" s="25" t="s">
        <v>37</v>
      </c>
      <c r="AN16" s="25" t="s">
        <v>38</v>
      </c>
      <c r="AO16" s="25" t="s">
        <v>39</v>
      </c>
      <c r="AP16" s="4" t="s">
        <v>35</v>
      </c>
      <c r="AQ16" s="4" t="s">
        <v>36</v>
      </c>
      <c r="AR16" s="4" t="s">
        <v>37</v>
      </c>
      <c r="AS16" s="4" t="s">
        <v>38</v>
      </c>
    </row>
    <row r="17" spans="1:45" s="32" customFormat="1" ht="282.75">
      <c r="A17" s="55">
        <v>3</v>
      </c>
      <c r="B17" s="56" t="s">
        <v>67</v>
      </c>
      <c r="C17" s="26" t="s">
        <v>68</v>
      </c>
      <c r="D17" s="21" t="s">
        <v>69</v>
      </c>
      <c r="E17" s="22" t="s">
        <v>70</v>
      </c>
      <c r="F17" s="21" t="s">
        <v>71</v>
      </c>
      <c r="G17" s="21" t="s">
        <v>72</v>
      </c>
      <c r="H17" s="35" t="s">
        <v>73</v>
      </c>
      <c r="I17" s="22" t="s">
        <v>74</v>
      </c>
      <c r="J17" s="53" t="s">
        <v>75</v>
      </c>
      <c r="K17" s="59">
        <v>0.1</v>
      </c>
      <c r="L17" s="59">
        <v>0.3</v>
      </c>
      <c r="M17" s="59">
        <v>0.6</v>
      </c>
      <c r="N17" s="59">
        <v>0.9</v>
      </c>
      <c r="O17" s="59">
        <v>0.9</v>
      </c>
      <c r="P17" s="21" t="s">
        <v>76</v>
      </c>
      <c r="Q17" s="21" t="s">
        <v>77</v>
      </c>
      <c r="R17" s="21" t="s">
        <v>78</v>
      </c>
      <c r="S17" s="21" t="s">
        <v>79</v>
      </c>
      <c r="T17" s="21" t="s">
        <v>80</v>
      </c>
      <c r="U17" s="21" t="s">
        <v>81</v>
      </c>
      <c r="V17" s="58">
        <f>K17</f>
        <v>0.1</v>
      </c>
      <c r="W17" s="74">
        <v>0.48</v>
      </c>
      <c r="X17" s="60">
        <f>IFERROR(IF(W17/V17&gt;100%,100%,W17/V17),0)</f>
        <v>1</v>
      </c>
      <c r="Y17" s="21" t="s">
        <v>82</v>
      </c>
      <c r="Z17" s="21" t="s">
        <v>83</v>
      </c>
      <c r="AA17" s="58">
        <f t="shared" ref="AA17" si="0">L17</f>
        <v>0.3</v>
      </c>
      <c r="AB17" s="74">
        <v>0.67</v>
      </c>
      <c r="AC17" s="60">
        <f>IFERROR(IF(AB17/AA17&gt;100%,100%,AB17/AA17),0)</f>
        <v>1</v>
      </c>
      <c r="AD17" s="21" t="s">
        <v>84</v>
      </c>
      <c r="AE17" s="21" t="s">
        <v>83</v>
      </c>
      <c r="AF17" s="58">
        <f t="shared" ref="AF17" si="1">M17</f>
        <v>0.6</v>
      </c>
      <c r="AG17" s="74">
        <v>0.79</v>
      </c>
      <c r="AH17" s="60">
        <f>IFERROR(IF(AG17/AF17&gt;100%,100%,AG17/AF17),0)</f>
        <v>1</v>
      </c>
      <c r="AI17" s="21" t="s">
        <v>85</v>
      </c>
      <c r="AJ17" s="21" t="s">
        <v>83</v>
      </c>
      <c r="AK17" s="58">
        <f t="shared" ref="AK17" si="2">N17</f>
        <v>0.9</v>
      </c>
      <c r="AL17" s="59">
        <v>0.91</v>
      </c>
      <c r="AM17" s="60">
        <f>IFERROR(IF(AL17/AK17&gt;100%,100%,AL17/AK17),0)</f>
        <v>1</v>
      </c>
      <c r="AN17" s="21" t="s">
        <v>86</v>
      </c>
      <c r="AO17" s="21" t="s">
        <v>83</v>
      </c>
      <c r="AP17" s="58">
        <f t="shared" ref="AP17" si="3">O17</f>
        <v>0.9</v>
      </c>
      <c r="AQ17" s="66">
        <f>IFERROR(MAX(W17,AB17,AG17,AL17),0)</f>
        <v>0.91</v>
      </c>
      <c r="AR17" s="60">
        <f>IFERROR(IF(AQ17/AP17&gt;100%,100%,AQ17/AP17),0)</f>
        <v>1</v>
      </c>
      <c r="AS17" s="71" t="s">
        <v>87</v>
      </c>
    </row>
    <row r="18" spans="1:45" s="32" customFormat="1" ht="332.25">
      <c r="A18" s="55">
        <v>3</v>
      </c>
      <c r="B18" s="56" t="s">
        <v>67</v>
      </c>
      <c r="C18" s="50">
        <v>2</v>
      </c>
      <c r="D18" s="53" t="s">
        <v>88</v>
      </c>
      <c r="E18" s="50" t="s">
        <v>70</v>
      </c>
      <c r="F18" s="53" t="s">
        <v>89</v>
      </c>
      <c r="G18" s="22" t="s">
        <v>90</v>
      </c>
      <c r="H18" s="35" t="s">
        <v>91</v>
      </c>
      <c r="I18" s="44" t="s">
        <v>92</v>
      </c>
      <c r="J18" s="53" t="s">
        <v>90</v>
      </c>
      <c r="K18" s="73">
        <v>1</v>
      </c>
      <c r="L18" s="75">
        <v>1</v>
      </c>
      <c r="M18" s="75">
        <v>1</v>
      </c>
      <c r="N18" s="75">
        <v>1</v>
      </c>
      <c r="O18" s="75">
        <v>4</v>
      </c>
      <c r="P18" s="49" t="s">
        <v>76</v>
      </c>
      <c r="Q18" s="21" t="s">
        <v>77</v>
      </c>
      <c r="R18" s="21" t="s">
        <v>78</v>
      </c>
      <c r="S18" s="49" t="s">
        <v>93</v>
      </c>
      <c r="T18" s="49" t="s">
        <v>94</v>
      </c>
      <c r="U18" s="49" t="s">
        <v>81</v>
      </c>
      <c r="V18" s="61">
        <f t="shared" ref="V18:V23" si="4">K18</f>
        <v>1</v>
      </c>
      <c r="W18" s="70">
        <v>1</v>
      </c>
      <c r="X18" s="60">
        <f>IFERROR(IF(W18/V18&gt;100%,100%,W18/V18),0)</f>
        <v>1</v>
      </c>
      <c r="Y18" s="21" t="s">
        <v>95</v>
      </c>
      <c r="Z18" s="21" t="s">
        <v>96</v>
      </c>
      <c r="AA18" s="73">
        <f t="shared" ref="AA18:AB22" si="5">L18</f>
        <v>1</v>
      </c>
      <c r="AB18" s="70">
        <v>1</v>
      </c>
      <c r="AC18" s="60">
        <f>IFERROR(IF(AB18/AA18&gt;100%,100%,AB18/AA18),0)</f>
        <v>1</v>
      </c>
      <c r="AD18" s="21" t="s">
        <v>97</v>
      </c>
      <c r="AE18" s="21" t="s">
        <v>96</v>
      </c>
      <c r="AF18" s="73">
        <f t="shared" ref="AF18:AF22" si="6">M18</f>
        <v>1</v>
      </c>
      <c r="AG18" s="62">
        <v>1</v>
      </c>
      <c r="AH18" s="60">
        <f>IFERROR(IF(AG18/AF18&gt;100%,100%,AG18/AF18),0)</f>
        <v>1</v>
      </c>
      <c r="AI18" s="21" t="s">
        <v>98</v>
      </c>
      <c r="AJ18" s="21" t="s">
        <v>96</v>
      </c>
      <c r="AK18" s="73">
        <f t="shared" ref="AK18:AK23" si="7">N18</f>
        <v>1</v>
      </c>
      <c r="AL18" s="62">
        <v>1</v>
      </c>
      <c r="AM18" s="60">
        <f>IFERROR(IF(AL18/AK18&gt;100%,100%,AL18/AK18),0)</f>
        <v>1</v>
      </c>
      <c r="AN18" s="21" t="s">
        <v>98</v>
      </c>
      <c r="AO18" s="21" t="s">
        <v>96</v>
      </c>
      <c r="AP18" s="62">
        <f t="shared" ref="AP18:AP23" si="8">O18</f>
        <v>4</v>
      </c>
      <c r="AQ18" s="70">
        <f>IFERROR(SUM(W18,AB18,AG18,AL18),0)</f>
        <v>4</v>
      </c>
      <c r="AR18" s="60">
        <f>IFERROR(IF(AQ18/AP18&gt;100%,100%,AQ18/AP18),0)</f>
        <v>1</v>
      </c>
      <c r="AS18" s="71" t="s">
        <v>99</v>
      </c>
    </row>
    <row r="19" spans="1:45" s="32" customFormat="1" ht="409.6">
      <c r="A19" s="55">
        <v>3</v>
      </c>
      <c r="B19" s="56" t="s">
        <v>67</v>
      </c>
      <c r="C19" s="50">
        <v>3</v>
      </c>
      <c r="D19" s="53" t="s">
        <v>100</v>
      </c>
      <c r="E19" s="22" t="s">
        <v>70</v>
      </c>
      <c r="F19" s="53" t="s">
        <v>101</v>
      </c>
      <c r="G19" s="22" t="s">
        <v>102</v>
      </c>
      <c r="H19" s="35" t="s">
        <v>103</v>
      </c>
      <c r="I19" s="44" t="s">
        <v>92</v>
      </c>
      <c r="J19" s="53" t="s">
        <v>104</v>
      </c>
      <c r="K19" s="73">
        <v>0</v>
      </c>
      <c r="L19" s="75">
        <v>0</v>
      </c>
      <c r="M19" s="75">
        <v>0</v>
      </c>
      <c r="N19" s="75">
        <v>1</v>
      </c>
      <c r="O19" s="75">
        <v>1</v>
      </c>
      <c r="P19" s="49" t="s">
        <v>76</v>
      </c>
      <c r="Q19" s="21" t="s">
        <v>77</v>
      </c>
      <c r="R19" s="21" t="s">
        <v>78</v>
      </c>
      <c r="S19" s="49" t="s">
        <v>105</v>
      </c>
      <c r="T19" s="49" t="s">
        <v>106</v>
      </c>
      <c r="U19" s="49" t="s">
        <v>81</v>
      </c>
      <c r="V19" s="61">
        <f t="shared" si="4"/>
        <v>0</v>
      </c>
      <c r="W19" s="70">
        <v>0</v>
      </c>
      <c r="X19" s="60">
        <f>IFERROR(IF(W19/V19&gt;100%,100%,W19/V19),0)</f>
        <v>0</v>
      </c>
      <c r="Y19" s="21" t="s">
        <v>107</v>
      </c>
      <c r="Z19" s="21" t="s">
        <v>107</v>
      </c>
      <c r="AA19" s="73">
        <f t="shared" si="5"/>
        <v>0</v>
      </c>
      <c r="AB19" s="70">
        <v>0</v>
      </c>
      <c r="AC19" s="60">
        <f>IFERROR(IF(AB19/AA19&gt;100%,100%,AB19/AA19),0)</f>
        <v>0</v>
      </c>
      <c r="AD19" s="21" t="s">
        <v>108</v>
      </c>
      <c r="AE19" s="21" t="s">
        <v>108</v>
      </c>
      <c r="AF19" s="73">
        <f t="shared" si="6"/>
        <v>0</v>
      </c>
      <c r="AG19" s="70">
        <v>0</v>
      </c>
      <c r="AH19" s="60">
        <f>IFERROR(IF(AG19/AF19&gt;100%,100%,AG19/AF19),0)</f>
        <v>0</v>
      </c>
      <c r="AI19" s="21" t="s">
        <v>108</v>
      </c>
      <c r="AJ19" s="21" t="s">
        <v>108</v>
      </c>
      <c r="AK19" s="73">
        <f t="shared" si="7"/>
        <v>1</v>
      </c>
      <c r="AL19" s="62">
        <v>1</v>
      </c>
      <c r="AM19" s="60">
        <f>IFERROR(IF(AL19/AK19&gt;100%,100%,AL19/AK19),0)</f>
        <v>1</v>
      </c>
      <c r="AN19" s="21" t="s">
        <v>109</v>
      </c>
      <c r="AO19" s="21" t="s">
        <v>110</v>
      </c>
      <c r="AP19" s="62">
        <f t="shared" si="8"/>
        <v>1</v>
      </c>
      <c r="AQ19" s="70">
        <f>IFERROR(SUM(W19,AB19,AG19,AL19),0)</f>
        <v>1</v>
      </c>
      <c r="AR19" s="60">
        <f>IFERROR(IF(AQ19/AP19&gt;100%,100%,AQ19/AP19),0)</f>
        <v>1</v>
      </c>
      <c r="AS19" s="71" t="s">
        <v>87</v>
      </c>
    </row>
    <row r="20" spans="1:45" s="32" customFormat="1" ht="349.5">
      <c r="A20" s="55">
        <v>3</v>
      </c>
      <c r="B20" s="56" t="s">
        <v>67</v>
      </c>
      <c r="C20" s="50">
        <v>4</v>
      </c>
      <c r="D20" s="53" t="s">
        <v>111</v>
      </c>
      <c r="E20" s="22" t="s">
        <v>70</v>
      </c>
      <c r="F20" s="53" t="s">
        <v>112</v>
      </c>
      <c r="G20" s="22" t="s">
        <v>113</v>
      </c>
      <c r="H20" s="35" t="s">
        <v>114</v>
      </c>
      <c r="I20" s="44" t="s">
        <v>92</v>
      </c>
      <c r="J20" s="53" t="s">
        <v>104</v>
      </c>
      <c r="K20" s="73">
        <v>1</v>
      </c>
      <c r="L20" s="75">
        <v>1</v>
      </c>
      <c r="M20" s="75">
        <v>1</v>
      </c>
      <c r="N20" s="75">
        <v>1</v>
      </c>
      <c r="O20" s="75">
        <v>4</v>
      </c>
      <c r="P20" s="49" t="s">
        <v>76</v>
      </c>
      <c r="Q20" s="21" t="s">
        <v>77</v>
      </c>
      <c r="R20" s="21" t="s">
        <v>78</v>
      </c>
      <c r="S20" s="49" t="s">
        <v>115</v>
      </c>
      <c r="T20" s="49" t="s">
        <v>106</v>
      </c>
      <c r="U20" s="49" t="s">
        <v>81</v>
      </c>
      <c r="V20" s="61">
        <f t="shared" si="4"/>
        <v>1</v>
      </c>
      <c r="W20" s="70">
        <v>1</v>
      </c>
      <c r="X20" s="60">
        <f>IFERROR(IF(W20/V20&gt;100%,100%,W20/V20),0)</f>
        <v>1</v>
      </c>
      <c r="Y20" s="21" t="s">
        <v>116</v>
      </c>
      <c r="Z20" s="21" t="s">
        <v>117</v>
      </c>
      <c r="AA20" s="73">
        <f t="shared" si="5"/>
        <v>1</v>
      </c>
      <c r="AB20" s="70">
        <v>1</v>
      </c>
      <c r="AC20" s="60">
        <f>IFERROR(IF(AB20/AA20&gt;100%,100%,AB20/AA20),0)</f>
        <v>1</v>
      </c>
      <c r="AD20" s="21" t="s">
        <v>118</v>
      </c>
      <c r="AE20" s="21" t="s">
        <v>117</v>
      </c>
      <c r="AF20" s="73">
        <f t="shared" si="6"/>
        <v>1</v>
      </c>
      <c r="AG20" s="62">
        <v>1</v>
      </c>
      <c r="AH20" s="60">
        <f>IFERROR(IF(AG20/AF20&gt;100%,100%,AG20/AF20),0)</f>
        <v>1</v>
      </c>
      <c r="AI20" s="21" t="s">
        <v>119</v>
      </c>
      <c r="AJ20" s="21" t="s">
        <v>117</v>
      </c>
      <c r="AK20" s="73">
        <f t="shared" si="7"/>
        <v>1</v>
      </c>
      <c r="AL20" s="62">
        <v>1</v>
      </c>
      <c r="AM20" s="60">
        <f>IFERROR(IF(AL20/AK20&gt;100%,100%,AL20/AK20),0)</f>
        <v>1</v>
      </c>
      <c r="AN20" s="21" t="s">
        <v>120</v>
      </c>
      <c r="AO20" s="21" t="s">
        <v>117</v>
      </c>
      <c r="AP20" s="62">
        <f t="shared" si="8"/>
        <v>4</v>
      </c>
      <c r="AQ20" s="70">
        <f>IFERROR(SUM(W20,AB20,AG20,AL20),0)</f>
        <v>4</v>
      </c>
      <c r="AR20" s="60">
        <f>IFERROR(IF(AQ20/AP20&gt;100%,100%,AQ20/AP20),0)</f>
        <v>1</v>
      </c>
      <c r="AS20" s="71" t="s">
        <v>121</v>
      </c>
    </row>
    <row r="21" spans="1:45" s="32" customFormat="1" ht="349.5">
      <c r="A21" s="55">
        <v>3</v>
      </c>
      <c r="B21" s="56" t="s">
        <v>67</v>
      </c>
      <c r="C21" s="26" t="s">
        <v>122</v>
      </c>
      <c r="D21" s="53" t="s">
        <v>123</v>
      </c>
      <c r="E21" s="22" t="s">
        <v>70</v>
      </c>
      <c r="F21" s="53" t="s">
        <v>124</v>
      </c>
      <c r="G21" s="22" t="s">
        <v>125</v>
      </c>
      <c r="H21" s="35" t="s">
        <v>126</v>
      </c>
      <c r="I21" s="44" t="s">
        <v>127</v>
      </c>
      <c r="J21" s="53" t="s">
        <v>128</v>
      </c>
      <c r="K21" s="76">
        <v>1</v>
      </c>
      <c r="L21" s="76">
        <v>1</v>
      </c>
      <c r="M21" s="76">
        <v>1</v>
      </c>
      <c r="N21" s="76">
        <v>1</v>
      </c>
      <c r="O21" s="81">
        <v>1</v>
      </c>
      <c r="P21" s="49" t="s">
        <v>76</v>
      </c>
      <c r="Q21" s="21" t="s">
        <v>77</v>
      </c>
      <c r="R21" s="21" t="s">
        <v>78</v>
      </c>
      <c r="S21" s="49" t="s">
        <v>129</v>
      </c>
      <c r="T21" s="49" t="s">
        <v>130</v>
      </c>
      <c r="U21" s="49" t="s">
        <v>81</v>
      </c>
      <c r="V21" s="58">
        <f t="shared" si="4"/>
        <v>1</v>
      </c>
      <c r="W21" s="74">
        <v>1</v>
      </c>
      <c r="X21" s="60">
        <f>IFERROR(IF(W21/V21&gt;100%,100%,W21/V21),0)</f>
        <v>1</v>
      </c>
      <c r="Y21" s="21" t="s">
        <v>131</v>
      </c>
      <c r="Z21" s="21" t="s">
        <v>132</v>
      </c>
      <c r="AA21" s="58">
        <f t="shared" si="5"/>
        <v>1</v>
      </c>
      <c r="AB21" s="66">
        <f t="shared" si="5"/>
        <v>1</v>
      </c>
      <c r="AC21" s="60">
        <f>IFERROR(IF(AB21/AA21&gt;100%,100%,AB21/AA21),0)</f>
        <v>1</v>
      </c>
      <c r="AD21" s="21" t="s">
        <v>133</v>
      </c>
      <c r="AE21" s="21" t="s">
        <v>132</v>
      </c>
      <c r="AF21" s="58">
        <f t="shared" si="6"/>
        <v>1</v>
      </c>
      <c r="AG21" s="74">
        <v>1</v>
      </c>
      <c r="AH21" s="60">
        <f>IFERROR(IF(AG21/AF21&gt;100%,100%,AG21/AF21),0)</f>
        <v>1</v>
      </c>
      <c r="AI21" s="21" t="s">
        <v>134</v>
      </c>
      <c r="AJ21" s="21" t="s">
        <v>132</v>
      </c>
      <c r="AK21" s="58">
        <f t="shared" si="7"/>
        <v>1</v>
      </c>
      <c r="AL21" s="59">
        <v>1</v>
      </c>
      <c r="AM21" s="60">
        <f>IFERROR(IF(AL21/AK21&gt;100%,100%,AL21/AK21),0)</f>
        <v>1</v>
      </c>
      <c r="AN21" s="21" t="s">
        <v>135</v>
      </c>
      <c r="AO21" s="21" t="s">
        <v>132</v>
      </c>
      <c r="AP21" s="58">
        <f t="shared" si="8"/>
        <v>1</v>
      </c>
      <c r="AQ21" s="66">
        <f>IFERROR(AVERAGE(W21,AB21,AG21,AL21)*1,0)</f>
        <v>1</v>
      </c>
      <c r="AR21" s="60">
        <f>IFERROR(IF(AQ21/AP21&gt;100%,100%,AQ21/AP21),0)</f>
        <v>1</v>
      </c>
      <c r="AS21" s="71" t="s">
        <v>87</v>
      </c>
    </row>
    <row r="22" spans="1:45" s="32" customFormat="1" ht="199.5">
      <c r="A22" s="55">
        <v>3</v>
      </c>
      <c r="B22" s="56" t="s">
        <v>67</v>
      </c>
      <c r="C22" s="26" t="s">
        <v>136</v>
      </c>
      <c r="D22" s="53" t="s">
        <v>137</v>
      </c>
      <c r="E22" s="22" t="s">
        <v>70</v>
      </c>
      <c r="F22" s="53" t="s">
        <v>138</v>
      </c>
      <c r="G22" s="22" t="s">
        <v>139</v>
      </c>
      <c r="H22" s="35" t="s">
        <v>140</v>
      </c>
      <c r="I22" s="44" t="s">
        <v>92</v>
      </c>
      <c r="J22" s="53" t="s">
        <v>104</v>
      </c>
      <c r="K22" s="73">
        <v>3</v>
      </c>
      <c r="L22" s="75">
        <v>3</v>
      </c>
      <c r="M22" s="75">
        <v>3</v>
      </c>
      <c r="N22" s="75">
        <v>3</v>
      </c>
      <c r="O22" s="75">
        <v>12</v>
      </c>
      <c r="P22" s="49" t="s">
        <v>76</v>
      </c>
      <c r="Q22" s="21" t="s">
        <v>77</v>
      </c>
      <c r="R22" s="21" t="s">
        <v>78</v>
      </c>
      <c r="S22" s="49" t="s">
        <v>141</v>
      </c>
      <c r="T22" s="49" t="s">
        <v>142</v>
      </c>
      <c r="U22" s="49" t="s">
        <v>81</v>
      </c>
      <c r="V22" s="61">
        <f t="shared" si="4"/>
        <v>3</v>
      </c>
      <c r="W22" s="70">
        <v>3</v>
      </c>
      <c r="X22" s="60">
        <f>IFERROR(IF(W22/V22&gt;100%,100%,W22/V22),0)</f>
        <v>1</v>
      </c>
      <c r="Y22" s="21" t="s">
        <v>143</v>
      </c>
      <c r="Z22" s="21" t="s">
        <v>144</v>
      </c>
      <c r="AA22" s="73">
        <f t="shared" si="5"/>
        <v>3</v>
      </c>
      <c r="AB22" s="62">
        <v>2</v>
      </c>
      <c r="AC22" s="60">
        <f>IFERROR(IF(AB22/AA22&gt;100%,100%,AB22/AA22),0)</f>
        <v>0.66666666666666663</v>
      </c>
      <c r="AD22" s="21" t="s">
        <v>145</v>
      </c>
      <c r="AE22" s="21" t="s">
        <v>144</v>
      </c>
      <c r="AF22" s="73">
        <f t="shared" si="6"/>
        <v>3</v>
      </c>
      <c r="AG22" s="62">
        <v>3</v>
      </c>
      <c r="AH22" s="60">
        <f>IFERROR(IF(AG22/AF22&gt;100%,100%,AG22/AF22),0)</f>
        <v>1</v>
      </c>
      <c r="AI22" s="21" t="s">
        <v>146</v>
      </c>
      <c r="AJ22" s="21" t="s">
        <v>144</v>
      </c>
      <c r="AK22" s="73">
        <f t="shared" si="7"/>
        <v>3</v>
      </c>
      <c r="AL22" s="62">
        <v>3</v>
      </c>
      <c r="AM22" s="60">
        <f>IFERROR(IF(AL22/AK22&gt;100%,100%,AL22/AK22),0)</f>
        <v>1</v>
      </c>
      <c r="AN22" s="21" t="s">
        <v>147</v>
      </c>
      <c r="AO22" s="21" t="s">
        <v>144</v>
      </c>
      <c r="AP22" s="62">
        <f t="shared" si="8"/>
        <v>12</v>
      </c>
      <c r="AQ22" s="70">
        <f>IFERROR(SUM(W22,AB22,AG22,AL22),0)</f>
        <v>11</v>
      </c>
      <c r="AR22" s="60">
        <f>IFERROR(IF(AQ22/AP22&gt;100%,100%,AQ22/AP22),0)</f>
        <v>0.91666666666666663</v>
      </c>
      <c r="AS22" s="71" t="s">
        <v>148</v>
      </c>
    </row>
    <row r="23" spans="1:45" ht="265.5">
      <c r="A23" s="55">
        <v>3</v>
      </c>
      <c r="B23" s="56" t="s">
        <v>67</v>
      </c>
      <c r="C23" s="52">
        <v>7</v>
      </c>
      <c r="D23" s="57" t="s">
        <v>149</v>
      </c>
      <c r="E23" s="22" t="s">
        <v>150</v>
      </c>
      <c r="F23" s="53" t="s">
        <v>151</v>
      </c>
      <c r="G23" s="22" t="s">
        <v>152</v>
      </c>
      <c r="H23" s="35" t="s">
        <v>153</v>
      </c>
      <c r="I23" s="44" t="s">
        <v>92</v>
      </c>
      <c r="J23" s="53" t="s">
        <v>104</v>
      </c>
      <c r="K23" s="73">
        <v>36</v>
      </c>
      <c r="L23" s="75">
        <v>36</v>
      </c>
      <c r="M23" s="75">
        <v>36</v>
      </c>
      <c r="N23" s="75">
        <v>36</v>
      </c>
      <c r="O23" s="75">
        <v>144</v>
      </c>
      <c r="P23" s="49" t="s">
        <v>76</v>
      </c>
      <c r="Q23" s="21" t="s">
        <v>77</v>
      </c>
      <c r="R23" s="21" t="s">
        <v>78</v>
      </c>
      <c r="S23" s="49" t="s">
        <v>154</v>
      </c>
      <c r="T23" s="49" t="s">
        <v>142</v>
      </c>
      <c r="U23" s="49" t="s">
        <v>81</v>
      </c>
      <c r="V23" s="61">
        <f t="shared" si="4"/>
        <v>36</v>
      </c>
      <c r="W23" s="70">
        <v>36</v>
      </c>
      <c r="X23" s="60">
        <f>IFERROR(IF(W23/V23&gt;100%,100%,W23/V23),0)</f>
        <v>1</v>
      </c>
      <c r="Y23" s="54" t="s">
        <v>155</v>
      </c>
      <c r="Z23" s="54" t="s">
        <v>156</v>
      </c>
      <c r="AA23" s="73">
        <f t="shared" ref="AA23" si="9">L23</f>
        <v>36</v>
      </c>
      <c r="AB23" s="70">
        <v>36</v>
      </c>
      <c r="AC23" s="60">
        <f>IFERROR(IF(AB23/AA23&gt;100%,100%,AB23/AA23),0)</f>
        <v>1</v>
      </c>
      <c r="AD23" s="54" t="s">
        <v>157</v>
      </c>
      <c r="AE23" s="54" t="s">
        <v>156</v>
      </c>
      <c r="AF23" s="73">
        <f t="shared" ref="AF23" si="10">M23</f>
        <v>36</v>
      </c>
      <c r="AG23" s="62">
        <v>36</v>
      </c>
      <c r="AH23" s="60">
        <f>IFERROR(IF(AG23/AF23&gt;100%,100%,AG23/AF23),0)</f>
        <v>1</v>
      </c>
      <c r="AI23" s="54" t="s">
        <v>158</v>
      </c>
      <c r="AJ23" s="54" t="s">
        <v>156</v>
      </c>
      <c r="AK23" s="73">
        <f t="shared" si="7"/>
        <v>36</v>
      </c>
      <c r="AL23" s="62">
        <v>36</v>
      </c>
      <c r="AM23" s="60">
        <f>IFERROR(IF(AL23/AK23&gt;100%,100%,AL23/AK23),0)</f>
        <v>1</v>
      </c>
      <c r="AN23" s="54" t="s">
        <v>159</v>
      </c>
      <c r="AO23" s="54" t="s">
        <v>156</v>
      </c>
      <c r="AP23" s="62">
        <f t="shared" si="8"/>
        <v>144</v>
      </c>
      <c r="AQ23" s="70">
        <f>IFERROR(SUM(W23,AB23,AG23,AL23),0)</f>
        <v>144</v>
      </c>
      <c r="AR23" s="60">
        <f>IFERROR(IF(AQ23/AP23&gt;100%,100%,AQ23/AP23),0)</f>
        <v>1</v>
      </c>
      <c r="AS23" s="71" t="s">
        <v>99</v>
      </c>
    </row>
    <row r="24" spans="1:45" s="5" customFormat="1" ht="15.75">
      <c r="A24" s="10"/>
      <c r="B24" s="10"/>
      <c r="C24" s="10"/>
      <c r="D24" s="13" t="s">
        <v>160</v>
      </c>
      <c r="E24" s="10"/>
      <c r="F24" s="10"/>
      <c r="G24" s="10"/>
      <c r="H24" s="10"/>
      <c r="I24" s="90"/>
      <c r="J24" s="10"/>
      <c r="K24" s="16"/>
      <c r="L24" s="16"/>
      <c r="M24" s="16"/>
      <c r="N24" s="16"/>
      <c r="O24" s="16"/>
      <c r="P24" s="10"/>
      <c r="Q24" s="10"/>
      <c r="R24" s="10"/>
      <c r="S24" s="10"/>
      <c r="T24" s="10"/>
      <c r="U24" s="10"/>
      <c r="V24" s="16"/>
      <c r="W24" s="16"/>
      <c r="X24" s="63">
        <f>AVERAGE(X17,X18,X20,X21,X22,X23)*80%</f>
        <v>0.8</v>
      </c>
      <c r="Y24" s="15"/>
      <c r="Z24" s="15"/>
      <c r="AA24" s="16"/>
      <c r="AB24" s="16"/>
      <c r="AC24" s="63">
        <f>AVERAGE(AC17,AC18,AC20,AC21,AC22,AC23)*80%</f>
        <v>0.75555555555555565</v>
      </c>
      <c r="AD24" s="15"/>
      <c r="AE24" s="15"/>
      <c r="AF24" s="16"/>
      <c r="AG24" s="16"/>
      <c r="AH24" s="63">
        <f>AVERAGE(AH17,AH18,AH20,AH21,AH22,AH23)*80%</f>
        <v>0.8</v>
      </c>
      <c r="AI24" s="15"/>
      <c r="AJ24" s="15"/>
      <c r="AK24" s="16"/>
      <c r="AL24" s="16"/>
      <c r="AM24" s="63">
        <f>AVERAGE(AM17,AM18,AM19,AM20,AM21,AM22,AM23)*80%</f>
        <v>0.8</v>
      </c>
      <c r="AN24" s="10"/>
      <c r="AO24" s="10"/>
      <c r="AP24" s="16"/>
      <c r="AQ24" s="67"/>
      <c r="AR24" s="63">
        <f>AVERAGE(AR17,AR18,AR20,AR19,AR21,AR22,AR23)*80%</f>
        <v>0.79047619047619055</v>
      </c>
      <c r="AS24" s="10"/>
    </row>
    <row r="25" spans="1:45" s="32" customFormat="1" ht="409.6">
      <c r="A25" s="40">
        <v>3</v>
      </c>
      <c r="B25" s="27" t="s">
        <v>67</v>
      </c>
      <c r="C25" s="40" t="s">
        <v>161</v>
      </c>
      <c r="D25" s="27" t="s">
        <v>162</v>
      </c>
      <c r="E25" s="27" t="s">
        <v>163</v>
      </c>
      <c r="F25" s="27" t="s">
        <v>164</v>
      </c>
      <c r="G25" s="27" t="s">
        <v>165</v>
      </c>
      <c r="H25" s="27" t="s">
        <v>166</v>
      </c>
      <c r="I25" s="91" t="s">
        <v>127</v>
      </c>
      <c r="J25" s="29" t="s">
        <v>167</v>
      </c>
      <c r="K25" s="77" t="s">
        <v>168</v>
      </c>
      <c r="L25" s="77">
        <v>0.8</v>
      </c>
      <c r="M25" s="77" t="s">
        <v>168</v>
      </c>
      <c r="N25" s="77">
        <v>0.8</v>
      </c>
      <c r="O25" s="77">
        <v>0.8</v>
      </c>
      <c r="P25" s="27" t="s">
        <v>76</v>
      </c>
      <c r="Q25" s="51" t="s">
        <v>169</v>
      </c>
      <c r="R25" s="51" t="s">
        <v>170</v>
      </c>
      <c r="S25" s="27" t="s">
        <v>171</v>
      </c>
      <c r="T25" s="27" t="s">
        <v>172</v>
      </c>
      <c r="U25" s="27" t="s">
        <v>173</v>
      </c>
      <c r="V25" s="82" t="str">
        <f t="shared" ref="V25:V31" si="11">K25</f>
        <v>No programada</v>
      </c>
      <c r="W25" s="83">
        <v>0</v>
      </c>
      <c r="X25" s="84">
        <f>IFERROR(IF(W25/V25&gt;100%,100%,W25/V25),0)</f>
        <v>0</v>
      </c>
      <c r="Y25" s="27" t="s">
        <v>107</v>
      </c>
      <c r="Z25" s="27" t="s">
        <v>107</v>
      </c>
      <c r="AA25" s="85">
        <f>L25</f>
        <v>0.8</v>
      </c>
      <c r="AB25" s="83">
        <v>0.69</v>
      </c>
      <c r="AC25" s="84">
        <f>IFERROR(IF(AB25/AA25&gt;100%,100%,AB25/AA25),0)</f>
        <v>0.86249999999999993</v>
      </c>
      <c r="AD25" s="27" t="s">
        <v>174</v>
      </c>
      <c r="AE25" s="27" t="s">
        <v>175</v>
      </c>
      <c r="AF25" s="82" t="str">
        <f>M25</f>
        <v>No programada</v>
      </c>
      <c r="AG25" s="83">
        <v>0</v>
      </c>
      <c r="AH25" s="84">
        <f>IFERROR(IF(AG25/AF25&gt;100%,100%,AG25/AF25),0)</f>
        <v>0</v>
      </c>
      <c r="AI25" s="27" t="s">
        <v>107</v>
      </c>
      <c r="AJ25" s="27" t="s">
        <v>107</v>
      </c>
      <c r="AK25" s="85">
        <f>N25</f>
        <v>0.8</v>
      </c>
      <c r="AL25" s="85">
        <v>0.7</v>
      </c>
      <c r="AM25" s="84">
        <f>IFERROR(IF(AL25/AK25&gt;100%,100%,AL25/AK25),0)</f>
        <v>0.87499999999999989</v>
      </c>
      <c r="AN25" s="27" t="s">
        <v>176</v>
      </c>
      <c r="AO25" s="27" t="s">
        <v>177</v>
      </c>
      <c r="AP25" s="85">
        <f t="shared" ref="AP25:AP31" si="12">O25</f>
        <v>0.8</v>
      </c>
      <c r="AQ25" s="83">
        <f>IFERROR(AVERAGE(AB25,AL25),0)</f>
        <v>0.69499999999999995</v>
      </c>
      <c r="AR25" s="84">
        <f>IFERROR(IF(AQ25/AP25&gt;100%,100%,AQ25/AP25),0)</f>
        <v>0.86874999999999991</v>
      </c>
      <c r="AS25" s="92" t="s">
        <v>178</v>
      </c>
    </row>
    <row r="26" spans="1:45" s="32" customFormat="1" ht="133.5">
      <c r="A26" s="40">
        <v>3</v>
      </c>
      <c r="B26" s="27" t="s">
        <v>67</v>
      </c>
      <c r="C26" s="40" t="s">
        <v>179</v>
      </c>
      <c r="D26" s="27" t="s">
        <v>180</v>
      </c>
      <c r="E26" s="27" t="s">
        <v>163</v>
      </c>
      <c r="F26" s="27" t="s">
        <v>181</v>
      </c>
      <c r="G26" s="27" t="s">
        <v>182</v>
      </c>
      <c r="H26" s="27" t="s">
        <v>183</v>
      </c>
      <c r="I26" s="91" t="s">
        <v>184</v>
      </c>
      <c r="J26" s="28" t="s">
        <v>181</v>
      </c>
      <c r="K26" s="78">
        <v>0.14000000000000001</v>
      </c>
      <c r="L26" s="78">
        <v>0.28999999999999998</v>
      </c>
      <c r="M26" s="78">
        <v>7.0000000000000007E-2</v>
      </c>
      <c r="N26" s="78">
        <v>0.5</v>
      </c>
      <c r="O26" s="78">
        <v>1</v>
      </c>
      <c r="P26" s="27" t="s">
        <v>76</v>
      </c>
      <c r="Q26" s="51" t="s">
        <v>185</v>
      </c>
      <c r="R26" s="51" t="s">
        <v>186</v>
      </c>
      <c r="S26" s="27" t="s">
        <v>187</v>
      </c>
      <c r="T26" s="27" t="s">
        <v>188</v>
      </c>
      <c r="U26" s="27" t="s">
        <v>189</v>
      </c>
      <c r="V26" s="87">
        <f t="shared" si="11"/>
        <v>0.14000000000000001</v>
      </c>
      <c r="W26" s="85">
        <v>0.14000000000000001</v>
      </c>
      <c r="X26" s="84">
        <f>IFERROR(IF(W26/V26&gt;100%,100%,W26/V26),0)</f>
        <v>1</v>
      </c>
      <c r="Y26" s="27" t="s">
        <v>190</v>
      </c>
      <c r="Z26" s="27" t="s">
        <v>191</v>
      </c>
      <c r="AA26" s="87">
        <f>L26</f>
        <v>0.28999999999999998</v>
      </c>
      <c r="AB26" s="83">
        <v>0.28999999999999998</v>
      </c>
      <c r="AC26" s="84">
        <f>IFERROR(IF(AB26/AA26&gt;100%,100%,AB26/AA26),0)</f>
        <v>1</v>
      </c>
      <c r="AD26" s="27" t="s">
        <v>192</v>
      </c>
      <c r="AE26" s="27" t="s">
        <v>193</v>
      </c>
      <c r="AF26" s="87">
        <f>M26</f>
        <v>7.0000000000000007E-2</v>
      </c>
      <c r="AG26" s="85">
        <v>7.0000000000000007E-2</v>
      </c>
      <c r="AH26" s="84">
        <f>IFERROR(IF(AG26/AF26&gt;100%,100%,AG26/AF26),0)</f>
        <v>1</v>
      </c>
      <c r="AI26" s="27" t="s">
        <v>194</v>
      </c>
      <c r="AJ26" s="27" t="s">
        <v>195</v>
      </c>
      <c r="AK26" s="87">
        <f>N26</f>
        <v>0.5</v>
      </c>
      <c r="AL26" s="85">
        <v>0.28999999999999998</v>
      </c>
      <c r="AM26" s="84">
        <f>IFERROR(IF(AL26/AK26&gt;100%,100%,AL26/AK26),0)</f>
        <v>0.57999999999999996</v>
      </c>
      <c r="AN26" s="27" t="s">
        <v>196</v>
      </c>
      <c r="AO26" s="27" t="s">
        <v>197</v>
      </c>
      <c r="AP26" s="87">
        <f t="shared" si="12"/>
        <v>1</v>
      </c>
      <c r="AQ26" s="96">
        <f>IFERROR(SUM(W26,AB26,AG26,AL26),0)</f>
        <v>0.79</v>
      </c>
      <c r="AR26" s="97">
        <f>IFERROR(IF(AQ26/AP26&gt;100%,100%,AQ26/AP26),0)</f>
        <v>0.79</v>
      </c>
      <c r="AS26" s="98" t="s">
        <v>198</v>
      </c>
    </row>
    <row r="27" spans="1:45" s="32" customFormat="1" ht="117">
      <c r="A27" s="40">
        <v>3</v>
      </c>
      <c r="B27" s="27" t="s">
        <v>67</v>
      </c>
      <c r="C27" s="40" t="s">
        <v>199</v>
      </c>
      <c r="D27" s="27" t="s">
        <v>200</v>
      </c>
      <c r="E27" s="27" t="s">
        <v>163</v>
      </c>
      <c r="F27" s="27" t="s">
        <v>201</v>
      </c>
      <c r="G27" s="27" t="s">
        <v>202</v>
      </c>
      <c r="H27" s="27" t="s">
        <v>140</v>
      </c>
      <c r="I27" s="91" t="s">
        <v>92</v>
      </c>
      <c r="J27" s="28" t="s">
        <v>201</v>
      </c>
      <c r="K27" s="79">
        <v>0</v>
      </c>
      <c r="L27" s="79">
        <v>1</v>
      </c>
      <c r="M27" s="79">
        <v>0</v>
      </c>
      <c r="N27" s="79">
        <v>1</v>
      </c>
      <c r="O27" s="79">
        <v>2</v>
      </c>
      <c r="P27" s="27" t="s">
        <v>76</v>
      </c>
      <c r="Q27" s="51" t="s">
        <v>185</v>
      </c>
      <c r="R27" s="51" t="s">
        <v>186</v>
      </c>
      <c r="S27" s="27" t="s">
        <v>203</v>
      </c>
      <c r="T27" s="27" t="s">
        <v>203</v>
      </c>
      <c r="U27" s="27" t="s">
        <v>204</v>
      </c>
      <c r="V27" s="88">
        <f t="shared" si="11"/>
        <v>0</v>
      </c>
      <c r="W27" s="89">
        <v>0</v>
      </c>
      <c r="X27" s="84">
        <f>IFERROR(IF(W27/V27&gt;100%,100%,W27/V27),0)</f>
        <v>0</v>
      </c>
      <c r="Y27" s="27" t="s">
        <v>107</v>
      </c>
      <c r="Z27" s="27" t="s">
        <v>107</v>
      </c>
      <c r="AA27" s="82">
        <f>L27</f>
        <v>1</v>
      </c>
      <c r="AB27" s="89">
        <v>1</v>
      </c>
      <c r="AC27" s="84">
        <f>IFERROR(IF(AB27/AA27&gt;100%,100%,AB27/AA27),0)</f>
        <v>1</v>
      </c>
      <c r="AD27" s="27" t="s">
        <v>205</v>
      </c>
      <c r="AE27" s="27" t="s">
        <v>206</v>
      </c>
      <c r="AF27" s="82">
        <f>M27</f>
        <v>0</v>
      </c>
      <c r="AG27" s="89">
        <v>0</v>
      </c>
      <c r="AH27" s="84">
        <f>IFERROR(IF(AG27/AF27&gt;100%,100%,AG27/AF27),0)</f>
        <v>0</v>
      </c>
      <c r="AI27" s="27" t="s">
        <v>107</v>
      </c>
      <c r="AJ27" s="27" t="s">
        <v>107</v>
      </c>
      <c r="AK27" s="82">
        <f>N27</f>
        <v>1</v>
      </c>
      <c r="AL27" s="86">
        <v>1</v>
      </c>
      <c r="AM27" s="84">
        <f>IFERROR(IF(AL27/AK27&gt;100%,100%,AL27/AK27),0)</f>
        <v>1</v>
      </c>
      <c r="AN27" s="27" t="s">
        <v>207</v>
      </c>
      <c r="AO27" s="27" t="s">
        <v>197</v>
      </c>
      <c r="AP27" s="86">
        <f t="shared" si="12"/>
        <v>2</v>
      </c>
      <c r="AQ27" s="89">
        <f>IFERROR(SUM(W27,AB27,AG27,AL27),0)</f>
        <v>2</v>
      </c>
      <c r="AR27" s="84">
        <f>IFERROR(IF(AQ27/AP27&gt;100%,100%,AQ27/AP27),0)</f>
        <v>1</v>
      </c>
      <c r="AS27" s="92" t="s">
        <v>87</v>
      </c>
    </row>
    <row r="28" spans="1:45" s="32" customFormat="1" ht="133.5">
      <c r="A28" s="40">
        <v>3</v>
      </c>
      <c r="B28" s="27" t="s">
        <v>67</v>
      </c>
      <c r="C28" s="40" t="s">
        <v>208</v>
      </c>
      <c r="D28" s="27" t="s">
        <v>209</v>
      </c>
      <c r="E28" s="27" t="s">
        <v>163</v>
      </c>
      <c r="F28" s="27" t="s">
        <v>210</v>
      </c>
      <c r="G28" s="27" t="s">
        <v>211</v>
      </c>
      <c r="H28" s="27" t="s">
        <v>212</v>
      </c>
      <c r="I28" s="91" t="s">
        <v>92</v>
      </c>
      <c r="J28" s="28" t="s">
        <v>210</v>
      </c>
      <c r="K28" s="78">
        <v>1</v>
      </c>
      <c r="L28" s="78">
        <v>0</v>
      </c>
      <c r="M28" s="78">
        <v>0</v>
      </c>
      <c r="N28" s="78">
        <v>0</v>
      </c>
      <c r="O28" s="78">
        <v>1</v>
      </c>
      <c r="P28" s="27" t="s">
        <v>76</v>
      </c>
      <c r="Q28" s="51" t="s">
        <v>77</v>
      </c>
      <c r="R28" s="51" t="s">
        <v>170</v>
      </c>
      <c r="S28" s="27" t="s">
        <v>213</v>
      </c>
      <c r="T28" s="27" t="s">
        <v>214</v>
      </c>
      <c r="U28" s="27" t="s">
        <v>215</v>
      </c>
      <c r="V28" s="87">
        <f t="shared" si="11"/>
        <v>1</v>
      </c>
      <c r="W28" s="83">
        <f>139/139</f>
        <v>1</v>
      </c>
      <c r="X28" s="84">
        <f>IFERROR(IF(W28/V28&gt;100%,100%,W28/V28),0)</f>
        <v>1</v>
      </c>
      <c r="Y28" s="27" t="s">
        <v>216</v>
      </c>
      <c r="Z28" s="27" t="s">
        <v>217</v>
      </c>
      <c r="AA28" s="85">
        <f>L28</f>
        <v>0</v>
      </c>
      <c r="AB28" s="83">
        <v>0</v>
      </c>
      <c r="AC28" s="84">
        <f>IFERROR(IF(AB28/AA28&gt;100%,100%,AB28/AA28),0)</f>
        <v>0</v>
      </c>
      <c r="AD28" s="27" t="s">
        <v>107</v>
      </c>
      <c r="AE28" s="27" t="s">
        <v>107</v>
      </c>
      <c r="AF28" s="85">
        <f>M28</f>
        <v>0</v>
      </c>
      <c r="AG28" s="83">
        <v>0</v>
      </c>
      <c r="AH28" s="84">
        <f>IFERROR(IF(AG28/AF28&gt;100%,100%,AG28/AF28),0)</f>
        <v>0</v>
      </c>
      <c r="AI28" s="27" t="s">
        <v>107</v>
      </c>
      <c r="AJ28" s="27" t="s">
        <v>107</v>
      </c>
      <c r="AK28" s="85">
        <f>N28</f>
        <v>0</v>
      </c>
      <c r="AL28" s="83">
        <v>0</v>
      </c>
      <c r="AM28" s="84">
        <f>IFERROR(IF(AL28/AK28&gt;100%,100%,AL28/AK28),0)</f>
        <v>0</v>
      </c>
      <c r="AN28" s="27" t="s">
        <v>107</v>
      </c>
      <c r="AO28" s="27" t="s">
        <v>107</v>
      </c>
      <c r="AP28" s="85">
        <f t="shared" si="12"/>
        <v>1</v>
      </c>
      <c r="AQ28" s="83">
        <f>IFERROR(SUM(W28,AB28,AG28,AL28),0)</f>
        <v>1</v>
      </c>
      <c r="AR28" s="84">
        <f>IFERROR(IF(AQ28/AP28&gt;100%,100%,AQ28/AP28),0)</f>
        <v>1</v>
      </c>
      <c r="AS28" s="27" t="s">
        <v>87</v>
      </c>
    </row>
    <row r="29" spans="1:45" s="32" customFormat="1" ht="133.5">
      <c r="A29" s="40">
        <v>3</v>
      </c>
      <c r="B29" s="27" t="s">
        <v>67</v>
      </c>
      <c r="C29" s="40" t="s">
        <v>218</v>
      </c>
      <c r="D29" s="27" t="s">
        <v>219</v>
      </c>
      <c r="E29" s="27" t="s">
        <v>163</v>
      </c>
      <c r="F29" s="27" t="s">
        <v>220</v>
      </c>
      <c r="G29" s="27" t="s">
        <v>221</v>
      </c>
      <c r="H29" s="27" t="s">
        <v>222</v>
      </c>
      <c r="I29" s="91" t="s">
        <v>127</v>
      </c>
      <c r="J29" s="28" t="s">
        <v>223</v>
      </c>
      <c r="K29" s="78">
        <v>1</v>
      </c>
      <c r="L29" s="78">
        <v>1</v>
      </c>
      <c r="M29" s="78">
        <v>1</v>
      </c>
      <c r="N29" s="78">
        <v>1</v>
      </c>
      <c r="O29" s="78">
        <v>1</v>
      </c>
      <c r="P29" s="27" t="s">
        <v>224</v>
      </c>
      <c r="Q29" s="51" t="s">
        <v>77</v>
      </c>
      <c r="R29" s="51" t="s">
        <v>170</v>
      </c>
      <c r="S29" s="27" t="s">
        <v>213</v>
      </c>
      <c r="T29" s="27" t="s">
        <v>214</v>
      </c>
      <c r="U29" s="27" t="s">
        <v>215</v>
      </c>
      <c r="V29" s="87">
        <f t="shared" si="11"/>
        <v>1</v>
      </c>
      <c r="W29" s="83">
        <v>0.98724082934609247</v>
      </c>
      <c r="X29" s="84">
        <f>IFERROR(IF(W29/V29&gt;100%,100%,W29/V29),0)</f>
        <v>0.98724082934609247</v>
      </c>
      <c r="Y29" s="27" t="s">
        <v>225</v>
      </c>
      <c r="Z29" s="27" t="s">
        <v>226</v>
      </c>
      <c r="AA29" s="85">
        <f>L29</f>
        <v>1</v>
      </c>
      <c r="AB29" s="83">
        <v>1</v>
      </c>
      <c r="AC29" s="84">
        <f>IFERROR(IF(AB29/AA29&gt;100%,100%,AB29/AA29),0)</f>
        <v>1</v>
      </c>
      <c r="AD29" s="27" t="s">
        <v>227</v>
      </c>
      <c r="AE29" s="27" t="s">
        <v>228</v>
      </c>
      <c r="AF29" s="85">
        <f>M29</f>
        <v>1</v>
      </c>
      <c r="AG29" s="85">
        <v>1</v>
      </c>
      <c r="AH29" s="84">
        <f>IFERROR(IF(AG29/AF29&gt;100%,100%,AG29/AF29),0)</f>
        <v>1</v>
      </c>
      <c r="AI29" s="27" t="s">
        <v>229</v>
      </c>
      <c r="AJ29" s="27" t="s">
        <v>230</v>
      </c>
      <c r="AK29" s="85">
        <f>N29</f>
        <v>1</v>
      </c>
      <c r="AL29" s="85">
        <v>1</v>
      </c>
      <c r="AM29" s="84">
        <f>IFERROR(IF(AL29/AK29&gt;100%,100%,AL29/AK29),0)</f>
        <v>1</v>
      </c>
      <c r="AN29" s="27" t="s">
        <v>214</v>
      </c>
      <c r="AO29" s="27" t="s">
        <v>231</v>
      </c>
      <c r="AP29" s="85">
        <f t="shared" si="12"/>
        <v>1</v>
      </c>
      <c r="AQ29" s="83">
        <f>IFERROR(AVERAGE(W29,AB29,AG29,AL29),0)</f>
        <v>0.99681020733652315</v>
      </c>
      <c r="AR29" s="84">
        <f>IFERROR(IF(AQ29/AP29&gt;100%,100%,AQ29/AP29),0)</f>
        <v>0.99681020733652315</v>
      </c>
      <c r="AS29" s="92" t="s">
        <v>232</v>
      </c>
    </row>
    <row r="30" spans="1:45" s="32" customFormat="1" ht="117">
      <c r="A30" s="40">
        <v>3</v>
      </c>
      <c r="B30" s="27" t="s">
        <v>67</v>
      </c>
      <c r="C30" s="40" t="s">
        <v>233</v>
      </c>
      <c r="D30" s="27" t="s">
        <v>234</v>
      </c>
      <c r="E30" s="27" t="s">
        <v>163</v>
      </c>
      <c r="F30" s="27" t="s">
        <v>235</v>
      </c>
      <c r="G30" s="27" t="s">
        <v>236</v>
      </c>
      <c r="H30" s="27" t="s">
        <v>169</v>
      </c>
      <c r="I30" s="91" t="s">
        <v>92</v>
      </c>
      <c r="J30" s="28" t="s">
        <v>235</v>
      </c>
      <c r="K30" s="78">
        <v>0</v>
      </c>
      <c r="L30" s="78">
        <v>1</v>
      </c>
      <c r="M30" s="78">
        <v>0</v>
      </c>
      <c r="N30" s="78">
        <v>0</v>
      </c>
      <c r="O30" s="78">
        <v>1</v>
      </c>
      <c r="P30" s="27" t="s">
        <v>76</v>
      </c>
      <c r="Q30" s="51" t="s">
        <v>237</v>
      </c>
      <c r="R30" s="51" t="s">
        <v>186</v>
      </c>
      <c r="S30" s="27" t="s">
        <v>235</v>
      </c>
      <c r="T30" s="27" t="s">
        <v>238</v>
      </c>
      <c r="U30" s="27" t="s">
        <v>239</v>
      </c>
      <c r="V30" s="88">
        <f t="shared" si="11"/>
        <v>0</v>
      </c>
      <c r="W30" s="89">
        <v>0</v>
      </c>
      <c r="X30" s="84">
        <f>IFERROR(IF(W30/V30&gt;100%,100%,W30/V30),0)</f>
        <v>0</v>
      </c>
      <c r="Y30" s="27" t="s">
        <v>107</v>
      </c>
      <c r="Z30" s="27" t="s">
        <v>107</v>
      </c>
      <c r="AA30" s="82">
        <f>L30</f>
        <v>1</v>
      </c>
      <c r="AB30" s="89">
        <v>1</v>
      </c>
      <c r="AC30" s="84">
        <f>IFERROR(IF(AB30/AA30&gt;100%,100%,AB30/AA30),0)</f>
        <v>1</v>
      </c>
      <c r="AD30" s="27" t="s">
        <v>240</v>
      </c>
      <c r="AE30" s="27" t="s">
        <v>241</v>
      </c>
      <c r="AF30" s="82">
        <f>M30</f>
        <v>0</v>
      </c>
      <c r="AG30" s="89">
        <v>0</v>
      </c>
      <c r="AH30" s="84">
        <f>IFERROR(IF(AG30/AF30&gt;100%,100%,AG30/AF30),0)</f>
        <v>0</v>
      </c>
      <c r="AI30" s="27" t="s">
        <v>107</v>
      </c>
      <c r="AJ30" s="27" t="s">
        <v>107</v>
      </c>
      <c r="AK30" s="82">
        <f>N30</f>
        <v>0</v>
      </c>
      <c r="AL30" s="89">
        <v>0</v>
      </c>
      <c r="AM30" s="84">
        <f>IFERROR(IF(AL30/AK30&gt;100%,100%,AL30/AK30),0)</f>
        <v>0</v>
      </c>
      <c r="AN30" s="27" t="s">
        <v>107</v>
      </c>
      <c r="AO30" s="27" t="s">
        <v>107</v>
      </c>
      <c r="AP30" s="82">
        <f t="shared" si="12"/>
        <v>1</v>
      </c>
      <c r="AQ30" s="89">
        <f>IFERROR(SUM(W30,AB30,AG30,AL30),0)</f>
        <v>1</v>
      </c>
      <c r="AR30" s="84">
        <f>IFERROR(IF(AQ30/AP30&gt;100%,100%,AQ30/AP30),0)</f>
        <v>1</v>
      </c>
      <c r="AS30" s="27" t="s">
        <v>87</v>
      </c>
    </row>
    <row r="31" spans="1:45" s="32" customFormat="1" ht="150">
      <c r="A31" s="40">
        <v>3</v>
      </c>
      <c r="B31" s="27" t="s">
        <v>67</v>
      </c>
      <c r="C31" s="40" t="s">
        <v>242</v>
      </c>
      <c r="D31" s="27" t="s">
        <v>243</v>
      </c>
      <c r="E31" s="27" t="s">
        <v>163</v>
      </c>
      <c r="F31" s="27" t="s">
        <v>244</v>
      </c>
      <c r="G31" s="27" t="s">
        <v>245</v>
      </c>
      <c r="H31" s="27" t="s">
        <v>169</v>
      </c>
      <c r="I31" s="91" t="s">
        <v>92</v>
      </c>
      <c r="J31" s="28" t="s">
        <v>244</v>
      </c>
      <c r="K31" s="80">
        <v>0</v>
      </c>
      <c r="L31" s="80">
        <v>0</v>
      </c>
      <c r="M31" s="80">
        <v>0</v>
      </c>
      <c r="N31" s="80">
        <v>1</v>
      </c>
      <c r="O31" s="80">
        <v>1</v>
      </c>
      <c r="P31" s="27" t="s">
        <v>76</v>
      </c>
      <c r="Q31" s="51" t="s">
        <v>237</v>
      </c>
      <c r="R31" s="51" t="s">
        <v>186</v>
      </c>
      <c r="S31" s="27" t="s">
        <v>246</v>
      </c>
      <c r="T31" s="27" t="s">
        <v>247</v>
      </c>
      <c r="U31" s="27" t="s">
        <v>239</v>
      </c>
      <c r="V31" s="88">
        <f t="shared" si="11"/>
        <v>0</v>
      </c>
      <c r="W31" s="89">
        <v>0</v>
      </c>
      <c r="X31" s="84">
        <f>IFERROR(IF(W31/V31&gt;100%,100%,W31/V31),0)</f>
        <v>0</v>
      </c>
      <c r="Y31" s="27" t="s">
        <v>107</v>
      </c>
      <c r="Z31" s="27" t="s">
        <v>107</v>
      </c>
      <c r="AA31" s="82">
        <f>L31</f>
        <v>0</v>
      </c>
      <c r="AB31" s="89">
        <v>0</v>
      </c>
      <c r="AC31" s="84">
        <f>IFERROR(IF(AB31/AA31&gt;100%,100%,AB31/AA31),0)</f>
        <v>0</v>
      </c>
      <c r="AD31" s="27" t="s">
        <v>107</v>
      </c>
      <c r="AE31" s="27" t="s">
        <v>107</v>
      </c>
      <c r="AF31" s="82">
        <f>M31</f>
        <v>0</v>
      </c>
      <c r="AG31" s="89">
        <v>0</v>
      </c>
      <c r="AH31" s="84">
        <f>IFERROR(IF(AG31/AF31&gt;100%,100%,AG31/AF31),0)</f>
        <v>0</v>
      </c>
      <c r="AI31" s="27" t="s">
        <v>107</v>
      </c>
      <c r="AJ31" s="27" t="s">
        <v>107</v>
      </c>
      <c r="AK31" s="82">
        <f>N31</f>
        <v>1</v>
      </c>
      <c r="AL31" s="86">
        <v>1</v>
      </c>
      <c r="AM31" s="84">
        <f>IFERROR(IF(AL31/AK31&gt;100%,100%,AL31/AK31),0)</f>
        <v>1</v>
      </c>
      <c r="AN31" s="27" t="s">
        <v>248</v>
      </c>
      <c r="AO31" s="27" t="s">
        <v>249</v>
      </c>
      <c r="AP31" s="86">
        <f t="shared" si="12"/>
        <v>1</v>
      </c>
      <c r="AQ31" s="89">
        <f>IFERROR(SUM(W31,AB31,AG31,AL31),0)</f>
        <v>1</v>
      </c>
      <c r="AR31" s="84">
        <f>IFERROR(IF(AQ31/AP31&gt;100%,100%,AQ31/AP31),0)</f>
        <v>1</v>
      </c>
      <c r="AS31" s="92" t="s">
        <v>87</v>
      </c>
    </row>
    <row r="32" spans="1:45" s="5" customFormat="1" ht="17.25">
      <c r="A32" s="10"/>
      <c r="B32" s="10"/>
      <c r="C32" s="10"/>
      <c r="D32" s="11" t="s">
        <v>250</v>
      </c>
      <c r="E32" s="11"/>
      <c r="F32" s="11"/>
      <c r="G32" s="11"/>
      <c r="H32" s="11"/>
      <c r="I32" s="11"/>
      <c r="J32" s="11"/>
      <c r="K32" s="12"/>
      <c r="L32" s="12"/>
      <c r="M32" s="12"/>
      <c r="N32" s="12"/>
      <c r="O32" s="12"/>
      <c r="P32" s="11"/>
      <c r="Q32" s="11"/>
      <c r="R32" s="11"/>
      <c r="S32" s="10"/>
      <c r="T32" s="10"/>
      <c r="U32" s="10"/>
      <c r="V32" s="17"/>
      <c r="W32" s="17"/>
      <c r="X32" s="64">
        <f>AVERAGE(X26,X28,X29)*20%</f>
        <v>0.19914938862307285</v>
      </c>
      <c r="Y32" s="10"/>
      <c r="Z32" s="10"/>
      <c r="AA32" s="17"/>
      <c r="AB32" s="17"/>
      <c r="AC32" s="64">
        <f>AVERAGE(AC25,AC26,AC27,AC29,AC30)*20%</f>
        <v>0.19450000000000001</v>
      </c>
      <c r="AD32" s="10"/>
      <c r="AE32" s="10"/>
      <c r="AF32" s="17"/>
      <c r="AG32" s="17"/>
      <c r="AH32" s="64">
        <f>AVERAGE(AH26,AH29)*20%</f>
        <v>0.2</v>
      </c>
      <c r="AI32" s="10"/>
      <c r="AJ32" s="10"/>
      <c r="AK32" s="17"/>
      <c r="AL32" s="17"/>
      <c r="AM32" s="64">
        <f>AVERAGE(AM25,AM26,AM27,AM29,AM31)*20%</f>
        <v>0.17820000000000003</v>
      </c>
      <c r="AN32" s="10"/>
      <c r="AO32" s="10"/>
      <c r="AP32" s="17"/>
      <c r="AQ32" s="68"/>
      <c r="AR32" s="64">
        <f>AVERAGE(AR25:AR31)*20%</f>
        <v>0.19015886306675783</v>
      </c>
      <c r="AS32" s="10"/>
    </row>
    <row r="33" spans="1:45" s="9" customFormat="1" ht="20.25">
      <c r="A33" s="6"/>
      <c r="B33" s="6"/>
      <c r="C33" s="6"/>
      <c r="D33" s="7" t="s">
        <v>251</v>
      </c>
      <c r="E33" s="6"/>
      <c r="F33" s="6"/>
      <c r="G33" s="6"/>
      <c r="H33" s="6"/>
      <c r="I33" s="6"/>
      <c r="J33" s="6"/>
      <c r="K33" s="8"/>
      <c r="L33" s="8"/>
      <c r="M33" s="8"/>
      <c r="N33" s="8"/>
      <c r="O33" s="8"/>
      <c r="P33" s="6"/>
      <c r="Q33" s="6"/>
      <c r="R33" s="6"/>
      <c r="S33" s="6"/>
      <c r="T33" s="6"/>
      <c r="U33" s="6"/>
      <c r="V33" s="18"/>
      <c r="W33" s="18"/>
      <c r="X33" s="65">
        <f>X24+X32</f>
        <v>0.9991493886230729</v>
      </c>
      <c r="Y33" s="6"/>
      <c r="Z33" s="6"/>
      <c r="AA33" s="18"/>
      <c r="AB33" s="18"/>
      <c r="AC33" s="65">
        <f>AC24+AC32</f>
        <v>0.95005555555555565</v>
      </c>
      <c r="AD33" s="6"/>
      <c r="AE33" s="6"/>
      <c r="AF33" s="18"/>
      <c r="AG33" s="18"/>
      <c r="AH33" s="65">
        <f>AH24+AH32</f>
        <v>1</v>
      </c>
      <c r="AI33" s="6"/>
      <c r="AJ33" s="6"/>
      <c r="AK33" s="18"/>
      <c r="AL33" s="18"/>
      <c r="AM33" s="65">
        <f>AM24+AM32</f>
        <v>0.97820000000000007</v>
      </c>
      <c r="AN33" s="6"/>
      <c r="AO33" s="6"/>
      <c r="AP33" s="18"/>
      <c r="AQ33" s="69"/>
      <c r="AR33" s="65">
        <f>AR24+AR32</f>
        <v>0.98063505354294844</v>
      </c>
      <c r="AS33" s="6"/>
    </row>
  </sheetData>
  <mergeCells count="25">
    <mergeCell ref="S14:U15"/>
    <mergeCell ref="E4:J4"/>
    <mergeCell ref="G5:J5"/>
    <mergeCell ref="G6:J6"/>
    <mergeCell ref="G7:J7"/>
    <mergeCell ref="G8:J8"/>
    <mergeCell ref="Q14:Q16"/>
    <mergeCell ref="R14:R16"/>
    <mergeCell ref="G10:J10"/>
    <mergeCell ref="A14:B15"/>
    <mergeCell ref="A1:J1"/>
    <mergeCell ref="K1:O1"/>
    <mergeCell ref="C14:E15"/>
    <mergeCell ref="F14:P15"/>
    <mergeCell ref="A2:J2"/>
    <mergeCell ref="G9:J9"/>
    <mergeCell ref="G11:J11"/>
    <mergeCell ref="G12:J12"/>
    <mergeCell ref="A4:C12"/>
    <mergeCell ref="D4:D12"/>
    <mergeCell ref="V14:Z15"/>
    <mergeCell ref="AA14:AE15"/>
    <mergeCell ref="AF14:AJ15"/>
    <mergeCell ref="AK14:AO15"/>
    <mergeCell ref="AP14:AS15"/>
  </mergeCells>
  <phoneticPr fontId="15" type="noConversion"/>
  <dataValidations count="1">
    <dataValidation allowBlank="1" showInputMessage="1" showErrorMessage="1" error="Escriba un texto " promptTitle="Cualquier contenido" sqref="E16 E3:E13" xr:uid="{00000000-0002-0000-01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00000000-0002-0000-0100-000001000000}">
          <x14:formula1>
            <xm:f>Listas!$A$2:$A$4</xm:f>
          </x14:formula1>
          <xm:sqref>E1 E14:E15 E19:E1048576</xm:sqref>
        </x14:dataValidation>
        <x14:dataValidation type="list" allowBlank="1" showInputMessage="1" showErrorMessage="1" xr:uid="{00000000-0002-0000-0100-000002000000}">
          <x14:formula1>
            <xm:f>Listas!$D$1:$D$20</xm:f>
          </x14:formula1>
          <xm:sqref>Q25:Q31</xm:sqref>
        </x14:dataValidation>
        <x14:dataValidation type="list" allowBlank="1" showInputMessage="1" showErrorMessage="1" xr:uid="{00000000-0002-0000-0100-000003000000}">
          <x14:formula1>
            <xm:f>Listas!$F$1:$F$12</xm:f>
          </x14:formula1>
          <xm:sqref>R25:R31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252</v>
      </c>
      <c r="D1" s="46" t="s">
        <v>253</v>
      </c>
    </row>
    <row r="2" spans="2:4">
      <c r="B2" s="45" t="s">
        <v>254</v>
      </c>
      <c r="D2" s="46" t="s">
        <v>255</v>
      </c>
    </row>
    <row r="3" spans="2:4" ht="45">
      <c r="B3" s="45" t="s">
        <v>256</v>
      </c>
      <c r="D3" s="46" t="s">
        <v>257</v>
      </c>
    </row>
    <row r="4" spans="2:4" ht="30">
      <c r="B4" s="45" t="s">
        <v>258</v>
      </c>
      <c r="D4" s="46" t="s">
        <v>259</v>
      </c>
    </row>
    <row r="5" spans="2:4" ht="30">
      <c r="B5" s="45" t="s">
        <v>260</v>
      </c>
      <c r="D5" s="46" t="s">
        <v>261</v>
      </c>
    </row>
    <row r="6" spans="2:4" ht="30">
      <c r="B6" s="45" t="s">
        <v>185</v>
      </c>
      <c r="D6" s="46" t="s">
        <v>262</v>
      </c>
    </row>
    <row r="7" spans="2:4" ht="45">
      <c r="B7" s="45" t="s">
        <v>77</v>
      </c>
      <c r="D7" s="46" t="s">
        <v>263</v>
      </c>
    </row>
    <row r="8" spans="2:4" ht="45">
      <c r="B8" s="45" t="s">
        <v>264</v>
      </c>
      <c r="D8" s="46" t="s">
        <v>265</v>
      </c>
    </row>
    <row r="9" spans="2:4" ht="30">
      <c r="B9" s="45" t="s">
        <v>266</v>
      </c>
      <c r="D9" s="46" t="s">
        <v>78</v>
      </c>
    </row>
    <row r="10" spans="2:4" ht="30">
      <c r="B10" s="45" t="s">
        <v>267</v>
      </c>
      <c r="D10" s="46" t="s">
        <v>268</v>
      </c>
    </row>
    <row r="11" spans="2:4" ht="30">
      <c r="B11" s="45" t="s">
        <v>269</v>
      </c>
      <c r="D11" s="46" t="s">
        <v>170</v>
      </c>
    </row>
    <row r="12" spans="2:4">
      <c r="B12" s="45" t="s">
        <v>237</v>
      </c>
      <c r="D12" s="46" t="s">
        <v>270</v>
      </c>
    </row>
    <row r="13" spans="2:4">
      <c r="B13" s="45" t="s">
        <v>271</v>
      </c>
    </row>
    <row r="14" spans="2:4">
      <c r="B14" s="45" t="s">
        <v>272</v>
      </c>
    </row>
    <row r="15" spans="2:4">
      <c r="B15" s="45" t="s">
        <v>273</v>
      </c>
    </row>
    <row r="16" spans="2:4">
      <c r="B16" s="45" t="s">
        <v>274</v>
      </c>
    </row>
    <row r="17" spans="2:2">
      <c r="B17" s="45" t="s">
        <v>275</v>
      </c>
    </row>
    <row r="18" spans="2:2">
      <c r="B18" s="45" t="s">
        <v>276</v>
      </c>
    </row>
    <row r="19" spans="2:2">
      <c r="B19" s="45" t="s">
        <v>277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64</v>
      </c>
      <c r="D1" s="45" t="s">
        <v>252</v>
      </c>
      <c r="F1" s="46" t="s">
        <v>253</v>
      </c>
    </row>
    <row r="2" spans="1:6" ht="30">
      <c r="A2" t="s">
        <v>70</v>
      </c>
      <c r="D2" s="45" t="s">
        <v>254</v>
      </c>
      <c r="F2" s="46" t="s">
        <v>255</v>
      </c>
    </row>
    <row r="3" spans="1:6" ht="75">
      <c r="A3" t="s">
        <v>150</v>
      </c>
      <c r="D3" s="45" t="s">
        <v>256</v>
      </c>
      <c r="F3" s="46" t="s">
        <v>257</v>
      </c>
    </row>
    <row r="4" spans="1:6" ht="60">
      <c r="A4" t="s">
        <v>163</v>
      </c>
      <c r="D4" s="45" t="s">
        <v>258</v>
      </c>
      <c r="F4" s="46" t="s">
        <v>259</v>
      </c>
    </row>
    <row r="5" spans="1:6" ht="45">
      <c r="D5" s="45" t="s">
        <v>260</v>
      </c>
      <c r="F5" s="46" t="s">
        <v>261</v>
      </c>
    </row>
    <row r="6" spans="1:6" ht="45">
      <c r="D6" s="45" t="s">
        <v>185</v>
      </c>
      <c r="F6" s="46" t="s">
        <v>262</v>
      </c>
    </row>
    <row r="7" spans="1:6" ht="60">
      <c r="D7" s="45" t="s">
        <v>77</v>
      </c>
      <c r="F7" s="46" t="s">
        <v>263</v>
      </c>
    </row>
    <row r="8" spans="1:6" ht="75">
      <c r="D8" s="45" t="s">
        <v>264</v>
      </c>
      <c r="F8" s="46" t="s">
        <v>265</v>
      </c>
    </row>
    <row r="9" spans="1:6" ht="45">
      <c r="D9" s="45" t="s">
        <v>266</v>
      </c>
      <c r="F9" s="46" t="s">
        <v>78</v>
      </c>
    </row>
    <row r="10" spans="1:6" ht="45">
      <c r="D10" s="45" t="s">
        <v>267</v>
      </c>
      <c r="F10" s="46" t="s">
        <v>268</v>
      </c>
    </row>
    <row r="11" spans="1:6" ht="45">
      <c r="D11" s="45" t="s">
        <v>269</v>
      </c>
      <c r="F11" s="46" t="s">
        <v>170</v>
      </c>
    </row>
    <row r="12" spans="1:6">
      <c r="D12" s="45" t="s">
        <v>237</v>
      </c>
      <c r="F12" s="46" t="s">
        <v>186</v>
      </c>
    </row>
    <row r="13" spans="1:6">
      <c r="D13" s="45" t="s">
        <v>271</v>
      </c>
    </row>
    <row r="14" spans="1:6">
      <c r="D14" s="45" t="s">
        <v>272</v>
      </c>
    </row>
    <row r="15" spans="1:6">
      <c r="D15" s="45" t="s">
        <v>273</v>
      </c>
    </row>
    <row r="16" spans="1:6">
      <c r="D16" s="45" t="s">
        <v>274</v>
      </c>
    </row>
    <row r="17" spans="4:4">
      <c r="D17" s="45" t="s">
        <v>275</v>
      </c>
    </row>
    <row r="18" spans="4:4">
      <c r="D18" s="45" t="s">
        <v>276</v>
      </c>
    </row>
    <row r="19" spans="4:4">
      <c r="D19" s="45" t="s">
        <v>277</v>
      </c>
    </row>
    <row r="20" spans="4:4">
      <c r="D20" s="45" t="s">
        <v>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CE465676-3C0F-4E99-B37A-CF356FCAF2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2026-02-06T16:44:42Z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