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03"/>
  <workbookPr defaultThemeVersion="166925"/>
  <mc:AlternateContent xmlns:mc="http://schemas.openxmlformats.org/markup-compatibility/2006">
    <mc:Choice Requires="x15">
      <x15ac:absPath xmlns:x15ac="http://schemas.microsoft.com/office/spreadsheetml/2010/11/ac" url="C:\Users\diego.buelvas\Desktop\CIGD ENERO 2026\PPGG AALL\"/>
    </mc:Choice>
  </mc:AlternateContent>
  <xr:revisionPtr revIDLastSave="0" documentId="8_{B2F71C58-7F59-42DE-B824-54C607E7A0BF}" xr6:coauthVersionLast="47" xr6:coauthVersionMax="47" xr10:uidLastSave="{00000000-0000-0000-0000-000000000000}"/>
  <bookViews>
    <workbookView xWindow="-120" yWindow="-120" windowWidth="29040" windowHeight="15720" xr2:uid="{00000000-000D-0000-FFFF-FFFF00000000}"/>
  </bookViews>
  <sheets>
    <sheet name="PG AL" sheetId="1" r:id="rId1"/>
    <sheet name="Instrucciones" sheetId="3" r:id="rId2"/>
    <sheet name="Listas" sheetId="2" r:id="rId3"/>
  </sheets>
  <definedNames>
    <definedName name="_xlnm._FilterDatabase" localSheetId="0" hidden="1">'PG AL'!$C$11:$C$21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1" i="1" l="1"/>
  <c r="Q20" i="1"/>
  <c r="Q19" i="1"/>
  <c r="Q18" i="1"/>
  <c r="Q17" i="1"/>
  <c r="Q16" i="1"/>
  <c r="Q15" i="1"/>
  <c r="Q14" i="1"/>
  <c r="Q13" i="1"/>
  <c r="Q12" i="1"/>
  <c r="Q11" i="1"/>
  <c r="AP21" i="1"/>
  <c r="AR21" i="1" s="1"/>
  <c r="AP20" i="1"/>
  <c r="AR20" i="1" s="1"/>
  <c r="AP19" i="1"/>
  <c r="AR19" i="1" s="1"/>
  <c r="AP18" i="1"/>
  <c r="AR18" i="1" s="1"/>
  <c r="AP17" i="1"/>
  <c r="AR17" i="1" s="1"/>
  <c r="AP16" i="1"/>
  <c r="AR16" i="1" s="1"/>
  <c r="AP15" i="1"/>
  <c r="AR15" i="1" s="1"/>
  <c r="AP14" i="1"/>
  <c r="AR14" i="1" s="1"/>
  <c r="AP13" i="1"/>
  <c r="AR13" i="1" s="1"/>
  <c r="AP12" i="1"/>
  <c r="AR12" i="1" s="1"/>
  <c r="AP11" i="1"/>
  <c r="AR11" i="1" s="1"/>
  <c r="AK12" i="1"/>
  <c r="AM12" i="1" s="1"/>
  <c r="AK13" i="1"/>
  <c r="AM13" i="1" s="1"/>
  <c r="AK14" i="1"/>
  <c r="AM14" i="1" s="1"/>
  <c r="AK15" i="1"/>
  <c r="AM15" i="1" s="1"/>
  <c r="AK16" i="1"/>
  <c r="AM16" i="1" s="1"/>
  <c r="AK17" i="1"/>
  <c r="AM17" i="1" s="1"/>
  <c r="AK18" i="1"/>
  <c r="AM18" i="1" s="1"/>
  <c r="AK19" i="1"/>
  <c r="AM19" i="1" s="1"/>
  <c r="AK20" i="1"/>
  <c r="AM20" i="1" s="1"/>
  <c r="AK21" i="1"/>
  <c r="AM21" i="1" s="1"/>
  <c r="AF12" i="1"/>
  <c r="AH12" i="1" s="1"/>
  <c r="AF13" i="1"/>
  <c r="AH13" i="1" s="1"/>
  <c r="AF14" i="1"/>
  <c r="AH14" i="1" s="1"/>
  <c r="AF15" i="1"/>
  <c r="AH15" i="1" s="1"/>
  <c r="AF16" i="1"/>
  <c r="AH16" i="1" s="1"/>
  <c r="AF17" i="1"/>
  <c r="AH17" i="1" s="1"/>
  <c r="AF18" i="1"/>
  <c r="AH18" i="1" s="1"/>
  <c r="AF19" i="1"/>
  <c r="AH19" i="1" s="1"/>
  <c r="AF20" i="1"/>
  <c r="AH20" i="1" s="1"/>
  <c r="AF21" i="1"/>
  <c r="AH21" i="1" s="1"/>
  <c r="AA12" i="1"/>
  <c r="AC12" i="1" s="1"/>
  <c r="AA13" i="1"/>
  <c r="AC13" i="1" s="1"/>
  <c r="AA14" i="1"/>
  <c r="AC14" i="1" s="1"/>
  <c r="AA15" i="1"/>
  <c r="AC15" i="1" s="1"/>
  <c r="AA16" i="1"/>
  <c r="AC16" i="1" s="1"/>
  <c r="AA17" i="1"/>
  <c r="AC17" i="1" s="1"/>
  <c r="AA18" i="1"/>
  <c r="AC18" i="1" s="1"/>
  <c r="AA19" i="1"/>
  <c r="AC19" i="1" s="1"/>
  <c r="AA20" i="1"/>
  <c r="AC20" i="1" s="1"/>
  <c r="AA21" i="1"/>
  <c r="AC21" i="1" s="1"/>
  <c r="V12" i="1"/>
  <c r="X12" i="1" s="1"/>
  <c r="V13" i="1"/>
  <c r="X13" i="1" s="1"/>
  <c r="V14" i="1"/>
  <c r="X14" i="1" s="1"/>
  <c r="V15" i="1"/>
  <c r="X15" i="1" s="1"/>
  <c r="V16" i="1"/>
  <c r="X16" i="1" s="1"/>
  <c r="V17" i="1"/>
  <c r="X17" i="1" s="1"/>
  <c r="V18" i="1"/>
  <c r="X18" i="1" s="1"/>
  <c r="V19" i="1"/>
  <c r="X19" i="1" s="1"/>
  <c r="V20" i="1"/>
  <c r="X20" i="1" s="1"/>
  <c r="V21" i="1"/>
  <c r="X21" i="1" s="1"/>
  <c r="AK11" i="1"/>
  <c r="AM11" i="1" s="1"/>
  <c r="AF11" i="1"/>
  <c r="AH11" i="1" s="1"/>
  <c r="AA11" i="1"/>
  <c r="AC11" i="1" s="1"/>
  <c r="V11" i="1"/>
  <c r="X11" i="1" s="1"/>
  <c r="AK24" i="1"/>
  <c r="AM24" i="1" s="1"/>
  <c r="AK25" i="1"/>
  <c r="AM25" i="1" s="1"/>
  <c r="AK26" i="1"/>
  <c r="AM26" i="1" s="1"/>
  <c r="AK23" i="1"/>
  <c r="AM23" i="1" s="1"/>
  <c r="AF24" i="1"/>
  <c r="AH24" i="1" s="1"/>
  <c r="AF25" i="1"/>
  <c r="AH25" i="1" s="1"/>
  <c r="AF26" i="1"/>
  <c r="AH26" i="1" s="1"/>
  <c r="AF23" i="1"/>
  <c r="AH23" i="1" s="1"/>
  <c r="AA24" i="1"/>
  <c r="AC24" i="1" s="1"/>
  <c r="AA25" i="1"/>
  <c r="AC25" i="1" s="1"/>
  <c r="AA26" i="1"/>
  <c r="AC26" i="1" s="1"/>
  <c r="AA23" i="1"/>
  <c r="V24" i="1"/>
  <c r="V25" i="1"/>
  <c r="V26" i="1"/>
  <c r="V23" i="1"/>
  <c r="X26" i="1"/>
  <c r="X25" i="1"/>
  <c r="X24" i="1"/>
  <c r="X27" i="1" s="1"/>
  <c r="AC23" i="1"/>
  <c r="X23" i="1"/>
  <c r="Q24" i="1"/>
  <c r="AP24" i="1" s="1"/>
  <c r="AR24" i="1" s="1"/>
  <c r="Q26" i="1"/>
  <c r="AP26" i="1" s="1"/>
  <c r="AR26" i="1" s="1"/>
  <c r="Q25" i="1"/>
  <c r="AP25" i="1" s="1"/>
  <c r="AR25" i="1" s="1"/>
  <c r="Q23" i="1"/>
  <c r="AP23" i="1" s="1"/>
  <c r="AR23" i="1" s="1"/>
  <c r="AC22" i="1" l="1"/>
  <c r="AM22" i="1"/>
  <c r="AR22" i="1"/>
  <c r="X22" i="1"/>
  <c r="AH22" i="1"/>
  <c r="X28" i="1"/>
  <c r="AC27" i="1"/>
  <c r="AC28" i="1" s="1"/>
  <c r="AM27" i="1"/>
  <c r="AM28" i="1" s="1"/>
  <c r="AH27" i="1"/>
  <c r="AH28" i="1" s="1"/>
  <c r="AR27" i="1"/>
  <c r="AR28" i="1" l="1"/>
</calcChain>
</file>

<file path=xl/sharedStrings.xml><?xml version="1.0" encoding="utf-8"?>
<sst xmlns="http://schemas.openxmlformats.org/spreadsheetml/2006/main" count="481" uniqueCount="306">
  <si>
    <t>FORMULACIÓN Y SEGUIMIENTO PLANES DE GESTIÓN NIVEL LOCAL</t>
  </si>
  <si>
    <r>
      <rPr>
        <b/>
        <sz val="11"/>
        <color theme="1"/>
        <rFont val="Calibri Light"/>
        <family val="2"/>
        <scheme val="major"/>
      </rPr>
      <t xml:space="preserve">Código: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07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</si>
  <si>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ALCALDÍA LOCAL</t>
  </si>
  <si>
    <t>20 - SUMAPAZ</t>
  </si>
  <si>
    <t>CONTROL DE CAMBIOS</t>
  </si>
  <si>
    <t>VERSIÓN</t>
  </si>
  <si>
    <t>FECHA</t>
  </si>
  <si>
    <t>30 de enero de 2026</t>
  </si>
  <si>
    <t>Publicación del plan de gestión aprobado por el CIGD. Caso HOLA: 24342</t>
  </si>
  <si>
    <t>AÑO VIGENCIA</t>
  </si>
  <si>
    <t>META</t>
  </si>
  <si>
    <t>OBJETIVOS ESTRATÉGICOS</t>
  </si>
  <si>
    <t>MODELO INTEGRADO DE PLANEACIÓN Y GESTIÓN</t>
  </si>
  <si>
    <t>PROCESO DE GESTIÓN</t>
  </si>
  <si>
    <t>INDICADOR</t>
  </si>
  <si>
    <t>PROGRAMACIÓN</t>
  </si>
  <si>
    <t>RESULTADO</t>
  </si>
  <si>
    <t>I TRIMESTRE</t>
  </si>
  <si>
    <t>II TRIMESTRE</t>
  </si>
  <si>
    <t>III TRIMESTRE</t>
  </si>
  <si>
    <t>IV TRIMESTRE</t>
  </si>
  <si>
    <t>ACUMULADO VIGENCIA</t>
  </si>
  <si>
    <t>No. META</t>
  </si>
  <si>
    <t>NOMBRE META</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</si>
  <si>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</si>
  <si>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</si>
  <si>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</si>
  <si>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</si>
  <si>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</si>
  <si>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</si>
  <si>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</si>
  <si>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</si>
  <si>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</si>
  <si>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</si>
  <si>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</si>
  <si>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</si>
  <si>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</si>
  <si>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</si>
  <si>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DE INFORMACIÓN</t>
  </si>
  <si>
    <t>RESPONSABLE EJECUCIÓN</t>
  </si>
  <si>
    <t>RESPONSABLE REPORTE</t>
  </si>
  <si>
    <t>PROGRAMADO</t>
  </si>
  <si>
    <t>EJECUTADO</t>
  </si>
  <si>
    <t>ANÁLISIS CUALITATIVO</t>
  </si>
  <si>
    <t xml:space="preserve">DESCRIPCIÓN EVIDENCIA </t>
  </si>
  <si>
    <t>MTL-1</t>
  </si>
  <si>
    <t>Alcanzar el 25% el avance de las metas del Plan de Desarrollo Local acumuladas al 30 de septiembre de 2026 (metas entregadas)</t>
  </si>
  <si>
    <t xml:space="preserve">PEI - Fortalecer la articulación de la administración pública central y local para una gestión local y policiva más efectiva y transparente. </t>
  </si>
  <si>
    <t>2. Direccionamiento Estratégico</t>
  </si>
  <si>
    <t>Política 2.1. Planeación institucional</t>
  </si>
  <si>
    <t>Gestión Pública Territorial Local</t>
  </si>
  <si>
    <t>Efectividad</t>
  </si>
  <si>
    <t>Avance cumplimiento metas Plan de Desarrollo Local (metas entregadas)</t>
  </si>
  <si>
    <t>Porcentaje</t>
  </si>
  <si>
    <t>4% (Con corte a 30 de septiembre de 2025)</t>
  </si>
  <si>
    <t>Porcentaje de avance de metas Plan de Desarrollo Local acumulado al periodo evaluado (marzo, junio y septiembre)</t>
  </si>
  <si>
    <t>Creciente</t>
  </si>
  <si>
    <t>Reporte trimestral de avance del Plan de Desarrollo Local - PDL</t>
  </si>
  <si>
    <t>Matriz de Seguimiento PDL - SDP</t>
  </si>
  <si>
    <t>Alcaldía Local de Sumapaz</t>
  </si>
  <si>
    <t>DGDL - Dirección para la Gestión del Desarrollo Local</t>
  </si>
  <si>
    <t>MTL-2</t>
  </si>
  <si>
    <t>Girar mínimo el 72% del presupuesto comprometido constituido como obligaciones por pagar de la vigencia 2025</t>
  </si>
  <si>
    <t xml:space="preserve">PEI - Promover la transparencia, la integridad y la participación en la gestión pública, para mejorar la gobernabilidad democrática distrital y local. </t>
  </si>
  <si>
    <t>Política 2.2. Gestión Presupuestal y Eficiencia del Gasto Público</t>
  </si>
  <si>
    <t>Eficacia</t>
  </si>
  <si>
    <t>Porcentaje de giros acumulados de obligaciones por pagar de la vigencia 2025</t>
  </si>
  <si>
    <t>62,2% (Con corte a 30 de septiembre de 2025)</t>
  </si>
  <si>
    <t>Giros acumulados obligaciones por pagar de la vigencia 2025/Presupuesto comprometido constituido como obligaciones por pagar de la vigencia 2025</t>
  </si>
  <si>
    <t>Reporte seguimiento mensual consolidado</t>
  </si>
  <si>
    <t>BOGDATA</t>
  </si>
  <si>
    <t>MTL-3</t>
  </si>
  <si>
    <t>Girar mínimo el 67% del presupuesto comprometido constituido como obligaciones por pagar de la vigencia 2024 y anteriores</t>
  </si>
  <si>
    <t>Porcentaje de giros acumulados de obligaciones por pagar de la vigencia 2024 y anteriores</t>
  </si>
  <si>
    <t>48,7% (Con corte a 30 de septiembre de 2025)</t>
  </si>
  <si>
    <t>Giros acumulados obligaciones por pagar de la vigencia 2024 y anteriores/Presupuesto comprometido constituido como obligaciones por pagar de la vigencia 2024 y anteriores</t>
  </si>
  <si>
    <t>MTL-4</t>
  </si>
  <si>
    <t>Depurar mínimo el 92% de los contratos de prestación de servicios con persona natural constituidos como obligaciones por pagar</t>
  </si>
  <si>
    <t>Política 2.3. Compras y Contratación Pública</t>
  </si>
  <si>
    <t>Gestión Corporativa Institucional</t>
  </si>
  <si>
    <t>Porcentaje de los contratos de prestación de servicios con persona natural constituidos como obligaciones por pagar depurado</t>
  </si>
  <si>
    <t>N/A</t>
  </si>
  <si>
    <t>Número de contratos de prestación de servicios con persona natural constuidos como obligaciones por pagar depurados/total de contratos de prestación de servicios con persona natural constuidos como obligaciones por pagar</t>
  </si>
  <si>
    <t>BOGDATA
GET-AGL-F003 Matriz de seguimiento a las obligaciones por pagar</t>
  </si>
  <si>
    <t>MTL-5</t>
  </si>
  <si>
    <t>Comprometer mínimo el 98,5% del presupuesto de inversión directa de la vigencia</t>
  </si>
  <si>
    <t>Porcentaje de compromiso del presupuesto de inversión directa de la vigencia</t>
  </si>
  <si>
    <t>52% (Con corte a 30 de septiembre de 2025)</t>
  </si>
  <si>
    <t>Valor de RP de inversión directa de la vigencia/Valor total del presupuesto de inversión directa de la Vigencia</t>
  </si>
  <si>
    <t>MTL-6</t>
  </si>
  <si>
    <t>Girar mínimo el 45% del presupuesto total  disponible de inversión directa de la vigencia</t>
  </si>
  <si>
    <t>Porcentaje de giros acumulados de inversión directa de la vigencia</t>
  </si>
  <si>
    <t>24% (Con corte a 30 de septiembre de 2025)</t>
  </si>
  <si>
    <t>Giros acumulados de inversión directa de la vigencia/Presupuesto disponible de inversión directa de la vigencia</t>
  </si>
  <si>
    <t>MTL-7</t>
  </si>
  <si>
    <t>Lograr que el 98% de los contratos en ejecución en SECOP se encuentren en SIPSE-Local en estado “Ejecución”.</t>
  </si>
  <si>
    <t>Porcentaje de contratos en estado "ejecución" en SIPSE-Local y en SECOP</t>
  </si>
  <si>
    <t>73,3% (Con corte a 30 de septiembre de 2025)</t>
  </si>
  <si>
    <t>Número de contratos registrados en SIPSE Local en estado ejecución /Número total de contratos registrados en SECOP en estado en ejecucion o Firmado
Nota: No se tendrán en cuenta los procesos registrados en SIPSE susceptibles a cambio de base de datos y que no se puedan registrar y una vez se cuente con la debida justificación tramitada por el FDL</t>
  </si>
  <si>
    <t>Constante</t>
  </si>
  <si>
    <t>SIPSE LOCAL
SECOP II</t>
  </si>
  <si>
    <t>MTL-8</t>
  </si>
  <si>
    <t xml:space="preserve">Registrar el avance del 100% de las metas de los proyectos de inversión de la vigencia 2026, en el Módulo de proyectos de SIPSE LOCAL </t>
  </si>
  <si>
    <t>Porcentaje de registro de avance de las metas de los proyectos de inversión de la vigencia 2026,  en el Módulo de proyectos de SIPSE LOCAL</t>
  </si>
  <si>
    <t>100% (Con corte a 30 de septiembre de 2025)</t>
  </si>
  <si>
    <t>Número de metas con avances registrados en el periodo de los Proyectos de inversión de la vigencia 2026,  en el Módulo de proyectos de SIPSE LOCAL / Número total de metas de los Proyectos de inversión de la vigencia 2026</t>
  </si>
  <si>
    <t>SIPSE LOCAL</t>
  </si>
  <si>
    <t>MTL-9</t>
  </si>
  <si>
    <t>Realizar 12 actividades de prevención en materia de convivencia relacionadas con artículos pirotécnicos y sustancias peligrosas (socialización, sensibilización, charlas pedagógicas)</t>
  </si>
  <si>
    <t>No Aplica</t>
  </si>
  <si>
    <t>Inspección, Vigilancia y Control</t>
  </si>
  <si>
    <t>Actividades de prevención en materia de convivencia relacionadas con artículos pirotécnicos y sustancias peligrosas (socialización, sensibilización, charlas pedagógicas)</t>
  </si>
  <si>
    <t>9 (Con corte a 30 de septiembre de 2025)</t>
  </si>
  <si>
    <t>Número de actividades de prevención en materia de convivencia  relacionadas con artículos pirotécnicos y sustancias peligrosas (socialización, sensibilización, charlas pedagógicas)</t>
  </si>
  <si>
    <t>Suma</t>
  </si>
  <si>
    <t>Formatos de evidencia de reunión diligenciados</t>
  </si>
  <si>
    <t>Registros de Alcaldía Local</t>
  </si>
  <si>
    <t>DGP - Dirección para la Gestión Policiva</t>
  </si>
  <si>
    <t>MTL-10</t>
  </si>
  <si>
    <t>Realizar 18 actividades de prevención (socialización, sensibilización, charlas pedagógicas) del Código Nacional de Policía Ley 1801 de 2016 (2018) y métodos alternativos de resolución de conflictos a los habitantes de la localidad</t>
  </si>
  <si>
    <t>Actividades de prevención (socialización, sensibilización, charlas pedagógicas) del código nacional de policía Ley 1801 de 2016 (2018) y métodos alternativos de resolución de conflictos a los habitantes de la localidad</t>
  </si>
  <si>
    <t>Actividades de prevención (socialización, sensibilización, charlas pedagógicas) del Código Nacional de Policía Ley 1801 de 2016 (2018) y métodos alternativos de resolución de conflictos a los habitantes de la localidad</t>
  </si>
  <si>
    <t>14 (Con corte a 30 de septiembre de 2025)</t>
  </si>
  <si>
    <t>Número de prevención (socialización, sensibilización, charlas pedagógicas) del código nacional de policía Ley 1801 de 2016 (2018) y métodos alternativos de resolución de conflictos a los habitantes de la localidad</t>
  </si>
  <si>
    <t>MTL-11</t>
  </si>
  <si>
    <t>Realizar 15 actividades de prevención (socialización, sensibilización, charlas pedagógicas, orientación personalizada) en materia de minería, medio ambiente y relación con los animales</t>
  </si>
  <si>
    <t>Actividades de prevención (socialización, sensibilización, charlas pedagógicas, orientación personalizada) en materia de minería, medio ambiente y relación con los animales</t>
  </si>
  <si>
    <t>11 (Con corte a 30 de septiembre de 2025)</t>
  </si>
  <si>
    <t>Número de actividades de prevención (socialización, sensibilización, charlas pedagógicas, orientación personalizada) en materia de minería, medio ambiente y relación con los animales</t>
  </si>
  <si>
    <t>Subtotal Metas Técnicas (80%)</t>
  </si>
  <si>
    <t>MTSL-1</t>
  </si>
  <si>
    <t>Lograr dos (2) calificaciones de mínimo del 90% de implementación del Sistema de Gestión Ambiental y Energético como resultado de las inspecciones ambientales realizadas por la Oficina Asesora de Planeación</t>
  </si>
  <si>
    <t>PEI - Propiciar la revolución del servicio con criterios de calidad, calidez, eficacia, oportunidad, sostenibilidad y transformación digital.</t>
  </si>
  <si>
    <t>3. Gestión con Valores para Resultados</t>
  </si>
  <si>
    <t>Política 3.9. Gestión Ambiental</t>
  </si>
  <si>
    <t>Planeación Institucional</t>
  </si>
  <si>
    <t>Implementación Sistema de Gestión Ambiental y Energético</t>
  </si>
  <si>
    <t xml:space="preserve">No. De calificaciones de mínimo del 90% obtenidas| / No. De calificaciones de mínimo del 90% programadas </t>
  </si>
  <si>
    <t xml:space="preserve">Formato de inspecciones ambientales </t>
  </si>
  <si>
    <t>Repositorio Gestion Ambiental Alcaldías Locales</t>
  </si>
  <si>
    <t>OAP - Oficina Asesora de Planeación</t>
  </si>
  <si>
    <t>MTSL-2</t>
  </si>
  <si>
    <t xml:space="preserve">Mantener el 100% de la información de la página web de la alcaldía local actualizada, de acuerdo a lo establecido en la Resolución 1519 de 2020 de MINTIC. </t>
  </si>
  <si>
    <t>5. Información y Comunicación</t>
  </si>
  <si>
    <t>Política 5.2. Transparencia, acceso a la información pública y lucha contra la corrupción</t>
  </si>
  <si>
    <t>Comunicación Estratégica</t>
  </si>
  <si>
    <t xml:space="preserve">Información de la página web de la alcaldía local actualizada. </t>
  </si>
  <si>
    <t>(Número de requisitos cumplidos de la Resolución 1519 de 2020 de MINTIC, relacionados con la actualización de la información publicada en la página web/ Número total de requisitos de la Resolución 1519 de 2020 de MINTIC, cumplidos con la publicación de información</t>
  </si>
  <si>
    <t xml:space="preserve">Reporte de Matriz de Resolución 1519 de 2020 actualizada trimestralmente por la alcaldía local. </t>
  </si>
  <si>
    <t xml:space="preserve">Página web de la alcaldía local </t>
  </si>
  <si>
    <t>OAC - Oficina Asesora de Comunicaciones</t>
  </si>
  <si>
    <t>MTSL-3</t>
  </si>
  <si>
    <t>Dar respuesta al 100% de los requerimientos ciudadanos asignados a las Alcaldías Locales con corte a 31 de diciembre de 2025 tipificadas como Derechos de Petición registradas en el aplicativo Bogotá Te Escucha y gestor documental ORFEO</t>
  </si>
  <si>
    <t>Política 3.8. Servicio al Ciudadano</t>
  </si>
  <si>
    <t>Servicio a la Ciudadanía</t>
  </si>
  <si>
    <t>Porcentaje de requerimientos ciudadanos con respuesta definitiva</t>
  </si>
  <si>
    <t>Peticiones pendientes por gestionar al 31 de diciembre de  2025</t>
  </si>
  <si>
    <t>No. de respuestas efectuadas / No. requerimientos instaurados antes del 31 de diciembre 2025 pendientes por gestionar</t>
  </si>
  <si>
    <t>Reporte de peticiones ciudadanas gestionadas (con respuesta definitiva o traslado por competencia)</t>
  </si>
  <si>
    <t xml:space="preserve">Reporte Sistema Distrital de Gestión de Peticiones Ciudadanas - Bogotá te  Escucha </t>
  </si>
  <si>
    <t>SGI - Subsecretaría de Gestión Institucional</t>
  </si>
  <si>
    <t>MTS-4</t>
  </si>
  <si>
    <t>Gestionar oportunamente el 100% de los requerimientos  que se tipifiquen como derecho de petición ciudadano en los aplicativos Bogotá Te Escucha y  ORFEO, que  sean asignados a las Alcaldías Locales durante la vigencia 2026.</t>
  </si>
  <si>
    <t>Porcentaje de requerimientos ciudadanos  gestionados dentro del término de ley.</t>
  </si>
  <si>
    <t>100% en 2026</t>
  </si>
  <si>
    <t>No. de peticiones gestionadas en los términos de ley / No. Requerimientos recibidos en la vigencia 2026 que deben tener respuesta</t>
  </si>
  <si>
    <t>Subtotal Metas Transversales (20%)</t>
  </si>
  <si>
    <t>TOTAL PLAN DE GESTIÓN (100%)</t>
  </si>
  <si>
    <t>INSTRUCCIONES DE DILIGENCIAMIENTO</t>
  </si>
  <si>
    <t>CAMPOS</t>
  </si>
  <si>
    <t>DESCRIPCIÓN</t>
  </si>
  <si>
    <t>No. META:</t>
  </si>
  <si>
    <t>No diligenciar. La numeración será definida por la OAP.</t>
  </si>
  <si>
    <t>NOMBRE META:</t>
  </si>
  <si>
    <t>Diligenciar bajo la estructura sintáctica "Verbo fuerte en infinitivo + Magnitud (Número entero) + Unidad de medida + Complemento (condiciones de cumplimiento)"</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</si>
  <si>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</si>
  <si>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</si>
  <si>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</si>
  <si>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</si>
  <si>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</si>
  <si>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</si>
  <si>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</si>
  <si>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</si>
  <si>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</si>
  <si>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</si>
  <si>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</si>
  <si>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</si>
  <si>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</si>
  <si>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</si>
  <si>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</si>
  <si>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</si>
  <si>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</si>
  <si>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</si>
  <si>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</si>
  <si>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</si>
  <si>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</si>
  <si>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</si>
  <si>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</si>
  <si>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</si>
  <si>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</si>
  <si>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</si>
  <si>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</si>
  <si>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</si>
  <si>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</si>
  <si>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</si>
  <si>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</si>
  <si>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</si>
  <si>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OBJETIVO ESTRATÉGICO</t>
  </si>
  <si>
    <t>DIMENSIONES MIPG</t>
  </si>
  <si>
    <t>POLÍTICAS MIPG</t>
  </si>
  <si>
    <t>Despacho SDG</t>
  </si>
  <si>
    <t xml:space="preserve">PEI - Fortalecer la identidad de ciudad mediante la comunicación estratégica y la innovación publica y social, generando cambios comportamentales y valor público. </t>
  </si>
  <si>
    <t>1. Talento Humano</t>
  </si>
  <si>
    <t>Política 1.1. Gestión Estratégica del Talento Humano</t>
  </si>
  <si>
    <t>Acompañamiento a la Gestión Local</t>
  </si>
  <si>
    <t>01 - USAQUÉN</t>
  </si>
  <si>
    <t xml:space="preserve">PEI - Fomentar la promoción, garantía, protección, respeto y apropiación de los Derechos Humanos, la Libertad Religiosa y de conciencia, el Dialogo, la convivencia pacífica y la lucha contra el racismo. </t>
  </si>
  <si>
    <t>Política 1.2. Integridad</t>
  </si>
  <si>
    <t>Eficiencia</t>
  </si>
  <si>
    <t>02 - CHAPINERO</t>
  </si>
  <si>
    <t>Control Disciplinario Interno</t>
  </si>
  <si>
    <t>03 - SANTA FE</t>
  </si>
  <si>
    <t>OCI - Oficina de Control Interno</t>
  </si>
  <si>
    <t>4. Evaluación de Resultados</t>
  </si>
  <si>
    <t>Convivencia y Diálogo Social</t>
  </si>
  <si>
    <t>Decreciente</t>
  </si>
  <si>
    <t>04 - SAN CRISTÓBAL</t>
  </si>
  <si>
    <t>OCDI - Oficina de Control Disciplinario Interno</t>
  </si>
  <si>
    <t>Evaluación Independiente</t>
  </si>
  <si>
    <t>05 - USME</t>
  </si>
  <si>
    <t>DRP - Dirección de Relaciones Políticas</t>
  </si>
  <si>
    <t xml:space="preserve">PES - Emprender acciones para el fortalecimiento institucional y normativo del Sector Gobierno, que faciliten la gobernabilidad local y la atención integral de las necesidades en materia de espacio público. </t>
  </si>
  <si>
    <t>6. Gestión del Conocimiento y la Innovación</t>
  </si>
  <si>
    <t>Política 3.1. Fortalecimiento organizacional y simplificación de procesos</t>
  </si>
  <si>
    <t>Fomento y Protección de los Derechos Étnicos</t>
  </si>
  <si>
    <t>06 - TUNJUELITO</t>
  </si>
  <si>
    <t>DJ - Dirección Jurídica</t>
  </si>
  <si>
    <t xml:space="preserve">PES - Producir información sobre participación incidente, políticas públicas y relaciones políticas, que fomente la transparencia, la democracia, la generación de una visión compartida de Ciudad y la toma de decisiones basada en evidencia. </t>
  </si>
  <si>
    <t>7. Control Interno</t>
  </si>
  <si>
    <t>Política 3.2. Gobierno Digital</t>
  </si>
  <si>
    <t>Fomento y Protección de los Derechos Humanos</t>
  </si>
  <si>
    <t>07 - BOSA</t>
  </si>
  <si>
    <t>DGAEP - Dirección para la Gestión Administrativa Especial de Policía</t>
  </si>
  <si>
    <t xml:space="preserve">PES  -Promover una cultura de paz en el territorio basada en los derechos humanos, que fomente espacios de diálogo, así como la transversalización del enfoque diferencial étnico-racial. </t>
  </si>
  <si>
    <t>Política 3.3. Seguridad Digital</t>
  </si>
  <si>
    <t>Gerencia de TIC</t>
  </si>
  <si>
    <t>08 - KENNEDY</t>
  </si>
  <si>
    <t>SGL - Subsecretaría de Gestión Local</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</si>
  <si>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</si>
  <si>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3.4. Defensa Jurídica</t>
  </si>
  <si>
    <t>Gerencia del Talento Humano</t>
  </si>
  <si>
    <t>09 - FINTIBÓN</t>
  </si>
  <si>
    <t>Política 3.5. Mejora Normativa</t>
  </si>
  <si>
    <t>10 - ENGATIVÁ</t>
  </si>
  <si>
    <t>Política 3.6. Participación Ciudadana en la Gestión Pública</t>
  </si>
  <si>
    <t>Gestión del Conocimiento</t>
  </si>
  <si>
    <t>11 - SUBA</t>
  </si>
  <si>
    <t>SGGD - Subsecretaría de Gobernabilidad y Garantía de Derechos</t>
  </si>
  <si>
    <t>Política 3.7. Racionalización de Trámites</t>
  </si>
  <si>
    <t>Gestión del Patrimonio Documental</t>
  </si>
  <si>
    <t>12 - BARRIOS UNIDOS</t>
  </si>
  <si>
    <t>DDH - Dirección de Derechos Humanos</t>
  </si>
  <si>
    <t>Gestión Jurídica</t>
  </si>
  <si>
    <t>13 - TEUSAQUILLO</t>
  </si>
  <si>
    <t>SARLC - Subdirección de Asuntos de Libertad Religiosa y de Conciencia</t>
  </si>
  <si>
    <t>14 - LOS MÁRTIRES</t>
  </si>
  <si>
    <t>DAE - Dirección de Asuntos Étnicos</t>
  </si>
  <si>
    <t>Política 4.1. Seguimiento y evaluación del desempeño institucional</t>
  </si>
  <si>
    <t>15 - ANTONIO NARIÑO</t>
  </si>
  <si>
    <t>SAIR - Subdirección de Asuntos Indígenas y Rrom</t>
  </si>
  <si>
    <t>Política 5.1. Gestión Documental</t>
  </si>
  <si>
    <t>16 - PUENTE ARANDA</t>
  </si>
  <si>
    <t>SANARP - Subdirección de Asuntos para Comunidades Negras, Afrocolombianas, Raizales y Palenqueras</t>
  </si>
  <si>
    <t>Planeación y Gestión Sectorial</t>
  </si>
  <si>
    <t>17 - LA CANDELARIA</t>
  </si>
  <si>
    <t>DCDS - Dirección de Convivencia y Diálogo Social</t>
  </si>
  <si>
    <t>Política 5.3. Gestión de la Información Estadística</t>
  </si>
  <si>
    <t>Relaciones Estratégicas</t>
  </si>
  <si>
    <t>18 - RAFAEL URIBE U.</t>
  </si>
  <si>
    <t>Política 6.1. Gestión del Conocimiento y la Innovación</t>
  </si>
  <si>
    <t>19 - CIUDAD BOLÍVAR</t>
  </si>
  <si>
    <t>DGTH - Dirección de Gestión del Talento Humano</t>
  </si>
  <si>
    <t>Política 7.1. Control Interno</t>
  </si>
  <si>
    <t>DA - Dirección Administrativa</t>
  </si>
  <si>
    <t>DF - Dirección Financiera</t>
  </si>
  <si>
    <t>DTI - Dirección de Tecnologías e Información</t>
  </si>
  <si>
    <t>DC - Dirección de Contratación</t>
  </si>
  <si>
    <t>Alcaldía Local de Usaquén</t>
  </si>
  <si>
    <t>Alcaldía Local de Chapinero</t>
  </si>
  <si>
    <t>Alcaldía Local de Santa Fe</t>
  </si>
  <si>
    <t>Alcaldía Local de San Cristóbal</t>
  </si>
  <si>
    <t>Alcaldía Local de Usme</t>
  </si>
  <si>
    <t>Alcaldía Local de Tunjuelito</t>
  </si>
  <si>
    <t>Alcaldía Local de Bosa</t>
  </si>
  <si>
    <t>Alcaldía Local de Kennedy</t>
  </si>
  <si>
    <t>Alcaldía Local de Fontibón</t>
  </si>
  <si>
    <t>Alcaldía Local de Engativá</t>
  </si>
  <si>
    <t>Alcaldía Local de Suba</t>
  </si>
  <si>
    <t>Alcaldía Local de Barrios Unidos</t>
  </si>
  <si>
    <t>Alcaldía Local de Teusaquillo</t>
  </si>
  <si>
    <t>Alcaldía Local de Los Mártires</t>
  </si>
  <si>
    <t>Alcaldía Local de Antonio Nariño</t>
  </si>
  <si>
    <t>Alcaldía Local de Puente Aranda</t>
  </si>
  <si>
    <t>Alcaldía Local de La Candelaria</t>
  </si>
  <si>
    <t>Alcaldía Local de Rafael Uribe U.</t>
  </si>
  <si>
    <t>Alcaldía Local de Ciudad Bolívar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</si>
</sst>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0.0"/>
    <numFmt numFmtId="165" formatCode="0.0%"/>
  </numFmts>
  <fonts count="29">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4"/>
      <name val="Calibri Light"/>
      <family val="2"/>
      <scheme val="major"/>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sz val="11"/>
      <color rgb="FF002060"/>
      <name val="Calibri Light"/>
      <family val="2"/>
      <scheme val="major"/>
    </font>
    <font>
      <b/>
      <sz val="11"/>
      <color rgb="FF002060"/>
      <name val="Calibri Light"/>
      <family val="2"/>
      <scheme val="major"/>
    </font>
    <font>
      <b/>
      <sz val="12"/>
      <color rgb="FF002060"/>
      <name val="Calibri Light"/>
      <family val="2"/>
      <scheme val="major"/>
    </font>
    <font>
      <u/>
      <sz val="11"/>
      <color theme="10"/>
      <name val="Calibri"/>
      <family val="2"/>
      <scheme val="minor"/>
    </font>
    <font>
      <sz val="10"/>
      <name val="Arial"/>
      <family val="2"/>
    </font>
    <font>
      <b/>
      <sz val="16"/>
      <color theme="1"/>
      <name val="Calibri"/>
      <family val="2"/>
      <scheme val="minor"/>
    </font>
    <font>
      <sz val="11"/>
      <color rgb="FF002060"/>
      <name val="Calibri Light"/>
      <family val="2"/>
    </font>
    <font>
      <i/>
      <sz val="11"/>
      <color rgb="FF002060"/>
      <name val="Calibri Light"/>
      <family val="2"/>
    </font>
    <font>
      <b/>
      <sz val="11"/>
      <color rgb="FF002060"/>
      <name val="Calibri Light"/>
      <family val="2"/>
    </font>
    <font>
      <sz val="11"/>
      <name val="Calibri Light"/>
      <family val="2"/>
      <scheme val="major"/>
    </font>
    <font>
      <sz val="11"/>
      <name val="Calibri Light"/>
      <family val="2"/>
    </font>
    <font>
      <b/>
      <sz val="11"/>
      <name val="Calibri Light"/>
      <family val="2"/>
      <scheme val="major"/>
    </font>
  </fonts>
  <fills count="15">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6">
    <xf numFmtId="0" fontId="0" fillId="0" borderId="0"/>
    <xf numFmtId="9" fontId="3" fillId="0" borderId="0" applyFont="0" applyFill="0" applyBorder="0" applyAlignment="0" applyProtection="0"/>
    <xf numFmtId="41" fontId="3" fillId="0" borderId="0" applyFont="0" applyFill="0" applyBorder="0" applyAlignment="0" applyProtection="0"/>
    <xf numFmtId="0" fontId="20" fillId="0" borderId="0" applyNumberFormat="0" applyFill="0" applyBorder="0" applyAlignment="0" applyProtection="0"/>
    <xf numFmtId="0" fontId="21" fillId="0" borderId="0"/>
    <xf numFmtId="43" fontId="3" fillId="0" borderId="0" applyFont="0" applyFill="0" applyBorder="0" applyAlignment="0" applyProtection="0"/>
  </cellStyleXfs>
  <cellXfs count="134">
    <xf numFmtId="0" fontId="0" fillId="0" borderId="0" xfId="0"/>
    <xf numFmtId="0" fontId="1"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1" fillId="0" borderId="1" xfId="0" applyFont="1" applyBorder="1" applyAlignment="1">
      <alignment horizontal="justify"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9" fillId="0" borderId="0" xfId="0" applyFont="1" applyAlignment="1">
      <alignment wrapText="1"/>
    </xf>
    <xf numFmtId="0" fontId="1" fillId="0" borderId="5" xfId="0" applyFont="1" applyBorder="1" applyAlignment="1">
      <alignment vertical="center" wrapText="1"/>
    </xf>
    <xf numFmtId="0" fontId="11" fillId="0" borderId="1" xfId="0" applyFont="1" applyBorder="1" applyAlignment="1">
      <alignment horizontal="justify" vertical="center" wrapText="1"/>
    </xf>
    <xf numFmtId="0" fontId="2" fillId="4" borderId="0" xfId="0" applyFont="1" applyFill="1" applyAlignment="1">
      <alignment horizontal="center" vertical="center" wrapText="1"/>
    </xf>
    <xf numFmtId="0" fontId="2" fillId="8" borderId="1" xfId="0" applyFont="1" applyFill="1" applyBorder="1" applyAlignment="1">
      <alignment horizontal="center" vertical="center" wrapText="1"/>
    </xf>
    <xf numFmtId="0" fontId="5" fillId="8" borderId="1" xfId="0" applyFont="1" applyFill="1" applyBorder="1"/>
    <xf numFmtId="9" fontId="5" fillId="8" borderId="1" xfId="1" applyFont="1" applyFill="1" applyBorder="1" applyAlignment="1">
      <alignment wrapText="1"/>
    </xf>
    <xf numFmtId="0" fontId="5" fillId="8" borderId="1" xfId="0" applyFont="1" applyFill="1" applyBorder="1" applyAlignment="1">
      <alignment wrapText="1"/>
    </xf>
    <xf numFmtId="0" fontId="7" fillId="9" borderId="1" xfId="0" applyFont="1" applyFill="1" applyBorder="1" applyAlignment="1">
      <alignment wrapText="1"/>
    </xf>
    <xf numFmtId="0" fontId="13" fillId="6"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0" borderId="0" xfId="0" applyFont="1" applyAlignment="1">
      <alignment wrapText="1"/>
    </xf>
    <xf numFmtId="0" fontId="16" fillId="10"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13" borderId="1"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2" fillId="0" borderId="0" xfId="0" applyFont="1" applyAlignment="1">
      <alignment horizontal="center"/>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17" fillId="4" borderId="1" xfId="0" applyFont="1" applyFill="1" applyBorder="1" applyAlignment="1">
      <alignment horizontal="justify" vertical="center" wrapText="1"/>
    </xf>
    <xf numFmtId="0" fontId="19" fillId="8" borderId="1" xfId="0" applyFont="1" applyFill="1" applyBorder="1" applyAlignment="1">
      <alignment wrapText="1"/>
    </xf>
    <xf numFmtId="164" fontId="5" fillId="8" borderId="1" xfId="1" applyNumberFormat="1" applyFont="1" applyFill="1" applyBorder="1" applyAlignment="1">
      <alignment horizontal="right" wrapText="1"/>
    </xf>
    <xf numFmtId="164" fontId="17" fillId="0" borderId="1" xfId="0" applyNumberFormat="1" applyFont="1" applyBorder="1" applyAlignment="1">
      <alignment horizontal="right" vertical="center" wrapText="1"/>
    </xf>
    <xf numFmtId="164" fontId="19" fillId="8" borderId="1" xfId="0" applyNumberFormat="1" applyFont="1" applyFill="1" applyBorder="1" applyAlignment="1">
      <alignment horizontal="right" wrapText="1"/>
    </xf>
    <xf numFmtId="164" fontId="7" fillId="9" borderId="1" xfId="1" applyNumberFormat="1" applyFont="1" applyFill="1" applyBorder="1" applyAlignment="1">
      <alignment horizontal="right" wrapText="1"/>
    </xf>
    <xf numFmtId="1" fontId="5" fillId="8" borderId="1" xfId="1" applyNumberFormat="1" applyFont="1" applyFill="1" applyBorder="1" applyAlignment="1">
      <alignment horizontal="right" wrapText="1"/>
    </xf>
    <xf numFmtId="1" fontId="19" fillId="8" borderId="1" xfId="0" applyNumberFormat="1" applyFont="1" applyFill="1" applyBorder="1" applyAlignment="1">
      <alignment horizontal="right" wrapText="1"/>
    </xf>
    <xf numFmtId="1" fontId="7" fillId="9" borderId="1" xfId="1" applyNumberFormat="1" applyFont="1" applyFill="1" applyBorder="1" applyAlignment="1">
      <alignment horizontal="right" wrapText="1"/>
    </xf>
    <xf numFmtId="164" fontId="1" fillId="0" borderId="1" xfId="0" applyNumberFormat="1" applyFont="1" applyBorder="1" applyAlignment="1">
      <alignment horizontal="right" vertical="center" wrapText="1"/>
    </xf>
    <xf numFmtId="10" fontId="5" fillId="8" borderId="1" xfId="1" applyNumberFormat="1" applyFont="1" applyFill="1" applyBorder="1" applyAlignment="1">
      <alignment horizontal="right" wrapText="1"/>
    </xf>
    <xf numFmtId="10" fontId="17" fillId="0" borderId="1" xfId="1" applyNumberFormat="1" applyFont="1" applyBorder="1" applyAlignment="1">
      <alignment horizontal="right" vertical="center" wrapText="1"/>
    </xf>
    <xf numFmtId="10" fontId="19" fillId="8" borderId="1" xfId="1" applyNumberFormat="1" applyFont="1" applyFill="1" applyBorder="1" applyAlignment="1">
      <alignment horizontal="right" wrapText="1"/>
    </xf>
    <xf numFmtId="10" fontId="7" fillId="9" borderId="1" xfId="1" applyNumberFormat="1" applyFont="1" applyFill="1" applyBorder="1" applyAlignment="1">
      <alignment horizontal="right" wrapText="1"/>
    </xf>
    <xf numFmtId="164" fontId="2" fillId="0" borderId="1" xfId="0" applyNumberFormat="1" applyFont="1" applyBorder="1" applyAlignment="1">
      <alignment horizontal="right" vertical="center" wrapText="1"/>
    </xf>
    <xf numFmtId="164" fontId="18" fillId="0" borderId="1" xfId="0" applyNumberFormat="1" applyFont="1" applyBorder="1" applyAlignment="1">
      <alignment horizontal="right" vertical="center" wrapText="1"/>
    </xf>
    <xf numFmtId="10" fontId="18" fillId="0" borderId="1" xfId="1" applyNumberFormat="1" applyFont="1" applyBorder="1" applyAlignment="1">
      <alignment horizontal="right" vertical="center" wrapText="1"/>
    </xf>
    <xf numFmtId="0" fontId="2" fillId="4" borderId="7" xfId="0" applyFont="1" applyFill="1" applyBorder="1" applyAlignment="1">
      <alignment horizontal="center" vertical="center" wrapText="1"/>
    </xf>
    <xf numFmtId="0" fontId="9" fillId="0" borderId="0" xfId="0" applyFont="1"/>
    <xf numFmtId="0" fontId="0" fillId="0" borderId="0" xfId="0" applyAlignment="1">
      <alignment vertical="center"/>
    </xf>
    <xf numFmtId="0" fontId="22" fillId="14" borderId="1" xfId="0" applyFont="1" applyFill="1" applyBorder="1" applyAlignment="1">
      <alignment horizontal="center" vertical="center"/>
    </xf>
    <xf numFmtId="0" fontId="12" fillId="0" borderId="1" xfId="0" applyFont="1" applyBorder="1" applyAlignment="1">
      <alignment vertical="center"/>
    </xf>
    <xf numFmtId="0" fontId="0" fillId="0" borderId="1" xfId="0" applyBorder="1" applyAlignment="1">
      <alignment vertical="center" wrapText="1"/>
    </xf>
    <xf numFmtId="0" fontId="23" fillId="0" borderId="1" xfId="0" applyFont="1" applyBorder="1" applyAlignment="1">
      <alignment horizontal="justify" vertical="center" wrapText="1"/>
    </xf>
    <xf numFmtId="9" fontId="23" fillId="5" borderId="1" xfId="0" applyNumberFormat="1" applyFont="1" applyFill="1" applyBorder="1" applyAlignment="1">
      <alignment horizontal="right" vertical="center" wrapText="1"/>
    </xf>
    <xf numFmtId="0" fontId="23" fillId="5" borderId="1" xfId="0" applyFont="1" applyFill="1" applyBorder="1" applyAlignment="1">
      <alignment horizontal="justify" vertical="center" wrapText="1"/>
    </xf>
    <xf numFmtId="0" fontId="23" fillId="0" borderId="1" xfId="0" applyFont="1" applyBorder="1" applyAlignment="1">
      <alignment horizontal="right" vertical="center" wrapText="1"/>
    </xf>
    <xf numFmtId="9" fontId="23" fillId="0" borderId="1" xfId="0" applyNumberFormat="1" applyFont="1" applyBorder="1" applyAlignment="1">
      <alignment horizontal="right" vertical="center" wrapText="1"/>
    </xf>
    <xf numFmtId="0" fontId="23" fillId="0" borderId="1" xfId="0" applyFont="1" applyBorder="1" applyAlignment="1">
      <alignment horizontal="left" vertical="center" wrapText="1"/>
    </xf>
    <xf numFmtId="0" fontId="24" fillId="0" borderId="1" xfId="0" applyFont="1" applyBorder="1" applyAlignment="1">
      <alignment horizontal="right" vertical="center" wrapText="1"/>
    </xf>
    <xf numFmtId="9" fontId="23" fillId="0" borderId="1" xfId="1" applyFont="1" applyBorder="1" applyAlignment="1">
      <alignment horizontal="right" vertical="center" wrapText="1"/>
    </xf>
    <xf numFmtId="0" fontId="25" fillId="0" borderId="1" xfId="0" applyFont="1" applyBorder="1" applyAlignment="1">
      <alignment horizontal="right" vertical="center" wrapText="1"/>
    </xf>
    <xf numFmtId="9" fontId="25" fillId="0" borderId="1" xfId="0" applyNumberFormat="1" applyFont="1" applyBorder="1" applyAlignment="1">
      <alignment horizontal="right" vertical="center" wrapText="1"/>
    </xf>
    <xf numFmtId="49" fontId="26" fillId="0" borderId="1" xfId="0" applyNumberFormat="1" applyFont="1" applyBorder="1" applyAlignment="1">
      <alignment horizontal="center" vertical="center" wrapText="1"/>
    </xf>
    <xf numFmtId="0" fontId="27" fillId="0" borderId="1" xfId="0" applyFont="1" applyBorder="1" applyAlignment="1">
      <alignment horizontal="justify" vertical="center" wrapText="1"/>
    </xf>
    <xf numFmtId="0" fontId="26" fillId="0" borderId="1" xfId="0" applyFont="1" applyBorder="1" applyAlignment="1">
      <alignment horizontal="justify" vertical="center" wrapText="1"/>
    </xf>
    <xf numFmtId="0" fontId="26" fillId="0" borderId="1" xfId="0" applyFont="1" applyBorder="1" applyAlignment="1">
      <alignment horizontal="left" vertical="center" wrapText="1"/>
    </xf>
    <xf numFmtId="10" fontId="26" fillId="0" borderId="1" xfId="0" applyNumberFormat="1" applyFont="1" applyBorder="1" applyAlignment="1">
      <alignment horizontal="justify" vertical="center" wrapText="1"/>
    </xf>
    <xf numFmtId="9" fontId="26" fillId="0" borderId="1" xfId="1" applyFont="1" applyFill="1" applyBorder="1" applyAlignment="1">
      <alignment horizontal="right" vertical="center" wrapText="1"/>
    </xf>
    <xf numFmtId="9" fontId="26" fillId="0" borderId="1" xfId="1" applyFont="1" applyBorder="1" applyAlignment="1">
      <alignment horizontal="right" vertical="center" wrapText="1"/>
    </xf>
    <xf numFmtId="0" fontId="26" fillId="4" borderId="1" xfId="0" applyFont="1" applyFill="1" applyBorder="1" applyAlignment="1">
      <alignment horizontal="justify" vertical="center" wrapText="1"/>
    </xf>
    <xf numFmtId="1" fontId="26" fillId="0" borderId="1" xfId="1" applyNumberFormat="1" applyFont="1" applyBorder="1" applyAlignment="1">
      <alignment horizontal="right" vertical="center" wrapText="1"/>
    </xf>
    <xf numFmtId="164" fontId="26" fillId="0" borderId="1" xfId="0" applyNumberFormat="1" applyFont="1" applyBorder="1" applyAlignment="1">
      <alignment horizontal="right" vertical="center" wrapText="1"/>
    </xf>
    <xf numFmtId="10" fontId="26" fillId="0" borderId="1" xfId="1" applyNumberFormat="1" applyFont="1" applyBorder="1" applyAlignment="1">
      <alignment horizontal="right" vertical="center" wrapText="1"/>
    </xf>
    <xf numFmtId="164" fontId="28" fillId="0" borderId="1" xfId="0" applyNumberFormat="1" applyFont="1" applyBorder="1" applyAlignment="1">
      <alignment horizontal="right" vertical="center" wrapText="1"/>
    </xf>
    <xf numFmtId="10" fontId="28" fillId="0" borderId="1" xfId="1" applyNumberFormat="1" applyFont="1" applyBorder="1" applyAlignment="1">
      <alignment horizontal="right" vertical="center" wrapText="1"/>
    </xf>
    <xf numFmtId="9" fontId="28" fillId="0" borderId="1" xfId="1" applyFont="1" applyFill="1" applyBorder="1" applyAlignment="1">
      <alignment horizontal="right" vertical="center" wrapText="1"/>
    </xf>
    <xf numFmtId="9" fontId="28" fillId="0" borderId="1" xfId="1" applyFont="1" applyBorder="1" applyAlignment="1">
      <alignment horizontal="right" vertical="center" wrapText="1"/>
    </xf>
    <xf numFmtId="1" fontId="28" fillId="0" borderId="1" xfId="1" applyNumberFormat="1" applyFont="1" applyBorder="1" applyAlignment="1">
      <alignment horizontal="right" vertical="center" wrapText="1"/>
    </xf>
    <xf numFmtId="9" fontId="1" fillId="0" borderId="1" xfId="1" applyFont="1" applyFill="1" applyBorder="1" applyAlignment="1">
      <alignment horizontal="right" vertical="center" wrapText="1"/>
    </xf>
    <xf numFmtId="1" fontId="1" fillId="0" borderId="1" xfId="1" applyNumberFormat="1" applyFont="1" applyFill="1" applyBorder="1" applyAlignment="1">
      <alignment horizontal="right" vertical="center" wrapText="1"/>
    </xf>
    <xf numFmtId="10" fontId="26" fillId="0" borderId="1" xfId="1" applyNumberFormat="1" applyFont="1" applyFill="1" applyBorder="1" applyAlignment="1">
      <alignment horizontal="right" vertical="center" wrapText="1"/>
    </xf>
    <xf numFmtId="10" fontId="28" fillId="0" borderId="1" xfId="1" applyNumberFormat="1" applyFont="1" applyFill="1" applyBorder="1" applyAlignment="1">
      <alignment horizontal="right" vertical="center" wrapText="1"/>
    </xf>
    <xf numFmtId="165" fontId="1" fillId="0" borderId="1" xfId="1" applyNumberFormat="1" applyFont="1" applyFill="1" applyBorder="1" applyAlignment="1">
      <alignment horizontal="right" vertical="center" wrapText="1"/>
    </xf>
    <xf numFmtId="0" fontId="1" fillId="4" borderId="1" xfId="0" applyFont="1" applyFill="1" applyBorder="1" applyAlignment="1">
      <alignment horizontal="left" vertical="center" wrapText="1"/>
    </xf>
    <xf numFmtId="0" fontId="8"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2" fillId="8" borderId="1"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11" xfId="0" applyFont="1" applyFill="1" applyBorder="1" applyAlignment="1">
      <alignment horizontal="center" vertical="center" wrapText="1"/>
    </xf>
    <xf numFmtId="0" fontId="2" fillId="8" borderId="12"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5" fillId="10" borderId="2" xfId="0" applyFont="1" applyFill="1" applyBorder="1" applyAlignment="1">
      <alignment horizontal="center" vertical="center" wrapText="1"/>
    </xf>
    <xf numFmtId="0" fontId="15" fillId="10" borderId="4"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13" borderId="2"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2" fillId="13" borderId="3" xfId="0" applyFont="1" applyFill="1" applyBorder="1" applyAlignment="1">
      <alignment horizontal="center" vertical="center" wrapText="1"/>
    </xf>
    <xf numFmtId="0" fontId="22" fillId="14" borderId="1" xfId="0" applyFont="1" applyFill="1" applyBorder="1" applyAlignment="1">
      <alignment horizontal="center" vertical="center"/>
    </xf>
    <xf numFmtId="10" fontId="1" fillId="0" borderId="1" xfId="0" applyNumberFormat="1" applyFont="1" applyBorder="1" applyAlignment="1">
      <alignment horizontal="justify" vertical="center" wrapText="1"/>
    </xf>
  </cellXfs>
  <cellStyles count="6">
    <cellStyle name="Hyperlink" xfId="3" xr:uid="{1D55959D-F84D-4E2D-A05E-5A368F848CBC}"/>
    <cellStyle name="Millares [0] 2" xfId="2" xr:uid="{A55B6340-7462-4B71-A1F1-B87A22791436}"/>
    <cellStyle name="Millares 2" xfId="5" xr:uid="{4F8418B8-60AB-4D6B-A54B-91351B496585}"/>
    <cellStyle name="Normal" xfId="0" builtinId="0"/>
    <cellStyle name="Normal 2" xfId="4" xr:uid="{1281225E-161E-4B8A-B032-FE5332ABD8FF}"/>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1181100</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28"/>
  <sheetViews>
    <sheetView tabSelected="1" topLeftCell="F18" zoomScaleNormal="100" workbookViewId="0">
      <selection activeCell="H19" sqref="H19:L21"/>
    </sheetView>
  </sheetViews>
  <sheetFormatPr defaultColWidth="10.85546875" defaultRowHeight="15"/>
  <cols>
    <col min="1" max="1" width="10.5703125" style="1" customWidth="1"/>
    <col min="2" max="3" width="42.85546875" style="1" customWidth="1"/>
    <col min="4" max="4" width="28.5703125" style="1" customWidth="1"/>
    <col min="5" max="6" width="42.85546875" style="1" customWidth="1"/>
    <col min="7" max="12" width="21.42578125" style="1" customWidth="1"/>
    <col min="13" max="16" width="10" style="1" customWidth="1"/>
    <col min="17" max="17" width="14.28515625" style="1" customWidth="1"/>
    <col min="18" max="21" width="21.42578125" style="1" customWidth="1"/>
    <col min="22" max="24" width="14.28515625" style="1" customWidth="1"/>
    <col min="25" max="25" width="42.85546875" style="1" customWidth="1"/>
    <col min="26" max="26" width="28.5703125" style="1" customWidth="1"/>
    <col min="27" max="29" width="14.28515625" style="1" customWidth="1"/>
    <col min="30" max="30" width="42.85546875" style="1" customWidth="1"/>
    <col min="31" max="31" width="28.5703125" style="1" customWidth="1"/>
    <col min="32" max="34" width="14.28515625" style="1" customWidth="1"/>
    <col min="35" max="35" width="42.85546875" style="1" customWidth="1"/>
    <col min="36" max="36" width="28.5703125" style="1" customWidth="1"/>
    <col min="37" max="39" width="14.28515625" style="1" customWidth="1"/>
    <col min="40" max="40" width="42.85546875" style="1" customWidth="1"/>
    <col min="41" max="41" width="28.5703125" style="1" customWidth="1"/>
    <col min="42" max="44" width="14.28515625" style="1" customWidth="1"/>
    <col min="45" max="46" width="16.5703125" style="1" customWidth="1"/>
    <col min="47" max="47" width="39.42578125" style="1" customWidth="1"/>
    <col min="48" max="16384" width="10.85546875" style="1"/>
  </cols>
  <sheetData>
    <row r="1" spans="1:44" s="6" customFormat="1" ht="61.5" customHeight="1">
      <c r="A1" s="87" t="s">
        <v>0</v>
      </c>
      <c r="B1" s="88"/>
      <c r="C1" s="88"/>
      <c r="D1" s="88"/>
      <c r="E1" s="88"/>
      <c r="F1" s="88"/>
      <c r="G1" s="88"/>
      <c r="H1" s="89" t="s">
        <v>1</v>
      </c>
      <c r="I1" s="90"/>
    </row>
    <row r="2" spans="1:44" s="8" customFormat="1">
      <c r="A2" s="49"/>
      <c r="B2" s="13"/>
      <c r="C2" s="13"/>
      <c r="D2" s="13"/>
      <c r="E2" s="13"/>
      <c r="F2" s="13"/>
      <c r="G2" s="13"/>
      <c r="H2" s="13"/>
      <c r="I2" s="13"/>
      <c r="J2" s="13"/>
      <c r="K2" s="13"/>
      <c r="L2" s="13"/>
      <c r="M2" s="13"/>
      <c r="N2" s="7"/>
      <c r="O2" s="7"/>
      <c r="P2" s="7"/>
      <c r="Q2" s="7"/>
    </row>
    <row r="3" spans="1:44" s="6" customFormat="1" ht="15" customHeight="1">
      <c r="A3" s="96" t="s">
        <v>2</v>
      </c>
      <c r="B3" s="97"/>
      <c r="C3" s="102" t="s">
        <v>3</v>
      </c>
      <c r="D3" s="103"/>
      <c r="F3" s="91" t="s">
        <v>4</v>
      </c>
      <c r="G3" s="91"/>
      <c r="H3" s="91"/>
      <c r="I3" s="91"/>
    </row>
    <row r="4" spans="1:44" s="6" customFormat="1" ht="15" customHeight="1">
      <c r="A4" s="98"/>
      <c r="B4" s="99"/>
      <c r="C4" s="104"/>
      <c r="D4" s="105"/>
      <c r="F4" s="14" t="s">
        <v>5</v>
      </c>
      <c r="G4" s="14" t="s">
        <v>6</v>
      </c>
      <c r="H4" s="91" t="s">
        <v>6</v>
      </c>
      <c r="I4" s="91"/>
    </row>
    <row r="5" spans="1:44" s="6" customFormat="1" ht="32.25" customHeight="1">
      <c r="A5" s="98"/>
      <c r="B5" s="99"/>
      <c r="C5" s="104"/>
      <c r="D5" s="105"/>
      <c r="F5" s="9">
        <v>1</v>
      </c>
      <c r="G5" s="9" t="s">
        <v>7</v>
      </c>
      <c r="H5" s="86" t="s">
        <v>8</v>
      </c>
      <c r="I5" s="86"/>
    </row>
    <row r="6" spans="1:44" s="6" customFormat="1">
      <c r="A6" s="100"/>
      <c r="B6" s="101"/>
      <c r="C6" s="106"/>
      <c r="D6" s="107"/>
      <c r="F6" s="9"/>
      <c r="G6" s="9"/>
      <c r="H6" s="86"/>
      <c r="I6" s="86"/>
    </row>
    <row r="7" spans="1:44" s="6" customFormat="1" ht="15" customHeight="1">
      <c r="A7" s="92" t="s">
        <v>9</v>
      </c>
      <c r="B7" s="93"/>
      <c r="C7" s="94">
        <v>2026</v>
      </c>
      <c r="D7" s="95"/>
      <c r="F7" s="9"/>
      <c r="G7" s="9"/>
      <c r="H7" s="86"/>
      <c r="I7" s="86"/>
    </row>
    <row r="8" spans="1:44" s="6" customFormat="1"/>
    <row r="9" spans="1:44" ht="37.5" customHeight="1">
      <c r="A9" s="92" t="s">
        <v>10</v>
      </c>
      <c r="B9" s="93"/>
      <c r="C9" s="113" t="s">
        <v>11</v>
      </c>
      <c r="D9" s="92" t="s">
        <v>12</v>
      </c>
      <c r="E9" s="93"/>
      <c r="F9" s="113" t="s">
        <v>13</v>
      </c>
      <c r="G9" s="108" t="s">
        <v>14</v>
      </c>
      <c r="H9" s="109"/>
      <c r="I9" s="109"/>
      <c r="J9" s="109"/>
      <c r="K9" s="109"/>
      <c r="L9" s="110" t="s">
        <v>15</v>
      </c>
      <c r="M9" s="111"/>
      <c r="N9" s="111"/>
      <c r="O9" s="111"/>
      <c r="P9" s="111"/>
      <c r="Q9" s="112"/>
      <c r="R9" s="115" t="s">
        <v>16</v>
      </c>
      <c r="S9" s="116"/>
      <c r="T9" s="116"/>
      <c r="U9" s="117"/>
      <c r="V9" s="129" t="s">
        <v>17</v>
      </c>
      <c r="W9" s="130"/>
      <c r="X9" s="130"/>
      <c r="Y9" s="130"/>
      <c r="Z9" s="131"/>
      <c r="AA9" s="126" t="s">
        <v>18</v>
      </c>
      <c r="AB9" s="127"/>
      <c r="AC9" s="127"/>
      <c r="AD9" s="127"/>
      <c r="AE9" s="128"/>
      <c r="AF9" s="123" t="s">
        <v>19</v>
      </c>
      <c r="AG9" s="124"/>
      <c r="AH9" s="124"/>
      <c r="AI9" s="124"/>
      <c r="AJ9" s="125"/>
      <c r="AK9" s="120" t="s">
        <v>20</v>
      </c>
      <c r="AL9" s="121"/>
      <c r="AM9" s="121"/>
      <c r="AN9" s="121"/>
      <c r="AO9" s="122"/>
      <c r="AP9" s="118" t="s">
        <v>21</v>
      </c>
      <c r="AQ9" s="119"/>
      <c r="AR9" s="119"/>
    </row>
    <row r="10" spans="1:44" s="23" customFormat="1" ht="25.5">
      <c r="A10" s="28" t="s">
        <v>22</v>
      </c>
      <c r="B10" s="28" t="s">
        <v>23</v>
      </c>
      <c r="C10" s="114"/>
      <c r="D10" s="28" t="s">
        <v>24</v>
      </c>
      <c r="E10" s="28" t="s">
        <v>25</v>
      </c>
      <c r="F10" s="114"/>
      <c r="G10" s="19" t="s">
        <v>26</v>
      </c>
      <c r="H10" s="19" t="s">
        <v>27</v>
      </c>
      <c r="I10" s="19" t="s">
        <v>28</v>
      </c>
      <c r="J10" s="19" t="s">
        <v>29</v>
      </c>
      <c r="K10" s="19" t="s">
        <v>30</v>
      </c>
      <c r="L10" s="20" t="s">
        <v>31</v>
      </c>
      <c r="M10" s="20" t="s">
        <v>32</v>
      </c>
      <c r="N10" s="20" t="s">
        <v>33</v>
      </c>
      <c r="O10" s="20" t="s">
        <v>34</v>
      </c>
      <c r="P10" s="20" t="s">
        <v>35</v>
      </c>
      <c r="Q10" s="20" t="s">
        <v>36</v>
      </c>
      <c r="R10" s="22" t="s">
        <v>37</v>
      </c>
      <c r="S10" s="22" t="s">
        <v>38</v>
      </c>
      <c r="T10" s="22" t="s">
        <v>39</v>
      </c>
      <c r="U10" s="22" t="s">
        <v>40</v>
      </c>
      <c r="V10" s="27" t="s">
        <v>41</v>
      </c>
      <c r="W10" s="27" t="s">
        <v>42</v>
      </c>
      <c r="X10" s="27" t="s">
        <v>16</v>
      </c>
      <c r="Y10" s="27" t="s">
        <v>43</v>
      </c>
      <c r="Z10" s="27" t="s">
        <v>44</v>
      </c>
      <c r="AA10" s="21" t="s">
        <v>41</v>
      </c>
      <c r="AB10" s="21" t="s">
        <v>42</v>
      </c>
      <c r="AC10" s="21" t="s">
        <v>16</v>
      </c>
      <c r="AD10" s="21" t="s">
        <v>43</v>
      </c>
      <c r="AE10" s="21" t="s">
        <v>44</v>
      </c>
      <c r="AF10" s="26" t="s">
        <v>41</v>
      </c>
      <c r="AG10" s="26" t="s">
        <v>42</v>
      </c>
      <c r="AH10" s="26" t="s">
        <v>16</v>
      </c>
      <c r="AI10" s="26" t="s">
        <v>43</v>
      </c>
      <c r="AJ10" s="26" t="s">
        <v>44</v>
      </c>
      <c r="AK10" s="25" t="s">
        <v>41</v>
      </c>
      <c r="AL10" s="25" t="s">
        <v>42</v>
      </c>
      <c r="AM10" s="25" t="s">
        <v>16</v>
      </c>
      <c r="AN10" s="25" t="s">
        <v>43</v>
      </c>
      <c r="AO10" s="25" t="s">
        <v>44</v>
      </c>
      <c r="AP10" s="24" t="s">
        <v>41</v>
      </c>
      <c r="AQ10" s="24" t="s">
        <v>42</v>
      </c>
      <c r="AR10" s="24" t="s">
        <v>16</v>
      </c>
    </row>
    <row r="11" spans="1:44" s="5" customFormat="1" ht="90">
      <c r="A11" s="65" t="s">
        <v>45</v>
      </c>
      <c r="B11" s="66" t="s">
        <v>46</v>
      </c>
      <c r="C11" s="11" t="s">
        <v>47</v>
      </c>
      <c r="D11" s="11" t="s">
        <v>48</v>
      </c>
      <c r="E11" s="11" t="s">
        <v>49</v>
      </c>
      <c r="F11" s="11" t="s">
        <v>50</v>
      </c>
      <c r="G11" s="12" t="s">
        <v>51</v>
      </c>
      <c r="H11" s="68" t="s">
        <v>52</v>
      </c>
      <c r="I11" s="69" t="s">
        <v>53</v>
      </c>
      <c r="J11" s="12" t="s">
        <v>54</v>
      </c>
      <c r="K11" s="66" t="s">
        <v>55</v>
      </c>
      <c r="L11" s="12" t="s">
        <v>56</v>
      </c>
      <c r="M11" s="81">
        <v>0</v>
      </c>
      <c r="N11" s="81">
        <v>0.15</v>
      </c>
      <c r="O11" s="81">
        <v>0.2</v>
      </c>
      <c r="P11" s="81">
        <v>0.25</v>
      </c>
      <c r="Q11" s="70">
        <f t="shared" ref="Q11:Q16" si="0">MAX(M11:P11)</f>
        <v>0.25</v>
      </c>
      <c r="R11" s="67" t="s">
        <v>57</v>
      </c>
      <c r="S11" s="67" t="s">
        <v>58</v>
      </c>
      <c r="T11" s="4" t="s">
        <v>59</v>
      </c>
      <c r="U11" s="4" t="s">
        <v>60</v>
      </c>
      <c r="V11" s="70">
        <f>M11</f>
        <v>0</v>
      </c>
      <c r="W11" s="74"/>
      <c r="X11" s="75">
        <f t="shared" ref="X11:X21" si="1">IFERROR(IF(W11/V11&gt;1,1,W11/V11),0)</f>
        <v>0</v>
      </c>
      <c r="Y11" s="67"/>
      <c r="Z11" s="67"/>
      <c r="AA11" s="70">
        <f>N11</f>
        <v>0.15</v>
      </c>
      <c r="AB11" s="74"/>
      <c r="AC11" s="75">
        <f t="shared" ref="AC11:AC21" si="2">IFERROR(IF(AB11/AA11&gt;1,1,AB11/AA11),0)</f>
        <v>0</v>
      </c>
      <c r="AD11" s="67"/>
      <c r="AE11" s="67"/>
      <c r="AF11" s="70">
        <f>O11</f>
        <v>0.2</v>
      </c>
      <c r="AG11" s="74"/>
      <c r="AH11" s="75">
        <f t="shared" ref="AH11:AH21" si="3">IFERROR(IF(AG11/AF11&gt;1,1,AG11/AF11),0)</f>
        <v>0</v>
      </c>
      <c r="AI11" s="67"/>
      <c r="AJ11" s="67"/>
      <c r="AK11" s="70">
        <f>P11</f>
        <v>0.25</v>
      </c>
      <c r="AL11" s="74"/>
      <c r="AM11" s="75">
        <f t="shared" ref="AM11:AM21" si="4">IFERROR(IF(AL11/AK11&gt;1,1,AL11/AK11),0)</f>
        <v>0</v>
      </c>
      <c r="AN11" s="67"/>
      <c r="AO11" s="67"/>
      <c r="AP11" s="78">
        <f>Q11</f>
        <v>0.25</v>
      </c>
      <c r="AQ11" s="76"/>
      <c r="AR11" s="77">
        <f t="shared" ref="AR11:AR21" si="5">IFERROR(IF(AQ11/AP11&gt;1,1,AQ11/AP11),0)</f>
        <v>0</v>
      </c>
    </row>
    <row r="12" spans="1:44" s="5" customFormat="1" ht="120">
      <c r="A12" s="65" t="s">
        <v>61</v>
      </c>
      <c r="B12" s="66" t="s">
        <v>62</v>
      </c>
      <c r="C12" s="11" t="s">
        <v>63</v>
      </c>
      <c r="D12" s="11" t="s">
        <v>48</v>
      </c>
      <c r="E12" s="11" t="s">
        <v>64</v>
      </c>
      <c r="F12" s="11" t="s">
        <v>50</v>
      </c>
      <c r="G12" s="12" t="s">
        <v>65</v>
      </c>
      <c r="H12" s="68" t="s">
        <v>66</v>
      </c>
      <c r="I12" s="69" t="s">
        <v>53</v>
      </c>
      <c r="J12" s="12" t="s">
        <v>67</v>
      </c>
      <c r="K12" s="66" t="s">
        <v>68</v>
      </c>
      <c r="L12" s="12" t="s">
        <v>56</v>
      </c>
      <c r="M12" s="81">
        <v>0.15</v>
      </c>
      <c r="N12" s="81">
        <v>0.37</v>
      </c>
      <c r="O12" s="81">
        <v>0.51</v>
      </c>
      <c r="P12" s="81">
        <v>0.72</v>
      </c>
      <c r="Q12" s="70">
        <f t="shared" si="0"/>
        <v>0.72</v>
      </c>
      <c r="R12" s="72" t="s">
        <v>69</v>
      </c>
      <c r="S12" s="72" t="s">
        <v>70</v>
      </c>
      <c r="T12" s="4" t="s">
        <v>59</v>
      </c>
      <c r="U12" s="4" t="s">
        <v>60</v>
      </c>
      <c r="V12" s="71">
        <f t="shared" ref="V12:V21" si="6">M12</f>
        <v>0.15</v>
      </c>
      <c r="W12" s="41"/>
      <c r="X12" s="75">
        <f t="shared" si="1"/>
        <v>0</v>
      </c>
      <c r="Y12" s="4"/>
      <c r="Z12" s="4"/>
      <c r="AA12" s="71">
        <f t="shared" ref="AA12:AA21" si="7">N12</f>
        <v>0.37</v>
      </c>
      <c r="AB12" s="41"/>
      <c r="AC12" s="75">
        <f t="shared" si="2"/>
        <v>0</v>
      </c>
      <c r="AD12" s="4"/>
      <c r="AE12" s="4"/>
      <c r="AF12" s="71">
        <f t="shared" ref="AF12:AF21" si="8">O12</f>
        <v>0.51</v>
      </c>
      <c r="AG12" s="41"/>
      <c r="AH12" s="75">
        <f t="shared" si="3"/>
        <v>0</v>
      </c>
      <c r="AI12" s="4"/>
      <c r="AJ12" s="4"/>
      <c r="AK12" s="71">
        <f t="shared" ref="AK12:AK21" si="9">P12</f>
        <v>0.72</v>
      </c>
      <c r="AL12" s="41"/>
      <c r="AM12" s="75">
        <f t="shared" si="4"/>
        <v>0</v>
      </c>
      <c r="AN12" s="4"/>
      <c r="AO12" s="4"/>
      <c r="AP12" s="79">
        <f t="shared" ref="AP12:AP21" si="10">Q12</f>
        <v>0.72</v>
      </c>
      <c r="AQ12" s="46"/>
      <c r="AR12" s="77">
        <f t="shared" si="5"/>
        <v>0</v>
      </c>
    </row>
    <row r="13" spans="1:44" s="5" customFormat="1" ht="135">
      <c r="A13" s="65" t="s">
        <v>71</v>
      </c>
      <c r="B13" s="66" t="s">
        <v>72</v>
      </c>
      <c r="C13" s="11" t="s">
        <v>63</v>
      </c>
      <c r="D13" s="11" t="s">
        <v>48</v>
      </c>
      <c r="E13" s="11" t="s">
        <v>64</v>
      </c>
      <c r="F13" s="11" t="s">
        <v>50</v>
      </c>
      <c r="G13" s="12" t="s">
        <v>65</v>
      </c>
      <c r="H13" s="68" t="s">
        <v>73</v>
      </c>
      <c r="I13" s="69" t="s">
        <v>53</v>
      </c>
      <c r="J13" s="12" t="s">
        <v>74</v>
      </c>
      <c r="K13" s="66" t="s">
        <v>75</v>
      </c>
      <c r="L13" s="12" t="s">
        <v>56</v>
      </c>
      <c r="M13" s="81">
        <v>0.15</v>
      </c>
      <c r="N13" s="81">
        <v>0.33</v>
      </c>
      <c r="O13" s="81">
        <v>0.5</v>
      </c>
      <c r="P13" s="81">
        <v>0.67</v>
      </c>
      <c r="Q13" s="70">
        <f t="shared" si="0"/>
        <v>0.67</v>
      </c>
      <c r="R13" s="67" t="s">
        <v>69</v>
      </c>
      <c r="S13" s="67" t="s">
        <v>70</v>
      </c>
      <c r="T13" s="4" t="s">
        <v>59</v>
      </c>
      <c r="U13" s="4" t="s">
        <v>60</v>
      </c>
      <c r="V13" s="70">
        <f t="shared" si="6"/>
        <v>0.15</v>
      </c>
      <c r="W13" s="41"/>
      <c r="X13" s="83">
        <f t="shared" si="1"/>
        <v>0</v>
      </c>
      <c r="Y13" s="4"/>
      <c r="Z13" s="4"/>
      <c r="AA13" s="70">
        <f t="shared" si="7"/>
        <v>0.33</v>
      </c>
      <c r="AB13" s="41"/>
      <c r="AC13" s="83">
        <f t="shared" si="2"/>
        <v>0</v>
      </c>
      <c r="AD13" s="4"/>
      <c r="AE13" s="4"/>
      <c r="AF13" s="70">
        <f t="shared" si="8"/>
        <v>0.5</v>
      </c>
      <c r="AG13" s="41"/>
      <c r="AH13" s="83">
        <f t="shared" si="3"/>
        <v>0</v>
      </c>
      <c r="AI13" s="4"/>
      <c r="AJ13" s="4"/>
      <c r="AK13" s="70">
        <f t="shared" si="9"/>
        <v>0.67</v>
      </c>
      <c r="AL13" s="41"/>
      <c r="AM13" s="83">
        <f t="shared" si="4"/>
        <v>0</v>
      </c>
      <c r="AN13" s="4"/>
      <c r="AO13" s="4"/>
      <c r="AP13" s="78">
        <f t="shared" si="10"/>
        <v>0.67</v>
      </c>
      <c r="AQ13" s="46"/>
      <c r="AR13" s="84">
        <f t="shared" si="5"/>
        <v>0</v>
      </c>
    </row>
    <row r="14" spans="1:44" s="5" customFormat="1" ht="165">
      <c r="A14" s="65" t="s">
        <v>76</v>
      </c>
      <c r="B14" s="66" t="s">
        <v>77</v>
      </c>
      <c r="C14" s="11" t="s">
        <v>63</v>
      </c>
      <c r="D14" s="11" t="s">
        <v>48</v>
      </c>
      <c r="E14" s="11" t="s">
        <v>78</v>
      </c>
      <c r="F14" s="11" t="s">
        <v>79</v>
      </c>
      <c r="G14" s="12" t="s">
        <v>65</v>
      </c>
      <c r="H14" s="68" t="s">
        <v>80</v>
      </c>
      <c r="I14" s="69" t="s">
        <v>53</v>
      </c>
      <c r="J14" s="12" t="s">
        <v>81</v>
      </c>
      <c r="K14" s="66" t="s">
        <v>82</v>
      </c>
      <c r="L14" s="12" t="s">
        <v>56</v>
      </c>
      <c r="M14" s="81">
        <v>0.45</v>
      </c>
      <c r="N14" s="81">
        <v>0.6</v>
      </c>
      <c r="O14" s="81">
        <v>0.8</v>
      </c>
      <c r="P14" s="81">
        <v>0.92</v>
      </c>
      <c r="Q14" s="70">
        <f t="shared" si="0"/>
        <v>0.92</v>
      </c>
      <c r="R14" s="67" t="s">
        <v>69</v>
      </c>
      <c r="S14" s="67" t="s">
        <v>83</v>
      </c>
      <c r="T14" s="4" t="s">
        <v>59</v>
      </c>
      <c r="U14" s="4" t="s">
        <v>60</v>
      </c>
      <c r="V14" s="70">
        <f t="shared" si="6"/>
        <v>0.45</v>
      </c>
      <c r="W14" s="41"/>
      <c r="X14" s="83">
        <f t="shared" si="1"/>
        <v>0</v>
      </c>
      <c r="Y14" s="4"/>
      <c r="Z14" s="4"/>
      <c r="AA14" s="70">
        <f t="shared" si="7"/>
        <v>0.6</v>
      </c>
      <c r="AB14" s="41"/>
      <c r="AC14" s="83">
        <f t="shared" si="2"/>
        <v>0</v>
      </c>
      <c r="AD14" s="4"/>
      <c r="AE14" s="4"/>
      <c r="AF14" s="70">
        <f t="shared" si="8"/>
        <v>0.8</v>
      </c>
      <c r="AG14" s="41"/>
      <c r="AH14" s="83">
        <f t="shared" si="3"/>
        <v>0</v>
      </c>
      <c r="AI14" s="4"/>
      <c r="AJ14" s="4"/>
      <c r="AK14" s="70">
        <f t="shared" si="9"/>
        <v>0.92</v>
      </c>
      <c r="AL14" s="41"/>
      <c r="AM14" s="83">
        <f t="shared" si="4"/>
        <v>0</v>
      </c>
      <c r="AN14" s="4"/>
      <c r="AO14" s="4"/>
      <c r="AP14" s="78">
        <f t="shared" si="10"/>
        <v>0.92</v>
      </c>
      <c r="AQ14" s="46"/>
      <c r="AR14" s="84">
        <f t="shared" si="5"/>
        <v>0</v>
      </c>
    </row>
    <row r="15" spans="1:44" s="5" customFormat="1" ht="90">
      <c r="A15" s="65" t="s">
        <v>84</v>
      </c>
      <c r="B15" s="66" t="s">
        <v>85</v>
      </c>
      <c r="C15" s="11" t="s">
        <v>63</v>
      </c>
      <c r="D15" s="11" t="s">
        <v>48</v>
      </c>
      <c r="E15" s="11" t="s">
        <v>78</v>
      </c>
      <c r="F15" s="11" t="s">
        <v>79</v>
      </c>
      <c r="G15" s="12" t="s">
        <v>65</v>
      </c>
      <c r="H15" s="68" t="s">
        <v>86</v>
      </c>
      <c r="I15" s="69" t="s">
        <v>53</v>
      </c>
      <c r="J15" s="12" t="s">
        <v>87</v>
      </c>
      <c r="K15" s="66" t="s">
        <v>88</v>
      </c>
      <c r="L15" s="12" t="s">
        <v>56</v>
      </c>
      <c r="M15" s="81">
        <v>0.2</v>
      </c>
      <c r="N15" s="81">
        <v>0.38</v>
      </c>
      <c r="O15" s="81">
        <v>0.73</v>
      </c>
      <c r="P15" s="85">
        <v>0.98499999999999999</v>
      </c>
      <c r="Q15" s="70">
        <f t="shared" si="0"/>
        <v>0.98499999999999999</v>
      </c>
      <c r="R15" s="67" t="s">
        <v>69</v>
      </c>
      <c r="S15" s="67" t="s">
        <v>70</v>
      </c>
      <c r="T15" s="4" t="s">
        <v>59</v>
      </c>
      <c r="U15" s="4" t="s">
        <v>60</v>
      </c>
      <c r="V15" s="70">
        <f t="shared" si="6"/>
        <v>0.2</v>
      </c>
      <c r="W15" s="41"/>
      <c r="X15" s="83">
        <f t="shared" si="1"/>
        <v>0</v>
      </c>
      <c r="Y15" s="4"/>
      <c r="Z15" s="4"/>
      <c r="AA15" s="70">
        <f t="shared" si="7"/>
        <v>0.38</v>
      </c>
      <c r="AB15" s="41"/>
      <c r="AC15" s="83">
        <f t="shared" si="2"/>
        <v>0</v>
      </c>
      <c r="AD15" s="4"/>
      <c r="AE15" s="4"/>
      <c r="AF15" s="70">
        <f t="shared" si="8"/>
        <v>0.73</v>
      </c>
      <c r="AG15" s="41"/>
      <c r="AH15" s="83">
        <f t="shared" si="3"/>
        <v>0</v>
      </c>
      <c r="AI15" s="4"/>
      <c r="AJ15" s="4"/>
      <c r="AK15" s="70">
        <f t="shared" si="9"/>
        <v>0.98499999999999999</v>
      </c>
      <c r="AL15" s="41"/>
      <c r="AM15" s="83">
        <f t="shared" si="4"/>
        <v>0</v>
      </c>
      <c r="AN15" s="4"/>
      <c r="AO15" s="4"/>
      <c r="AP15" s="78">
        <f t="shared" si="10"/>
        <v>0.98499999999999999</v>
      </c>
      <c r="AQ15" s="46"/>
      <c r="AR15" s="84">
        <f t="shared" si="5"/>
        <v>0</v>
      </c>
    </row>
    <row r="16" spans="1:44" s="5" customFormat="1" ht="75">
      <c r="A16" s="65" t="s">
        <v>89</v>
      </c>
      <c r="B16" s="66" t="s">
        <v>90</v>
      </c>
      <c r="C16" s="11" t="s">
        <v>63</v>
      </c>
      <c r="D16" s="11" t="s">
        <v>48</v>
      </c>
      <c r="E16" s="11" t="s">
        <v>64</v>
      </c>
      <c r="F16" s="11" t="s">
        <v>79</v>
      </c>
      <c r="G16" s="12" t="s">
        <v>65</v>
      </c>
      <c r="H16" s="68" t="s">
        <v>91</v>
      </c>
      <c r="I16" s="69" t="s">
        <v>53</v>
      </c>
      <c r="J16" s="12" t="s">
        <v>92</v>
      </c>
      <c r="K16" s="66" t="s">
        <v>93</v>
      </c>
      <c r="L16" s="12" t="s">
        <v>56</v>
      </c>
      <c r="M16" s="81">
        <v>7.0000000000000007E-2</v>
      </c>
      <c r="N16" s="81">
        <v>0.17</v>
      </c>
      <c r="O16" s="81">
        <v>0.35</v>
      </c>
      <c r="P16" s="81">
        <v>0.45</v>
      </c>
      <c r="Q16" s="70">
        <f t="shared" si="0"/>
        <v>0.45</v>
      </c>
      <c r="R16" s="67" t="s">
        <v>69</v>
      </c>
      <c r="S16" s="67" t="s">
        <v>70</v>
      </c>
      <c r="T16" s="4" t="s">
        <v>59</v>
      </c>
      <c r="U16" s="4" t="s">
        <v>60</v>
      </c>
      <c r="V16" s="70">
        <f t="shared" si="6"/>
        <v>7.0000000000000007E-2</v>
      </c>
      <c r="W16" s="41"/>
      <c r="X16" s="83">
        <f t="shared" si="1"/>
        <v>0</v>
      </c>
      <c r="Y16" s="4"/>
      <c r="Z16" s="4"/>
      <c r="AA16" s="70">
        <f t="shared" si="7"/>
        <v>0.17</v>
      </c>
      <c r="AB16" s="41"/>
      <c r="AC16" s="83">
        <f t="shared" si="2"/>
        <v>0</v>
      </c>
      <c r="AD16" s="4"/>
      <c r="AE16" s="4"/>
      <c r="AF16" s="70">
        <f t="shared" si="8"/>
        <v>0.35</v>
      </c>
      <c r="AG16" s="41"/>
      <c r="AH16" s="83">
        <f t="shared" si="3"/>
        <v>0</v>
      </c>
      <c r="AI16" s="4"/>
      <c r="AJ16" s="4"/>
      <c r="AK16" s="70">
        <f t="shared" si="9"/>
        <v>0.45</v>
      </c>
      <c r="AL16" s="41"/>
      <c r="AM16" s="83">
        <f t="shared" si="4"/>
        <v>0</v>
      </c>
      <c r="AN16" s="4"/>
      <c r="AO16" s="4"/>
      <c r="AP16" s="78">
        <f t="shared" si="10"/>
        <v>0.45</v>
      </c>
      <c r="AQ16" s="46"/>
      <c r="AR16" s="84">
        <f t="shared" si="5"/>
        <v>0</v>
      </c>
    </row>
    <row r="17" spans="1:44" s="5" customFormat="1" ht="255">
      <c r="A17" s="65" t="s">
        <v>94</v>
      </c>
      <c r="B17" s="66" t="s">
        <v>95</v>
      </c>
      <c r="C17" s="11" t="s">
        <v>63</v>
      </c>
      <c r="D17" s="11" t="s">
        <v>48</v>
      </c>
      <c r="E17" s="11" t="s">
        <v>78</v>
      </c>
      <c r="F17" s="11" t="s">
        <v>79</v>
      </c>
      <c r="G17" s="12" t="s">
        <v>65</v>
      </c>
      <c r="H17" s="68" t="s">
        <v>96</v>
      </c>
      <c r="I17" s="69" t="s">
        <v>53</v>
      </c>
      <c r="J17" s="12" t="s">
        <v>97</v>
      </c>
      <c r="K17" s="66" t="s">
        <v>98</v>
      </c>
      <c r="L17" s="12" t="s">
        <v>99</v>
      </c>
      <c r="M17" s="81">
        <v>0.98</v>
      </c>
      <c r="N17" s="81">
        <v>0.98</v>
      </c>
      <c r="O17" s="81">
        <v>0.98</v>
      </c>
      <c r="P17" s="81">
        <v>0.98</v>
      </c>
      <c r="Q17" s="70">
        <f>AVERAGE(M17:P17)</f>
        <v>0.98</v>
      </c>
      <c r="R17" s="67" t="s">
        <v>69</v>
      </c>
      <c r="S17" s="67" t="s">
        <v>100</v>
      </c>
      <c r="T17" s="4" t="s">
        <v>59</v>
      </c>
      <c r="U17" s="4" t="s">
        <v>60</v>
      </c>
      <c r="V17" s="70">
        <f t="shared" si="6"/>
        <v>0.98</v>
      </c>
      <c r="W17" s="41"/>
      <c r="X17" s="83">
        <f t="shared" si="1"/>
        <v>0</v>
      </c>
      <c r="Y17" s="4"/>
      <c r="Z17" s="4"/>
      <c r="AA17" s="70">
        <f t="shared" si="7"/>
        <v>0.98</v>
      </c>
      <c r="AB17" s="41"/>
      <c r="AC17" s="83">
        <f t="shared" si="2"/>
        <v>0</v>
      </c>
      <c r="AD17" s="4"/>
      <c r="AE17" s="4"/>
      <c r="AF17" s="70">
        <f t="shared" si="8"/>
        <v>0.98</v>
      </c>
      <c r="AG17" s="41"/>
      <c r="AH17" s="83">
        <f t="shared" si="3"/>
        <v>0</v>
      </c>
      <c r="AI17" s="4"/>
      <c r="AJ17" s="4"/>
      <c r="AK17" s="70">
        <f t="shared" si="9"/>
        <v>0.98</v>
      </c>
      <c r="AL17" s="41"/>
      <c r="AM17" s="83">
        <f t="shared" si="4"/>
        <v>0</v>
      </c>
      <c r="AN17" s="4"/>
      <c r="AO17" s="4"/>
      <c r="AP17" s="78">
        <f t="shared" si="10"/>
        <v>0.98</v>
      </c>
      <c r="AQ17" s="46"/>
      <c r="AR17" s="84">
        <f t="shared" si="5"/>
        <v>0</v>
      </c>
    </row>
    <row r="18" spans="1:44" s="5" customFormat="1" ht="165">
      <c r="A18" s="65" t="s">
        <v>101</v>
      </c>
      <c r="B18" s="66" t="s">
        <v>102</v>
      </c>
      <c r="C18" s="11" t="s">
        <v>63</v>
      </c>
      <c r="D18" s="11" t="s">
        <v>48</v>
      </c>
      <c r="E18" s="11" t="s">
        <v>49</v>
      </c>
      <c r="F18" s="11" t="s">
        <v>50</v>
      </c>
      <c r="G18" s="12" t="s">
        <v>65</v>
      </c>
      <c r="H18" s="68" t="s">
        <v>103</v>
      </c>
      <c r="I18" s="69" t="s">
        <v>53</v>
      </c>
      <c r="J18" s="12" t="s">
        <v>104</v>
      </c>
      <c r="K18" s="66" t="s">
        <v>105</v>
      </c>
      <c r="L18" s="12" t="s">
        <v>56</v>
      </c>
      <c r="M18" s="81">
        <v>0.9</v>
      </c>
      <c r="N18" s="81">
        <v>0.93</v>
      </c>
      <c r="O18" s="81">
        <v>0.97</v>
      </c>
      <c r="P18" s="81">
        <v>1</v>
      </c>
      <c r="Q18" s="70">
        <f>MAX(M18:P18)</f>
        <v>1</v>
      </c>
      <c r="R18" s="72" t="s">
        <v>69</v>
      </c>
      <c r="S18" s="72" t="s">
        <v>106</v>
      </c>
      <c r="T18" s="4" t="s">
        <v>59</v>
      </c>
      <c r="U18" s="4" t="s">
        <v>60</v>
      </c>
      <c r="V18" s="71">
        <f t="shared" si="6"/>
        <v>0.9</v>
      </c>
      <c r="W18" s="41"/>
      <c r="X18" s="75">
        <f t="shared" si="1"/>
        <v>0</v>
      </c>
      <c r="Y18" s="4"/>
      <c r="Z18" s="4"/>
      <c r="AA18" s="71">
        <f t="shared" si="7"/>
        <v>0.93</v>
      </c>
      <c r="AB18" s="41"/>
      <c r="AC18" s="75">
        <f t="shared" si="2"/>
        <v>0</v>
      </c>
      <c r="AD18" s="4"/>
      <c r="AE18" s="4"/>
      <c r="AF18" s="71">
        <f t="shared" si="8"/>
        <v>0.97</v>
      </c>
      <c r="AG18" s="41"/>
      <c r="AH18" s="75">
        <f t="shared" si="3"/>
        <v>0</v>
      </c>
      <c r="AI18" s="4"/>
      <c r="AJ18" s="4"/>
      <c r="AK18" s="71">
        <f t="shared" si="9"/>
        <v>1</v>
      </c>
      <c r="AL18" s="41"/>
      <c r="AM18" s="75">
        <f t="shared" si="4"/>
        <v>0</v>
      </c>
      <c r="AN18" s="4"/>
      <c r="AO18" s="4"/>
      <c r="AP18" s="79">
        <f t="shared" si="10"/>
        <v>1</v>
      </c>
      <c r="AQ18" s="46"/>
      <c r="AR18" s="77">
        <f t="shared" si="5"/>
        <v>0</v>
      </c>
    </row>
    <row r="19" spans="1:44" s="5" customFormat="1" ht="199.5">
      <c r="A19" s="65" t="s">
        <v>107</v>
      </c>
      <c r="B19" s="66" t="s">
        <v>108</v>
      </c>
      <c r="C19" s="11" t="s">
        <v>47</v>
      </c>
      <c r="D19" s="11" t="s">
        <v>109</v>
      </c>
      <c r="E19" s="11" t="s">
        <v>109</v>
      </c>
      <c r="F19" s="11" t="s">
        <v>110</v>
      </c>
      <c r="G19" s="4" t="s">
        <v>65</v>
      </c>
      <c r="H19" s="4" t="s">
        <v>111</v>
      </c>
      <c r="I19" s="133" t="s">
        <v>111</v>
      </c>
      <c r="J19" s="12" t="s">
        <v>112</v>
      </c>
      <c r="K19" s="12" t="s">
        <v>113</v>
      </c>
      <c r="L19" s="12" t="s">
        <v>114</v>
      </c>
      <c r="M19" s="82">
        <v>3</v>
      </c>
      <c r="N19" s="82">
        <v>3</v>
      </c>
      <c r="O19" s="82">
        <v>3</v>
      </c>
      <c r="P19" s="82">
        <v>3</v>
      </c>
      <c r="Q19" s="73">
        <f t="shared" ref="Q19:Q21" si="11">SUM(M19:P19)</f>
        <v>12</v>
      </c>
      <c r="R19" s="4" t="s">
        <v>115</v>
      </c>
      <c r="S19" s="4" t="s">
        <v>116</v>
      </c>
      <c r="T19" s="4" t="s">
        <v>59</v>
      </c>
      <c r="U19" s="4" t="s">
        <v>117</v>
      </c>
      <c r="V19" s="73">
        <f t="shared" si="6"/>
        <v>3</v>
      </c>
      <c r="W19" s="41"/>
      <c r="X19" s="75">
        <f t="shared" si="1"/>
        <v>0</v>
      </c>
      <c r="Y19" s="4"/>
      <c r="Z19" s="4"/>
      <c r="AA19" s="73">
        <f t="shared" si="7"/>
        <v>3</v>
      </c>
      <c r="AB19" s="41"/>
      <c r="AC19" s="75">
        <f t="shared" si="2"/>
        <v>0</v>
      </c>
      <c r="AD19" s="4"/>
      <c r="AE19" s="4"/>
      <c r="AF19" s="73">
        <f t="shared" si="8"/>
        <v>3</v>
      </c>
      <c r="AG19" s="41"/>
      <c r="AH19" s="75">
        <f t="shared" si="3"/>
        <v>0</v>
      </c>
      <c r="AI19" s="4"/>
      <c r="AJ19" s="4"/>
      <c r="AK19" s="73">
        <f t="shared" si="9"/>
        <v>3</v>
      </c>
      <c r="AL19" s="41"/>
      <c r="AM19" s="75">
        <f t="shared" si="4"/>
        <v>0</v>
      </c>
      <c r="AN19" s="4"/>
      <c r="AO19" s="4"/>
      <c r="AP19" s="80">
        <f t="shared" si="10"/>
        <v>12</v>
      </c>
      <c r="AQ19" s="46"/>
      <c r="AR19" s="77">
        <f t="shared" si="5"/>
        <v>0</v>
      </c>
    </row>
    <row r="20" spans="1:44" s="5" customFormat="1" ht="216">
      <c r="A20" s="65" t="s">
        <v>118</v>
      </c>
      <c r="B20" s="66" t="s">
        <v>119</v>
      </c>
      <c r="C20" s="11" t="s">
        <v>47</v>
      </c>
      <c r="D20" s="11" t="s">
        <v>109</v>
      </c>
      <c r="E20" s="11" t="s">
        <v>109</v>
      </c>
      <c r="F20" s="11" t="s">
        <v>110</v>
      </c>
      <c r="G20" s="4" t="s">
        <v>65</v>
      </c>
      <c r="H20" s="4" t="s">
        <v>120</v>
      </c>
      <c r="I20" s="133" t="s">
        <v>121</v>
      </c>
      <c r="J20" s="12" t="s">
        <v>122</v>
      </c>
      <c r="K20" s="12" t="s">
        <v>123</v>
      </c>
      <c r="L20" s="12" t="s">
        <v>114</v>
      </c>
      <c r="M20" s="82">
        <v>3</v>
      </c>
      <c r="N20" s="82">
        <v>5</v>
      </c>
      <c r="O20" s="82">
        <v>6</v>
      </c>
      <c r="P20" s="82">
        <v>4</v>
      </c>
      <c r="Q20" s="73">
        <f t="shared" si="11"/>
        <v>18</v>
      </c>
      <c r="R20" s="4" t="s">
        <v>115</v>
      </c>
      <c r="S20" s="4" t="s">
        <v>116</v>
      </c>
      <c r="T20" s="4" t="s">
        <v>59</v>
      </c>
      <c r="U20" s="4" t="s">
        <v>117</v>
      </c>
      <c r="V20" s="73">
        <f t="shared" si="6"/>
        <v>3</v>
      </c>
      <c r="W20" s="41"/>
      <c r="X20" s="75">
        <f t="shared" si="1"/>
        <v>0</v>
      </c>
      <c r="Y20" s="4"/>
      <c r="Z20" s="4"/>
      <c r="AA20" s="73">
        <f t="shared" si="7"/>
        <v>5</v>
      </c>
      <c r="AB20" s="41"/>
      <c r="AC20" s="75">
        <f t="shared" si="2"/>
        <v>0</v>
      </c>
      <c r="AD20" s="4"/>
      <c r="AE20" s="4"/>
      <c r="AF20" s="73">
        <f t="shared" si="8"/>
        <v>6</v>
      </c>
      <c r="AG20" s="41"/>
      <c r="AH20" s="75">
        <f t="shared" si="3"/>
        <v>0</v>
      </c>
      <c r="AI20" s="4"/>
      <c r="AJ20" s="4"/>
      <c r="AK20" s="73">
        <f t="shared" si="9"/>
        <v>4</v>
      </c>
      <c r="AL20" s="41"/>
      <c r="AM20" s="75">
        <f t="shared" si="4"/>
        <v>0</v>
      </c>
      <c r="AN20" s="4"/>
      <c r="AO20" s="4"/>
      <c r="AP20" s="80">
        <f t="shared" si="10"/>
        <v>18</v>
      </c>
      <c r="AQ20" s="46"/>
      <c r="AR20" s="77">
        <f t="shared" si="5"/>
        <v>0</v>
      </c>
    </row>
    <row r="21" spans="1:44" s="5" customFormat="1" ht="199.5">
      <c r="A21" s="65" t="s">
        <v>124</v>
      </c>
      <c r="B21" s="66" t="s">
        <v>125</v>
      </c>
      <c r="C21" s="11" t="s">
        <v>47</v>
      </c>
      <c r="D21" s="11" t="s">
        <v>109</v>
      </c>
      <c r="E21" s="11" t="s">
        <v>109</v>
      </c>
      <c r="F21" s="11" t="s">
        <v>110</v>
      </c>
      <c r="G21" s="4" t="s">
        <v>65</v>
      </c>
      <c r="H21" s="4" t="s">
        <v>126</v>
      </c>
      <c r="I21" s="133" t="s">
        <v>126</v>
      </c>
      <c r="J21" s="12" t="s">
        <v>127</v>
      </c>
      <c r="K21" s="12" t="s">
        <v>128</v>
      </c>
      <c r="L21" s="12" t="s">
        <v>114</v>
      </c>
      <c r="M21" s="82">
        <v>3</v>
      </c>
      <c r="N21" s="82">
        <v>4</v>
      </c>
      <c r="O21" s="82">
        <v>4</v>
      </c>
      <c r="P21" s="82">
        <v>4</v>
      </c>
      <c r="Q21" s="73">
        <f t="shared" si="11"/>
        <v>15</v>
      </c>
      <c r="R21" s="4" t="s">
        <v>115</v>
      </c>
      <c r="S21" s="4" t="s">
        <v>116</v>
      </c>
      <c r="T21" s="4" t="s">
        <v>59</v>
      </c>
      <c r="U21" s="4" t="s">
        <v>117</v>
      </c>
      <c r="V21" s="73">
        <f t="shared" si="6"/>
        <v>3</v>
      </c>
      <c r="W21" s="41"/>
      <c r="X21" s="75">
        <f t="shared" si="1"/>
        <v>0</v>
      </c>
      <c r="Y21" s="4"/>
      <c r="Z21" s="4"/>
      <c r="AA21" s="73">
        <f t="shared" si="7"/>
        <v>4</v>
      </c>
      <c r="AB21" s="41"/>
      <c r="AC21" s="75">
        <f t="shared" si="2"/>
        <v>0</v>
      </c>
      <c r="AD21" s="4"/>
      <c r="AE21" s="4"/>
      <c r="AF21" s="73">
        <f t="shared" si="8"/>
        <v>4</v>
      </c>
      <c r="AG21" s="41"/>
      <c r="AH21" s="75">
        <f t="shared" si="3"/>
        <v>0</v>
      </c>
      <c r="AI21" s="4"/>
      <c r="AJ21" s="4"/>
      <c r="AK21" s="73">
        <f t="shared" si="9"/>
        <v>4</v>
      </c>
      <c r="AL21" s="41"/>
      <c r="AM21" s="75">
        <f t="shared" si="4"/>
        <v>0</v>
      </c>
      <c r="AN21" s="4"/>
      <c r="AO21" s="4"/>
      <c r="AP21" s="80">
        <f t="shared" si="10"/>
        <v>15</v>
      </c>
      <c r="AQ21" s="46"/>
      <c r="AR21" s="77">
        <f t="shared" si="5"/>
        <v>0</v>
      </c>
    </row>
    <row r="22" spans="1:44" s="2" customFormat="1" ht="15.75">
      <c r="A22" s="17"/>
      <c r="B22" s="15" t="s">
        <v>129</v>
      </c>
      <c r="C22" s="17"/>
      <c r="D22" s="17"/>
      <c r="E22" s="17"/>
      <c r="F22" s="17"/>
      <c r="G22" s="17"/>
      <c r="H22" s="17"/>
      <c r="I22" s="17"/>
      <c r="J22" s="17"/>
      <c r="K22" s="17"/>
      <c r="L22" s="17"/>
      <c r="M22" s="38"/>
      <c r="N22" s="38"/>
      <c r="O22" s="38"/>
      <c r="P22" s="38"/>
      <c r="Q22" s="38"/>
      <c r="R22" s="17"/>
      <c r="S22" s="17"/>
      <c r="T22" s="17"/>
      <c r="U22" s="38"/>
      <c r="V22" s="34"/>
      <c r="W22" s="34"/>
      <c r="X22" s="42">
        <f>AVERAGE(X12:X21)*80%</f>
        <v>0</v>
      </c>
      <c r="Y22" s="16"/>
      <c r="Z22" s="16"/>
      <c r="AA22" s="38"/>
      <c r="AB22" s="34"/>
      <c r="AC22" s="42">
        <f>AVERAGE(AC11:AC21)*80%</f>
        <v>0</v>
      </c>
      <c r="AD22" s="16"/>
      <c r="AE22" s="16"/>
      <c r="AF22" s="38"/>
      <c r="AG22" s="34"/>
      <c r="AH22" s="42">
        <f>AVERAGE(AH11:AH21)*80%</f>
        <v>0</v>
      </c>
      <c r="AI22" s="16"/>
      <c r="AJ22" s="16"/>
      <c r="AK22" s="38"/>
      <c r="AL22" s="34"/>
      <c r="AM22" s="42">
        <f>AVERAGE(AM11:AM21)*80%</f>
        <v>0</v>
      </c>
      <c r="AN22" s="17"/>
      <c r="AO22" s="17"/>
      <c r="AP22" s="38"/>
      <c r="AQ22" s="34"/>
      <c r="AR22" s="42">
        <f>AVERAGE(AR11:AR21)*80%</f>
        <v>0</v>
      </c>
    </row>
    <row r="23" spans="1:44" s="5" customFormat="1" ht="90">
      <c r="A23" s="30" t="s">
        <v>130</v>
      </c>
      <c r="B23" s="55" t="s">
        <v>131</v>
      </c>
      <c r="C23" s="31" t="s">
        <v>132</v>
      </c>
      <c r="D23" s="31" t="s">
        <v>133</v>
      </c>
      <c r="E23" s="31" t="s">
        <v>134</v>
      </c>
      <c r="F23" s="31" t="s">
        <v>135</v>
      </c>
      <c r="G23" s="31" t="s">
        <v>65</v>
      </c>
      <c r="H23" s="55" t="s">
        <v>136</v>
      </c>
      <c r="I23" s="55" t="s">
        <v>53</v>
      </c>
      <c r="J23" s="56">
        <v>0.87</v>
      </c>
      <c r="K23" s="57" t="s">
        <v>137</v>
      </c>
      <c r="L23" s="32" t="s">
        <v>114</v>
      </c>
      <c r="M23" s="58">
        <v>0</v>
      </c>
      <c r="N23" s="58">
        <v>1</v>
      </c>
      <c r="O23" s="58">
        <v>0</v>
      </c>
      <c r="P23" s="58">
        <v>1</v>
      </c>
      <c r="Q23" s="58">
        <f>SUM(M23:P23)</f>
        <v>2</v>
      </c>
      <c r="R23" s="55" t="s">
        <v>138</v>
      </c>
      <c r="S23" s="55" t="s">
        <v>139</v>
      </c>
      <c r="T23" s="31" t="s">
        <v>59</v>
      </c>
      <c r="U23" s="31" t="s">
        <v>140</v>
      </c>
      <c r="V23" s="58">
        <f>M23</f>
        <v>0</v>
      </c>
      <c r="W23" s="35"/>
      <c r="X23" s="43">
        <f t="shared" ref="X23:X26" si="12">IFERROR(IF(W23/V23&gt;1,1,W23/V23),0)</f>
        <v>0</v>
      </c>
      <c r="Y23" s="31"/>
      <c r="Z23" s="31"/>
      <c r="AA23" s="58">
        <f>N23</f>
        <v>1</v>
      </c>
      <c r="AB23" s="35"/>
      <c r="AC23" s="43">
        <f t="shared" ref="AC23:AC26" si="13">IFERROR(IF(AB23/AA23&gt;1,1,AB23/AA23),0)</f>
        <v>0</v>
      </c>
      <c r="AD23" s="31"/>
      <c r="AE23" s="31"/>
      <c r="AF23" s="58">
        <f>O23</f>
        <v>0</v>
      </c>
      <c r="AG23" s="35"/>
      <c r="AH23" s="43">
        <f t="shared" ref="AH23:AH26" si="14">IFERROR(IF(AG23/AF23&gt;1,1,AG23/AF23),0)</f>
        <v>0</v>
      </c>
      <c r="AI23" s="31"/>
      <c r="AJ23" s="31"/>
      <c r="AK23" s="58">
        <f>P23</f>
        <v>1</v>
      </c>
      <c r="AL23" s="35"/>
      <c r="AM23" s="43">
        <f t="shared" ref="AM23:AM26" si="15">IFERROR(IF(AL23/AK23&gt;1,1,AL23/AK23),0)</f>
        <v>0</v>
      </c>
      <c r="AN23" s="31"/>
      <c r="AO23" s="31"/>
      <c r="AP23" s="63">
        <f>Q23</f>
        <v>2</v>
      </c>
      <c r="AQ23" s="47"/>
      <c r="AR23" s="48">
        <f t="shared" ref="AR23:AR26" si="16">IFERROR(IF(AQ23/AP23&gt;1,1,AQ23/AP23),0)</f>
        <v>0</v>
      </c>
    </row>
    <row r="24" spans="1:44" s="5" customFormat="1" ht="225">
      <c r="A24" s="30" t="s">
        <v>141</v>
      </c>
      <c r="B24" s="55" t="s">
        <v>142</v>
      </c>
      <c r="C24" s="31" t="s">
        <v>63</v>
      </c>
      <c r="D24" s="31" t="s">
        <v>143</v>
      </c>
      <c r="E24" s="31" t="s">
        <v>144</v>
      </c>
      <c r="F24" s="31" t="s">
        <v>145</v>
      </c>
      <c r="G24" s="31" t="s">
        <v>65</v>
      </c>
      <c r="H24" s="55" t="s">
        <v>146</v>
      </c>
      <c r="I24" s="55" t="s">
        <v>53</v>
      </c>
      <c r="J24" s="59">
        <v>1</v>
      </c>
      <c r="K24" s="55" t="s">
        <v>147</v>
      </c>
      <c r="L24" s="32" t="s">
        <v>99</v>
      </c>
      <c r="M24" s="59">
        <v>1</v>
      </c>
      <c r="N24" s="59">
        <v>1</v>
      </c>
      <c r="O24" s="59">
        <v>1</v>
      </c>
      <c r="P24" s="59">
        <v>1</v>
      </c>
      <c r="Q24" s="59">
        <f>AVERAGE(M24:P24)</f>
        <v>1</v>
      </c>
      <c r="R24" s="55" t="s">
        <v>148</v>
      </c>
      <c r="S24" s="55" t="s">
        <v>149</v>
      </c>
      <c r="T24" s="31" t="s">
        <v>59</v>
      </c>
      <c r="U24" s="31" t="s">
        <v>150</v>
      </c>
      <c r="V24" s="59">
        <f t="shared" ref="V24:V26" si="17">M24</f>
        <v>1</v>
      </c>
      <c r="W24" s="35"/>
      <c r="X24" s="43">
        <f t="shared" si="12"/>
        <v>0</v>
      </c>
      <c r="Y24" s="31"/>
      <c r="Z24" s="31"/>
      <c r="AA24" s="59">
        <f t="shared" ref="AA24:AA26" si="18">N24</f>
        <v>1</v>
      </c>
      <c r="AB24" s="35"/>
      <c r="AC24" s="43">
        <f t="shared" si="13"/>
        <v>0</v>
      </c>
      <c r="AD24" s="31"/>
      <c r="AE24" s="31"/>
      <c r="AF24" s="59">
        <f t="shared" ref="AF24:AF26" si="19">O24</f>
        <v>1</v>
      </c>
      <c r="AG24" s="35"/>
      <c r="AH24" s="43">
        <f t="shared" si="14"/>
        <v>0</v>
      </c>
      <c r="AI24" s="31"/>
      <c r="AJ24" s="31"/>
      <c r="AK24" s="59">
        <f t="shared" ref="AK24:AK26" si="20">P24</f>
        <v>1</v>
      </c>
      <c r="AL24" s="35"/>
      <c r="AM24" s="43">
        <f t="shared" si="15"/>
        <v>0</v>
      </c>
      <c r="AN24" s="31"/>
      <c r="AO24" s="31"/>
      <c r="AP24" s="64">
        <f t="shared" ref="AP24:AP26" si="21">Q24</f>
        <v>1</v>
      </c>
      <c r="AQ24" s="47"/>
      <c r="AR24" s="48">
        <f t="shared" si="16"/>
        <v>0</v>
      </c>
    </row>
    <row r="25" spans="1:44" s="5" customFormat="1" ht="105">
      <c r="A25" s="30" t="s">
        <v>151</v>
      </c>
      <c r="B25" s="60" t="s">
        <v>152</v>
      </c>
      <c r="C25" s="31" t="s">
        <v>132</v>
      </c>
      <c r="D25" s="31" t="s">
        <v>133</v>
      </c>
      <c r="E25" s="31" t="s">
        <v>153</v>
      </c>
      <c r="F25" s="31" t="s">
        <v>154</v>
      </c>
      <c r="G25" s="31" t="s">
        <v>65</v>
      </c>
      <c r="H25" s="55" t="s">
        <v>155</v>
      </c>
      <c r="I25" s="57" t="s">
        <v>53</v>
      </c>
      <c r="J25" s="61" t="s">
        <v>156</v>
      </c>
      <c r="K25" s="55" t="s">
        <v>157</v>
      </c>
      <c r="L25" s="32" t="s">
        <v>114</v>
      </c>
      <c r="M25" s="59">
        <v>1</v>
      </c>
      <c r="N25" s="59">
        <v>0</v>
      </c>
      <c r="O25" s="59">
        <v>0</v>
      </c>
      <c r="P25" s="59">
        <v>0</v>
      </c>
      <c r="Q25" s="62">
        <f>SUM(M25:P25)</f>
        <v>1</v>
      </c>
      <c r="R25" s="55" t="s">
        <v>158</v>
      </c>
      <c r="S25" s="55" t="s">
        <v>159</v>
      </c>
      <c r="T25" s="31" t="s">
        <v>59</v>
      </c>
      <c r="U25" s="31" t="s">
        <v>160</v>
      </c>
      <c r="V25" s="59">
        <f t="shared" si="17"/>
        <v>1</v>
      </c>
      <c r="W25" s="35"/>
      <c r="X25" s="43">
        <f t="shared" si="12"/>
        <v>0</v>
      </c>
      <c r="Y25" s="31"/>
      <c r="Z25" s="31"/>
      <c r="AA25" s="59">
        <f t="shared" si="18"/>
        <v>0</v>
      </c>
      <c r="AB25" s="35"/>
      <c r="AC25" s="43">
        <f t="shared" si="13"/>
        <v>0</v>
      </c>
      <c r="AD25" s="31"/>
      <c r="AE25" s="31"/>
      <c r="AF25" s="59">
        <f t="shared" si="19"/>
        <v>0</v>
      </c>
      <c r="AG25" s="35"/>
      <c r="AH25" s="43">
        <f t="shared" si="14"/>
        <v>0</v>
      </c>
      <c r="AI25" s="31"/>
      <c r="AJ25" s="31"/>
      <c r="AK25" s="59">
        <f t="shared" si="20"/>
        <v>0</v>
      </c>
      <c r="AL25" s="35"/>
      <c r="AM25" s="43">
        <f t="shared" si="15"/>
        <v>0</v>
      </c>
      <c r="AN25" s="31"/>
      <c r="AO25" s="31"/>
      <c r="AP25" s="64">
        <f t="shared" si="21"/>
        <v>1</v>
      </c>
      <c r="AQ25" s="47"/>
      <c r="AR25" s="48">
        <f t="shared" si="16"/>
        <v>0</v>
      </c>
    </row>
    <row r="26" spans="1:44" s="5" customFormat="1" ht="105">
      <c r="A26" s="30" t="s">
        <v>161</v>
      </c>
      <c r="B26" s="60" t="s">
        <v>162</v>
      </c>
      <c r="C26" s="31" t="s">
        <v>132</v>
      </c>
      <c r="D26" s="31" t="s">
        <v>133</v>
      </c>
      <c r="E26" s="31" t="s">
        <v>153</v>
      </c>
      <c r="F26" s="31" t="s">
        <v>154</v>
      </c>
      <c r="G26" s="31" t="s">
        <v>65</v>
      </c>
      <c r="H26" s="55" t="s">
        <v>163</v>
      </c>
      <c r="I26" s="57" t="s">
        <v>53</v>
      </c>
      <c r="J26" s="61" t="s">
        <v>164</v>
      </c>
      <c r="K26" s="55" t="s">
        <v>165</v>
      </c>
      <c r="L26" s="32" t="s">
        <v>99</v>
      </c>
      <c r="M26" s="59">
        <v>1</v>
      </c>
      <c r="N26" s="59">
        <v>1</v>
      </c>
      <c r="O26" s="59">
        <v>1</v>
      </c>
      <c r="P26" s="59">
        <v>1</v>
      </c>
      <c r="Q26" s="59">
        <f>AVERAGE(M26:P26)</f>
        <v>1</v>
      </c>
      <c r="R26" s="55" t="s">
        <v>158</v>
      </c>
      <c r="S26" s="55" t="s">
        <v>159</v>
      </c>
      <c r="T26" s="31" t="s">
        <v>59</v>
      </c>
      <c r="U26" s="31" t="s">
        <v>160</v>
      </c>
      <c r="V26" s="59">
        <f t="shared" si="17"/>
        <v>1</v>
      </c>
      <c r="W26" s="35"/>
      <c r="X26" s="43">
        <f t="shared" si="12"/>
        <v>0</v>
      </c>
      <c r="Y26" s="31"/>
      <c r="Z26" s="31"/>
      <c r="AA26" s="59">
        <f t="shared" si="18"/>
        <v>1</v>
      </c>
      <c r="AB26" s="35"/>
      <c r="AC26" s="43">
        <f t="shared" si="13"/>
        <v>0</v>
      </c>
      <c r="AD26" s="31"/>
      <c r="AE26" s="31"/>
      <c r="AF26" s="59">
        <f t="shared" si="19"/>
        <v>1</v>
      </c>
      <c r="AG26" s="35"/>
      <c r="AH26" s="43">
        <f t="shared" si="14"/>
        <v>0</v>
      </c>
      <c r="AI26" s="31"/>
      <c r="AJ26" s="31"/>
      <c r="AK26" s="59">
        <f t="shared" si="20"/>
        <v>1</v>
      </c>
      <c r="AL26" s="35"/>
      <c r="AM26" s="43">
        <f t="shared" si="15"/>
        <v>0</v>
      </c>
      <c r="AN26" s="31"/>
      <c r="AO26" s="31"/>
      <c r="AP26" s="64">
        <f t="shared" si="21"/>
        <v>1</v>
      </c>
      <c r="AQ26" s="47"/>
      <c r="AR26" s="48">
        <f t="shared" si="16"/>
        <v>0</v>
      </c>
    </row>
    <row r="27" spans="1:44" s="2" customFormat="1" ht="15.75">
      <c r="A27" s="33"/>
      <c r="B27" s="33" t="s">
        <v>166</v>
      </c>
      <c r="C27" s="33"/>
      <c r="D27" s="33"/>
      <c r="E27" s="33"/>
      <c r="F27" s="33"/>
      <c r="G27" s="33"/>
      <c r="H27" s="33"/>
      <c r="I27" s="33"/>
      <c r="J27" s="33"/>
      <c r="K27" s="33"/>
      <c r="L27" s="33"/>
      <c r="M27" s="39"/>
      <c r="N27" s="39"/>
      <c r="O27" s="39"/>
      <c r="P27" s="39"/>
      <c r="Q27" s="39"/>
      <c r="R27" s="33"/>
      <c r="S27" s="33"/>
      <c r="T27" s="33"/>
      <c r="U27" s="33"/>
      <c r="V27" s="39"/>
      <c r="W27" s="36"/>
      <c r="X27" s="44">
        <f>AVERAGE(X24,X25,X26)*20%</f>
        <v>0</v>
      </c>
      <c r="Y27" s="33"/>
      <c r="Z27" s="33"/>
      <c r="AA27" s="39"/>
      <c r="AB27" s="36"/>
      <c r="AC27" s="44">
        <f>AVERAGE(AC23,AC24,AC26)*20%</f>
        <v>0</v>
      </c>
      <c r="AD27" s="33"/>
      <c r="AE27" s="33"/>
      <c r="AF27" s="39"/>
      <c r="AG27" s="36"/>
      <c r="AH27" s="44">
        <f>AVERAGE(AH24,AH26)*20%</f>
        <v>0</v>
      </c>
      <c r="AI27" s="33"/>
      <c r="AJ27" s="33"/>
      <c r="AK27" s="39"/>
      <c r="AL27" s="36"/>
      <c r="AM27" s="44">
        <f>AVERAGE(AM23,AM24,AM26)*20%</f>
        <v>0</v>
      </c>
      <c r="AN27" s="33"/>
      <c r="AO27" s="33"/>
      <c r="AP27" s="39"/>
      <c r="AQ27" s="36"/>
      <c r="AR27" s="44">
        <f>AVERAGE(AR23:AR26)*20%</f>
        <v>0</v>
      </c>
    </row>
    <row r="28" spans="1:44" s="3" customFormat="1" ht="18.75">
      <c r="A28" s="18"/>
      <c r="B28" s="18" t="s">
        <v>167</v>
      </c>
      <c r="C28" s="18"/>
      <c r="D28" s="18"/>
      <c r="E28" s="18"/>
      <c r="F28" s="18"/>
      <c r="G28" s="18"/>
      <c r="H28" s="18"/>
      <c r="I28" s="18"/>
      <c r="J28" s="18"/>
      <c r="K28" s="18"/>
      <c r="L28" s="18"/>
      <c r="M28" s="40"/>
      <c r="N28" s="40"/>
      <c r="O28" s="40"/>
      <c r="P28" s="40"/>
      <c r="Q28" s="40"/>
      <c r="R28" s="18"/>
      <c r="S28" s="18"/>
      <c r="T28" s="18"/>
      <c r="U28" s="18"/>
      <c r="V28" s="40"/>
      <c r="W28" s="37"/>
      <c r="X28" s="45">
        <f>Y22+X27</f>
        <v>0</v>
      </c>
      <c r="Y28" s="18"/>
      <c r="Z28" s="18"/>
      <c r="AA28" s="40"/>
      <c r="AB28" s="37"/>
      <c r="AC28" s="45">
        <f>AD22+AC27</f>
        <v>0</v>
      </c>
      <c r="AD28" s="18"/>
      <c r="AE28" s="18"/>
      <c r="AF28" s="40"/>
      <c r="AG28" s="37"/>
      <c r="AH28" s="45">
        <f>AI22+AH27</f>
        <v>0</v>
      </c>
      <c r="AI28" s="18"/>
      <c r="AJ28" s="18"/>
      <c r="AK28" s="40"/>
      <c r="AL28" s="37"/>
      <c r="AM28" s="45">
        <f>AN22+AM27</f>
        <v>0</v>
      </c>
      <c r="AN28" s="18"/>
      <c r="AO28" s="18"/>
      <c r="AP28" s="40"/>
      <c r="AQ28" s="37"/>
      <c r="AR28" s="45">
        <f>AR22+AR27</f>
        <v>0</v>
      </c>
    </row>
  </sheetData>
  <sheetProtection formatCells="0" formatRows="0" insertRows="0" insertHyperlinks="0" deleteRows="0" sort="0" autoFilter="0" pivotTables="0"/>
  <mergeCells count="23">
    <mergeCell ref="R9:U9"/>
    <mergeCell ref="AP9:AR9"/>
    <mergeCell ref="AK9:AO9"/>
    <mergeCell ref="AF9:AJ9"/>
    <mergeCell ref="AA9:AE9"/>
    <mergeCell ref="V9:Z9"/>
    <mergeCell ref="A9:B9"/>
    <mergeCell ref="G9:K9"/>
    <mergeCell ref="L9:Q9"/>
    <mergeCell ref="D9:E9"/>
    <mergeCell ref="C9:C10"/>
    <mergeCell ref="F9:F10"/>
    <mergeCell ref="H6:I6"/>
    <mergeCell ref="H7:I7"/>
    <mergeCell ref="A1:G1"/>
    <mergeCell ref="H1:I1"/>
    <mergeCell ref="F3:I3"/>
    <mergeCell ref="H4:I4"/>
    <mergeCell ref="H5:I5"/>
    <mergeCell ref="A7:B7"/>
    <mergeCell ref="C7:D7"/>
    <mergeCell ref="A3:B6"/>
    <mergeCell ref="C3:D6"/>
  </mergeCells>
  <phoneticPr fontId="10" type="noConversion"/>
  <dataValidations count="2">
    <dataValidation allowBlank="1" showInputMessage="1" showErrorMessage="1" error="Escriba un texto " promptTitle="Cualquier contenido" sqref="I8 F4:F7" xr:uid="{00000000-0002-0000-0100-000000000000}"/>
    <dataValidation type="decimal" allowBlank="1" showInputMessage="1" showErrorMessage="1" sqref="V23:X28 V11:X21 U22:X22 AM11:AM28 AC11:AC28 AH11:AH28 AR11:AR28" xr:uid="{2620A730-8CA7-472C-88BC-172E885C72B7}">
      <formula1>0</formula1>
      <formula2>1000000</formula2>
    </dataValidation>
  </dataValidations>
  <pageMargins left="0.7" right="0.7" top="0.75" bottom="0.75" header="0.3" footer="0.3"/>
  <pageSetup paperSize="9" orientation="portrait" r:id="rId1"/>
  <ignoredErrors>
    <ignoredError sqref="Q24 AH22 X22 AC22 AR22 AM22" formula="1"/>
  </ignoredErrors>
  <drawing r:id="rId2"/>
  <extLst>
    <ext xmlns:x14="http://schemas.microsoft.com/office/spreadsheetml/2009/9/main" uri="{CCE6A557-97BC-4b89-ADB6-D9C93CAAB3DF}">
      <x14:dataValidations xmlns:xm="http://schemas.microsoft.com/office/excel/2006/main" count="10">
        <x14:dataValidation type="list" allowBlank="1" showInputMessage="1" showErrorMessage="1" error="Escriba un texto " promptTitle="Cualquier contenido" xr:uid="{00000000-0002-0000-0100-000001000000}">
          <x14:formula1>
            <xm:f>Listas!#REF!</xm:f>
          </x14:formula1>
          <xm:sqref>I29:I1048576</xm:sqref>
        </x14:dataValidation>
        <x14:dataValidation type="list" allowBlank="1" showInputMessage="1" showErrorMessage="1" xr:uid="{368CAFF5-BE04-4FFF-B338-51D69BA23554}">
          <x14:formula1>
            <xm:f>Listas!$B$2:$B$10</xm:f>
          </x14:formula1>
          <xm:sqref>C23:C26 C11:C21</xm:sqref>
        </x14:dataValidation>
        <x14:dataValidation type="list" allowBlank="1" showInputMessage="1" showErrorMessage="1" xr:uid="{644DEEAA-0D3C-4060-99CA-C576A2F91A4D}">
          <x14:formula1>
            <xm:f>Listas!$F$2:$F$4</xm:f>
          </x14:formula1>
          <xm:sqref>G23:G26 G11:G21</xm:sqref>
        </x14:dataValidation>
        <x14:dataValidation type="list" allowBlank="1" showInputMessage="1" showErrorMessage="1" xr:uid="{F27B990B-F8E1-43B0-B8F7-E94519E68711}">
          <x14:formula1>
            <xm:f>Listas!$G$2:$G$5</xm:f>
          </x14:formula1>
          <xm:sqref>L23:L26 L11:L21</xm:sqref>
        </x14:dataValidation>
        <x14:dataValidation type="list" allowBlank="1" showInputMessage="1" showErrorMessage="1" xr:uid="{04D58E5A-C535-424D-AAB5-8991AB9C5DFB}">
          <x14:formula1>
            <xm:f>Listas!$C$2:$C$9</xm:f>
          </x14:formula1>
          <xm:sqref>D23:D26 D11:D21</xm:sqref>
        </x14:dataValidation>
        <x14:dataValidation type="list" allowBlank="1" showInputMessage="1" showErrorMessage="1" xr:uid="{F6AE8673-425F-47F4-8692-64AAB292128E}">
          <x14:formula1>
            <xm:f>Listas!$D$2:$D$21</xm:f>
          </x14:formula1>
          <xm:sqref>E23:E26</xm:sqref>
        </x14:dataValidation>
        <x14:dataValidation type="list" allowBlank="1" showInputMessage="1" showErrorMessage="1" xr:uid="{80A19DC1-4D67-4B84-B2EE-734B5921D124}">
          <x14:formula1>
            <xm:f>Listas!$A$2:$A$45</xm:f>
          </x14:formula1>
          <xm:sqref>T11:U21 T23:U26</xm:sqref>
        </x14:dataValidation>
        <x14:dataValidation type="list" allowBlank="1" showInputMessage="1" showErrorMessage="1" xr:uid="{73D3BAA3-161C-4EFF-A6DC-4C9BF82C293D}">
          <x14:formula1>
            <xm:f>Listas!$E$2:$E$20</xm:f>
          </x14:formula1>
          <xm:sqref>F23:F26 F11:F21</xm:sqref>
        </x14:dataValidation>
        <x14:dataValidation type="list" allowBlank="1" showInputMessage="1" showErrorMessage="1" xr:uid="{FC2EA39A-10D3-4DA9-9161-C5FF039BB1B4}">
          <x14:formula1>
            <xm:f>Listas!$H$2:$H$21</xm:f>
          </x14:formula1>
          <xm:sqref>C3:D6</xm:sqref>
        </x14:dataValidation>
        <x14:dataValidation type="list" allowBlank="1" showInputMessage="1" showErrorMessage="1" xr:uid="{64307E82-7C96-44D3-975B-E7FF1B9529FE}">
          <x14:formula1>
            <xm:f>Listas!$D$2:$D$22</xm:f>
          </x14:formula1>
          <xm:sqref>E11:E21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CE4A7-E14A-439F-AD3C-95A05839D294}">
  <dimension ref="A1:B20"/>
  <sheetViews>
    <sheetView workbookViewId="0">
      <selection sqref="A1:B20"/>
    </sheetView>
  </sheetViews>
  <sheetFormatPr defaultColWidth="11.42578125" defaultRowHeight="15"/>
  <cols>
    <col min="1" max="1" width="29" style="51" bestFit="1" customWidth="1"/>
    <col min="2" max="2" width="70.42578125" style="51" customWidth="1"/>
  </cols>
  <sheetData>
    <row r="1" spans="1:2" ht="21">
      <c r="A1" s="132" t="s">
        <v>168</v>
      </c>
      <c r="B1" s="132"/>
    </row>
    <row r="2" spans="1:2" ht="21">
      <c r="A2" s="52" t="s">
        <v>169</v>
      </c>
      <c r="B2" s="52" t="s">
        <v>170</v>
      </c>
    </row>
    <row r="3" spans="1:2">
      <c r="A3" s="53" t="s">
        <v>171</v>
      </c>
      <c r="B3" s="54" t="s">
        <v>172</v>
      </c>
    </row>
    <row r="4" spans="1:2" ht="45">
      <c r="A4" s="53" t="s">
        <v>173</v>
      </c>
      <c r="B4" s="54" t="s">
        <v>174</v>
      </c>
    </row>
    <row r="5" spans="1:2" ht="45">
      <c r="A5" s="53" t="s">
        <v>175</v>
      </c>
      <c r="B5" s="54" t="s">
        <v>176</v>
      </c>
    </row>
    <row r="6" spans="1:2" ht="30">
      <c r="A6" s="53" t="s">
        <v>177</v>
      </c>
      <c r="B6" s="54" t="s">
        <v>178</v>
      </c>
    </row>
    <row r="7" spans="1:2" ht="30">
      <c r="A7" s="53" t="s">
        <v>179</v>
      </c>
      <c r="B7" s="54" t="s">
        <v>178</v>
      </c>
    </row>
    <row r="8" spans="1:2" ht="150">
      <c r="A8" s="53" t="s">
        <v>180</v>
      </c>
      <c r="B8" s="54" t="s">
        <v>181</v>
      </c>
    </row>
    <row r="9" spans="1:2" ht="30">
      <c r="A9" s="53" t="s">
        <v>182</v>
      </c>
      <c r="B9" s="54" t="s">
        <v>183</v>
      </c>
    </row>
    <row r="10" spans="1:2" ht="30">
      <c r="A10" s="53" t="s">
        <v>184</v>
      </c>
      <c r="B10" s="54" t="s">
        <v>185</v>
      </c>
    </row>
    <row r="11" spans="1:2" ht="75">
      <c r="A11" s="53" t="s">
        <v>186</v>
      </c>
      <c r="B11" s="54" t="s">
        <v>187</v>
      </c>
    </row>
    <row r="12" spans="1:2" ht="30">
      <c r="A12" s="53" t="s">
        <v>188</v>
      </c>
      <c r="B12" s="54" t="s">
        <v>189</v>
      </c>
    </row>
    <row r="13" spans="1:2" ht="300">
      <c r="A13" s="53" t="s">
        <v>190</v>
      </c>
      <c r="B13" s="54" t="s">
        <v>191</v>
      </c>
    </row>
    <row r="14" spans="1:2" ht="30">
      <c r="A14" s="53" t="s">
        <v>192</v>
      </c>
      <c r="B14" s="54" t="s">
        <v>193</v>
      </c>
    </row>
    <row r="15" spans="1:2" ht="30">
      <c r="A15" s="53" t="s">
        <v>194</v>
      </c>
      <c r="B15" s="54" t="s">
        <v>195</v>
      </c>
    </row>
    <row r="16" spans="1:2" ht="45">
      <c r="A16" s="53" t="s">
        <v>196</v>
      </c>
      <c r="B16" s="54" t="s">
        <v>197</v>
      </c>
    </row>
    <row r="17" spans="1:2" ht="30">
      <c r="A17" s="53" t="s">
        <v>198</v>
      </c>
      <c r="B17" s="54" t="s">
        <v>199</v>
      </c>
    </row>
    <row r="18" spans="1:2" ht="30">
      <c r="A18" s="53" t="s">
        <v>200</v>
      </c>
      <c r="B18" s="54" t="s">
        <v>201</v>
      </c>
    </row>
    <row r="19" spans="1:2" ht="60">
      <c r="A19" s="53" t="s">
        <v>202</v>
      </c>
      <c r="B19" s="54" t="s">
        <v>203</v>
      </c>
    </row>
    <row r="20" spans="1:2" ht="45">
      <c r="A20" s="53" t="s">
        <v>204</v>
      </c>
      <c r="B20" s="54" t="s">
        <v>205</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5"/>
  <sheetViews>
    <sheetView topLeftCell="E1" workbookViewId="0">
      <selection activeCell="H6" sqref="H6"/>
    </sheetView>
  </sheetViews>
  <sheetFormatPr defaultColWidth="11.42578125" defaultRowHeight="15"/>
  <cols>
    <col min="1" max="1" width="45.85546875" customWidth="1"/>
    <col min="2" max="2" width="120.140625" customWidth="1"/>
    <col min="3" max="3" width="33.85546875" customWidth="1"/>
    <col min="4" max="4" width="53" customWidth="1"/>
    <col min="5" max="5" width="46.5703125" customWidth="1"/>
    <col min="6" max="6" width="15.7109375" bestFit="1" customWidth="1"/>
    <col min="7" max="7" width="20.7109375" bestFit="1" customWidth="1"/>
    <col min="8" max="8" width="177.140625" bestFit="1" customWidth="1"/>
  </cols>
  <sheetData>
    <row r="1" spans="1:8" s="29" customFormat="1">
      <c r="A1" s="29" t="s">
        <v>206</v>
      </c>
      <c r="B1" s="29" t="s">
        <v>207</v>
      </c>
      <c r="C1" s="29" t="s">
        <v>208</v>
      </c>
      <c r="D1" s="29" t="s">
        <v>209</v>
      </c>
      <c r="E1" s="29" t="s">
        <v>13</v>
      </c>
      <c r="F1" s="29" t="s">
        <v>26</v>
      </c>
      <c r="G1" s="29" t="s">
        <v>31</v>
      </c>
      <c r="H1" s="29" t="s">
        <v>2</v>
      </c>
    </row>
    <row r="2" spans="1:8">
      <c r="A2" t="s">
        <v>210</v>
      </c>
      <c r="B2" t="s">
        <v>211</v>
      </c>
      <c r="C2" t="s">
        <v>212</v>
      </c>
      <c r="D2" s="50" t="s">
        <v>213</v>
      </c>
      <c r="E2" s="10" t="s">
        <v>214</v>
      </c>
      <c r="F2" t="s">
        <v>65</v>
      </c>
      <c r="G2" t="s">
        <v>114</v>
      </c>
      <c r="H2" t="s">
        <v>215</v>
      </c>
    </row>
    <row r="3" spans="1:8">
      <c r="A3" t="s">
        <v>140</v>
      </c>
      <c r="B3" t="s">
        <v>216</v>
      </c>
      <c r="C3" t="s">
        <v>48</v>
      </c>
      <c r="D3" s="50" t="s">
        <v>217</v>
      </c>
      <c r="E3" s="10" t="s">
        <v>145</v>
      </c>
      <c r="F3" t="s">
        <v>218</v>
      </c>
      <c r="G3" t="s">
        <v>99</v>
      </c>
      <c r="H3" t="s">
        <v>219</v>
      </c>
    </row>
    <row r="4" spans="1:8">
      <c r="A4" t="s">
        <v>150</v>
      </c>
      <c r="B4" t="s">
        <v>132</v>
      </c>
      <c r="C4" t="s">
        <v>133</v>
      </c>
      <c r="D4" s="50" t="s">
        <v>49</v>
      </c>
      <c r="E4" s="10" t="s">
        <v>220</v>
      </c>
      <c r="F4" t="s">
        <v>51</v>
      </c>
      <c r="G4" t="s">
        <v>56</v>
      </c>
      <c r="H4" t="s">
        <v>221</v>
      </c>
    </row>
    <row r="5" spans="1:8">
      <c r="A5" t="s">
        <v>222</v>
      </c>
      <c r="B5" t="s">
        <v>47</v>
      </c>
      <c r="C5" t="s">
        <v>223</v>
      </c>
      <c r="D5" s="50" t="s">
        <v>64</v>
      </c>
      <c r="E5" s="10" t="s">
        <v>224</v>
      </c>
      <c r="G5" t="s">
        <v>225</v>
      </c>
      <c r="H5" t="s">
        <v>226</v>
      </c>
    </row>
    <row r="6" spans="1:8">
      <c r="A6" t="s">
        <v>227</v>
      </c>
      <c r="B6" t="s">
        <v>63</v>
      </c>
      <c r="C6" t="s">
        <v>143</v>
      </c>
      <c r="D6" s="50" t="s">
        <v>78</v>
      </c>
      <c r="E6" s="10" t="s">
        <v>228</v>
      </c>
      <c r="H6" t="s">
        <v>229</v>
      </c>
    </row>
    <row r="7" spans="1:8">
      <c r="A7" t="s">
        <v>230</v>
      </c>
      <c r="B7" t="s">
        <v>231</v>
      </c>
      <c r="C7" t="s">
        <v>232</v>
      </c>
      <c r="D7" s="50" t="s">
        <v>233</v>
      </c>
      <c r="E7" s="10" t="s">
        <v>234</v>
      </c>
      <c r="H7" t="s">
        <v>235</v>
      </c>
    </row>
    <row r="8" spans="1:8" ht="30">
      <c r="A8" t="s">
        <v>236</v>
      </c>
      <c r="B8" t="s">
        <v>237</v>
      </c>
      <c r="C8" t="s">
        <v>238</v>
      </c>
      <c r="D8" s="50" t="s">
        <v>239</v>
      </c>
      <c r="E8" s="10" t="s">
        <v>240</v>
      </c>
      <c r="H8" t="s">
        <v>241</v>
      </c>
    </row>
    <row r="9" spans="1:8">
      <c r="A9" t="s">
        <v>242</v>
      </c>
      <c r="B9" t="s">
        <v>243</v>
      </c>
      <c r="C9" s="50" t="s">
        <v>109</v>
      </c>
      <c r="D9" s="50" t="s">
        <v>244</v>
      </c>
      <c r="E9" s="10" t="s">
        <v>245</v>
      </c>
      <c r="H9" t="s">
        <v>246</v>
      </c>
    </row>
    <row r="10" spans="1:8">
      <c r="A10" t="s">
        <v>247</v>
      </c>
      <c r="B10" t="s">
        <v>248</v>
      </c>
      <c r="D10" s="50" t="s">
        <v>249</v>
      </c>
      <c r="E10" s="10" t="s">
        <v>250</v>
      </c>
      <c r="H10" t="s">
        <v>251</v>
      </c>
    </row>
    <row r="11" spans="1:8">
      <c r="A11" t="s">
        <v>60</v>
      </c>
      <c r="D11" s="50" t="s">
        <v>252</v>
      </c>
      <c r="E11" s="10" t="s">
        <v>79</v>
      </c>
      <c r="H11" t="s">
        <v>253</v>
      </c>
    </row>
    <row r="12" spans="1:8">
      <c r="A12" t="s">
        <v>117</v>
      </c>
      <c r="D12" s="50" t="s">
        <v>254</v>
      </c>
      <c r="E12" s="10" t="s">
        <v>255</v>
      </c>
      <c r="H12" t="s">
        <v>256</v>
      </c>
    </row>
    <row r="13" spans="1:8">
      <c r="A13" t="s">
        <v>257</v>
      </c>
      <c r="D13" s="50" t="s">
        <v>258</v>
      </c>
      <c r="E13" s="10" t="s">
        <v>259</v>
      </c>
      <c r="H13" t="s">
        <v>260</v>
      </c>
    </row>
    <row r="14" spans="1:8">
      <c r="A14" t="s">
        <v>261</v>
      </c>
      <c r="D14" s="50" t="s">
        <v>153</v>
      </c>
      <c r="E14" s="10" t="s">
        <v>262</v>
      </c>
      <c r="F14" s="10"/>
      <c r="H14" t="s">
        <v>263</v>
      </c>
    </row>
    <row r="15" spans="1:8">
      <c r="A15" t="s">
        <v>264</v>
      </c>
      <c r="D15" s="50" t="s">
        <v>134</v>
      </c>
      <c r="E15" s="10" t="s">
        <v>50</v>
      </c>
      <c r="F15" s="10"/>
      <c r="H15" t="s">
        <v>265</v>
      </c>
    </row>
    <row r="16" spans="1:8">
      <c r="A16" t="s">
        <v>266</v>
      </c>
      <c r="D16" s="50" t="s">
        <v>267</v>
      </c>
      <c r="E16" s="10" t="s">
        <v>110</v>
      </c>
      <c r="F16" s="10"/>
      <c r="H16" t="s">
        <v>268</v>
      </c>
    </row>
    <row r="17" spans="1:8">
      <c r="A17" t="s">
        <v>269</v>
      </c>
      <c r="D17" s="50" t="s">
        <v>270</v>
      </c>
      <c r="E17" s="10" t="s">
        <v>135</v>
      </c>
      <c r="F17" s="10"/>
      <c r="H17" t="s">
        <v>271</v>
      </c>
    </row>
    <row r="18" spans="1:8">
      <c r="A18" t="s">
        <v>272</v>
      </c>
      <c r="D18" s="50" t="s">
        <v>144</v>
      </c>
      <c r="E18" s="10" t="s">
        <v>273</v>
      </c>
      <c r="F18" s="10"/>
      <c r="H18" t="s">
        <v>274</v>
      </c>
    </row>
    <row r="19" spans="1:8">
      <c r="A19" t="s">
        <v>275</v>
      </c>
      <c r="D19" s="50" t="s">
        <v>276</v>
      </c>
      <c r="E19" s="10" t="s">
        <v>277</v>
      </c>
      <c r="F19" s="10"/>
      <c r="H19" t="s">
        <v>278</v>
      </c>
    </row>
    <row r="20" spans="1:8">
      <c r="A20" t="s">
        <v>160</v>
      </c>
      <c r="D20" s="50" t="s">
        <v>279</v>
      </c>
      <c r="E20" s="10" t="s">
        <v>154</v>
      </c>
      <c r="F20" s="10"/>
      <c r="H20" t="s">
        <v>280</v>
      </c>
    </row>
    <row r="21" spans="1:8">
      <c r="A21" t="s">
        <v>281</v>
      </c>
      <c r="C21" s="50"/>
      <c r="D21" s="50" t="s">
        <v>282</v>
      </c>
      <c r="E21" s="10"/>
      <c r="F21" s="10"/>
      <c r="H21" t="s">
        <v>3</v>
      </c>
    </row>
    <row r="22" spans="1:8">
      <c r="A22" t="s">
        <v>283</v>
      </c>
      <c r="D22" s="50" t="s">
        <v>109</v>
      </c>
    </row>
    <row r="23" spans="1:8">
      <c r="A23" t="s">
        <v>284</v>
      </c>
    </row>
    <row r="24" spans="1:8">
      <c r="A24" t="s">
        <v>285</v>
      </c>
    </row>
    <row r="25" spans="1:8">
      <c r="A25" t="s">
        <v>286</v>
      </c>
    </row>
    <row r="26" spans="1:8">
      <c r="A26" t="s">
        <v>287</v>
      </c>
    </row>
    <row r="27" spans="1:8">
      <c r="A27" t="s">
        <v>288</v>
      </c>
    </row>
    <row r="28" spans="1:8">
      <c r="A28" t="s">
        <v>289</v>
      </c>
    </row>
    <row r="29" spans="1:8">
      <c r="A29" t="s">
        <v>290</v>
      </c>
    </row>
    <row r="30" spans="1:8">
      <c r="A30" t="s">
        <v>291</v>
      </c>
    </row>
    <row r="31" spans="1:8">
      <c r="A31" t="s">
        <v>292</v>
      </c>
    </row>
    <row r="32" spans="1:8">
      <c r="A32" t="s">
        <v>293</v>
      </c>
    </row>
    <row r="33" spans="1:1">
      <c r="A33" t="s">
        <v>294</v>
      </c>
    </row>
    <row r="34" spans="1:1">
      <c r="A34" t="s">
        <v>295</v>
      </c>
    </row>
    <row r="35" spans="1:1">
      <c r="A35" t="s">
        <v>296</v>
      </c>
    </row>
    <row r="36" spans="1:1">
      <c r="A36" t="s">
        <v>297</v>
      </c>
    </row>
    <row r="37" spans="1:1">
      <c r="A37" t="s">
        <v>298</v>
      </c>
    </row>
    <row r="38" spans="1:1">
      <c r="A38" t="s">
        <v>299</v>
      </c>
    </row>
    <row r="39" spans="1:1">
      <c r="A39" t="s">
        <v>300</v>
      </c>
    </row>
    <row r="40" spans="1:1">
      <c r="A40" t="s">
        <v>301</v>
      </c>
    </row>
    <row r="41" spans="1:1">
      <c r="A41" t="s">
        <v>302</v>
      </c>
    </row>
    <row r="42" spans="1:1">
      <c r="A42" t="s">
        <v>303</v>
      </c>
    </row>
    <row r="43" spans="1:1">
      <c r="A43" t="s">
        <v>304</v>
      </c>
    </row>
    <row r="44" spans="1:1">
      <c r="A44" t="s">
        <v>305</v>
      </c>
    </row>
    <row r="45" spans="1:1">
      <c r="A45" t="s">
        <v>59</v>
      </c>
    </row>
  </sheetData>
  <sheetProtection formatCells="0" formatColumns="0" formatRows="0" insertColumns="0" insertRows="0" insertHyperlinks="0" deleteColumns="0" deleteRows="0" sort="0" autoFilter="0" pivotTables="0"/>
  <sortState xmlns:xlrd2="http://schemas.microsoft.com/office/spreadsheetml/2017/richdata2" ref="E2:E20">
    <sortCondition ref="E2:E20"/>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FB04253-A5B9-4D46-8C37-7E0325C5269D}"/>
</file>

<file path=customXml/itemProps2.xml><?xml version="1.0" encoding="utf-8"?>
<ds:datastoreItem xmlns:ds="http://schemas.openxmlformats.org/officeDocument/2006/customXml" ds:itemID="{1BD912C2-67FF-4F74-B857-B8D2F5FE6CA6}"/>
</file>

<file path=customXml/itemProps3.xml><?xml version="1.0" encoding="utf-8"?>
<ds:datastoreItem xmlns:ds="http://schemas.openxmlformats.org/officeDocument/2006/customXml" ds:itemID="{265251AB-C88B-4079-B78F-2291AC2E7AB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
  <cp:revision/>
  <dcterms:created xsi:type="dcterms:W3CDTF">2021-01-25T18:44:53Z</dcterms:created>
  <dcterms:modified xsi:type="dcterms:W3CDTF">2026-02-06T17:07:56Z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