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USUARIOS\Diego Buelvas\Downloads\"/>
    </mc:Choice>
  </mc:AlternateContent>
  <xr:revisionPtr revIDLastSave="0" documentId="13_ncr:1_{72FB2FE8-C692-441C-8EE9-3E3B78B66507}"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1" i="1" l="1"/>
  <c r="AM39" i="1"/>
  <c r="AR39" i="1"/>
  <c r="AQ22" i="1"/>
  <c r="AL36" i="1"/>
  <c r="AQ36" i="1"/>
  <c r="AQ33" i="1"/>
  <c r="AQ32" i="1"/>
  <c r="AG36" i="1"/>
  <c r="AQ37" i="1"/>
  <c r="AQ34" i="1"/>
  <c r="AQ24" i="1"/>
  <c r="AB36" i="1"/>
  <c r="AM35" i="1"/>
  <c r="AH35" i="1"/>
  <c r="AH32" i="1"/>
  <c r="AC35" i="1"/>
  <c r="X33" i="1"/>
  <c r="X32" i="1"/>
  <c r="W36" i="1"/>
  <c r="AQ38" i="1"/>
  <c r="AQ30" i="1"/>
  <c r="AQ29" i="1"/>
  <c r="AQ28" i="1"/>
  <c r="AQ27" i="1"/>
  <c r="AQ26" i="1"/>
  <c r="AQ25" i="1"/>
  <c r="AQ23" i="1"/>
  <c r="AQ21" i="1"/>
  <c r="AQ20" i="1"/>
  <c r="AQ19" i="1"/>
  <c r="AQ18" i="1"/>
  <c r="AQ17" i="1"/>
  <c r="AP36" i="1"/>
  <c r="W35" i="1"/>
  <c r="AP38" i="1"/>
  <c r="AK38" i="1"/>
  <c r="AM38" i="1" s="1"/>
  <c r="AF38" i="1"/>
  <c r="AH38" i="1" s="1"/>
  <c r="AA38" i="1"/>
  <c r="AC38" i="1" s="1"/>
  <c r="V38" i="1"/>
  <c r="X38" i="1" s="1"/>
  <c r="AP37" i="1"/>
  <c r="AR37" i="1" s="1"/>
  <c r="AK37" i="1"/>
  <c r="AM37" i="1" s="1"/>
  <c r="AF37" i="1"/>
  <c r="AH37" i="1" s="1"/>
  <c r="AA37" i="1"/>
  <c r="AC37" i="1" s="1"/>
  <c r="V37" i="1"/>
  <c r="X37" i="1" s="1"/>
  <c r="AK36" i="1"/>
  <c r="AM36" i="1" s="1"/>
  <c r="AF36" i="1"/>
  <c r="AH36" i="1" s="1"/>
  <c r="AA36" i="1"/>
  <c r="AC36" i="1" s="1"/>
  <c r="V36" i="1"/>
  <c r="AP34" i="1"/>
  <c r="AR34" i="1" s="1"/>
  <c r="AK34" i="1"/>
  <c r="AM34" i="1" s="1"/>
  <c r="AF34" i="1"/>
  <c r="AH34" i="1" s="1"/>
  <c r="AA34" i="1"/>
  <c r="AC34" i="1" s="1"/>
  <c r="V34" i="1"/>
  <c r="X34" i="1" s="1"/>
  <c r="AP33" i="1"/>
  <c r="AR33" i="1" s="1"/>
  <c r="AK33" i="1"/>
  <c r="AM33" i="1" s="1"/>
  <c r="AF33" i="1"/>
  <c r="AH33" i="1" s="1"/>
  <c r="AH39" i="1" s="1"/>
  <c r="AA33" i="1"/>
  <c r="AC33" i="1" s="1"/>
  <c r="AP32" i="1"/>
  <c r="AR32" i="1" s="1"/>
  <c r="AK32" i="1"/>
  <c r="AM32" i="1" s="1"/>
  <c r="AA32" i="1"/>
  <c r="AC32" i="1" s="1"/>
  <c r="AM40" i="1" l="1"/>
  <c r="AC39" i="1"/>
  <c r="AQ35" i="1"/>
  <c r="AR35" i="1" s="1"/>
  <c r="X35" i="1"/>
  <c r="AR38" i="1"/>
  <c r="X36" i="1"/>
  <c r="X39" i="1"/>
  <c r="P25" i="1"/>
  <c r="P26" i="1"/>
  <c r="P27" i="1"/>
  <c r="AP27" i="1" s="1"/>
  <c r="AR27" i="1" s="1"/>
  <c r="P28" i="1"/>
  <c r="AP28" i="1" s="1"/>
  <c r="AR28" i="1" s="1"/>
  <c r="P29" i="1"/>
  <c r="P30" i="1"/>
  <c r="P24" i="1"/>
  <c r="P23" i="1"/>
  <c r="P22" i="1"/>
  <c r="AR36" i="1" l="1"/>
  <c r="P21" i="1"/>
  <c r="P20" i="1"/>
  <c r="P19" i="1"/>
  <c r="P18" i="1"/>
  <c r="AP18" i="1" s="1"/>
  <c r="AR18" i="1" s="1"/>
  <c r="P17" i="1"/>
  <c r="AP17" i="1" l="1"/>
  <c r="AR17" i="1" s="1"/>
  <c r="AK17" i="1"/>
  <c r="AM17" i="1" s="1"/>
  <c r="AP30" i="1"/>
  <c r="AR30" i="1" s="1"/>
  <c r="AP29" i="1"/>
  <c r="AR29" i="1" s="1"/>
  <c r="AP26" i="1"/>
  <c r="AR26" i="1" s="1"/>
  <c r="AP25" i="1"/>
  <c r="AR25" i="1" s="1"/>
  <c r="AP24" i="1"/>
  <c r="AR24" i="1" s="1"/>
  <c r="AP23" i="1"/>
  <c r="AR23" i="1" s="1"/>
  <c r="AP22" i="1"/>
  <c r="AR22" i="1" s="1"/>
  <c r="AP21" i="1"/>
  <c r="AR21" i="1" s="1"/>
  <c r="AP20" i="1"/>
  <c r="AR20" i="1" s="1"/>
  <c r="AP19" i="1"/>
  <c r="AR19"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F30" i="1"/>
  <c r="AH30"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A30" i="1"/>
  <c r="AC30"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C31" i="1" s="1"/>
  <c r="V30" i="1"/>
  <c r="X30" i="1" s="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AR31" i="1" l="1"/>
  <c r="AR40" i="1" s="1"/>
  <c r="X31" i="1"/>
  <c r="X40" i="1" s="1"/>
  <c r="AH31" i="1"/>
  <c r="AH40" i="1" s="1"/>
  <c r="AC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4" authorId="0" shapeId="0" xr:uid="{00000000-0006-0000-0000-000005000000}">
      <text>
        <r>
          <rPr>
            <b/>
            <sz val="9"/>
            <color indexed="81"/>
            <rFont val="Tahoma"/>
            <family val="2"/>
          </rPr>
          <t>Indique el nombre del proceso al cual está asociada la meta</t>
        </r>
      </text>
    </comment>
    <comment ref="A16" authorId="0" shapeId="0" xr:uid="{00000000-0006-0000-0000-000006000000}">
      <text>
        <r>
          <rPr>
            <b/>
            <sz val="9"/>
            <color indexed="81"/>
            <rFont val="Tahoma"/>
            <family val="2"/>
          </rPr>
          <t>Incluya el número del objetivo estratégico, de acuerdo con lo adoptado en el Plan Estratégico Institucional</t>
        </r>
      </text>
    </comment>
    <comment ref="B16"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6" authorId="0" shapeId="0" xr:uid="{00000000-0006-0000-0000-000008000000}">
      <text>
        <r>
          <rPr>
            <b/>
            <sz val="9"/>
            <color indexed="81"/>
            <rFont val="Tahoma"/>
            <family val="2"/>
          </rPr>
          <t>Escriba el número de la meta, en orden consecutivo</t>
        </r>
      </text>
    </comment>
    <comment ref="E16"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6" authorId="0" shapeId="0" xr:uid="{00000000-0006-0000-0000-00000A000000}">
      <text>
        <r>
          <rPr>
            <b/>
            <sz val="9"/>
            <color indexed="81"/>
            <rFont val="Tahoma"/>
            <family val="2"/>
          </rPr>
          <t xml:space="preserve">Seleccione la opción que corresponda
</t>
        </r>
      </text>
    </comment>
    <comment ref="G16" authorId="0" shapeId="0" xr:uid="{00000000-0006-0000-0000-00000B000000}">
      <text>
        <r>
          <rPr>
            <b/>
            <sz val="9"/>
            <color indexed="81"/>
            <rFont val="Tahoma"/>
            <family val="2"/>
          </rPr>
          <t>Indique un nombre corto que refleje lo que pretende medir. 
Ej. Porcentaje de giros acumulados</t>
        </r>
      </text>
    </comment>
    <comment ref="H16"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6"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6"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6"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6" authorId="0" shapeId="0" xr:uid="{00000000-0006-0000-0000-000010000000}">
      <text>
        <r>
          <rPr>
            <b/>
            <sz val="9"/>
            <color indexed="81"/>
            <rFont val="Tahoma"/>
            <family val="2"/>
          </rPr>
          <t xml:space="preserve">Indique la magnitud programada para el trimestre. </t>
        </r>
      </text>
    </comment>
    <comment ref="M16" authorId="0" shapeId="0" xr:uid="{00000000-0006-0000-0000-000011000000}">
      <text>
        <r>
          <rPr>
            <b/>
            <sz val="9"/>
            <color indexed="81"/>
            <rFont val="Tahoma"/>
            <family val="2"/>
          </rPr>
          <t xml:space="preserve">Indique la magnitud programada para el trimestre. </t>
        </r>
      </text>
    </comment>
    <comment ref="N16" authorId="0" shapeId="0" xr:uid="{00000000-0006-0000-0000-000012000000}">
      <text>
        <r>
          <rPr>
            <b/>
            <sz val="9"/>
            <color indexed="81"/>
            <rFont val="Tahoma"/>
            <family val="2"/>
          </rPr>
          <t xml:space="preserve">Indique la magnitud programada para el trimestre. </t>
        </r>
      </text>
    </comment>
    <comment ref="O16" authorId="0" shapeId="0" xr:uid="{00000000-0006-0000-0000-000013000000}">
      <text>
        <r>
          <rPr>
            <b/>
            <sz val="9"/>
            <color indexed="81"/>
            <rFont val="Tahoma"/>
            <family val="2"/>
          </rPr>
          <t xml:space="preserve">Indique la magnitud programada para el trimestre. </t>
        </r>
      </text>
    </comment>
    <comment ref="P16" authorId="0" shapeId="0" xr:uid="{00000000-0006-0000-0000-000014000000}">
      <text>
        <r>
          <rPr>
            <b/>
            <sz val="9"/>
            <color indexed="81"/>
            <rFont val="Tahoma"/>
            <family val="2"/>
          </rPr>
          <t>Indique la programación total de la vigencia. 
Debe ser coherente con la meta.</t>
        </r>
      </text>
    </comment>
    <comment ref="Q16" authorId="0" shapeId="0" xr:uid="{00000000-0006-0000-0000-000015000000}">
      <text>
        <r>
          <rPr>
            <b/>
            <sz val="9"/>
            <color indexed="81"/>
            <rFont val="Tahoma"/>
            <family val="2"/>
          </rPr>
          <t xml:space="preserve">Indique el tipo de indicador: 
- Eficancia 
- Eficiencia 
- Efectividad </t>
        </r>
      </text>
    </comment>
    <comment ref="R16" authorId="0" shapeId="0" xr:uid="{00000000-0006-0000-0000-000016000000}">
      <text>
        <r>
          <rPr>
            <b/>
            <sz val="9"/>
            <color indexed="81"/>
            <rFont val="Tahoma"/>
            <family val="2"/>
          </rPr>
          <t>Indique la evidencia a presentar del cumplimiento de la meta. Se debe redactar de forma concreta y coherente con la meta</t>
        </r>
      </text>
    </comment>
    <comment ref="S16"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6" authorId="0" shapeId="0" xr:uid="{00000000-0006-0000-0000-000018000000}">
      <text>
        <r>
          <rPr>
            <b/>
            <sz val="9"/>
            <color indexed="81"/>
            <rFont val="Tahoma"/>
            <family val="2"/>
          </rPr>
          <t>Indique el área y grupo de trabajo (si se tiene), responsable de cumplir o ejecutar la meta</t>
        </r>
      </text>
    </comment>
    <comment ref="U16" authorId="0" shapeId="0" xr:uid="{00000000-0006-0000-0000-000019000000}">
      <text>
        <r>
          <rPr>
            <b/>
            <sz val="9"/>
            <color indexed="81"/>
            <rFont val="Tahoma"/>
            <family val="2"/>
          </rPr>
          <t>Indique el nombre de la dependencia responsable de reportar trimestralmente la meta a la OAP</t>
        </r>
      </text>
    </comment>
    <comment ref="V16" authorId="0" shapeId="0" xr:uid="{00000000-0006-0000-0000-00001A000000}">
      <text>
        <r>
          <rPr>
            <b/>
            <sz val="9"/>
            <color indexed="81"/>
            <rFont val="Tahoma"/>
            <family val="2"/>
          </rPr>
          <t>Indique la magnitud programada</t>
        </r>
      </text>
    </comment>
    <comment ref="W16" authorId="0" shapeId="0" xr:uid="{00000000-0006-0000-0000-00001B000000}">
      <text>
        <r>
          <rPr>
            <b/>
            <sz val="9"/>
            <color indexed="81"/>
            <rFont val="Tahoma"/>
            <family val="2"/>
          </rPr>
          <t>Indique la magnitud ejecutada. Corresponde al resultado de medir el indicador de la meta</t>
        </r>
      </text>
    </comment>
    <comment ref="X16"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6"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6" authorId="0" shapeId="0" xr:uid="{00000000-0006-0000-0000-00001E000000}">
      <text>
        <r>
          <rPr>
            <b/>
            <sz val="9"/>
            <color indexed="81"/>
            <rFont val="Tahoma"/>
            <family val="2"/>
          </rPr>
          <t xml:space="preserve">Indicar el nombre concreto de la evidencia aportada. </t>
        </r>
      </text>
    </comment>
    <comment ref="AA16" authorId="0" shapeId="0" xr:uid="{00000000-0006-0000-0000-00001F000000}">
      <text>
        <r>
          <rPr>
            <b/>
            <sz val="9"/>
            <color indexed="81"/>
            <rFont val="Tahoma"/>
            <family val="2"/>
          </rPr>
          <t>Indique la magnitud programada</t>
        </r>
      </text>
    </comment>
    <comment ref="AB16" authorId="0" shapeId="0" xr:uid="{00000000-0006-0000-0000-000020000000}">
      <text>
        <r>
          <rPr>
            <b/>
            <sz val="9"/>
            <color indexed="81"/>
            <rFont val="Tahoma"/>
            <family val="2"/>
          </rPr>
          <t>Indique la magnitud ejecutada. Corresponde al resultado de medir el indicador de la meta</t>
        </r>
      </text>
    </comment>
    <comment ref="AC16"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6"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6" authorId="0" shapeId="0" xr:uid="{00000000-0006-0000-0000-000023000000}">
      <text>
        <r>
          <rPr>
            <b/>
            <sz val="9"/>
            <color indexed="81"/>
            <rFont val="Tahoma"/>
            <family val="2"/>
          </rPr>
          <t xml:space="preserve">Indicar el nombre concreto de la evidencia aportada. </t>
        </r>
      </text>
    </comment>
    <comment ref="AF16" authorId="0" shapeId="0" xr:uid="{00000000-0006-0000-0000-000024000000}">
      <text>
        <r>
          <rPr>
            <b/>
            <sz val="9"/>
            <color indexed="81"/>
            <rFont val="Tahoma"/>
            <family val="2"/>
          </rPr>
          <t>Indique la magnitud programada</t>
        </r>
      </text>
    </comment>
    <comment ref="AG16" authorId="0" shapeId="0" xr:uid="{00000000-0006-0000-0000-000025000000}">
      <text>
        <r>
          <rPr>
            <b/>
            <sz val="9"/>
            <color indexed="81"/>
            <rFont val="Tahoma"/>
            <family val="2"/>
          </rPr>
          <t>Indique la magnitud ejecutada. Corresponde al resultado de medir el indicador de la meta</t>
        </r>
      </text>
    </comment>
    <comment ref="AH16"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6"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6" authorId="0" shapeId="0" xr:uid="{00000000-0006-0000-0000-000028000000}">
      <text>
        <r>
          <rPr>
            <b/>
            <sz val="9"/>
            <color indexed="81"/>
            <rFont val="Tahoma"/>
            <family val="2"/>
          </rPr>
          <t xml:space="preserve">Indicar el nombre concreto de la evidencia aportada. </t>
        </r>
      </text>
    </comment>
    <comment ref="AK16" authorId="0" shapeId="0" xr:uid="{00000000-0006-0000-0000-000029000000}">
      <text>
        <r>
          <rPr>
            <b/>
            <sz val="9"/>
            <color indexed="81"/>
            <rFont val="Tahoma"/>
            <family val="2"/>
          </rPr>
          <t>Indique la magnitud programada</t>
        </r>
      </text>
    </comment>
    <comment ref="AL16" authorId="0" shapeId="0" xr:uid="{00000000-0006-0000-0000-00002A000000}">
      <text>
        <r>
          <rPr>
            <b/>
            <sz val="9"/>
            <color indexed="81"/>
            <rFont val="Tahoma"/>
            <family val="2"/>
          </rPr>
          <t>Indique la magnitud ejecutada. Corresponde al resultado de medir el indicador de la meta</t>
        </r>
      </text>
    </comment>
    <comment ref="AM16"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6"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6" authorId="0" shapeId="0" xr:uid="{00000000-0006-0000-0000-00002D000000}">
      <text>
        <r>
          <rPr>
            <b/>
            <sz val="9"/>
            <color indexed="81"/>
            <rFont val="Tahoma"/>
            <family val="2"/>
          </rPr>
          <t xml:space="preserve">Indicar el nombre concreto de la evidencia aportada. </t>
        </r>
      </text>
    </comment>
    <comment ref="AP16" authorId="0" shapeId="0" xr:uid="{00000000-0006-0000-0000-00002E000000}">
      <text>
        <r>
          <rPr>
            <b/>
            <sz val="9"/>
            <color indexed="81"/>
            <rFont val="Tahoma"/>
            <family val="2"/>
          </rPr>
          <t>Indique la magnitud total programada para la vigencia</t>
        </r>
      </text>
    </comment>
    <comment ref="AQ16" authorId="0" shapeId="0" xr:uid="{00000000-0006-0000-0000-00002F000000}">
      <text>
        <r>
          <rPr>
            <b/>
            <sz val="9"/>
            <color indexed="81"/>
            <rFont val="Tahoma"/>
            <family val="2"/>
          </rPr>
          <t xml:space="preserve">Indique la magnitud ejecutada acumulada para la vigencia </t>
        </r>
      </text>
    </comment>
    <comment ref="AR16"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6" authorId="0" shapeId="0" xr:uid="{00000000-0006-0000-0000-000031000000}">
      <text>
        <r>
          <rPr>
            <b/>
            <sz val="9"/>
            <color indexed="81"/>
            <rFont val="Tahoma"/>
            <family val="2"/>
          </rPr>
          <t>Es la descripción detallada de los avances y logros obtenidos con la ejecución de la meta acumulados para la vigencia</t>
        </r>
      </text>
    </comment>
    <comment ref="E31" authorId="0" shapeId="0" xr:uid="{00000000-0006-0000-0000-000032000000}">
      <text>
        <r>
          <rPr>
            <b/>
            <sz val="9"/>
            <color indexed="81"/>
            <rFont val="Tahoma"/>
            <family val="2"/>
          </rPr>
          <t>Promedio obtenido para el periodo x 80%</t>
        </r>
      </text>
    </comment>
    <comment ref="E39" authorId="0" shapeId="0" xr:uid="{00000000-0006-0000-0000-000033000000}">
      <text>
        <r>
          <rPr>
            <b/>
            <sz val="9"/>
            <color indexed="81"/>
            <rFont val="Tahoma"/>
            <family val="2"/>
          </rPr>
          <t>Promedio obtenido en las metas transversales para el periodo x 20%</t>
        </r>
      </text>
    </comment>
    <comment ref="E40"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<sst xmlns="http://schemas.openxmlformats.org/spreadsheetml/2006/main" count="591" uniqueCount="339">
  <si>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RAFAEL URIBE URIBE</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</si>
  <si>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</si>
  <si>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</si>
  <si>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</si>
  <si>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</si>
  <si>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</si>
  <si>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</si>
  <si>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29 de enero de 2025</t>
  </si>
  <si>
    <t>Publicación del plan de gestión aprobado. Caso HOLA: 116462</t>
  </si>
  <si>
    <t>16 de abril de 2025</t>
  </si>
  <si>
    <t>Para el primer trimestre de la vigencia 2025, el Plan de Gestión de la alcaldia local  de Rafael Uribe Uribe alcanzó un nivel de desempeño del 86,87% y del 32,80%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</si>
  <si>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</si>
  <si>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Rafael Uribe Uribe alcanzó un nivel de desempeño del 84,25% y del 32,14% acumulado para la vigenc</t>
  </si>
  <si>
    <t>16 de junio de 2025</t>
  </si>
  <si>
    <r>
      <rPr>
        <sz val="11"/>
        <color rgb="FF000000"/>
        <rFont val="Calibri Light"/>
        <family val="2"/>
        <scheme val="major"/>
      </rPr>
      <t xml:space="preserve">Se realiza ajuste a la programacion de las metas tecnicas 9 y 10, atendiendo la solicitud de la alcaldia con radicado No  20256830111503 y la viabilidad dada por  la Dra Camila Cortes Daza, Directora para la  Gestion Policiva de fecha 12 de junio, al igual,  teniendo en cuenta las justificaciones dadas. </t>
    </r>
    <r>
      <rPr>
        <b/>
        <sz val="11"/>
        <color rgb="FF000000"/>
        <rFont val="Calibri Light"/>
        <family val="2"/>
        <scheme val="major"/>
      </rPr>
      <t>Caso Hola No 162798</t>
    </r>
  </si>
  <si>
    <t>28 de julio de 2025</t>
  </si>
  <si>
    <t>Para el II trimestre de la vigencia 2025, el Plan de Gestión de la alcaldia local  de Rafael Uribe Uribe alcanzó un nivel de desempeño del 80,35% y del 48,71% acumulado para la vigencia.</t>
  </si>
  <si>
    <t>15 de octubre de 2025</t>
  </si>
  <si>
    <t>Para el III trimestre de la vigencia 2025, el Plan de Gestión de la alcaldia local  de Rafael Uribe Uribe alcanzó un nivel de desempeño del 84,81% y del 70,54% acumulado para la vigencia.</t>
  </si>
  <si>
    <t>19 de enero de 2026</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</si>
  <si>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</si>
  <si>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</si>
  <si>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</si>
  <si>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</si>
  <si>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</si>
  <si>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</si>
  <si>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</si>
  <si>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</si>
  <si>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</si>
  <si>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</si>
  <si>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</si>
  <si>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</si>
  <si>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</si>
  <si>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</si>
  <si>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</si>
  <si>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</si>
  <si>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</si>
  <si>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</si>
  <si>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</si>
  <si>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</si>
  <si>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</si>
  <si>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</si>
  <si>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</si>
  <si>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</si>
  <si>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</si>
  <si>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</si>
  <si>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</si>
  <si>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</si>
  <si>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</si>
  <si>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</si>
  <si>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</si>
  <si>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</si>
  <si>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</si>
  <si>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</si>
  <si>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</si>
  <si>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</si>
  <si>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</si>
  <si>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</si>
  <si>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</si>
  <si>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</si>
  <si>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</si>
  <si>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</si>
  <si>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</si>
  <si>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</si>
  <si>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</si>
  <si>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</si>
  <si>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</si>
  <si>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</si>
  <si>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</si>
  <si>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Subsecretaría de Gestión Local - Dirección para la Gestión del Desarrollo Local</t>
  </si>
  <si>
    <t>Meta no programada</t>
  </si>
  <si>
    <t xml:space="preserve">Meta no programada </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</si>
  <si>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</si>
  <si>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de la DGDL para las metas del Plan de Gestin de las alcaldias locales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</si>
  <si>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</si>
  <si>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</si>
  <si>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De las 68 metas programadas para 2025 se obtiene un avance promedio de metas entregadas para la vigencia de 8,66%</t>
  </si>
  <si>
    <t>Reporte metas locales de la DGDL</t>
  </si>
  <si>
    <t>La meta alcanzó un  21,65%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</si>
  <si>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</si>
  <si>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</si>
  <si>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</si>
  <si>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</si>
  <si>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</si>
  <si>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</si>
  <si>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</si>
  <si>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</si>
  <si>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</si>
  <si>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</si>
  <si>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</si>
  <si>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metas plan  de Gestion de la DGDL</t>
  </si>
  <si>
    <t>Se superó la meta programada para el 2do trimestre</t>
  </si>
  <si>
    <t>Se superó la meta programada para el 3er trimestre</t>
  </si>
  <si>
    <t>Reporte ejecución Bogdata corte 30-09-2025</t>
  </si>
  <si>
    <t>Se superó la meta programada para el 4to trimestre</t>
  </si>
  <si>
    <t>La meta alcanzó un 100,00% del programado para la vigencia.</t>
  </si>
  <si>
    <t>3</t>
  </si>
  <si>
    <t>Girar mínimo el 63%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</si>
  <si>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</si>
  <si>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</si>
  <si>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</si>
  <si>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 xml:space="preserve">supero la meta progrmada </t>
  </si>
  <si>
    <t>No se cumple con la meta programada para el 3er trimestre</t>
  </si>
  <si>
    <t>No se cumple con la meta programada para el 4to trimestre</t>
  </si>
  <si>
    <t>La meta alcanzó un 66,17%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</si>
  <si>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</si>
  <si>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</si>
  <si>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</si>
  <si>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</si>
  <si>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</si>
  <si>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 xml:space="preserve">supero la meta programada </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</si>
  <si>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</si>
  <si>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</si>
  <si>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</si>
  <si>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Para el cierre al 31 de diciembre, se evidencia que el FDL cumplió las metas del Plan de Gestión pactadas en materia de ejecución presupuestal de compromisos, las cuales incluyen todos los procesos contractuales asociados al avance de las metas del PDL, así como algunas modificaciones contractuales. En este sentido, se extiende una felicitación, dado que se logró un avance significativo durante el último trimestre del año, gracias al esfuerzo articulado de los equipos de Planeación y Contratación de la Alcaldía Local.</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</si>
  <si>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</si>
  <si>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</si>
  <si>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</si>
  <si>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</si>
  <si>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</si>
  <si>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No alcanzo a cumplir la meta programada</t>
  </si>
  <si>
    <t>Se logró el cumplimiento de la meta establecida en materia de giros, lo cual refleja un compromiso por parte del FDL por avanzar en la ejecución y alcanzar los objetivos propuestos en el Plan de Gestión. 
No obstante, es importante mantener y fortalecer este ritmo de trabajo, asegurando una adecuada planeación y seguimiento a los procesos, con el fin de garantizar la sostenibilidad de los resultados en los siguientes trimestres.</t>
  </si>
  <si>
    <t>El Fondo de Desarrollo Local cumplió la meta establecida en el Plan de Gestión relacionada con los giros, alcanzando al corte del 30 de septiembre un resultado tres puntos porcentuales por encima de la meta programada.</t>
  </si>
  <si>
    <t>Reporte BOGDATA, corte 30 de septiembre</t>
  </si>
  <si>
    <t>Para el cierre al 31 de diciembre, se evidencia que el FDL cumplió las metas del Plan de Gestión pactadas en materia de giros, alcanzando los niveles de ejecución establecidos para la vigencia. Este resultado refleja una adecuada programación financiera y un seguimiento oportuno a los compromisos adquiridos, lo cual permitió garantizar la realización efectiva de los pagos y contribuir al avance de las metas del PDL.</t>
  </si>
  <si>
    <t>La meta alcanzó un 64,71%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</si>
  <si>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</si>
  <si>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</si>
  <si>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</si>
  <si>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</si>
  <si>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</si>
  <si>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</si>
  <si>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</si>
  <si>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</si>
  <si>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</si>
  <si>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</si>
  <si>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</si>
  <si>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</si>
  <si>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</si>
  <si>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</si>
  <si>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</si>
  <si>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</si>
  <si>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presentó avance cualitativo del 41% de las metas establecidas para la vigencia.
Se evidencia que tiene 13 proyectos a las cuales no se les ha cargado las metas y se encuentran desconciliados.</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</si>
  <si>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</si>
  <si>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</si>
  <si>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</si>
  <si>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Alcaldía Local reportó avance del 100% de sus metas programadas (61) para la vigencia 2025, al corte del 31 de diciembre. Se reporta con amplitud y claridad, pero la descripción no corresponde a los estados e indicaciones que se establecieron para el reporte cualitativo.</t>
  </si>
  <si>
    <t>Inspección, Vigilancia y Control</t>
  </si>
  <si>
    <t>8</t>
  </si>
  <si>
    <t>Realizar 19.324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</si>
  <si>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</si>
  <si>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</si>
  <si>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</si>
  <si>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</si>
  <si>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</si>
  <si>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</si>
  <si>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</si>
  <si>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Subsecretaría de Gestión Local - Dirección para la Gestión Policiva</t>
  </si>
  <si>
    <t xml:space="preserve">expedientes a cargo de las Inspecciones de Policia </t>
  </si>
  <si>
    <t>Reporte de la DGP radicado  20252200137553</t>
  </si>
  <si>
    <t xml:space="preserve">Expedientes a cargo de las Inspecciones de Policia impulsados </t>
  </si>
  <si>
    <t>Reporte de la DGP para las metas del Plan de Gestin de las alcaldias locales segun radicado No 20252200258243</t>
  </si>
  <si>
    <t>Más el 105% de lo programado</t>
  </si>
  <si>
    <t>Reporte de seguimiento de impulsos procesales. Aplicativo ARCO</t>
  </si>
  <si>
    <t xml:space="preserve">Expedientes a cargo de las inspecciones impulsados </t>
  </si>
  <si>
    <t>Reporte metas locales de la DGP radicado No 20262200009183</t>
  </si>
  <si>
    <t>9</t>
  </si>
  <si>
    <t>Proferir 3.708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</si>
  <si>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</si>
  <si>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</si>
  <si>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</si>
  <si>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Fallos de fondo </t>
  </si>
  <si>
    <t xml:space="preserve">fallos de fondo primera instancia proferidos </t>
  </si>
  <si>
    <t>Más el 86% de lo programado</t>
  </si>
  <si>
    <t>Reporte de seguimiento de fallos de fondo de actuaciones de policía. Aplicativo ARCO</t>
  </si>
  <si>
    <t xml:space="preserve">Fallos de fondo proferidos en segunda instancia </t>
  </si>
  <si>
    <t>10</t>
  </si>
  <si>
    <t>Terminar (archivar) 180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</si>
  <si>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</si>
  <si>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</si>
  <si>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</si>
  <si>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</si>
  <si>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</si>
  <si>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Actuacion administrativa </t>
  </si>
  <si>
    <t xml:space="preserve">Actuaciones administrativas terminadas archivadas </t>
  </si>
  <si>
    <t>Más el 120% de lo programado</t>
  </si>
  <si>
    <t>Reporte de seguimiento de actuaciones administrativas terminadas. Aplicativo SI ACTUA</t>
  </si>
  <si>
    <t>Actuaciones adminsitrativas terminadas archivadas</t>
  </si>
  <si>
    <t>La meta alcanzó un 100,0% del programado para la vigencia.</t>
  </si>
  <si>
    <t>11</t>
  </si>
  <si>
    <t>Terminar 200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</si>
  <si>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</si>
  <si>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</si>
  <si>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</si>
  <si>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Actuacion administrativas terminadas </t>
  </si>
  <si>
    <t xml:space="preserve">Actuaciones administrativas en primera instancia  </t>
  </si>
  <si>
    <t>Menos el 39% de lo programado</t>
  </si>
  <si>
    <t>Reporte de seguimiento de actuaciones administrativas terminadas por vía gubernativa. Aplicativo SI ACTUA</t>
  </si>
  <si>
    <t>Actuaciones adminsitrativas terminadas archivadas hasta la primera instancia</t>
  </si>
  <si>
    <t>12</t>
  </si>
  <si>
    <t>Realizar 144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</si>
  <si>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</si>
  <si>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</si>
  <si>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</si>
  <si>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</si>
  <si>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</si>
  <si>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realizaron 55 Operativos de IVC en materia de Espacio Público en el primer trimestre, para una ejecución superior al 100% respecto a lo programado para dicho periodo de tiempo.</t>
  </si>
  <si>
    <t xml:space="preserve">Actas de evidencia </t>
  </si>
  <si>
    <t>Se realizaron 62 Operativos de IVC en materia de Espacio Público en el segundo trimestre, para una ejecución superior al 100% respecto a lo programado para dicho periodo de tiempo.</t>
  </si>
  <si>
    <t xml:space="preserve">Actas operativos </t>
  </si>
  <si>
    <t>Se realizaron 49 Operativos de IVC en materia de Espacio Público en el segundo trimestre, para una ejecución superior al 100% respecto a lo programado para dicho periodo de tiempo.</t>
  </si>
  <si>
    <t>Actas de operativos de IVC en materia de Espacio Público.</t>
  </si>
  <si>
    <t>Se realizaron 39 Operativos de IVC en materia de Espacio Público en el cuarto trimestre, para una ejecución superior al 100% respecto a lo programado para dicho periodo de tiempo.</t>
  </si>
  <si>
    <t xml:space="preserve">Actas de operativos </t>
  </si>
  <si>
    <t>13</t>
  </si>
  <si>
    <t>Realizar 232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</si>
  <si>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</si>
  <si>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</si>
  <si>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</si>
  <si>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51 Operativos de IVC en materia de Actividad Económica en el primer trimestre, para una ejecución superior al 100% respecto a lo programado para dicho periodo de tiempo.</t>
  </si>
  <si>
    <t>Se realizaron 100 Operativos de IVC en materia de Actividad Económica en el segundo trimestre, para una ejecución superior al 100% respecto a lo programado para dicho periodo de tiempo.</t>
  </si>
  <si>
    <t>Se realizaron 81 Operativos de IVC en materia de Actividad Económica en el segundo trimestre, para una ejecución superior al 100% respecto a lo programado para dicho periodo de tiempo.
SE VALIDAN 80 SOPORTES PRESENTADOS</t>
  </si>
  <si>
    <t>Actas de operativos de IVC en materia de Actividad Económica.</t>
  </si>
  <si>
    <t>Se realizaron 81 Operativos de IVC en materia de Actividad Económica en el cuarto trimestre, para una ejecución superior al 100% respecto a lo programado para dicho periodo de tiempo.</t>
  </si>
  <si>
    <t>La meta alcanzó un 100% del programado para la vigencia.</t>
  </si>
  <si>
    <t>14</t>
  </si>
  <si>
    <t>Realizar 122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</si>
  <si>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</si>
  <si>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</si>
  <si>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</si>
  <si>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37 Operativos de IVC  correspendiente al componente ambiental en el primer trimestre, para una ejecución superior al 100% respecto a lo programado.</t>
  </si>
  <si>
    <t>Se realizaron 38 Operativos de IVC correspendiente al componente ambiental en el segundo trimestre, para una ejecución superior al 100% respecto a lo programado.</t>
  </si>
  <si>
    <t>Se realizaron 38 Operativos de IVC  correspendiente al componente ambiental en el segundo trimestre, para una ejecución superior al 100% respecto a lo programado.</t>
  </si>
  <si>
    <t xml:space="preserve">Actas de operativos de IVC  Decreto 014 , Bodegas de reciclaje y llantas. </t>
  </si>
  <si>
    <t>Se realizaron 36 Operativos de IVC en materia de Actividad Ambiental en el cuarto trimestre, para una ejecución superior al 100% respecto a lo programado para dicho periodo de tiempo.</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</si>
  <si>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</si>
  <si>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</si>
  <si>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</si>
  <si>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</si>
  <si>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</si>
  <si>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</si>
  <si>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</si>
  <si>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</si>
  <si>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</si>
  <si>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</si>
  <si>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</si>
  <si>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</si>
  <si>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</si>
  <si>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</si>
  <si>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71%
Reporte consumo de agua y energía: Presenta reportes  a corte de junio para energía, sin embargo, no hay reporte de mayo y para agua se tiene reporte hasta el mes de abril 
Reporte de consumo de papel: No presenta reporte para la vigencia 2025
Reporte de ciclistas: No presenta reporte para la vigencia 2025</t>
  </si>
  <si>
    <t>Reporte meta ambiental de la OAP</t>
  </si>
  <si>
    <t>No programada</t>
  </si>
  <si>
    <t>Inspección ambiental: Obtuvo calificación del 63%
Reporte consumo de agua y energía: Reportes hasta el 30 de noviembre de 2025
Reporte consumo de papel: Reportes hasta el  31 de octubre de 2025                                                            Reporte ciclistas: Reportes hasta el  31 de octubre de 2025</t>
  </si>
  <si>
    <t xml:space="preserve">Reporte meta ambiental de la OAP </t>
  </si>
  <si>
    <t>La meta alcanzó un 87,50%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</si>
  <si>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</si>
  <si>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</si>
  <si>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</si>
  <si>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</si>
  <si>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</si>
  <si>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</si>
  <si>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</si>
  <si>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</si>
  <si>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</si>
  <si>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</si>
  <si>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</si>
  <si>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</si>
  <si>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</si>
  <si>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Rafael Uribe, cumplió 99 requisitos, de los 104 que debe cumplir para el tirmestre relacionado; marcó como desactualizados los puntos: 7.1.1 - 7.1.2 -7.1.3 - 7.1.4 - 7.1.5 = 5 en total.</t>
  </si>
  <si>
    <t>Reporte meta de la Oficina asesora de comunicaciones para las alcaldias locales segun radicado No 20251400254903</t>
  </si>
  <si>
    <t>La Alcaldía Local de Rafael Uribe, cumplió 99 requisitos, de los 104 que debe cumplir para el trimestre relacionado; marcó como desactualizados los puntos: 7.1.1 - 7.1.2 -7.1.3 - 7.1.4 - 7.1.5 = 5 en total.</t>
  </si>
  <si>
    <t>Reporte de la Oficina Asesora de Comunicaciones a través de memorando 20251400383993.</t>
  </si>
  <si>
    <t xml:space="preserve">La Alcaldía Local de Rafael Uribe, cumplió 99 requisitos, de los 104 que debe cumplir para el trimestre relacionado; marcó como desactualizados los puntos: 7.1.1 - 7.1.2 -7.1.3 - 7.1.4 - 7.1.5 = 5 en total.
</t>
  </si>
  <si>
    <t xml:space="preserve">Reporte meta transversal de la OAC </t>
  </si>
  <si>
    <t>La meta alcanzó un 95,19%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</si>
  <si>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</si>
  <si>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</si>
  <si>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</si>
  <si>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</si>
  <si>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</si>
  <si>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</si>
  <si>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alcadia local realizo la actividad programada para el periodo </t>
  </si>
  <si>
    <t xml:space="preserve">Listado de asistencia, PPT y registro fotografico </t>
  </si>
  <si>
    <t xml:space="preserve">El proceso /alcaldía local  realizó jornada de capacitación sobre el Sistema de gestión acorde con lo programado. 
</t>
  </si>
  <si>
    <t xml:space="preserve">Reporte meta transversal del grupo de sistema de gestion </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</si>
  <si>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</si>
  <si>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</si>
  <si>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</si>
  <si>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</si>
  <si>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</si>
  <si>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</si>
  <si>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</si>
  <si>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</si>
  <si>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</si>
  <si>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</si>
  <si>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 xml:space="preserve">la alcaldia local dio respuesta a 96 requerimientos de los 97 instaurados. </t>
  </si>
  <si>
    <t>segun radicado Radicado No. 20254600138593
Fecha: 07-04-2025 de la oficina de atencion al ciudadano y Radicado No. 20254600193883
Fecha: 23-05-2025</t>
  </si>
  <si>
    <t>No programado</t>
  </si>
  <si>
    <t>La meta alcanzó un 96,30%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</si>
  <si>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</si>
  <si>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</si>
  <si>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</si>
  <si>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</si>
  <si>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</si>
  <si>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</si>
  <si>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</si>
  <si>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 xml:space="preserve">la alcaldia local dio respuesta a 27  requerimientos de los 60 instaurados para el periodo </t>
  </si>
  <si>
    <t xml:space="preserve">Dio respuesta a 89 requerimientos de los 121 instaurados para el periodo </t>
  </si>
  <si>
    <t>Reporte meta de la Oficina Atencion al ciudadano sobre requerimientos ciudadanos  para las alcaldias locales segun radicado No 20254600258433</t>
  </si>
  <si>
    <t>Se repondió oportunamente 102 de 117 requerimientos.</t>
  </si>
  <si>
    <t>Reporte de la Subsecretaría de Gestión Institucional - Servicio de Atención a la Ciudadanía a través de memorando 20254600383923.</t>
  </si>
  <si>
    <t xml:space="preserve">la alcaldia dio respuesta a 120 requerimientos ciudadanos de los 125 instaurados en el periodo </t>
  </si>
  <si>
    <t>Reporte de la meta por parte de la Oficina de atencion al ciudadano Radicado No 20264600004113</t>
  </si>
  <si>
    <t>La meta alcanzó un 75,43%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</si>
  <si>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</si>
  <si>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</si>
  <si>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</si>
  <si>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</si>
  <si>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</si>
  <si>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</si>
  <si>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</si>
  <si>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</si>
  <si>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Seguridad de la información les realizó observaciones, no entregaron la matriz de activos.</t>
  </si>
  <si>
    <t>Reporte meta de la DTI no sobre matriz de activos segun radicado No 20254400249683</t>
  </si>
  <si>
    <t>La meta alcanzó un 70,00%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</si>
  <si>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</si>
  <si>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</si>
  <si>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</si>
  <si>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</si>
  <si>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</si>
  <si>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</si>
  <si>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No entregó matriz de activos y por 
tanto no podía trabajar riesgo</t>
  </si>
  <si>
    <t xml:space="preserve">Segun reporte de cumplimiento de meta No Radicado No. 20254400489193 </t>
  </si>
  <si>
    <t>La meta alcanzó un 0% del programado para la vigencia.</t>
  </si>
  <si>
    <t>Total metas transversales (20%)</t>
  </si>
  <si>
    <t xml:space="preserve">Total plan de gestión </t>
  </si>
  <si>
    <t>Se encontraron 137 contratos en ejecución en SECOP, 205 se encuentran en ejecución en SIPSE</t>
  </si>
  <si>
    <t>Reporte descargado de Datos Abiertos de SECOP. Contratos Electrónicos (Incluye contratos en estado: Cedido, Modificado y En Ejecución) comparado con el reporte descargado de SIPSE, denominado contratos vigencia 2025 (se descuentan del conteo de las 2 plataformas los contratos de prestación de servicios que se encuentran en estado "Terminado, no requiere liquidación"</t>
  </si>
  <si>
    <t>Para el IV trimestre de la vigencia 2025, el Plan de Gestión de la alcaldia local  de Rafael Uribe Uribe alcanzó un nivel de desempeño del 89,24% y del 88,57%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</si>
</sst>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1"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u/>
      <sz val="11"/>
      <color theme="1"/>
      <name val="Calibri Light"/>
      <family val="2"/>
      <scheme val="major"/>
    </font>
    <font>
      <sz val="11"/>
      <color rgb="FF242424"/>
      <name val="Aptos Narrow"/>
      <family val="2"/>
    </font>
    <font>
      <sz val="11"/>
      <color rgb="FF000000"/>
      <name val="Calibri Light"/>
      <family val="2"/>
    </font>
    <font>
      <sz val="11"/>
      <color rgb="FF000000"/>
      <name val="Calibri Light"/>
      <family val="2"/>
      <scheme val="major"/>
    </font>
    <font>
      <b/>
      <sz val="11"/>
      <color rgb="FF000000"/>
      <name val="Calibri Light"/>
      <family val="2"/>
      <scheme val="major"/>
    </font>
    <font>
      <sz val="11"/>
      <color rgb="FF000000"/>
      <name val="Aptos Display"/>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34">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0" fontId="5" fillId="0" borderId="0" xfId="0" applyFont="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0" fontId="1" fillId="9" borderId="1" xfId="0" applyFont="1" applyFill="1" applyBorder="1" applyAlignment="1">
      <alignment horizontal="justify" vertical="center"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9" borderId="1" xfId="0" applyFont="1" applyFill="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0" fontId="5" fillId="0" borderId="1" xfId="1" applyNumberFormat="1" applyFont="1" applyBorder="1" applyAlignment="1">
      <alignment horizontal="right" vertical="center" wrapText="1"/>
    </xf>
    <xf numFmtId="0" fontId="17" fillId="0" borderId="1" xfId="0" applyFont="1" applyBorder="1" applyAlignment="1">
      <alignment vertical="center" wrapText="1"/>
    </xf>
    <xf numFmtId="164" fontId="1" fillId="0" borderId="1" xfId="0"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1" fontId="1" fillId="2" borderId="1" xfId="0" applyNumberFormat="1" applyFont="1" applyFill="1" applyBorder="1" applyAlignment="1">
      <alignment horizontal="justify" vertical="center" wrapText="1"/>
    </xf>
    <xf numFmtId="1" fontId="1" fillId="2" borderId="1" xfId="2" applyNumberFormat="1" applyFont="1" applyFill="1" applyBorder="1" applyAlignment="1">
      <alignment horizontal="justify" vertical="center" wrapText="1"/>
    </xf>
    <xf numFmtId="10" fontId="1" fillId="9" borderId="1" xfId="0" applyNumberFormat="1" applyFont="1" applyFill="1" applyBorder="1" applyAlignment="1">
      <alignment horizontal="right" vertical="center" wrapText="1"/>
    </xf>
    <xf numFmtId="0" fontId="16" fillId="0" borderId="0" xfId="0" applyFont="1" applyAlignment="1">
      <alignment vertical="center" wrapText="1"/>
    </xf>
    <xf numFmtId="10" fontId="5" fillId="9" borderId="1" xfId="1" applyNumberFormat="1" applyFont="1" applyFill="1" applyBorder="1" applyAlignment="1">
      <alignment horizontal="right" vertical="center" wrapText="1"/>
    </xf>
    <xf numFmtId="0" fontId="17" fillId="0" borderId="2" xfId="0" applyFont="1" applyBorder="1" applyAlignment="1">
      <alignment vertical="center" wrapText="1"/>
    </xf>
    <xf numFmtId="164" fontId="7" fillId="3" borderId="1" xfId="1" applyNumberFormat="1" applyFont="1" applyFill="1" applyBorder="1" applyAlignment="1">
      <alignment horizontal="right" wrapText="1"/>
    </xf>
    <xf numFmtId="2" fontId="5" fillId="9" borderId="1" xfId="0" applyNumberFormat="1" applyFont="1" applyFill="1" applyBorder="1" applyAlignment="1">
      <alignment horizontal="right" vertical="center" wrapText="1"/>
    </xf>
    <xf numFmtId="2" fontId="5" fillId="0" borderId="1" xfId="0" applyNumberFormat="1" applyFont="1" applyBorder="1" applyAlignment="1">
      <alignment horizontal="right"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20" fillId="0" borderId="1" xfId="0" applyFont="1" applyBorder="1" applyAlignment="1">
      <alignment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8" fillId="9" borderId="2"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3"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left" vertical="center" wrapText="1"/>
    </xf>
    <xf numFmtId="0" fontId="1" fillId="9" borderId="11" xfId="0" applyFont="1" applyFill="1" applyBorder="1" applyAlignment="1">
      <alignment horizontal="left" vertical="center" wrapText="1"/>
    </xf>
    <xf numFmtId="0" fontId="1" fillId="9" borderId="13"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2" fontId="1" fillId="0" borderId="1" xfId="0" applyNumberFormat="1" applyFont="1" applyBorder="1" applyAlignment="1">
      <alignment horizontal="right"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0"/>
  <sheetViews>
    <sheetView tabSelected="1" topLeftCell="A10" zoomScaleNormal="100" workbookViewId="0">
      <selection activeCell="H13" sqref="H13"/>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7.28515625" style="1" customWidth="1"/>
    <col min="9" max="9" width="11.5703125" style="1" customWidth="1"/>
    <col min="10" max="10" width="18.42578125" style="1" customWidth="1"/>
    <col min="11" max="11" width="18.14062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34" customFormat="1" ht="70.5" customHeight="1" x14ac:dyDescent="0.25">
      <c r="A1" s="94" t="s">
        <v>0</v>
      </c>
      <c r="B1" s="95"/>
      <c r="C1" s="95"/>
      <c r="D1" s="95"/>
      <c r="E1" s="95"/>
      <c r="F1" s="95"/>
      <c r="G1" s="95"/>
      <c r="H1" s="95"/>
      <c r="I1" s="95"/>
      <c r="J1" s="95"/>
      <c r="K1" s="95"/>
      <c r="L1" s="96" t="s">
        <v>1</v>
      </c>
      <c r="M1" s="96"/>
      <c r="N1" s="96"/>
      <c r="O1" s="96"/>
      <c r="P1" s="96"/>
    </row>
    <row r="2" spans="1:45" s="36" customFormat="1" ht="23.45" customHeight="1" x14ac:dyDescent="0.25">
      <c r="A2" s="98" t="s">
        <v>2</v>
      </c>
      <c r="B2" s="99"/>
      <c r="C2" s="99"/>
      <c r="D2" s="99"/>
      <c r="E2" s="99"/>
      <c r="F2" s="99"/>
      <c r="G2" s="99"/>
      <c r="H2" s="99"/>
      <c r="I2" s="99"/>
      <c r="J2" s="99"/>
      <c r="K2" s="99"/>
      <c r="L2" s="35"/>
      <c r="M2" s="35"/>
      <c r="N2" s="35"/>
      <c r="O2" s="35"/>
      <c r="P2" s="35"/>
    </row>
    <row r="3" spans="1:45" s="34" customFormat="1" x14ac:dyDescent="0.25"/>
    <row r="4" spans="1:45" s="34" customFormat="1" ht="29.1" customHeight="1" x14ac:dyDescent="0.25">
      <c r="F4" s="87" t="s">
        <v>3</v>
      </c>
      <c r="G4" s="88"/>
      <c r="H4" s="88"/>
      <c r="I4" s="88"/>
      <c r="J4" s="88"/>
      <c r="K4" s="89"/>
    </row>
    <row r="5" spans="1:45" s="34" customFormat="1" ht="15" customHeight="1" x14ac:dyDescent="0.25">
      <c r="F5" s="2" t="s">
        <v>4</v>
      </c>
      <c r="G5" s="2" t="s">
        <v>5</v>
      </c>
      <c r="H5" s="87" t="s">
        <v>6</v>
      </c>
      <c r="I5" s="88"/>
      <c r="J5" s="88"/>
      <c r="K5" s="89"/>
    </row>
    <row r="6" spans="1:45" s="34" customFormat="1" x14ac:dyDescent="0.25">
      <c r="F6" s="33">
        <v>1</v>
      </c>
      <c r="G6" s="33" t="s">
        <v>7</v>
      </c>
      <c r="H6" s="90" t="s">
        <v>8</v>
      </c>
      <c r="I6" s="90"/>
      <c r="J6" s="90"/>
      <c r="K6" s="90"/>
    </row>
    <row r="7" spans="1:45" s="34" customFormat="1" ht="47.25" customHeight="1" x14ac:dyDescent="0.25">
      <c r="F7" s="33">
        <v>2</v>
      </c>
      <c r="G7" s="33" t="s">
        <v>9</v>
      </c>
      <c r="H7" s="90" t="s">
        <v>10</v>
      </c>
      <c r="I7" s="90"/>
      <c r="J7" s="90"/>
      <c r="K7" s="90"/>
    </row>
    <row r="8" spans="1:45" s="34" customFormat="1" ht="68.25" customHeight="1" x14ac:dyDescent="0.25">
      <c r="F8" s="33">
        <v>3</v>
      </c>
      <c r="G8" s="33" t="s">
        <v>11</v>
      </c>
      <c r="H8" s="90" t="s">
        <v>12</v>
      </c>
      <c r="I8" s="90"/>
      <c r="J8" s="90"/>
      <c r="K8" s="90"/>
    </row>
    <row r="9" spans="1:45" s="34" customFormat="1" ht="72" customHeight="1" x14ac:dyDescent="0.25">
      <c r="F9" s="33">
        <v>4</v>
      </c>
      <c r="G9" s="33" t="s">
        <v>13</v>
      </c>
      <c r="H9" s="91" t="s">
        <v>14</v>
      </c>
      <c r="I9" s="92"/>
      <c r="J9" s="92"/>
      <c r="K9" s="93"/>
    </row>
    <row r="10" spans="1:45" s="34" customFormat="1" ht="59.25" customHeight="1" x14ac:dyDescent="0.25">
      <c r="F10" s="33">
        <v>5</v>
      </c>
      <c r="G10" s="33" t="s">
        <v>15</v>
      </c>
      <c r="H10" s="100" t="s">
        <v>16</v>
      </c>
      <c r="I10" s="100"/>
      <c r="J10" s="100"/>
      <c r="K10" s="100"/>
    </row>
    <row r="11" spans="1:45" s="34" customFormat="1" ht="59.25" customHeight="1" x14ac:dyDescent="0.25">
      <c r="F11" s="84">
        <v>6</v>
      </c>
      <c r="G11" s="84" t="s">
        <v>17</v>
      </c>
      <c r="H11" s="101" t="s">
        <v>18</v>
      </c>
      <c r="I11" s="101"/>
      <c r="J11" s="101"/>
      <c r="K11" s="101"/>
    </row>
    <row r="12" spans="1:45" s="34" customFormat="1" ht="59.25" customHeight="1" x14ac:dyDescent="0.25">
      <c r="F12" s="83">
        <v>7</v>
      </c>
      <c r="G12" s="83" t="s">
        <v>19</v>
      </c>
      <c r="H12" s="102" t="s">
        <v>338</v>
      </c>
      <c r="I12" s="102"/>
      <c r="J12" s="102"/>
      <c r="K12" s="102"/>
    </row>
    <row r="13" spans="1:45" s="34" customFormat="1" x14ac:dyDescent="0.25"/>
    <row r="14" spans="1:45" ht="14.45" customHeight="1" x14ac:dyDescent="0.25">
      <c r="A14" s="86" t="s">
        <v>20</v>
      </c>
      <c r="B14" s="86"/>
      <c r="C14" s="86" t="s">
        <v>21</v>
      </c>
      <c r="D14" s="86" t="s">
        <v>22</v>
      </c>
      <c r="E14" s="86"/>
      <c r="F14" s="86"/>
      <c r="G14" s="97" t="s">
        <v>23</v>
      </c>
      <c r="H14" s="97"/>
      <c r="I14" s="97"/>
      <c r="J14" s="97"/>
      <c r="K14" s="97"/>
      <c r="L14" s="97"/>
      <c r="M14" s="97"/>
      <c r="N14" s="97"/>
      <c r="O14" s="97"/>
      <c r="P14" s="97"/>
      <c r="Q14" s="97"/>
      <c r="R14" s="86" t="s">
        <v>24</v>
      </c>
      <c r="S14" s="86"/>
      <c r="T14" s="86"/>
      <c r="U14" s="86"/>
      <c r="V14" s="103" t="s">
        <v>25</v>
      </c>
      <c r="W14" s="104"/>
      <c r="X14" s="104"/>
      <c r="Y14" s="104"/>
      <c r="Z14" s="105"/>
      <c r="AA14" s="109" t="s">
        <v>26</v>
      </c>
      <c r="AB14" s="110"/>
      <c r="AC14" s="110"/>
      <c r="AD14" s="110"/>
      <c r="AE14" s="111"/>
      <c r="AF14" s="115" t="s">
        <v>27</v>
      </c>
      <c r="AG14" s="116"/>
      <c r="AH14" s="116"/>
      <c r="AI14" s="116"/>
      <c r="AJ14" s="117"/>
      <c r="AK14" s="121" t="s">
        <v>28</v>
      </c>
      <c r="AL14" s="122"/>
      <c r="AM14" s="122"/>
      <c r="AN14" s="122"/>
      <c r="AO14" s="123"/>
      <c r="AP14" s="127" t="s">
        <v>29</v>
      </c>
      <c r="AQ14" s="128"/>
      <c r="AR14" s="128"/>
      <c r="AS14" s="129"/>
    </row>
    <row r="15" spans="1:45" ht="14.45" customHeight="1" x14ac:dyDescent="0.25">
      <c r="A15" s="86"/>
      <c r="B15" s="86"/>
      <c r="C15" s="86"/>
      <c r="D15" s="86"/>
      <c r="E15" s="86"/>
      <c r="F15" s="86"/>
      <c r="G15" s="97"/>
      <c r="H15" s="97"/>
      <c r="I15" s="97"/>
      <c r="J15" s="97"/>
      <c r="K15" s="97"/>
      <c r="L15" s="97"/>
      <c r="M15" s="97"/>
      <c r="N15" s="97"/>
      <c r="O15" s="97"/>
      <c r="P15" s="97"/>
      <c r="Q15" s="97"/>
      <c r="R15" s="86"/>
      <c r="S15" s="86"/>
      <c r="T15" s="86"/>
      <c r="U15" s="86"/>
      <c r="V15" s="106"/>
      <c r="W15" s="107"/>
      <c r="X15" s="107"/>
      <c r="Y15" s="107"/>
      <c r="Z15" s="108"/>
      <c r="AA15" s="112"/>
      <c r="AB15" s="113"/>
      <c r="AC15" s="113"/>
      <c r="AD15" s="113"/>
      <c r="AE15" s="114"/>
      <c r="AF15" s="118"/>
      <c r="AG15" s="119"/>
      <c r="AH15" s="119"/>
      <c r="AI15" s="119"/>
      <c r="AJ15" s="120"/>
      <c r="AK15" s="124"/>
      <c r="AL15" s="125"/>
      <c r="AM15" s="125"/>
      <c r="AN15" s="125"/>
      <c r="AO15" s="126"/>
      <c r="AP15" s="130"/>
      <c r="AQ15" s="131"/>
      <c r="AR15" s="131"/>
      <c r="AS15" s="132"/>
    </row>
    <row r="16" spans="1:45" ht="45" x14ac:dyDescent="0.25">
      <c r="A16" s="2" t="s">
        <v>30</v>
      </c>
      <c r="B16" s="2" t="s">
        <v>31</v>
      </c>
      <c r="C16" s="86"/>
      <c r="D16" s="2" t="s">
        <v>32</v>
      </c>
      <c r="E16" s="2" t="s">
        <v>33</v>
      </c>
      <c r="F16" s="2" t="s">
        <v>34</v>
      </c>
      <c r="G16" s="18" t="s">
        <v>35</v>
      </c>
      <c r="H16" s="18" t="s">
        <v>36</v>
      </c>
      <c r="I16" s="18" t="s">
        <v>37</v>
      </c>
      <c r="J16" s="18" t="s">
        <v>38</v>
      </c>
      <c r="K16" s="18" t="s">
        <v>39</v>
      </c>
      <c r="L16" s="18" t="s">
        <v>40</v>
      </c>
      <c r="M16" s="18" t="s">
        <v>41</v>
      </c>
      <c r="N16" s="18" t="s">
        <v>42</v>
      </c>
      <c r="O16" s="18" t="s">
        <v>43</v>
      </c>
      <c r="P16" s="18" t="s">
        <v>44</v>
      </c>
      <c r="Q16" s="18" t="s">
        <v>45</v>
      </c>
      <c r="R16" s="2" t="s">
        <v>46</v>
      </c>
      <c r="S16" s="2" t="s">
        <v>47</v>
      </c>
      <c r="T16" s="2" t="s">
        <v>48</v>
      </c>
      <c r="U16" s="2" t="s">
        <v>49</v>
      </c>
      <c r="V16" s="3" t="s">
        <v>50</v>
      </c>
      <c r="W16" s="3" t="s">
        <v>51</v>
      </c>
      <c r="X16" s="3" t="s">
        <v>52</v>
      </c>
      <c r="Y16" s="3" t="s">
        <v>53</v>
      </c>
      <c r="Z16" s="3" t="s">
        <v>54</v>
      </c>
      <c r="AA16" s="21" t="s">
        <v>50</v>
      </c>
      <c r="AB16" s="21" t="s">
        <v>51</v>
      </c>
      <c r="AC16" s="21" t="s">
        <v>52</v>
      </c>
      <c r="AD16" s="21" t="s">
        <v>53</v>
      </c>
      <c r="AE16" s="21" t="s">
        <v>54</v>
      </c>
      <c r="AF16" s="22" t="s">
        <v>50</v>
      </c>
      <c r="AG16" s="22" t="s">
        <v>51</v>
      </c>
      <c r="AH16" s="22" t="s">
        <v>52</v>
      </c>
      <c r="AI16" s="22" t="s">
        <v>53</v>
      </c>
      <c r="AJ16" s="22" t="s">
        <v>54</v>
      </c>
      <c r="AK16" s="23" t="s">
        <v>50</v>
      </c>
      <c r="AL16" s="23" t="s">
        <v>51</v>
      </c>
      <c r="AM16" s="23" t="s">
        <v>52</v>
      </c>
      <c r="AN16" s="23" t="s">
        <v>53</v>
      </c>
      <c r="AO16" s="23" t="s">
        <v>54</v>
      </c>
      <c r="AP16" s="4" t="s">
        <v>50</v>
      </c>
      <c r="AQ16" s="4" t="s">
        <v>51</v>
      </c>
      <c r="AR16" s="4" t="s">
        <v>52</v>
      </c>
      <c r="AS16" s="4" t="s">
        <v>53</v>
      </c>
    </row>
    <row r="17" spans="1:45" s="28" customFormat="1" ht="150" x14ac:dyDescent="0.25">
      <c r="A17" s="20">
        <v>4</v>
      </c>
      <c r="B17" s="19" t="s">
        <v>55</v>
      </c>
      <c r="C17" s="19" t="s">
        <v>56</v>
      </c>
      <c r="D17" s="24" t="s">
        <v>57</v>
      </c>
      <c r="E17" s="19" t="s">
        <v>58</v>
      </c>
      <c r="F17" s="19" t="s">
        <v>59</v>
      </c>
      <c r="G17" s="19" t="s">
        <v>60</v>
      </c>
      <c r="H17" s="19" t="s">
        <v>61</v>
      </c>
      <c r="I17" s="29" t="s">
        <v>62</v>
      </c>
      <c r="J17" s="19" t="s">
        <v>63</v>
      </c>
      <c r="K17" s="19" t="s">
        <v>64</v>
      </c>
      <c r="L17" s="30">
        <v>0</v>
      </c>
      <c r="M17" s="30">
        <v>0.1</v>
      </c>
      <c r="N17" s="30">
        <v>0.2</v>
      </c>
      <c r="O17" s="30">
        <v>0.4</v>
      </c>
      <c r="P17" s="30">
        <f t="shared" ref="P17:P23" si="0">O17</f>
        <v>0.4</v>
      </c>
      <c r="Q17" s="19" t="s">
        <v>65</v>
      </c>
      <c r="R17" s="19" t="s">
        <v>66</v>
      </c>
      <c r="S17" s="19" t="s">
        <v>67</v>
      </c>
      <c r="T17" s="19" t="s">
        <v>68</v>
      </c>
      <c r="U17" s="19" t="s">
        <v>69</v>
      </c>
      <c r="V17" s="54">
        <f t="shared" ref="V17:V30" si="1">L17</f>
        <v>0</v>
      </c>
      <c r="W17" s="56">
        <v>0</v>
      </c>
      <c r="X17" s="56">
        <f>IFERROR(IF(W17/V17&gt;100%,100,W17/V17),0)</f>
        <v>0</v>
      </c>
      <c r="Y17" s="19" t="s">
        <v>70</v>
      </c>
      <c r="Z17" s="77" t="s">
        <v>71</v>
      </c>
      <c r="AA17" s="54">
        <f t="shared" ref="AA17:AA30" si="2">M17</f>
        <v>0.1</v>
      </c>
      <c r="AB17" s="56">
        <v>2.8000000000000001E-2</v>
      </c>
      <c r="AC17" s="56">
        <f>IFERROR(IF(AB17/AA17&gt;100%,100%,AB17/AA17),0)</f>
        <v>0.27999999999999997</v>
      </c>
      <c r="AD17" s="19" t="s">
        <v>72</v>
      </c>
      <c r="AE17" s="19" t="s">
        <v>73</v>
      </c>
      <c r="AF17" s="54">
        <f t="shared" ref="AF17:AF30" si="3">N17</f>
        <v>0.2</v>
      </c>
      <c r="AG17" s="56">
        <v>6.5000000000000002E-2</v>
      </c>
      <c r="AH17" s="56">
        <f>IFERROR(IF(AG17/AF17&gt;100%,100%,AG17/AF17),0)</f>
        <v>0.32500000000000001</v>
      </c>
      <c r="AI17" s="19" t="s">
        <v>74</v>
      </c>
      <c r="AJ17" s="19" t="s">
        <v>75</v>
      </c>
      <c r="AK17" s="54">
        <f t="shared" ref="AK17:AK30" si="4">O17</f>
        <v>0.4</v>
      </c>
      <c r="AL17" s="56">
        <v>8.6599999999999996E-2</v>
      </c>
      <c r="AM17" s="56">
        <f>IFERROR(IF(AL17/AK17&gt;100%,100%,AL17/AK17),0)</f>
        <v>0.21649999999999997</v>
      </c>
      <c r="AN17" s="19" t="s">
        <v>76</v>
      </c>
      <c r="AO17" s="19" t="s">
        <v>77</v>
      </c>
      <c r="AP17" s="54">
        <f t="shared" ref="AP17:AP30" si="5">P17</f>
        <v>0.4</v>
      </c>
      <c r="AQ17" s="72">
        <f>IFERROR(MAX(W17,AB17,AG17,AL17),0)</f>
        <v>8.6599999999999996E-2</v>
      </c>
      <c r="AR17" s="56">
        <f>IFERROR(IF(AQ17/AP17&gt;100%,100%,AQ17/AP17),0)</f>
        <v>0.21649999999999997</v>
      </c>
      <c r="AS17" s="19" t="s">
        <v>78</v>
      </c>
    </row>
    <row r="18" spans="1:45" s="28" customFormat="1" ht="90" x14ac:dyDescent="0.25">
      <c r="A18" s="20">
        <v>3</v>
      </c>
      <c r="B18" s="19" t="s">
        <v>79</v>
      </c>
      <c r="C18" s="19" t="s">
        <v>80</v>
      </c>
      <c r="D18" s="24" t="s">
        <v>81</v>
      </c>
      <c r="E18" s="19" t="s">
        <v>82</v>
      </c>
      <c r="F18" s="19" t="s">
        <v>59</v>
      </c>
      <c r="G18" s="19" t="s">
        <v>83</v>
      </c>
      <c r="H18" s="19" t="s">
        <v>84</v>
      </c>
      <c r="I18" s="19" t="s">
        <v>85</v>
      </c>
      <c r="J18" s="19" t="s">
        <v>63</v>
      </c>
      <c r="K18" s="19" t="s">
        <v>64</v>
      </c>
      <c r="L18" s="30">
        <v>0.12</v>
      </c>
      <c r="M18" s="30">
        <v>0.25</v>
      </c>
      <c r="N18" s="30">
        <v>0.51</v>
      </c>
      <c r="O18" s="30">
        <v>0.68</v>
      </c>
      <c r="P18" s="30">
        <f t="shared" si="0"/>
        <v>0.68</v>
      </c>
      <c r="Q18" s="19" t="s">
        <v>65</v>
      </c>
      <c r="R18" s="19" t="s">
        <v>86</v>
      </c>
      <c r="S18" s="19" t="s">
        <v>87</v>
      </c>
      <c r="T18" s="19" t="s">
        <v>88</v>
      </c>
      <c r="U18" s="19" t="s">
        <v>69</v>
      </c>
      <c r="V18" s="54">
        <f t="shared" si="1"/>
        <v>0.12</v>
      </c>
      <c r="W18" s="56">
        <v>0.22919999999999999</v>
      </c>
      <c r="X18" s="76">
        <f>IFERROR(IF(W18/V18&gt;100%,100%,W18/V18),0)</f>
        <v>1</v>
      </c>
      <c r="Y18" s="19" t="s">
        <v>89</v>
      </c>
      <c r="Z18" s="19" t="s">
        <v>90</v>
      </c>
      <c r="AA18" s="54">
        <f t="shared" si="2"/>
        <v>0.25</v>
      </c>
      <c r="AB18" s="56">
        <v>0.37509999999999999</v>
      </c>
      <c r="AC18" s="56">
        <f t="shared" ref="AC18:AC29" si="6">IFERROR(IF(AB18/AA18&gt;100%,100%,AB18/AA18),0)</f>
        <v>1</v>
      </c>
      <c r="AD18" s="19" t="s">
        <v>91</v>
      </c>
      <c r="AE18" s="19" t="s">
        <v>73</v>
      </c>
      <c r="AF18" s="54">
        <f t="shared" si="3"/>
        <v>0.51</v>
      </c>
      <c r="AG18" s="56">
        <v>0.63190000000000002</v>
      </c>
      <c r="AH18" s="56">
        <f t="shared" ref="AH18:AH30" si="7">IFERROR(IF(AG18/AF18&gt;100%,100%,AG18/AF18),0)</f>
        <v>1</v>
      </c>
      <c r="AI18" s="19" t="s">
        <v>92</v>
      </c>
      <c r="AJ18" s="19" t="s">
        <v>93</v>
      </c>
      <c r="AK18" s="54">
        <f t="shared" si="4"/>
        <v>0.68</v>
      </c>
      <c r="AL18" s="56">
        <v>0.87439999999999996</v>
      </c>
      <c r="AM18" s="56">
        <f t="shared" ref="AM18:AM21" si="8">IFERROR(IF(AL18/AK18&gt;100%,100%,AL18/AK18),0)</f>
        <v>1</v>
      </c>
      <c r="AN18" s="19" t="s">
        <v>94</v>
      </c>
      <c r="AO18" s="19" t="s">
        <v>77</v>
      </c>
      <c r="AP18" s="54">
        <f>P18</f>
        <v>0.68</v>
      </c>
      <c r="AQ18" s="72">
        <f>IFERROR(MAX(W18,AB18,AG18,AL18),0)</f>
        <v>0.87439999999999996</v>
      </c>
      <c r="AR18" s="56">
        <f t="shared" ref="AR18:AR29" si="9">IFERROR(IF(AQ18/AP18&gt;100%,100%,AQ18/AP18),0)</f>
        <v>1</v>
      </c>
      <c r="AS18" s="71" t="s">
        <v>95</v>
      </c>
    </row>
    <row r="19" spans="1:45" s="28" customFormat="1" ht="120" x14ac:dyDescent="0.25">
      <c r="A19" s="20">
        <v>3</v>
      </c>
      <c r="B19" s="19" t="s">
        <v>79</v>
      </c>
      <c r="C19" s="19" t="s">
        <v>80</v>
      </c>
      <c r="D19" s="24" t="s">
        <v>96</v>
      </c>
      <c r="E19" s="19" t="s">
        <v>97</v>
      </c>
      <c r="F19" s="19" t="s">
        <v>59</v>
      </c>
      <c r="G19" s="19" t="s">
        <v>98</v>
      </c>
      <c r="H19" s="19" t="s">
        <v>99</v>
      </c>
      <c r="I19" s="19" t="s">
        <v>100</v>
      </c>
      <c r="J19" s="19" t="s">
        <v>63</v>
      </c>
      <c r="K19" s="19" t="s">
        <v>64</v>
      </c>
      <c r="L19" s="30">
        <v>0.05</v>
      </c>
      <c r="M19" s="30">
        <v>0.2</v>
      </c>
      <c r="N19" s="30">
        <v>0.48</v>
      </c>
      <c r="O19" s="30">
        <v>0.63</v>
      </c>
      <c r="P19" s="30">
        <f t="shared" si="0"/>
        <v>0.63</v>
      </c>
      <c r="Q19" s="19" t="s">
        <v>65</v>
      </c>
      <c r="R19" s="19" t="s">
        <v>86</v>
      </c>
      <c r="S19" s="19" t="s">
        <v>87</v>
      </c>
      <c r="T19" s="19" t="s">
        <v>88</v>
      </c>
      <c r="U19" s="19" t="s">
        <v>69</v>
      </c>
      <c r="V19" s="54">
        <f t="shared" si="1"/>
        <v>0.05</v>
      </c>
      <c r="W19" s="56">
        <v>0.16919999999999999</v>
      </c>
      <c r="X19" s="76">
        <f t="shared" ref="X19:X20" si="10">IFERROR(IF(W19/V19&gt;100%,100%,W19/V19),0)</f>
        <v>1</v>
      </c>
      <c r="Y19" s="19" t="s">
        <v>101</v>
      </c>
      <c r="Z19" s="19" t="s">
        <v>90</v>
      </c>
      <c r="AA19" s="54">
        <f t="shared" si="2"/>
        <v>0.2</v>
      </c>
      <c r="AB19" s="56">
        <v>0.22989999999999999</v>
      </c>
      <c r="AC19" s="56">
        <f t="shared" si="6"/>
        <v>1</v>
      </c>
      <c r="AD19" s="19" t="s">
        <v>91</v>
      </c>
      <c r="AE19" s="19" t="s">
        <v>73</v>
      </c>
      <c r="AF19" s="54">
        <f t="shared" si="3"/>
        <v>0.48</v>
      </c>
      <c r="AG19" s="56">
        <v>0.33139999999999997</v>
      </c>
      <c r="AH19" s="56">
        <f t="shared" si="7"/>
        <v>0.69041666666666668</v>
      </c>
      <c r="AI19" s="19" t="s">
        <v>102</v>
      </c>
      <c r="AJ19" s="19" t="s">
        <v>93</v>
      </c>
      <c r="AK19" s="54">
        <f t="shared" si="4"/>
        <v>0.63</v>
      </c>
      <c r="AL19" s="56">
        <v>0.41689999999999999</v>
      </c>
      <c r="AM19" s="56">
        <f t="shared" si="8"/>
        <v>0.66174603174603175</v>
      </c>
      <c r="AN19" s="19" t="s">
        <v>103</v>
      </c>
      <c r="AO19" s="19" t="s">
        <v>77</v>
      </c>
      <c r="AP19" s="54">
        <f t="shared" si="5"/>
        <v>0.63</v>
      </c>
      <c r="AQ19" s="72">
        <f>IFERROR(MAX(W19,AB19,AG19,AL19),0)</f>
        <v>0.41689999999999999</v>
      </c>
      <c r="AR19" s="56">
        <f t="shared" si="9"/>
        <v>0.66174603174603175</v>
      </c>
      <c r="AS19" s="71" t="s">
        <v>104</v>
      </c>
    </row>
    <row r="20" spans="1:45" s="28" customFormat="1" ht="225" x14ac:dyDescent="0.25">
      <c r="A20" s="20">
        <v>3</v>
      </c>
      <c r="B20" s="19" t="s">
        <v>79</v>
      </c>
      <c r="C20" s="19" t="s">
        <v>80</v>
      </c>
      <c r="D20" s="24" t="s">
        <v>105</v>
      </c>
      <c r="E20" s="19" t="s">
        <v>106</v>
      </c>
      <c r="F20" s="19" t="s">
        <v>59</v>
      </c>
      <c r="G20" s="19" t="s">
        <v>107</v>
      </c>
      <c r="H20" s="19" t="s">
        <v>108</v>
      </c>
      <c r="I20" s="29" t="s">
        <v>109</v>
      </c>
      <c r="J20" s="19" t="s">
        <v>63</v>
      </c>
      <c r="K20" s="19" t="s">
        <v>64</v>
      </c>
      <c r="L20" s="30">
        <v>0.1</v>
      </c>
      <c r="M20" s="30">
        <v>0.35</v>
      </c>
      <c r="N20" s="30">
        <v>0.7</v>
      </c>
      <c r="O20" s="30">
        <v>0.97</v>
      </c>
      <c r="P20" s="30">
        <f t="shared" si="0"/>
        <v>0.97</v>
      </c>
      <c r="Q20" s="19" t="s">
        <v>65</v>
      </c>
      <c r="R20" s="19" t="s">
        <v>86</v>
      </c>
      <c r="S20" s="19" t="s">
        <v>87</v>
      </c>
      <c r="T20" s="19" t="s">
        <v>88</v>
      </c>
      <c r="U20" s="19" t="s">
        <v>69</v>
      </c>
      <c r="V20" s="54">
        <f t="shared" si="1"/>
        <v>0.1</v>
      </c>
      <c r="W20" s="56">
        <v>0.11600000000000001</v>
      </c>
      <c r="X20" s="76">
        <f t="shared" si="10"/>
        <v>1</v>
      </c>
      <c r="Y20" s="19" t="s">
        <v>110</v>
      </c>
      <c r="Z20" s="19" t="s">
        <v>90</v>
      </c>
      <c r="AA20" s="54">
        <f t="shared" si="2"/>
        <v>0.35</v>
      </c>
      <c r="AB20" s="56">
        <v>0.25009999999999999</v>
      </c>
      <c r="AC20" s="56">
        <f t="shared" si="6"/>
        <v>0.71457142857142864</v>
      </c>
      <c r="AD20" s="19" t="s">
        <v>111</v>
      </c>
      <c r="AE20" s="19" t="s">
        <v>73</v>
      </c>
      <c r="AF20" s="54">
        <f t="shared" si="3"/>
        <v>0.7</v>
      </c>
      <c r="AG20" s="57">
        <v>0.55000000000000004</v>
      </c>
      <c r="AH20" s="56">
        <f t="shared" si="7"/>
        <v>0.78571428571428581</v>
      </c>
      <c r="AI20" s="19" t="s">
        <v>112</v>
      </c>
      <c r="AJ20" s="19" t="s">
        <v>113</v>
      </c>
      <c r="AK20" s="54">
        <f t="shared" si="4"/>
        <v>0.97</v>
      </c>
      <c r="AL20" s="56">
        <v>0.99619999999999997</v>
      </c>
      <c r="AM20" s="56">
        <f>IFERROR(IF(AL20/AK20&gt;100%,100%,AL20/AK20),0)</f>
        <v>1</v>
      </c>
      <c r="AN20" s="19" t="s">
        <v>114</v>
      </c>
      <c r="AO20" s="19" t="s">
        <v>77</v>
      </c>
      <c r="AP20" s="54">
        <f t="shared" si="5"/>
        <v>0.97</v>
      </c>
      <c r="AQ20" s="72">
        <f>IFERROR(MAX(W20,AB20,AG20,AL20),0)</f>
        <v>0.99619999999999997</v>
      </c>
      <c r="AR20" s="56">
        <f t="shared" si="9"/>
        <v>1</v>
      </c>
      <c r="AS20" s="71" t="s">
        <v>95</v>
      </c>
    </row>
    <row r="21" spans="1:45" s="28" customFormat="1" ht="210" x14ac:dyDescent="0.25">
      <c r="A21" s="20">
        <v>3</v>
      </c>
      <c r="B21" s="19" t="s">
        <v>79</v>
      </c>
      <c r="C21" s="19" t="s">
        <v>80</v>
      </c>
      <c r="D21" s="24" t="s">
        <v>115</v>
      </c>
      <c r="E21" s="19" t="s">
        <v>116</v>
      </c>
      <c r="F21" s="19" t="s">
        <v>59</v>
      </c>
      <c r="G21" s="19" t="s">
        <v>117</v>
      </c>
      <c r="H21" s="19" t="s">
        <v>118</v>
      </c>
      <c r="I21" s="29" t="s">
        <v>119</v>
      </c>
      <c r="J21" s="19" t="s">
        <v>63</v>
      </c>
      <c r="K21" s="19" t="s">
        <v>64</v>
      </c>
      <c r="L21" s="30">
        <v>0.05</v>
      </c>
      <c r="M21" s="30">
        <v>0.15</v>
      </c>
      <c r="N21" s="30">
        <v>0.28000000000000003</v>
      </c>
      <c r="O21" s="30">
        <v>0.51</v>
      </c>
      <c r="P21" s="30">
        <f t="shared" si="0"/>
        <v>0.51</v>
      </c>
      <c r="Q21" s="19" t="s">
        <v>65</v>
      </c>
      <c r="R21" s="19" t="s">
        <v>86</v>
      </c>
      <c r="S21" s="19" t="s">
        <v>87</v>
      </c>
      <c r="T21" s="19" t="s">
        <v>88</v>
      </c>
      <c r="U21" s="19" t="s">
        <v>69</v>
      </c>
      <c r="V21" s="54">
        <f t="shared" si="1"/>
        <v>0.05</v>
      </c>
      <c r="W21" s="56">
        <v>2.18E-2</v>
      </c>
      <c r="X21" s="56">
        <f>IFERROR(IF(W21/V21&gt;100%,100%,W21/V21),0)</f>
        <v>0.436</v>
      </c>
      <c r="Y21" s="19" t="s">
        <v>120</v>
      </c>
      <c r="Z21" s="19" t="s">
        <v>90</v>
      </c>
      <c r="AA21" s="54">
        <f t="shared" si="2"/>
        <v>0.15</v>
      </c>
      <c r="AB21" s="56">
        <v>0.15790000000000001</v>
      </c>
      <c r="AC21" s="56">
        <f t="shared" si="6"/>
        <v>1</v>
      </c>
      <c r="AD21" s="19" t="s">
        <v>121</v>
      </c>
      <c r="AE21" s="19" t="s">
        <v>73</v>
      </c>
      <c r="AF21" s="54">
        <f t="shared" si="3"/>
        <v>0.28000000000000003</v>
      </c>
      <c r="AG21" s="57">
        <v>0.33</v>
      </c>
      <c r="AH21" s="56">
        <f t="shared" si="7"/>
        <v>1</v>
      </c>
      <c r="AI21" s="19" t="s">
        <v>122</v>
      </c>
      <c r="AJ21" s="19" t="s">
        <v>123</v>
      </c>
      <c r="AK21" s="54">
        <f t="shared" si="4"/>
        <v>0.51</v>
      </c>
      <c r="AL21" s="56">
        <v>0.51600000000000001</v>
      </c>
      <c r="AM21" s="56">
        <f t="shared" si="8"/>
        <v>1</v>
      </c>
      <c r="AN21" s="19" t="s">
        <v>124</v>
      </c>
      <c r="AO21" s="19" t="s">
        <v>77</v>
      </c>
      <c r="AP21" s="54">
        <f t="shared" si="5"/>
        <v>0.51</v>
      </c>
      <c r="AQ21" s="72">
        <f>IFERROR(MAX(W21,AB21,AG21,AL21),0)</f>
        <v>0.51600000000000001</v>
      </c>
      <c r="AR21" s="56">
        <f t="shared" si="9"/>
        <v>1</v>
      </c>
      <c r="AS21" s="71" t="s">
        <v>125</v>
      </c>
    </row>
    <row r="22" spans="1:45" s="28" customFormat="1" ht="409.5" x14ac:dyDescent="0.25">
      <c r="A22" s="20">
        <v>3</v>
      </c>
      <c r="B22" s="19" t="s">
        <v>79</v>
      </c>
      <c r="C22" s="19" t="s">
        <v>80</v>
      </c>
      <c r="D22" s="24" t="s">
        <v>126</v>
      </c>
      <c r="E22" s="19" t="s">
        <v>127</v>
      </c>
      <c r="F22" s="19" t="s">
        <v>59</v>
      </c>
      <c r="G22" s="19" t="s">
        <v>128</v>
      </c>
      <c r="H22" s="19" t="s">
        <v>129</v>
      </c>
      <c r="I22" s="19" t="s">
        <v>130</v>
      </c>
      <c r="J22" s="19" t="s">
        <v>131</v>
      </c>
      <c r="K22" s="19" t="s">
        <v>64</v>
      </c>
      <c r="L22" s="30">
        <v>0.97</v>
      </c>
      <c r="M22" s="30">
        <v>0.97</v>
      </c>
      <c r="N22" s="30">
        <v>0.97</v>
      </c>
      <c r="O22" s="30">
        <v>0.97</v>
      </c>
      <c r="P22" s="30">
        <f t="shared" si="0"/>
        <v>0.97</v>
      </c>
      <c r="Q22" s="19" t="s">
        <v>65</v>
      </c>
      <c r="R22" s="19" t="s">
        <v>86</v>
      </c>
      <c r="S22" s="19" t="s">
        <v>132</v>
      </c>
      <c r="T22" s="19" t="s">
        <v>88</v>
      </c>
      <c r="U22" s="19" t="s">
        <v>69</v>
      </c>
      <c r="V22" s="54">
        <f t="shared" si="1"/>
        <v>0.97</v>
      </c>
      <c r="W22" s="57">
        <v>0.91</v>
      </c>
      <c r="X22" s="56">
        <f>IFERROR(IF(W22/V22&gt;100%,100%,W22/V22),0)</f>
        <v>0.93814432989690733</v>
      </c>
      <c r="Y22" s="19" t="s">
        <v>120</v>
      </c>
      <c r="Z22" s="19" t="s">
        <v>90</v>
      </c>
      <c r="AA22" s="54">
        <f t="shared" si="2"/>
        <v>0.97</v>
      </c>
      <c r="AB22" s="57">
        <v>1</v>
      </c>
      <c r="AC22" s="56">
        <f t="shared" si="6"/>
        <v>1</v>
      </c>
      <c r="AD22" s="19" t="s">
        <v>133</v>
      </c>
      <c r="AE22" s="19" t="s">
        <v>73</v>
      </c>
      <c r="AF22" s="54">
        <f t="shared" si="3"/>
        <v>0.97</v>
      </c>
      <c r="AG22" s="57">
        <v>1</v>
      </c>
      <c r="AH22" s="56">
        <f t="shared" si="7"/>
        <v>1</v>
      </c>
      <c r="AI22" s="19" t="s">
        <v>134</v>
      </c>
      <c r="AJ22" s="19" t="s">
        <v>135</v>
      </c>
      <c r="AK22" s="54">
        <f t="shared" si="4"/>
        <v>0.97</v>
      </c>
      <c r="AL22" s="57">
        <v>1</v>
      </c>
      <c r="AM22" s="56">
        <f>IFERROR(IF(AL22/AK22&gt;100%,100%,AL22/AK22),0)</f>
        <v>1</v>
      </c>
      <c r="AN22" s="19" t="s">
        <v>336</v>
      </c>
      <c r="AO22" s="19" t="s">
        <v>337</v>
      </c>
      <c r="AP22" s="54">
        <f t="shared" si="5"/>
        <v>0.97</v>
      </c>
      <c r="AQ22" s="72">
        <f>IFERROR(AVERAGE(W22,AB22,AG22,AL22)*1,0)</f>
        <v>0.97750000000000004</v>
      </c>
      <c r="AR22" s="56">
        <f t="shared" si="9"/>
        <v>1</v>
      </c>
      <c r="AS22" s="71" t="s">
        <v>95</v>
      </c>
    </row>
    <row r="23" spans="1:45" s="28" customFormat="1" ht="277.5" customHeight="1" x14ac:dyDescent="0.25">
      <c r="A23" s="20">
        <v>3</v>
      </c>
      <c r="B23" s="19" t="s">
        <v>79</v>
      </c>
      <c r="C23" s="19" t="s">
        <v>80</v>
      </c>
      <c r="D23" s="24" t="s">
        <v>136</v>
      </c>
      <c r="E23" s="19" t="s">
        <v>137</v>
      </c>
      <c r="F23" s="19" t="s">
        <v>138</v>
      </c>
      <c r="G23" s="19" t="s">
        <v>139</v>
      </c>
      <c r="H23" s="19" t="s">
        <v>140</v>
      </c>
      <c r="I23" s="19" t="s">
        <v>141</v>
      </c>
      <c r="J23" s="19" t="s">
        <v>63</v>
      </c>
      <c r="K23" s="19" t="s">
        <v>64</v>
      </c>
      <c r="L23" s="30">
        <v>0.4</v>
      </c>
      <c r="M23" s="30">
        <v>0.7</v>
      </c>
      <c r="N23" s="30">
        <v>0.9</v>
      </c>
      <c r="O23" s="30">
        <v>1</v>
      </c>
      <c r="P23" s="30">
        <f t="shared" si="0"/>
        <v>1</v>
      </c>
      <c r="Q23" s="19" t="s">
        <v>65</v>
      </c>
      <c r="R23" s="19" t="s">
        <v>86</v>
      </c>
      <c r="S23" s="19" t="s">
        <v>132</v>
      </c>
      <c r="T23" s="19" t="s">
        <v>88</v>
      </c>
      <c r="U23" s="19" t="s">
        <v>69</v>
      </c>
      <c r="V23" s="54">
        <f t="shared" si="1"/>
        <v>0.4</v>
      </c>
      <c r="W23" s="57">
        <v>0.41</v>
      </c>
      <c r="X23" s="56">
        <f>IFERROR(IF(W23/V23&gt;100%,100%,W23/V23),0)</f>
        <v>1</v>
      </c>
      <c r="Y23" s="53" t="s">
        <v>142</v>
      </c>
      <c r="Z23" s="19" t="s">
        <v>90</v>
      </c>
      <c r="AA23" s="54">
        <f t="shared" si="2"/>
        <v>0.7</v>
      </c>
      <c r="AB23" s="72">
        <v>0.87</v>
      </c>
      <c r="AC23" s="56">
        <f t="shared" si="6"/>
        <v>1</v>
      </c>
      <c r="AD23" s="19" t="s">
        <v>143</v>
      </c>
      <c r="AE23" s="19" t="s">
        <v>73</v>
      </c>
      <c r="AF23" s="54">
        <f t="shared" si="3"/>
        <v>0.9</v>
      </c>
      <c r="AG23" s="57">
        <v>0.22</v>
      </c>
      <c r="AH23" s="56">
        <f t="shared" si="7"/>
        <v>0.24444444444444444</v>
      </c>
      <c r="AI23" s="19" t="s">
        <v>144</v>
      </c>
      <c r="AJ23" s="19" t="s">
        <v>145</v>
      </c>
      <c r="AK23" s="54">
        <f t="shared" si="4"/>
        <v>1</v>
      </c>
      <c r="AL23" s="57">
        <v>1</v>
      </c>
      <c r="AM23" s="56">
        <f>IFERROR(IF(AL23/AK23&gt;100%,100%,AL23/AK23),0)</f>
        <v>1</v>
      </c>
      <c r="AN23" s="85" t="s">
        <v>146</v>
      </c>
      <c r="AO23" s="19" t="s">
        <v>77</v>
      </c>
      <c r="AP23" s="54">
        <f t="shared" si="5"/>
        <v>1</v>
      </c>
      <c r="AQ23" s="72">
        <f>IFERROR(MAX(W23,AB23,AG23,AL23),0)</f>
        <v>1</v>
      </c>
      <c r="AR23" s="56">
        <f t="shared" si="9"/>
        <v>1</v>
      </c>
      <c r="AS23" s="71" t="s">
        <v>95</v>
      </c>
    </row>
    <row r="24" spans="1:45" s="28" customFormat="1" ht="120" x14ac:dyDescent="0.25">
      <c r="A24" s="20">
        <v>4</v>
      </c>
      <c r="B24" s="19" t="s">
        <v>55</v>
      </c>
      <c r="C24" s="19" t="s">
        <v>147</v>
      </c>
      <c r="D24" s="24" t="s">
        <v>148</v>
      </c>
      <c r="E24" s="19" t="s">
        <v>149</v>
      </c>
      <c r="F24" s="19" t="s">
        <v>59</v>
      </c>
      <c r="G24" s="19" t="s">
        <v>150</v>
      </c>
      <c r="H24" s="19" t="s">
        <v>151</v>
      </c>
      <c r="I24" s="19" t="s">
        <v>152</v>
      </c>
      <c r="J24" s="19" t="s">
        <v>153</v>
      </c>
      <c r="K24" s="19" t="s">
        <v>150</v>
      </c>
      <c r="L24" s="27">
        <v>4000</v>
      </c>
      <c r="M24" s="27">
        <v>5108</v>
      </c>
      <c r="N24" s="27">
        <v>5108</v>
      </c>
      <c r="O24" s="27">
        <v>5108</v>
      </c>
      <c r="P24" s="27">
        <f>SUM(L24:O24)</f>
        <v>19324</v>
      </c>
      <c r="Q24" s="19" t="s">
        <v>65</v>
      </c>
      <c r="R24" s="19" t="s">
        <v>154</v>
      </c>
      <c r="S24" s="19" t="s">
        <v>155</v>
      </c>
      <c r="T24" s="19" t="s">
        <v>156</v>
      </c>
      <c r="U24" s="19" t="s">
        <v>157</v>
      </c>
      <c r="V24" s="58">
        <f t="shared" si="1"/>
        <v>4000</v>
      </c>
      <c r="W24" s="55">
        <v>11274</v>
      </c>
      <c r="X24" s="56">
        <f t="shared" ref="X24:X30" si="11">IFERROR(IF(W24/V24&gt;100%,100%,W24/V24),0)</f>
        <v>1</v>
      </c>
      <c r="Y24" s="19" t="s">
        <v>158</v>
      </c>
      <c r="Z24" s="19" t="s">
        <v>159</v>
      </c>
      <c r="AA24" s="58">
        <f t="shared" si="2"/>
        <v>5108</v>
      </c>
      <c r="AB24" s="55">
        <v>12935</v>
      </c>
      <c r="AC24" s="56">
        <f>IFERROR(IF(AB24/AA24&gt;100%,100%,AB24/AA24),0)</f>
        <v>1</v>
      </c>
      <c r="AD24" s="19" t="s">
        <v>160</v>
      </c>
      <c r="AE24" s="19" t="s">
        <v>161</v>
      </c>
      <c r="AF24" s="58">
        <f t="shared" si="3"/>
        <v>5108</v>
      </c>
      <c r="AG24" s="55">
        <v>10495</v>
      </c>
      <c r="AH24" s="56">
        <f t="shared" si="7"/>
        <v>1</v>
      </c>
      <c r="AI24" s="19" t="s">
        <v>162</v>
      </c>
      <c r="AJ24" s="19" t="s">
        <v>163</v>
      </c>
      <c r="AK24" s="58">
        <f t="shared" si="4"/>
        <v>5108</v>
      </c>
      <c r="AL24" s="55">
        <v>7888</v>
      </c>
      <c r="AM24" s="56">
        <f t="shared" ref="AM24" si="12">IFERROR(IF(AL24/AK24&gt;100%,100%,AL24/AK24),0)</f>
        <v>1</v>
      </c>
      <c r="AN24" s="19" t="s">
        <v>164</v>
      </c>
      <c r="AO24" s="19" t="s">
        <v>165</v>
      </c>
      <c r="AP24" s="55">
        <f t="shared" si="5"/>
        <v>19324</v>
      </c>
      <c r="AQ24" s="58">
        <f>IFERROR(W24+AB24+AG24+AL24,0)</f>
        <v>42592</v>
      </c>
      <c r="AR24" s="56">
        <f t="shared" si="9"/>
        <v>1</v>
      </c>
      <c r="AS24" s="71" t="s">
        <v>95</v>
      </c>
    </row>
    <row r="25" spans="1:45" s="28" customFormat="1" ht="120" x14ac:dyDescent="0.25">
      <c r="A25" s="20">
        <v>4</v>
      </c>
      <c r="B25" s="19" t="s">
        <v>55</v>
      </c>
      <c r="C25" s="19" t="s">
        <v>147</v>
      </c>
      <c r="D25" s="24" t="s">
        <v>166</v>
      </c>
      <c r="E25" s="19" t="s">
        <v>167</v>
      </c>
      <c r="F25" s="19" t="s">
        <v>59</v>
      </c>
      <c r="G25" s="19" t="s">
        <v>168</v>
      </c>
      <c r="H25" s="19" t="s">
        <v>169</v>
      </c>
      <c r="I25" s="19" t="s">
        <v>152</v>
      </c>
      <c r="J25" s="19" t="s">
        <v>153</v>
      </c>
      <c r="K25" s="19" t="s">
        <v>168</v>
      </c>
      <c r="L25" s="27">
        <v>900</v>
      </c>
      <c r="M25" s="27">
        <v>936</v>
      </c>
      <c r="N25" s="27">
        <v>936</v>
      </c>
      <c r="O25" s="27">
        <v>936</v>
      </c>
      <c r="P25" s="27">
        <f t="shared" ref="P25:P30" si="13">SUM(L25:O25)</f>
        <v>3708</v>
      </c>
      <c r="Q25" s="19" t="s">
        <v>65</v>
      </c>
      <c r="R25" s="31" t="s">
        <v>170</v>
      </c>
      <c r="S25" s="31" t="s">
        <v>155</v>
      </c>
      <c r="T25" s="19" t="s">
        <v>156</v>
      </c>
      <c r="U25" s="19" t="s">
        <v>157</v>
      </c>
      <c r="V25" s="58">
        <f t="shared" si="1"/>
        <v>900</v>
      </c>
      <c r="W25" s="55">
        <v>1686</v>
      </c>
      <c r="X25" s="56">
        <f t="shared" si="11"/>
        <v>1</v>
      </c>
      <c r="Y25" s="19" t="s">
        <v>171</v>
      </c>
      <c r="Z25" s="19" t="s">
        <v>159</v>
      </c>
      <c r="AA25" s="58">
        <f t="shared" si="2"/>
        <v>936</v>
      </c>
      <c r="AB25" s="55">
        <v>2184</v>
      </c>
      <c r="AC25" s="56">
        <f t="shared" si="6"/>
        <v>1</v>
      </c>
      <c r="AD25" s="19" t="s">
        <v>172</v>
      </c>
      <c r="AE25" s="19" t="s">
        <v>161</v>
      </c>
      <c r="AF25" s="58">
        <f t="shared" si="3"/>
        <v>936</v>
      </c>
      <c r="AG25" s="55">
        <v>1741</v>
      </c>
      <c r="AH25" s="56">
        <f t="shared" si="7"/>
        <v>1</v>
      </c>
      <c r="AI25" s="19" t="s">
        <v>173</v>
      </c>
      <c r="AJ25" s="19" t="s">
        <v>174</v>
      </c>
      <c r="AK25" s="58">
        <f t="shared" si="4"/>
        <v>936</v>
      </c>
      <c r="AL25" s="55">
        <v>1512</v>
      </c>
      <c r="AM25" s="56">
        <f>IFERROR(IF(AL25/AK25&gt;100%,100%,AL25/AK25),0)</f>
        <v>1</v>
      </c>
      <c r="AN25" s="19" t="s">
        <v>175</v>
      </c>
      <c r="AO25" s="19" t="s">
        <v>165</v>
      </c>
      <c r="AP25" s="55">
        <f t="shared" si="5"/>
        <v>3708</v>
      </c>
      <c r="AQ25" s="58">
        <f t="shared" ref="AQ25:AQ30" si="14">IFERROR(W25+AB25+AG25+AL25,0)</f>
        <v>7123</v>
      </c>
      <c r="AR25" s="56">
        <f t="shared" si="9"/>
        <v>1</v>
      </c>
      <c r="AS25" s="71" t="s">
        <v>95</v>
      </c>
    </row>
    <row r="26" spans="1:45" s="28" customFormat="1" ht="120" x14ac:dyDescent="0.25">
      <c r="A26" s="20">
        <v>4</v>
      </c>
      <c r="B26" s="19" t="s">
        <v>55</v>
      </c>
      <c r="C26" s="19" t="s">
        <v>147</v>
      </c>
      <c r="D26" s="24" t="s">
        <v>176</v>
      </c>
      <c r="E26" s="19" t="s">
        <v>177</v>
      </c>
      <c r="F26" s="19" t="s">
        <v>59</v>
      </c>
      <c r="G26" s="19" t="s">
        <v>178</v>
      </c>
      <c r="H26" s="19" t="s">
        <v>179</v>
      </c>
      <c r="I26" s="19" t="s">
        <v>152</v>
      </c>
      <c r="J26" s="19" t="s">
        <v>153</v>
      </c>
      <c r="K26" s="19" t="s">
        <v>180</v>
      </c>
      <c r="L26" s="27">
        <v>51</v>
      </c>
      <c r="M26" s="74">
        <v>87</v>
      </c>
      <c r="N26" s="74">
        <v>20</v>
      </c>
      <c r="O26" s="74">
        <v>22</v>
      </c>
      <c r="P26" s="74">
        <f t="shared" si="13"/>
        <v>180</v>
      </c>
      <c r="Q26" s="19" t="s">
        <v>65</v>
      </c>
      <c r="R26" s="19" t="s">
        <v>181</v>
      </c>
      <c r="S26" s="19" t="s">
        <v>182</v>
      </c>
      <c r="T26" s="19" t="s">
        <v>156</v>
      </c>
      <c r="U26" s="19" t="s">
        <v>157</v>
      </c>
      <c r="V26" s="58">
        <f t="shared" si="1"/>
        <v>51</v>
      </c>
      <c r="W26" s="55">
        <v>1</v>
      </c>
      <c r="X26" s="56">
        <f t="shared" si="11"/>
        <v>1.9607843137254902E-2</v>
      </c>
      <c r="Y26" s="19" t="s">
        <v>183</v>
      </c>
      <c r="Z26" s="19" t="s">
        <v>159</v>
      </c>
      <c r="AA26" s="58">
        <f t="shared" si="2"/>
        <v>87</v>
      </c>
      <c r="AB26" s="55">
        <v>56</v>
      </c>
      <c r="AC26" s="56">
        <f>IFERROR(IF(AB26/AA26&gt;100%,100%,AB26/AA26),0)</f>
        <v>0.64367816091954022</v>
      </c>
      <c r="AD26" s="19" t="s">
        <v>184</v>
      </c>
      <c r="AE26" s="19" t="s">
        <v>161</v>
      </c>
      <c r="AF26" s="58">
        <f t="shared" si="3"/>
        <v>20</v>
      </c>
      <c r="AG26" s="55">
        <v>44</v>
      </c>
      <c r="AH26" s="56">
        <f t="shared" si="7"/>
        <v>1</v>
      </c>
      <c r="AI26" s="19" t="s">
        <v>185</v>
      </c>
      <c r="AJ26" s="19" t="s">
        <v>186</v>
      </c>
      <c r="AK26" s="58">
        <f t="shared" si="4"/>
        <v>22</v>
      </c>
      <c r="AL26" s="55">
        <v>81</v>
      </c>
      <c r="AM26" s="56">
        <f t="shared" ref="AM26:AM27" si="15">IFERROR(IF(AL26/AK26&gt;100%,100%,AL26/AK26),0)</f>
        <v>1</v>
      </c>
      <c r="AN26" s="19" t="s">
        <v>187</v>
      </c>
      <c r="AO26" s="19" t="s">
        <v>165</v>
      </c>
      <c r="AP26" s="55">
        <f t="shared" si="5"/>
        <v>180</v>
      </c>
      <c r="AQ26" s="58">
        <f t="shared" si="14"/>
        <v>182</v>
      </c>
      <c r="AR26" s="56">
        <f t="shared" si="9"/>
        <v>1</v>
      </c>
      <c r="AS26" s="71" t="s">
        <v>188</v>
      </c>
    </row>
    <row r="27" spans="1:45" s="28" customFormat="1" ht="120" x14ac:dyDescent="0.25">
      <c r="A27" s="20">
        <v>4</v>
      </c>
      <c r="B27" s="19" t="s">
        <v>55</v>
      </c>
      <c r="C27" s="19" t="s">
        <v>147</v>
      </c>
      <c r="D27" s="24" t="s">
        <v>189</v>
      </c>
      <c r="E27" s="19" t="s">
        <v>190</v>
      </c>
      <c r="F27" s="19" t="s">
        <v>59</v>
      </c>
      <c r="G27" s="19" t="s">
        <v>191</v>
      </c>
      <c r="H27" s="19" t="s">
        <v>192</v>
      </c>
      <c r="I27" s="19" t="s">
        <v>152</v>
      </c>
      <c r="J27" s="19" t="s">
        <v>153</v>
      </c>
      <c r="K27" s="19" t="s">
        <v>193</v>
      </c>
      <c r="L27" s="37">
        <v>21</v>
      </c>
      <c r="M27" s="75">
        <v>36</v>
      </c>
      <c r="N27" s="75">
        <v>76</v>
      </c>
      <c r="O27" s="75">
        <v>67</v>
      </c>
      <c r="P27" s="74">
        <f t="shared" si="13"/>
        <v>200</v>
      </c>
      <c r="Q27" s="19" t="s">
        <v>65</v>
      </c>
      <c r="R27" s="19" t="s">
        <v>181</v>
      </c>
      <c r="S27" s="19" t="s">
        <v>182</v>
      </c>
      <c r="T27" s="19" t="s">
        <v>156</v>
      </c>
      <c r="U27" s="19" t="s">
        <v>157</v>
      </c>
      <c r="V27" s="58">
        <f t="shared" si="1"/>
        <v>21</v>
      </c>
      <c r="W27" s="55">
        <v>28</v>
      </c>
      <c r="X27" s="56">
        <f t="shared" si="11"/>
        <v>1</v>
      </c>
      <c r="Y27" s="19" t="s">
        <v>194</v>
      </c>
      <c r="Z27" s="19" t="s">
        <v>159</v>
      </c>
      <c r="AA27" s="58">
        <f t="shared" si="2"/>
        <v>36</v>
      </c>
      <c r="AB27" s="55">
        <v>53</v>
      </c>
      <c r="AC27" s="56">
        <f t="shared" si="6"/>
        <v>1</v>
      </c>
      <c r="AD27" s="19" t="s">
        <v>195</v>
      </c>
      <c r="AE27" s="19" t="s">
        <v>161</v>
      </c>
      <c r="AF27" s="58">
        <f t="shared" si="3"/>
        <v>76</v>
      </c>
      <c r="AG27" s="55">
        <v>46</v>
      </c>
      <c r="AH27" s="56">
        <f t="shared" si="7"/>
        <v>0.60526315789473684</v>
      </c>
      <c r="AI27" s="19" t="s">
        <v>196</v>
      </c>
      <c r="AJ27" s="19" t="s">
        <v>197</v>
      </c>
      <c r="AK27" s="58">
        <f t="shared" si="4"/>
        <v>67</v>
      </c>
      <c r="AL27" s="55">
        <v>77</v>
      </c>
      <c r="AM27" s="56">
        <f t="shared" si="15"/>
        <v>1</v>
      </c>
      <c r="AN27" s="19" t="s">
        <v>198</v>
      </c>
      <c r="AO27" s="19" t="s">
        <v>165</v>
      </c>
      <c r="AP27" s="58">
        <f>P27</f>
        <v>200</v>
      </c>
      <c r="AQ27" s="58">
        <f t="shared" si="14"/>
        <v>204</v>
      </c>
      <c r="AR27" s="56">
        <f t="shared" si="9"/>
        <v>1</v>
      </c>
      <c r="AS27" s="71" t="s">
        <v>188</v>
      </c>
    </row>
    <row r="28" spans="1:45" s="28" customFormat="1" ht="105" x14ac:dyDescent="0.25">
      <c r="A28" s="20">
        <v>4</v>
      </c>
      <c r="B28" s="19" t="s">
        <v>55</v>
      </c>
      <c r="C28" s="19" t="s">
        <v>147</v>
      </c>
      <c r="D28" s="24" t="s">
        <v>199</v>
      </c>
      <c r="E28" s="19" t="s">
        <v>200</v>
      </c>
      <c r="F28" s="19" t="s">
        <v>59</v>
      </c>
      <c r="G28" s="19" t="s">
        <v>201</v>
      </c>
      <c r="H28" s="19" t="s">
        <v>202</v>
      </c>
      <c r="I28" s="19" t="s">
        <v>152</v>
      </c>
      <c r="J28" s="19" t="s">
        <v>153</v>
      </c>
      <c r="K28" s="19" t="s">
        <v>203</v>
      </c>
      <c r="L28" s="37">
        <v>30</v>
      </c>
      <c r="M28" s="37">
        <v>39</v>
      </c>
      <c r="N28" s="37">
        <v>39</v>
      </c>
      <c r="O28" s="37">
        <v>36</v>
      </c>
      <c r="P28" s="27">
        <f t="shared" si="13"/>
        <v>144</v>
      </c>
      <c r="Q28" s="19" t="s">
        <v>65</v>
      </c>
      <c r="R28" s="19" t="s">
        <v>204</v>
      </c>
      <c r="S28" s="19" t="s">
        <v>205</v>
      </c>
      <c r="T28" s="19" t="s">
        <v>156</v>
      </c>
      <c r="U28" s="19" t="s">
        <v>157</v>
      </c>
      <c r="V28" s="58">
        <f t="shared" si="1"/>
        <v>30</v>
      </c>
      <c r="W28" s="59">
        <v>55</v>
      </c>
      <c r="X28" s="56">
        <f t="shared" si="11"/>
        <v>1</v>
      </c>
      <c r="Y28" s="19" t="s">
        <v>206</v>
      </c>
      <c r="Z28" s="19" t="s">
        <v>207</v>
      </c>
      <c r="AA28" s="58">
        <f t="shared" si="2"/>
        <v>39</v>
      </c>
      <c r="AB28" s="55">
        <v>62</v>
      </c>
      <c r="AC28" s="56">
        <f>IFERROR(IF(AB28/AA28&gt;100%,100%,AB28/AA28),0)</f>
        <v>1</v>
      </c>
      <c r="AD28" s="19" t="s">
        <v>208</v>
      </c>
      <c r="AE28" s="19" t="s">
        <v>209</v>
      </c>
      <c r="AF28" s="58">
        <f t="shared" si="3"/>
        <v>39</v>
      </c>
      <c r="AG28" s="55">
        <v>49</v>
      </c>
      <c r="AH28" s="56">
        <f t="shared" si="7"/>
        <v>1</v>
      </c>
      <c r="AI28" s="19" t="s">
        <v>210</v>
      </c>
      <c r="AJ28" s="19" t="s">
        <v>211</v>
      </c>
      <c r="AK28" s="58">
        <f t="shared" si="4"/>
        <v>36</v>
      </c>
      <c r="AL28" s="55">
        <v>36</v>
      </c>
      <c r="AM28" s="56">
        <f>IFERROR(IF(AL28/AK28&gt;100%,100%,AL28/AK28),0)</f>
        <v>1</v>
      </c>
      <c r="AN28" s="19" t="s">
        <v>212</v>
      </c>
      <c r="AO28" s="19" t="s">
        <v>213</v>
      </c>
      <c r="AP28" s="58">
        <f>P28</f>
        <v>144</v>
      </c>
      <c r="AQ28" s="58">
        <f t="shared" si="14"/>
        <v>202</v>
      </c>
      <c r="AR28" s="56">
        <f t="shared" si="9"/>
        <v>1</v>
      </c>
      <c r="AS28" s="71" t="s">
        <v>95</v>
      </c>
    </row>
    <row r="29" spans="1:45" s="28" customFormat="1" ht="90" x14ac:dyDescent="0.25">
      <c r="A29" s="20">
        <v>4</v>
      </c>
      <c r="B29" s="19" t="s">
        <v>55</v>
      </c>
      <c r="C29" s="19" t="s">
        <v>147</v>
      </c>
      <c r="D29" s="24" t="s">
        <v>214</v>
      </c>
      <c r="E29" s="19" t="s">
        <v>215</v>
      </c>
      <c r="F29" s="19" t="s">
        <v>59</v>
      </c>
      <c r="G29" s="19" t="s">
        <v>216</v>
      </c>
      <c r="H29" s="19" t="s">
        <v>217</v>
      </c>
      <c r="I29" s="19" t="s">
        <v>152</v>
      </c>
      <c r="J29" s="19" t="s">
        <v>153</v>
      </c>
      <c r="K29" s="19" t="s">
        <v>203</v>
      </c>
      <c r="L29" s="27">
        <v>42</v>
      </c>
      <c r="M29" s="27">
        <v>69</v>
      </c>
      <c r="N29" s="27">
        <v>69</v>
      </c>
      <c r="O29" s="27">
        <v>52</v>
      </c>
      <c r="P29" s="27">
        <f t="shared" si="13"/>
        <v>232</v>
      </c>
      <c r="Q29" s="19" t="s">
        <v>65</v>
      </c>
      <c r="R29" s="19" t="s">
        <v>218</v>
      </c>
      <c r="S29" s="19" t="s">
        <v>205</v>
      </c>
      <c r="T29" s="19" t="s">
        <v>156</v>
      </c>
      <c r="U29" s="19" t="s">
        <v>157</v>
      </c>
      <c r="V29" s="58">
        <f t="shared" si="1"/>
        <v>42</v>
      </c>
      <c r="W29" s="59">
        <v>50</v>
      </c>
      <c r="X29" s="56">
        <f t="shared" si="11"/>
        <v>1</v>
      </c>
      <c r="Y29" s="19" t="s">
        <v>219</v>
      </c>
      <c r="Z29" s="19" t="s">
        <v>207</v>
      </c>
      <c r="AA29" s="58">
        <f t="shared" si="2"/>
        <v>69</v>
      </c>
      <c r="AB29" s="55">
        <v>100</v>
      </c>
      <c r="AC29" s="56">
        <f t="shared" si="6"/>
        <v>1</v>
      </c>
      <c r="AD29" s="19" t="s">
        <v>220</v>
      </c>
      <c r="AE29" s="19" t="s">
        <v>209</v>
      </c>
      <c r="AF29" s="58">
        <f t="shared" si="3"/>
        <v>69</v>
      </c>
      <c r="AG29" s="55">
        <v>80</v>
      </c>
      <c r="AH29" s="56">
        <f t="shared" si="7"/>
        <v>1</v>
      </c>
      <c r="AI29" s="19" t="s">
        <v>221</v>
      </c>
      <c r="AJ29" s="19" t="s">
        <v>222</v>
      </c>
      <c r="AK29" s="58">
        <f t="shared" si="4"/>
        <v>52</v>
      </c>
      <c r="AL29" s="55">
        <v>52</v>
      </c>
      <c r="AM29" s="56">
        <f t="shared" ref="AM29" si="16">IFERROR(IF(AL29/AK29&gt;100%,100%,AL29/AK29),0)</f>
        <v>1</v>
      </c>
      <c r="AN29" s="19" t="s">
        <v>223</v>
      </c>
      <c r="AO29" s="19" t="s">
        <v>207</v>
      </c>
      <c r="AP29" s="55">
        <f t="shared" si="5"/>
        <v>232</v>
      </c>
      <c r="AQ29" s="58">
        <f t="shared" si="14"/>
        <v>282</v>
      </c>
      <c r="AR29" s="56">
        <f t="shared" si="9"/>
        <v>1</v>
      </c>
      <c r="AS29" s="71" t="s">
        <v>224</v>
      </c>
    </row>
    <row r="30" spans="1:45" s="28" customFormat="1" ht="90" x14ac:dyDescent="0.25">
      <c r="A30" s="20">
        <v>4</v>
      </c>
      <c r="B30" s="19" t="s">
        <v>55</v>
      </c>
      <c r="C30" s="19" t="s">
        <v>147</v>
      </c>
      <c r="D30" s="24" t="s">
        <v>225</v>
      </c>
      <c r="E30" s="19" t="s">
        <v>226</v>
      </c>
      <c r="F30" s="19" t="s">
        <v>59</v>
      </c>
      <c r="G30" s="19" t="s">
        <v>227</v>
      </c>
      <c r="H30" s="19" t="s">
        <v>228</v>
      </c>
      <c r="I30" s="19" t="s">
        <v>152</v>
      </c>
      <c r="J30" s="19" t="s">
        <v>153</v>
      </c>
      <c r="K30" s="19" t="s">
        <v>203</v>
      </c>
      <c r="L30" s="27">
        <v>25</v>
      </c>
      <c r="M30" s="27">
        <v>33</v>
      </c>
      <c r="N30" s="27">
        <v>33</v>
      </c>
      <c r="O30" s="27">
        <v>31</v>
      </c>
      <c r="P30" s="27">
        <f t="shared" si="13"/>
        <v>122</v>
      </c>
      <c r="Q30" s="19" t="s">
        <v>65</v>
      </c>
      <c r="R30" s="19" t="s">
        <v>229</v>
      </c>
      <c r="S30" s="19" t="s">
        <v>205</v>
      </c>
      <c r="T30" s="19" t="s">
        <v>156</v>
      </c>
      <c r="U30" s="19" t="s">
        <v>157</v>
      </c>
      <c r="V30" s="58">
        <f t="shared" si="1"/>
        <v>25</v>
      </c>
      <c r="W30" s="59">
        <v>29</v>
      </c>
      <c r="X30" s="56">
        <f t="shared" si="11"/>
        <v>1</v>
      </c>
      <c r="Y30" s="19" t="s">
        <v>230</v>
      </c>
      <c r="Z30" s="19" t="s">
        <v>207</v>
      </c>
      <c r="AA30" s="58">
        <f t="shared" si="2"/>
        <v>33</v>
      </c>
      <c r="AB30" s="133">
        <v>38</v>
      </c>
      <c r="AC30" s="56">
        <f>IFERROR(IF(AB30/AA30&gt;100%,100%,AB30/AA30),0)</f>
        <v>1</v>
      </c>
      <c r="AD30" s="19" t="s">
        <v>231</v>
      </c>
      <c r="AE30" s="19" t="s">
        <v>209</v>
      </c>
      <c r="AF30" s="58">
        <f t="shared" si="3"/>
        <v>33</v>
      </c>
      <c r="AG30" s="55">
        <v>38</v>
      </c>
      <c r="AH30" s="56">
        <f t="shared" si="7"/>
        <v>1</v>
      </c>
      <c r="AI30" s="79" t="s">
        <v>232</v>
      </c>
      <c r="AJ30" s="19" t="s">
        <v>233</v>
      </c>
      <c r="AK30" s="58">
        <f t="shared" si="4"/>
        <v>31</v>
      </c>
      <c r="AL30" s="55">
        <v>31</v>
      </c>
      <c r="AM30" s="56">
        <f>IFERROR(IF(AL30/AK30&gt;100%,100%,AL30/AK30),0)</f>
        <v>1</v>
      </c>
      <c r="AN30" s="19" t="s">
        <v>234</v>
      </c>
      <c r="AO30" s="19" t="s">
        <v>207</v>
      </c>
      <c r="AP30" s="55">
        <f t="shared" si="5"/>
        <v>122</v>
      </c>
      <c r="AQ30" s="58">
        <f t="shared" si="14"/>
        <v>136</v>
      </c>
      <c r="AR30" s="56">
        <f>IFERROR(IF(AQ30/AP30&gt;100%,100%,AQ30/AP30),0)</f>
        <v>1</v>
      </c>
      <c r="AS30" s="71" t="s">
        <v>95</v>
      </c>
    </row>
    <row r="31" spans="1:45" s="5" customFormat="1" ht="18.75" customHeight="1" x14ac:dyDescent="0.25">
      <c r="A31" s="10"/>
      <c r="B31" s="10"/>
      <c r="C31" s="10"/>
      <c r="D31" s="10"/>
      <c r="E31" s="13" t="s">
        <v>235</v>
      </c>
      <c r="F31" s="10"/>
      <c r="G31" s="10"/>
      <c r="H31" s="10"/>
      <c r="I31" s="10"/>
      <c r="J31" s="10"/>
      <c r="K31" s="10"/>
      <c r="L31" s="14"/>
      <c r="M31" s="14"/>
      <c r="N31" s="14"/>
      <c r="O31" s="14"/>
      <c r="P31" s="14"/>
      <c r="Q31" s="10"/>
      <c r="R31" s="10"/>
      <c r="S31" s="10"/>
      <c r="T31" s="10" t="s">
        <v>156</v>
      </c>
      <c r="U31" s="10"/>
      <c r="V31" s="15"/>
      <c r="W31" s="15"/>
      <c r="X31" s="60">
        <f>AVERAGE(X18:X30)*80%</f>
        <v>0.70115397987902539</v>
      </c>
      <c r="Y31" s="14"/>
      <c r="Z31" s="14"/>
      <c r="AA31" s="15"/>
      <c r="AB31" s="15"/>
      <c r="AC31" s="60">
        <f>AVERAGE(AC17:AC30)*80%</f>
        <v>0.72218569082805528</v>
      </c>
      <c r="AD31" s="14"/>
      <c r="AE31" s="14"/>
      <c r="AF31" s="15"/>
      <c r="AG31" s="15"/>
      <c r="AH31" s="80">
        <f>AVERAGE(AH17:AH30)*80%</f>
        <v>0.66576220312686474</v>
      </c>
      <c r="AI31" s="14"/>
      <c r="AJ31" s="14"/>
      <c r="AK31" s="15"/>
      <c r="AL31" s="15"/>
      <c r="AM31" s="60">
        <f>AVERAGE(AM17:AM30)*80%</f>
        <v>0.73589977324263034</v>
      </c>
      <c r="AN31" s="10"/>
      <c r="AO31" s="10"/>
      <c r="AP31" s="15"/>
      <c r="AQ31" s="15"/>
      <c r="AR31" s="60">
        <f>AVERAGE(AR17:AR30)*80%</f>
        <v>0.73589977324263034</v>
      </c>
      <c r="AS31" s="10"/>
    </row>
    <row r="32" spans="1:45" s="41" customFormat="1" ht="180" x14ac:dyDescent="0.25">
      <c r="A32" s="32">
        <v>3</v>
      </c>
      <c r="B32" s="25" t="s">
        <v>79</v>
      </c>
      <c r="C32" s="25" t="s">
        <v>236</v>
      </c>
      <c r="D32" s="32" t="s">
        <v>237</v>
      </c>
      <c r="E32" s="25" t="s">
        <v>238</v>
      </c>
      <c r="F32" s="25" t="s">
        <v>239</v>
      </c>
      <c r="G32" s="25" t="s">
        <v>240</v>
      </c>
      <c r="H32" s="25" t="s">
        <v>241</v>
      </c>
      <c r="I32" s="25" t="s">
        <v>242</v>
      </c>
      <c r="J32" s="38" t="s">
        <v>131</v>
      </c>
      <c r="K32" s="38" t="s">
        <v>243</v>
      </c>
      <c r="L32" s="39" t="s">
        <v>244</v>
      </c>
      <c r="M32" s="40">
        <v>0.8</v>
      </c>
      <c r="N32" s="39" t="s">
        <v>244</v>
      </c>
      <c r="O32" s="40">
        <v>0.8</v>
      </c>
      <c r="P32" s="40">
        <v>0.8</v>
      </c>
      <c r="Q32" s="25" t="s">
        <v>65</v>
      </c>
      <c r="R32" s="25" t="s">
        <v>245</v>
      </c>
      <c r="S32" s="25" t="s">
        <v>246</v>
      </c>
      <c r="T32" s="25" t="s">
        <v>247</v>
      </c>
      <c r="U32" s="25" t="s">
        <v>248</v>
      </c>
      <c r="V32" s="61">
        <v>0</v>
      </c>
      <c r="W32" s="67">
        <v>0</v>
      </c>
      <c r="X32" s="67">
        <f>IFERROR(IF(W32/V32&gt;100%,100%,W32/V32),0)</f>
        <v>0</v>
      </c>
      <c r="Y32" s="25" t="s">
        <v>70</v>
      </c>
      <c r="Z32" s="25" t="s">
        <v>71</v>
      </c>
      <c r="AA32" s="66">
        <f>M32</f>
        <v>0.8</v>
      </c>
      <c r="AB32" s="63">
        <v>0.6</v>
      </c>
      <c r="AC32" s="67">
        <f t="shared" ref="AC32:AC38" si="17">IFERROR(IF(AB32/AA32&gt;100%,100%,AB32/AA32),0)</f>
        <v>0.74999999999999989</v>
      </c>
      <c r="AD32" s="25" t="s">
        <v>249</v>
      </c>
      <c r="AE32" s="25" t="s">
        <v>250</v>
      </c>
      <c r="AF32" s="63">
        <v>0</v>
      </c>
      <c r="AG32" s="65">
        <v>0</v>
      </c>
      <c r="AH32" s="67">
        <f t="shared" ref="AH32:AH38" si="18">IFERROR(IF(AG32/AF32&gt;100%,100%,AG32/AF32),0)</f>
        <v>0</v>
      </c>
      <c r="AI32" s="25" t="s">
        <v>251</v>
      </c>
      <c r="AJ32" s="25" t="s">
        <v>251</v>
      </c>
      <c r="AK32" s="66">
        <f>O32</f>
        <v>0.8</v>
      </c>
      <c r="AL32" s="63">
        <v>0.8</v>
      </c>
      <c r="AM32" s="67">
        <f>IFERROR(IF(AL32/AK32&gt;100%,100%,AL32/AK32),0)</f>
        <v>1</v>
      </c>
      <c r="AN32" s="25" t="s">
        <v>252</v>
      </c>
      <c r="AO32" s="25" t="s">
        <v>253</v>
      </c>
      <c r="AP32" s="66">
        <f>P32</f>
        <v>0.8</v>
      </c>
      <c r="AQ32" s="65">
        <f>IFERROR(AVERAGE(AB32,AL32)*1,0)</f>
        <v>0.7</v>
      </c>
      <c r="AR32" s="70">
        <f>IFERROR(IF(AQ32/AP32&gt;100%,100%,AQ32/AP32),0)</f>
        <v>0.87499999999999989</v>
      </c>
      <c r="AS32" s="25" t="s">
        <v>254</v>
      </c>
    </row>
    <row r="33" spans="1:45" s="41" customFormat="1" ht="150" x14ac:dyDescent="0.25">
      <c r="A33" s="32">
        <v>5</v>
      </c>
      <c r="B33" s="25" t="s">
        <v>255</v>
      </c>
      <c r="C33" s="25" t="s">
        <v>256</v>
      </c>
      <c r="D33" s="32" t="s">
        <v>257</v>
      </c>
      <c r="E33" s="42" t="s">
        <v>258</v>
      </c>
      <c r="F33" s="42" t="s">
        <v>239</v>
      </c>
      <c r="G33" s="42" t="s">
        <v>259</v>
      </c>
      <c r="H33" s="42" t="s">
        <v>260</v>
      </c>
      <c r="I33" s="42" t="s">
        <v>261</v>
      </c>
      <c r="J33" s="42" t="s">
        <v>262</v>
      </c>
      <c r="K33" s="42" t="s">
        <v>259</v>
      </c>
      <c r="L33" s="43" t="s">
        <v>251</v>
      </c>
      <c r="M33" s="44">
        <v>1</v>
      </c>
      <c r="N33" s="44">
        <v>1</v>
      </c>
      <c r="O33" s="45">
        <v>1</v>
      </c>
      <c r="P33" s="45">
        <v>1</v>
      </c>
      <c r="Q33" s="42" t="s">
        <v>263</v>
      </c>
      <c r="R33" s="42" t="s">
        <v>264</v>
      </c>
      <c r="S33" s="42" t="s">
        <v>265</v>
      </c>
      <c r="T33" s="46" t="s">
        <v>266</v>
      </c>
      <c r="U33" s="47" t="s">
        <v>267</v>
      </c>
      <c r="V33" s="61">
        <v>0</v>
      </c>
      <c r="W33" s="67">
        <v>0</v>
      </c>
      <c r="X33" s="67">
        <f t="shared" ref="X33:X38" si="19">IFERROR(IF(W33/V33&gt;100%,100%,W33/V33),0)</f>
        <v>0</v>
      </c>
      <c r="Y33" s="25" t="s">
        <v>70</v>
      </c>
      <c r="Z33" s="25" t="s">
        <v>71</v>
      </c>
      <c r="AA33" s="66">
        <f>M33</f>
        <v>1</v>
      </c>
      <c r="AB33" s="67">
        <v>0.95189999999999997</v>
      </c>
      <c r="AC33" s="67">
        <f t="shared" si="17"/>
        <v>0.95189999999999997</v>
      </c>
      <c r="AD33" s="25" t="s">
        <v>268</v>
      </c>
      <c r="AE33" s="25" t="s">
        <v>269</v>
      </c>
      <c r="AF33" s="66">
        <f>N33</f>
        <v>1</v>
      </c>
      <c r="AG33" s="67">
        <v>0.95189999999999997</v>
      </c>
      <c r="AH33" s="67">
        <f t="shared" si="18"/>
        <v>0.95189999999999997</v>
      </c>
      <c r="AI33" s="25" t="s">
        <v>270</v>
      </c>
      <c r="AJ33" s="25" t="s">
        <v>271</v>
      </c>
      <c r="AK33" s="66">
        <f>O33</f>
        <v>1</v>
      </c>
      <c r="AL33" s="67">
        <v>0.95189999999999997</v>
      </c>
      <c r="AM33" s="67">
        <f t="shared" ref="AM33:AM38" si="20">IFERROR(IF(AL33/AK33&gt;100%,100%,AL33/AK33),0)</f>
        <v>0.95189999999999997</v>
      </c>
      <c r="AN33" s="25" t="s">
        <v>272</v>
      </c>
      <c r="AO33" s="25" t="s">
        <v>273</v>
      </c>
      <c r="AP33" s="66">
        <f>P33</f>
        <v>1</v>
      </c>
      <c r="AQ33" s="65">
        <f>IFERROR(AVERAGE(AB33,AG33,AL33)*1,0)</f>
        <v>0.95189999999999986</v>
      </c>
      <c r="AR33" s="70">
        <f t="shared" ref="AR33:AR38" si="21">IFERROR(IF(AQ33/AP33&gt;100%,100%,AQ33/AP33),0)</f>
        <v>0.95189999999999986</v>
      </c>
      <c r="AS33" s="25" t="s">
        <v>274</v>
      </c>
    </row>
    <row r="34" spans="1:45" s="41" customFormat="1" ht="90" x14ac:dyDescent="0.25">
      <c r="A34" s="32">
        <v>3</v>
      </c>
      <c r="B34" s="25" t="s">
        <v>79</v>
      </c>
      <c r="C34" s="25" t="s">
        <v>236</v>
      </c>
      <c r="D34" s="32" t="s">
        <v>275</v>
      </c>
      <c r="E34" s="25" t="s">
        <v>276</v>
      </c>
      <c r="F34" s="25" t="s">
        <v>239</v>
      </c>
      <c r="G34" s="25" t="s">
        <v>277</v>
      </c>
      <c r="H34" s="25" t="s">
        <v>278</v>
      </c>
      <c r="I34" s="32" t="s">
        <v>279</v>
      </c>
      <c r="J34" s="26" t="s">
        <v>153</v>
      </c>
      <c r="K34" s="25" t="s">
        <v>277</v>
      </c>
      <c r="L34" s="48">
        <v>0</v>
      </c>
      <c r="M34" s="48">
        <v>1</v>
      </c>
      <c r="N34" s="48">
        <v>0</v>
      </c>
      <c r="O34" s="48">
        <v>1</v>
      </c>
      <c r="P34" s="48">
        <v>2</v>
      </c>
      <c r="Q34" s="25" t="s">
        <v>65</v>
      </c>
      <c r="R34" s="42" t="s">
        <v>280</v>
      </c>
      <c r="S34" s="42" t="s">
        <v>280</v>
      </c>
      <c r="T34" s="42" t="s">
        <v>247</v>
      </c>
      <c r="U34" s="42" t="s">
        <v>247</v>
      </c>
      <c r="V34" s="61">
        <f>L34</f>
        <v>0</v>
      </c>
      <c r="W34" s="67">
        <v>0</v>
      </c>
      <c r="X34" s="67">
        <f t="shared" si="19"/>
        <v>0</v>
      </c>
      <c r="Y34" s="25" t="s">
        <v>70</v>
      </c>
      <c r="Z34" s="25" t="s">
        <v>71</v>
      </c>
      <c r="AA34" s="61">
        <f>M34</f>
        <v>1</v>
      </c>
      <c r="AB34" s="62">
        <v>1</v>
      </c>
      <c r="AC34" s="67">
        <f t="shared" si="17"/>
        <v>1</v>
      </c>
      <c r="AD34" s="25" t="s">
        <v>281</v>
      </c>
      <c r="AE34" s="25" t="s">
        <v>282</v>
      </c>
      <c r="AF34" s="61">
        <f>N34</f>
        <v>0</v>
      </c>
      <c r="AG34" s="73">
        <v>0</v>
      </c>
      <c r="AH34" s="67">
        <f t="shared" si="18"/>
        <v>0</v>
      </c>
      <c r="AI34" s="25" t="s">
        <v>251</v>
      </c>
      <c r="AJ34" s="25" t="s">
        <v>251</v>
      </c>
      <c r="AK34" s="61">
        <f>O34</f>
        <v>1</v>
      </c>
      <c r="AL34" s="62">
        <v>1</v>
      </c>
      <c r="AM34" s="67">
        <f t="shared" si="20"/>
        <v>1</v>
      </c>
      <c r="AN34" s="25" t="s">
        <v>283</v>
      </c>
      <c r="AO34" s="25" t="s">
        <v>284</v>
      </c>
      <c r="AP34" s="62">
        <f>P34</f>
        <v>2</v>
      </c>
      <c r="AQ34" s="61">
        <f>IFERROR(AB34+AL34,0)</f>
        <v>2</v>
      </c>
      <c r="AR34" s="70">
        <f t="shared" si="21"/>
        <v>1</v>
      </c>
      <c r="AS34" s="25" t="s">
        <v>95</v>
      </c>
    </row>
    <row r="35" spans="1:45" s="41" customFormat="1" ht="195" x14ac:dyDescent="0.25">
      <c r="A35" s="32">
        <v>3</v>
      </c>
      <c r="B35" s="25" t="s">
        <v>79</v>
      </c>
      <c r="C35" s="25" t="s">
        <v>285</v>
      </c>
      <c r="D35" s="32" t="s">
        <v>286</v>
      </c>
      <c r="E35" s="42" t="s">
        <v>287</v>
      </c>
      <c r="F35" s="42" t="s">
        <v>239</v>
      </c>
      <c r="G35" s="42" t="s">
        <v>288</v>
      </c>
      <c r="H35" s="42" t="s">
        <v>289</v>
      </c>
      <c r="I35" s="42" t="s">
        <v>290</v>
      </c>
      <c r="J35" s="42" t="s">
        <v>153</v>
      </c>
      <c r="K35" s="42" t="s">
        <v>291</v>
      </c>
      <c r="L35" s="49">
        <v>1</v>
      </c>
      <c r="M35" s="49">
        <v>0</v>
      </c>
      <c r="N35" s="49">
        <v>0</v>
      </c>
      <c r="O35" s="49">
        <v>0</v>
      </c>
      <c r="P35" s="49">
        <v>1</v>
      </c>
      <c r="Q35" s="42" t="s">
        <v>65</v>
      </c>
      <c r="R35" s="42" t="s">
        <v>292</v>
      </c>
      <c r="S35" s="42" t="s">
        <v>293</v>
      </c>
      <c r="T35" s="42" t="s">
        <v>247</v>
      </c>
      <c r="U35" s="42" t="s">
        <v>294</v>
      </c>
      <c r="V35" s="64">
        <v>1</v>
      </c>
      <c r="W35" s="65">
        <f>26/27</f>
        <v>0.96296296296296291</v>
      </c>
      <c r="X35" s="67">
        <f t="shared" si="19"/>
        <v>0.96296296296296291</v>
      </c>
      <c r="Y35" s="25" t="s">
        <v>295</v>
      </c>
      <c r="Z35" s="25" t="s">
        <v>296</v>
      </c>
      <c r="AA35" s="61">
        <v>0</v>
      </c>
      <c r="AB35" s="67">
        <v>0</v>
      </c>
      <c r="AC35" s="67">
        <f t="shared" si="17"/>
        <v>0</v>
      </c>
      <c r="AD35" s="25" t="s">
        <v>71</v>
      </c>
      <c r="AE35" s="25" t="s">
        <v>70</v>
      </c>
      <c r="AF35" s="63">
        <v>0</v>
      </c>
      <c r="AG35" s="65">
        <v>0</v>
      </c>
      <c r="AH35" s="67">
        <f t="shared" si="18"/>
        <v>0</v>
      </c>
      <c r="AI35" s="25" t="s">
        <v>251</v>
      </c>
      <c r="AJ35" s="25" t="s">
        <v>251</v>
      </c>
      <c r="AK35" s="61" t="s">
        <v>297</v>
      </c>
      <c r="AL35" s="63">
        <v>0</v>
      </c>
      <c r="AM35" s="67">
        <f t="shared" si="20"/>
        <v>0</v>
      </c>
      <c r="AN35" s="25" t="s">
        <v>71</v>
      </c>
      <c r="AO35" s="25" t="s">
        <v>71</v>
      </c>
      <c r="AP35" s="63">
        <v>1</v>
      </c>
      <c r="AQ35" s="65">
        <f>IFERROR(W35+AB35+AG35+AL35,0)</f>
        <v>0.96296296296296291</v>
      </c>
      <c r="AR35" s="70">
        <f t="shared" si="21"/>
        <v>0.96296296296296291</v>
      </c>
      <c r="AS35" s="25" t="s">
        <v>298</v>
      </c>
    </row>
    <row r="36" spans="1:45" s="41" customFormat="1" ht="195" x14ac:dyDescent="0.25">
      <c r="A36" s="32">
        <v>3</v>
      </c>
      <c r="B36" s="25" t="s">
        <v>79</v>
      </c>
      <c r="C36" s="25" t="s">
        <v>285</v>
      </c>
      <c r="D36" s="32" t="s">
        <v>299</v>
      </c>
      <c r="E36" s="42" t="s">
        <v>300</v>
      </c>
      <c r="F36" s="42" t="s">
        <v>239</v>
      </c>
      <c r="G36" s="42" t="s">
        <v>301</v>
      </c>
      <c r="H36" s="42" t="s">
        <v>302</v>
      </c>
      <c r="I36" s="42" t="s">
        <v>141</v>
      </c>
      <c r="J36" s="42" t="s">
        <v>131</v>
      </c>
      <c r="K36" s="42" t="s">
        <v>301</v>
      </c>
      <c r="L36" s="49">
        <v>1</v>
      </c>
      <c r="M36" s="49">
        <v>1</v>
      </c>
      <c r="N36" s="49">
        <v>1</v>
      </c>
      <c r="O36" s="49">
        <v>1</v>
      </c>
      <c r="P36" s="49">
        <v>1</v>
      </c>
      <c r="Q36" s="42" t="s">
        <v>303</v>
      </c>
      <c r="R36" s="42" t="s">
        <v>304</v>
      </c>
      <c r="S36" s="42" t="s">
        <v>305</v>
      </c>
      <c r="T36" s="42" t="s">
        <v>247</v>
      </c>
      <c r="U36" s="42" t="s">
        <v>294</v>
      </c>
      <c r="V36" s="66">
        <f>L36</f>
        <v>1</v>
      </c>
      <c r="W36" s="67">
        <f>27/60</f>
        <v>0.45</v>
      </c>
      <c r="X36" s="67">
        <f t="shared" si="19"/>
        <v>0.45</v>
      </c>
      <c r="Y36" s="25" t="s">
        <v>306</v>
      </c>
      <c r="Z36" s="25" t="s">
        <v>296</v>
      </c>
      <c r="AA36" s="66">
        <f>M36</f>
        <v>1</v>
      </c>
      <c r="AB36" s="65">
        <f>89/121</f>
        <v>0.73553719008264462</v>
      </c>
      <c r="AC36" s="67">
        <f t="shared" si="17"/>
        <v>0.73553719008264462</v>
      </c>
      <c r="AD36" s="25" t="s">
        <v>307</v>
      </c>
      <c r="AE36" s="25" t="s">
        <v>308</v>
      </c>
      <c r="AF36" s="66">
        <f>N36</f>
        <v>1</v>
      </c>
      <c r="AG36" s="65">
        <f>102/117</f>
        <v>0.87179487179487181</v>
      </c>
      <c r="AH36" s="67">
        <f t="shared" si="18"/>
        <v>0.87179487179487181</v>
      </c>
      <c r="AI36" s="25" t="s">
        <v>309</v>
      </c>
      <c r="AJ36" s="25" t="s">
        <v>310</v>
      </c>
      <c r="AK36" s="66">
        <f>O36</f>
        <v>1</v>
      </c>
      <c r="AL36" s="63">
        <f>120/125</f>
        <v>0.96</v>
      </c>
      <c r="AM36" s="67">
        <f t="shared" si="20"/>
        <v>0.96</v>
      </c>
      <c r="AN36" s="25" t="s">
        <v>311</v>
      </c>
      <c r="AO36" s="25" t="s">
        <v>312</v>
      </c>
      <c r="AP36" s="66">
        <f>P36</f>
        <v>1</v>
      </c>
      <c r="AQ36" s="65">
        <f>IFERROR(AVERAGE(W36,AB36,AG36,AL36)*1,0)</f>
        <v>0.75433301546937903</v>
      </c>
      <c r="AR36" s="70">
        <f t="shared" si="21"/>
        <v>0.75433301546937903</v>
      </c>
      <c r="AS36" s="25" t="s">
        <v>313</v>
      </c>
    </row>
    <row r="37" spans="1:45" s="41" customFormat="1" ht="108.75" customHeight="1" x14ac:dyDescent="0.25">
      <c r="A37" s="32">
        <v>3</v>
      </c>
      <c r="B37" s="25" t="s">
        <v>79</v>
      </c>
      <c r="C37" s="25" t="s">
        <v>314</v>
      </c>
      <c r="D37" s="32" t="s">
        <v>315</v>
      </c>
      <c r="E37" s="25" t="s">
        <v>316</v>
      </c>
      <c r="F37" s="42" t="s">
        <v>239</v>
      </c>
      <c r="G37" s="25" t="s">
        <v>317</v>
      </c>
      <c r="H37" s="25" t="s">
        <v>318</v>
      </c>
      <c r="I37" s="25" t="s">
        <v>319</v>
      </c>
      <c r="J37" s="50" t="s">
        <v>153</v>
      </c>
      <c r="K37" s="25" t="s">
        <v>317</v>
      </c>
      <c r="L37" s="51">
        <v>0</v>
      </c>
      <c r="M37" s="51">
        <v>1</v>
      </c>
      <c r="N37" s="51">
        <v>0</v>
      </c>
      <c r="O37" s="51">
        <v>0</v>
      </c>
      <c r="P37" s="52">
        <v>1</v>
      </c>
      <c r="Q37" s="25" t="s">
        <v>65</v>
      </c>
      <c r="R37" s="25" t="s">
        <v>317</v>
      </c>
      <c r="S37" s="25" t="s">
        <v>320</v>
      </c>
      <c r="T37" s="25" t="s">
        <v>247</v>
      </c>
      <c r="U37" s="25" t="s">
        <v>321</v>
      </c>
      <c r="V37" s="61">
        <f>L37</f>
        <v>0</v>
      </c>
      <c r="W37" s="67">
        <v>0</v>
      </c>
      <c r="X37" s="67">
        <f t="shared" si="19"/>
        <v>0</v>
      </c>
      <c r="Y37" s="25" t="s">
        <v>70</v>
      </c>
      <c r="Z37" s="25" t="s">
        <v>71</v>
      </c>
      <c r="AA37" s="61">
        <f>M37</f>
        <v>1</v>
      </c>
      <c r="AB37" s="82">
        <v>0.7</v>
      </c>
      <c r="AC37" s="67">
        <f t="shared" si="17"/>
        <v>0.7</v>
      </c>
      <c r="AD37" s="26" t="s">
        <v>322</v>
      </c>
      <c r="AE37" s="25" t="s">
        <v>323</v>
      </c>
      <c r="AF37" s="61">
        <f>N37</f>
        <v>0</v>
      </c>
      <c r="AG37" s="73">
        <v>0</v>
      </c>
      <c r="AH37" s="67">
        <f t="shared" si="18"/>
        <v>0</v>
      </c>
      <c r="AI37" s="25" t="s">
        <v>251</v>
      </c>
      <c r="AJ37" s="25" t="s">
        <v>251</v>
      </c>
      <c r="AK37" s="61">
        <f>O37</f>
        <v>0</v>
      </c>
      <c r="AL37" s="63">
        <v>0</v>
      </c>
      <c r="AM37" s="67">
        <f t="shared" si="20"/>
        <v>0</v>
      </c>
      <c r="AN37" s="25" t="s">
        <v>71</v>
      </c>
      <c r="AO37" s="25" t="s">
        <v>71</v>
      </c>
      <c r="AP37" s="62">
        <f>P37</f>
        <v>1</v>
      </c>
      <c r="AQ37" s="81">
        <f>IFERROR(W37+AB37+AG37+AL37,0)</f>
        <v>0.7</v>
      </c>
      <c r="AR37" s="78">
        <f t="shared" si="21"/>
        <v>0.7</v>
      </c>
      <c r="AS37" s="25" t="s">
        <v>324</v>
      </c>
    </row>
    <row r="38" spans="1:45" s="41" customFormat="1" ht="112.5" customHeight="1" x14ac:dyDescent="0.25">
      <c r="A38" s="32">
        <v>3</v>
      </c>
      <c r="B38" s="25" t="s">
        <v>79</v>
      </c>
      <c r="C38" s="25" t="s">
        <v>314</v>
      </c>
      <c r="D38" s="32" t="s">
        <v>325</v>
      </c>
      <c r="E38" s="25" t="s">
        <v>326</v>
      </c>
      <c r="F38" s="42" t="s">
        <v>239</v>
      </c>
      <c r="G38" s="25" t="s">
        <v>327</v>
      </c>
      <c r="H38" s="25" t="s">
        <v>328</v>
      </c>
      <c r="I38" s="25" t="s">
        <v>319</v>
      </c>
      <c r="J38" s="50" t="s">
        <v>153</v>
      </c>
      <c r="K38" s="25" t="s">
        <v>327</v>
      </c>
      <c r="L38" s="52">
        <v>0</v>
      </c>
      <c r="M38" s="52">
        <v>0</v>
      </c>
      <c r="N38" s="52">
        <v>0</v>
      </c>
      <c r="O38" s="52">
        <v>1</v>
      </c>
      <c r="P38" s="52">
        <v>1</v>
      </c>
      <c r="Q38" s="25" t="s">
        <v>65</v>
      </c>
      <c r="R38" s="25" t="s">
        <v>329</v>
      </c>
      <c r="S38" s="25" t="s">
        <v>330</v>
      </c>
      <c r="T38" s="25" t="s">
        <v>247</v>
      </c>
      <c r="U38" s="25" t="s">
        <v>321</v>
      </c>
      <c r="V38" s="61">
        <f>L38</f>
        <v>0</v>
      </c>
      <c r="W38" s="67">
        <v>0</v>
      </c>
      <c r="X38" s="67">
        <f t="shared" si="19"/>
        <v>0</v>
      </c>
      <c r="Y38" s="25" t="s">
        <v>70</v>
      </c>
      <c r="Z38" s="25" t="s">
        <v>71</v>
      </c>
      <c r="AA38" s="61">
        <f>M38</f>
        <v>0</v>
      </c>
      <c r="AB38" s="67">
        <v>0</v>
      </c>
      <c r="AC38" s="67">
        <f t="shared" si="17"/>
        <v>0</v>
      </c>
      <c r="AD38" s="25" t="s">
        <v>71</v>
      </c>
      <c r="AE38" s="25" t="s">
        <v>70</v>
      </c>
      <c r="AF38" s="61">
        <f>N38</f>
        <v>0</v>
      </c>
      <c r="AG38" s="73">
        <v>0</v>
      </c>
      <c r="AH38" s="67">
        <f t="shared" si="18"/>
        <v>0</v>
      </c>
      <c r="AI38" s="25" t="s">
        <v>251</v>
      </c>
      <c r="AJ38" s="25" t="s">
        <v>251</v>
      </c>
      <c r="AK38" s="61">
        <f>O38</f>
        <v>1</v>
      </c>
      <c r="AL38" s="63">
        <v>0</v>
      </c>
      <c r="AM38" s="67">
        <f t="shared" si="20"/>
        <v>0</v>
      </c>
      <c r="AN38" s="25" t="s">
        <v>331</v>
      </c>
      <c r="AO38" s="25" t="s">
        <v>332</v>
      </c>
      <c r="AP38" s="62">
        <f>P38</f>
        <v>1</v>
      </c>
      <c r="AQ38" s="73">
        <f>IFERROR(W38+AB38+AG38+AL38,0)</f>
        <v>0</v>
      </c>
      <c r="AR38" s="70">
        <f t="shared" si="21"/>
        <v>0</v>
      </c>
      <c r="AS38" s="42" t="s">
        <v>333</v>
      </c>
    </row>
    <row r="39" spans="1:45" s="5" customFormat="1" ht="15.75" x14ac:dyDescent="0.25">
      <c r="A39" s="10"/>
      <c r="B39" s="10"/>
      <c r="C39" s="10"/>
      <c r="D39" s="10"/>
      <c r="E39" s="11" t="s">
        <v>334</v>
      </c>
      <c r="F39" s="11"/>
      <c r="G39" s="11"/>
      <c r="H39" s="11"/>
      <c r="I39" s="11"/>
      <c r="J39" s="11"/>
      <c r="K39" s="11"/>
      <c r="L39" s="12"/>
      <c r="M39" s="12"/>
      <c r="N39" s="12"/>
      <c r="O39" s="12"/>
      <c r="P39" s="12"/>
      <c r="Q39" s="11"/>
      <c r="R39" s="10"/>
      <c r="S39" s="10"/>
      <c r="T39" s="10"/>
      <c r="U39" s="10"/>
      <c r="V39" s="16"/>
      <c r="W39" s="16"/>
      <c r="X39" s="68">
        <f>AVERAGE(X35,X36)*20%</f>
        <v>0.14129629629629631</v>
      </c>
      <c r="Y39" s="10"/>
      <c r="Z39" s="10"/>
      <c r="AA39" s="16"/>
      <c r="AB39" s="16"/>
      <c r="AC39" s="68">
        <f>AVERAGE(AC32,AC33,AC34,AC36,AC37)*20%</f>
        <v>0.16549748760330577</v>
      </c>
      <c r="AD39" s="10"/>
      <c r="AE39" s="10"/>
      <c r="AF39" s="16"/>
      <c r="AG39" s="16"/>
      <c r="AH39" s="68">
        <f>AVERAGE(AH33,AH36)*20%</f>
        <v>0.1823694871794872</v>
      </c>
      <c r="AI39" s="10"/>
      <c r="AJ39" s="10"/>
      <c r="AK39" s="16"/>
      <c r="AL39" s="16"/>
      <c r="AM39" s="68">
        <f>AVERAGE(AM32,AM33,AM34,AM36,AM38)*20%</f>
        <v>0.15647600000000003</v>
      </c>
      <c r="AN39" s="10"/>
      <c r="AO39" s="10"/>
      <c r="AP39" s="16"/>
      <c r="AQ39" s="16"/>
      <c r="AR39" s="68">
        <f>AVERAGE(AR32,AR33,AR34,AR35,AR36,AR37,AR38)*20%</f>
        <v>0.14983417081235262</v>
      </c>
      <c r="AS39" s="10"/>
    </row>
    <row r="40" spans="1:45" s="9" customFormat="1" ht="18.75" x14ac:dyDescent="0.3">
      <c r="A40" s="6"/>
      <c r="B40" s="6"/>
      <c r="C40" s="6"/>
      <c r="D40" s="6"/>
      <c r="E40" s="7" t="s">
        <v>335</v>
      </c>
      <c r="F40" s="6"/>
      <c r="G40" s="6"/>
      <c r="H40" s="6"/>
      <c r="I40" s="6"/>
      <c r="J40" s="6"/>
      <c r="K40" s="6"/>
      <c r="L40" s="8"/>
      <c r="M40" s="8"/>
      <c r="N40" s="8"/>
      <c r="O40" s="8"/>
      <c r="P40" s="8"/>
      <c r="Q40" s="6"/>
      <c r="R40" s="6"/>
      <c r="S40" s="6"/>
      <c r="T40" s="6"/>
      <c r="U40" s="6"/>
      <c r="V40" s="17"/>
      <c r="W40" s="17"/>
      <c r="X40" s="69">
        <f>X31+X39</f>
        <v>0.84245027617532164</v>
      </c>
      <c r="Y40" s="6"/>
      <c r="Z40" s="6"/>
      <c r="AA40" s="17"/>
      <c r="AB40" s="17"/>
      <c r="AC40" s="69">
        <f>AC31+AC39</f>
        <v>0.88768317843136102</v>
      </c>
      <c r="AD40" s="6"/>
      <c r="AE40" s="6"/>
      <c r="AF40" s="17"/>
      <c r="AG40" s="17"/>
      <c r="AH40" s="69">
        <f>AH31+AH39</f>
        <v>0.84813169030635194</v>
      </c>
      <c r="AI40" s="6"/>
      <c r="AJ40" s="6"/>
      <c r="AK40" s="17"/>
      <c r="AL40" s="17"/>
      <c r="AM40" s="69">
        <f>AM31+AM39</f>
        <v>0.8923757732426304</v>
      </c>
      <c r="AN40" s="6"/>
      <c r="AO40" s="6"/>
      <c r="AP40" s="17"/>
      <c r="AQ40" s="17"/>
      <c r="AR40" s="69">
        <f>AR31+AR39</f>
        <v>0.88573394405498296</v>
      </c>
      <c r="AS40" s="6"/>
    </row>
  </sheetData>
  <mergeCells count="22">
    <mergeCell ref="V14:Z15"/>
    <mergeCell ref="AA14:AE15"/>
    <mergeCell ref="AF14:AJ15"/>
    <mergeCell ref="AK14:AO15"/>
    <mergeCell ref="AP14:AS15"/>
    <mergeCell ref="A14:B15"/>
    <mergeCell ref="C14:C16"/>
    <mergeCell ref="A1:K1"/>
    <mergeCell ref="L1:P1"/>
    <mergeCell ref="D14:F15"/>
    <mergeCell ref="G14:Q15"/>
    <mergeCell ref="A2:K2"/>
    <mergeCell ref="H10:K10"/>
    <mergeCell ref="H11:K11"/>
    <mergeCell ref="H12:K12"/>
    <mergeCell ref="R14:U15"/>
    <mergeCell ref="F4:K4"/>
    <mergeCell ref="H5:K5"/>
    <mergeCell ref="H6:K6"/>
    <mergeCell ref="H7:K7"/>
    <mergeCell ref="H8:K8"/>
    <mergeCell ref="H9:K9"/>
  </mergeCells>
  <phoneticPr fontId="14" type="noConversion"/>
  <dataValidations count="1">
    <dataValidation allowBlank="1" showInputMessage="1" showErrorMessage="1" error="Escriba un texto " promptTitle="Cualquier contenido" sqref="F16 F3:F13"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F14:F15 F1 F39:F1048576 F17:F31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34</v>
      </c>
    </row>
    <row r="2" spans="1:1" x14ac:dyDescent="0.25">
      <c r="A2" t="s">
        <v>59</v>
      </c>
    </row>
    <row r="3" spans="1:1" x14ac:dyDescent="0.25">
      <c r="A3" t="s">
        <v>138</v>
      </c>
    </row>
    <row r="4" spans="1:1" x14ac:dyDescent="0.25">
      <c r="A4" t="s">
        <v>239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AD0E07ED-B38D-4A19-A6F0-E3692AEB09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2026-02-12T23:45:24Z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