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mc:AlternateContent xmlns:mc="http://schemas.openxmlformats.org/markup-compatibility/2006">
    <mc:Choice Requires="x15">
      <x15ac:absPath xmlns:x15ac="http://schemas.microsoft.com/office/spreadsheetml/2010/11/ac" url="C:\Users\delcy\Downloads\"/>
    </mc:Choice>
  </mc:AlternateContent>
  <xr:revisionPtr revIDLastSave="557" documentId="13_ncr:1_{B2DF8313-DE7A-4563-8005-4BC5FC8BE057}" xr6:coauthVersionLast="47" xr6:coauthVersionMax="47" xr10:uidLastSave="{36638F34-0DFB-49AD-9333-62343EBF222D}"/>
  <bookViews>
    <workbookView xWindow="-120" yWindow="-120" windowWidth="20730" windowHeight="11040" xr2:uid="{00000000-000D-0000-FFFF-FFFF00000000}"/>
  </bookViews>
  <sheets>
    <sheet name="Hoja1" sheetId="1" r:id="rId1"/>
    <sheet name="Listas" sheetId="2" r:id="rId2"/>
  </sheets>
  <definedNames>
    <definedName name="_xlnm._FilterDatabase" localSheetId="0" hidden="1">Hoja1!$A$16:$AT$40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39" i="1" l="1"/>
  <c r="AM39" i="1"/>
  <c r="AR36" i="1"/>
  <c r="AQ22" i="1"/>
  <c r="AQ38" i="1"/>
  <c r="AQ36" i="1"/>
  <c r="AQ33" i="1"/>
  <c r="AQ32" i="1"/>
  <c r="AH33" i="1"/>
  <c r="AH35" i="1"/>
  <c r="AH32" i="1"/>
  <c r="AG36" i="1"/>
  <c r="AQ37" i="1"/>
  <c r="AK37" i="1"/>
  <c r="AF37" i="1"/>
  <c r="AH37" i="1" s="1"/>
  <c r="AM37" i="1"/>
  <c r="AM35" i="1"/>
  <c r="AP38" i="1"/>
  <c r="AB36" i="1"/>
  <c r="AA35" i="1"/>
  <c r="AR38" i="1"/>
  <c r="AC35" i="1"/>
  <c r="X33" i="1"/>
  <c r="X32" i="1"/>
  <c r="W36" i="1"/>
  <c r="AQ34" i="1"/>
  <c r="AQ30" i="1"/>
  <c r="AQ29" i="1"/>
  <c r="AQ28" i="1"/>
  <c r="AQ27" i="1"/>
  <c r="AQ26" i="1"/>
  <c r="AQ25" i="1"/>
  <c r="AQ24" i="1"/>
  <c r="AQ23" i="1"/>
  <c r="AQ21" i="1"/>
  <c r="AQ20" i="1"/>
  <c r="AQ19" i="1"/>
  <c r="AQ18" i="1"/>
  <c r="AQ17" i="1"/>
  <c r="W35" i="1"/>
  <c r="V21" i="1"/>
  <c r="X21" i="1" s="1"/>
  <c r="V20" i="1"/>
  <c r="X20" i="1" s="1"/>
  <c r="V37" i="1"/>
  <c r="X37" i="1" s="1"/>
  <c r="AF30" i="1"/>
  <c r="AH30" i="1" s="1"/>
  <c r="AA17" i="1"/>
  <c r="AC17" i="1" s="1"/>
  <c r="V17" i="1"/>
  <c r="X17" i="1" s="1"/>
  <c r="AK38" i="1"/>
  <c r="AM38" i="1" s="1"/>
  <c r="AF38" i="1"/>
  <c r="AH38" i="1" s="1"/>
  <c r="AA38" i="1"/>
  <c r="AC38" i="1" s="1"/>
  <c r="V38" i="1"/>
  <c r="X38" i="1" s="1"/>
  <c r="AP37" i="1"/>
  <c r="AR37" i="1" s="1"/>
  <c r="AA37" i="1"/>
  <c r="AC37" i="1" s="1"/>
  <c r="AP36" i="1"/>
  <c r="AK36" i="1"/>
  <c r="AM36" i="1" s="1"/>
  <c r="AF36" i="1"/>
  <c r="AA36" i="1"/>
  <c r="AC36" i="1" s="1"/>
  <c r="V36" i="1"/>
  <c r="AP34" i="1"/>
  <c r="AK34" i="1"/>
  <c r="AM34" i="1" s="1"/>
  <c r="AF34" i="1"/>
  <c r="AH34" i="1" s="1"/>
  <c r="AA34" i="1"/>
  <c r="AC34" i="1" s="1"/>
  <c r="V34" i="1"/>
  <c r="X34" i="1" s="1"/>
  <c r="AP33" i="1"/>
  <c r="AR33" i="1" s="1"/>
  <c r="AK33" i="1"/>
  <c r="AM33" i="1" s="1"/>
  <c r="AA33" i="1"/>
  <c r="AC33" i="1" s="1"/>
  <c r="AP32" i="1"/>
  <c r="AR32" i="1" s="1"/>
  <c r="AK32" i="1"/>
  <c r="AM32" i="1" s="1"/>
  <c r="AA32" i="1"/>
  <c r="AC32" i="1" s="1"/>
  <c r="AC39" i="1" s="1"/>
  <c r="AH36" i="1" l="1"/>
  <c r="AH39" i="1"/>
  <c r="AQ35" i="1"/>
  <c r="AR35" i="1" s="1"/>
  <c r="X35" i="1"/>
  <c r="AR34" i="1"/>
  <c r="X36" i="1"/>
  <c r="X39" i="1"/>
  <c r="P25" i="1"/>
  <c r="P26" i="1"/>
  <c r="P27" i="1"/>
  <c r="P28" i="1"/>
  <c r="AP28" i="1" s="1"/>
  <c r="AR28" i="1" s="1"/>
  <c r="P29" i="1"/>
  <c r="AP29" i="1" s="1"/>
  <c r="AR29" i="1" s="1"/>
  <c r="P30" i="1"/>
  <c r="P24" i="1"/>
  <c r="P23" i="1"/>
  <c r="P22" i="1"/>
  <c r="AP22" i="1" s="1"/>
  <c r="AR22" i="1" s="1"/>
  <c r="P21" i="1" l="1"/>
  <c r="P20" i="1"/>
  <c r="AP20" i="1" s="1"/>
  <c r="AR20" i="1" s="1"/>
  <c r="P19" i="1"/>
  <c r="AP19" i="1" s="1"/>
  <c r="AR19" i="1" s="1"/>
  <c r="P18" i="1"/>
  <c r="P17" i="1"/>
  <c r="AP17" i="1" l="1"/>
  <c r="AR17" i="1" s="1"/>
  <c r="AK17" i="1"/>
  <c r="AM17" i="1" s="1"/>
  <c r="AP30" i="1"/>
  <c r="AR30" i="1" s="1"/>
  <c r="AP27" i="1"/>
  <c r="AR27" i="1" s="1"/>
  <c r="AP26" i="1"/>
  <c r="AR26" i="1" s="1"/>
  <c r="AP25" i="1"/>
  <c r="AR25" i="1" s="1"/>
  <c r="AP24" i="1"/>
  <c r="AR24" i="1" s="1"/>
  <c r="AP23" i="1"/>
  <c r="AR23" i="1" s="1"/>
  <c r="AR31" i="1" s="1"/>
  <c r="AP21" i="1"/>
  <c r="AR21" i="1" s="1"/>
  <c r="AP18" i="1"/>
  <c r="AR18" i="1" s="1"/>
  <c r="AK30" i="1"/>
  <c r="AM30" i="1" s="1"/>
  <c r="AK29" i="1"/>
  <c r="AM29" i="1" s="1"/>
  <c r="AK28" i="1"/>
  <c r="AM28" i="1" s="1"/>
  <c r="AK27" i="1"/>
  <c r="AM27" i="1" s="1"/>
  <c r="AK26" i="1"/>
  <c r="AM26" i="1" s="1"/>
  <c r="AK25" i="1"/>
  <c r="AM25" i="1" s="1"/>
  <c r="AK24" i="1"/>
  <c r="AM24" i="1" s="1"/>
  <c r="AK23" i="1"/>
  <c r="AM23" i="1" s="1"/>
  <c r="AK22" i="1"/>
  <c r="AM22" i="1" s="1"/>
  <c r="AK21" i="1"/>
  <c r="AM21" i="1" s="1"/>
  <c r="AK20" i="1"/>
  <c r="AM20" i="1" s="1"/>
  <c r="AK19" i="1"/>
  <c r="AM19" i="1" s="1"/>
  <c r="AK18" i="1"/>
  <c r="AM18" i="1" s="1"/>
  <c r="AF29" i="1"/>
  <c r="AH29" i="1" s="1"/>
  <c r="AF28" i="1"/>
  <c r="AH28" i="1" s="1"/>
  <c r="AF27" i="1"/>
  <c r="AH27" i="1" s="1"/>
  <c r="AF26" i="1"/>
  <c r="AH26" i="1" s="1"/>
  <c r="AF25" i="1"/>
  <c r="AH25" i="1" s="1"/>
  <c r="AF24" i="1"/>
  <c r="AH24" i="1" s="1"/>
  <c r="AF23" i="1"/>
  <c r="AH23" i="1" s="1"/>
  <c r="AF22" i="1"/>
  <c r="AH22" i="1" s="1"/>
  <c r="AF21" i="1"/>
  <c r="AH21" i="1" s="1"/>
  <c r="AF20" i="1"/>
  <c r="AH20" i="1" s="1"/>
  <c r="AF19" i="1"/>
  <c r="AH19" i="1" s="1"/>
  <c r="AF18" i="1"/>
  <c r="AH18" i="1" s="1"/>
  <c r="AF17" i="1"/>
  <c r="AH17" i="1" s="1"/>
  <c r="AH31" i="1" s="1"/>
  <c r="AA30" i="1"/>
  <c r="AC30" i="1" s="1"/>
  <c r="AA29" i="1"/>
  <c r="AC29" i="1" s="1"/>
  <c r="AA28" i="1"/>
  <c r="AC28" i="1" s="1"/>
  <c r="AA27" i="1"/>
  <c r="AC27" i="1" s="1"/>
  <c r="AA26" i="1"/>
  <c r="AC26" i="1" s="1"/>
  <c r="AA25" i="1"/>
  <c r="AC25" i="1" s="1"/>
  <c r="AA24" i="1"/>
  <c r="AC24" i="1" s="1"/>
  <c r="AA23" i="1"/>
  <c r="AC23" i="1" s="1"/>
  <c r="AA22" i="1"/>
  <c r="AC22" i="1" s="1"/>
  <c r="AA21" i="1"/>
  <c r="AC21" i="1" s="1"/>
  <c r="AA20" i="1"/>
  <c r="AC20" i="1" s="1"/>
  <c r="AA19" i="1"/>
  <c r="AC19" i="1" s="1"/>
  <c r="AA18" i="1"/>
  <c r="AC18" i="1" s="1"/>
  <c r="AC31" i="1" s="1"/>
  <c r="V30" i="1"/>
  <c r="X30" i="1" s="1"/>
  <c r="V29" i="1"/>
  <c r="X29" i="1" s="1"/>
  <c r="V28" i="1"/>
  <c r="X28" i="1" s="1"/>
  <c r="V27" i="1"/>
  <c r="X27" i="1" s="1"/>
  <c r="V26" i="1"/>
  <c r="X26" i="1" s="1"/>
  <c r="V25" i="1"/>
  <c r="X25" i="1" s="1"/>
  <c r="V24" i="1"/>
  <c r="X24" i="1" s="1"/>
  <c r="V23" i="1"/>
  <c r="X23" i="1" s="1"/>
  <c r="V22" i="1"/>
  <c r="X22" i="1" s="1"/>
  <c r="V19" i="1"/>
  <c r="X19" i="1" s="1"/>
  <c r="V18" i="1"/>
  <c r="X18" i="1" s="1"/>
  <c r="AM31" i="1" l="1"/>
  <c r="X31" i="1"/>
  <c r="X40" i="1" s="1"/>
  <c r="AH40" i="1"/>
  <c r="AR40" i="1"/>
  <c r="AC40" i="1"/>
  <c r="AM4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4" authorId="0" shapeId="0" xr:uid="{00000000-0006-0000-0000-000005000000}">
      <text>
        <r>
          <rPr>
            <b/>
            <sz val="9"/>
            <color indexed="81"/>
            <rFont val="Tahoma"/>
            <family val="2"/>
          </rPr>
          <t>Indique el nombre del proceso al cual está asociada la meta</t>
        </r>
      </text>
    </comment>
    <comment ref="A16" authorId="0" shapeId="0" xr:uid="{00000000-0006-0000-0000-000006000000}">
      <text>
        <r>
          <rPr>
            <b/>
            <sz val="9"/>
            <color indexed="81"/>
            <rFont val="Tahoma"/>
            <family val="2"/>
          </rPr>
          <t>Incluya el número del objetivo estratégico, de acuerdo con lo adoptado en el Plan Estratégico Institucional</t>
        </r>
      </text>
    </comment>
    <comment ref="B16"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6" authorId="0" shapeId="0" xr:uid="{00000000-0006-0000-0000-000008000000}">
      <text>
        <r>
          <rPr>
            <b/>
            <sz val="9"/>
            <color indexed="81"/>
            <rFont val="Tahoma"/>
            <family val="2"/>
          </rPr>
          <t>Escriba el número de la meta, en orden consecutivo</t>
        </r>
      </text>
    </comment>
    <comment ref="E16"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6" authorId="0" shapeId="0" xr:uid="{00000000-0006-0000-0000-00000A000000}">
      <text>
        <r>
          <rPr>
            <b/>
            <sz val="9"/>
            <color indexed="81"/>
            <rFont val="Tahoma"/>
            <family val="2"/>
          </rPr>
          <t xml:space="preserve">Seleccione la opción que corresponda
</t>
        </r>
      </text>
    </comment>
    <comment ref="G16" authorId="0" shapeId="0" xr:uid="{00000000-0006-0000-0000-00000B000000}">
      <text>
        <r>
          <rPr>
            <b/>
            <sz val="9"/>
            <color indexed="81"/>
            <rFont val="Tahoma"/>
            <family val="2"/>
          </rPr>
          <t>Indique un nombre corto que refleje lo que pretende medir. 
Ej. Porcentaje de giros acumulados</t>
        </r>
      </text>
    </comment>
    <comment ref="H16"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6"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6"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6"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6" authorId="0" shapeId="0" xr:uid="{00000000-0006-0000-0000-000010000000}">
      <text>
        <r>
          <rPr>
            <b/>
            <sz val="9"/>
            <color indexed="81"/>
            <rFont val="Tahoma"/>
            <family val="2"/>
          </rPr>
          <t xml:space="preserve">Indique la magnitud programada para el trimestre. </t>
        </r>
      </text>
    </comment>
    <comment ref="M16" authorId="0" shapeId="0" xr:uid="{00000000-0006-0000-0000-000011000000}">
      <text>
        <r>
          <rPr>
            <b/>
            <sz val="9"/>
            <color indexed="81"/>
            <rFont val="Tahoma"/>
            <family val="2"/>
          </rPr>
          <t xml:space="preserve">Indique la magnitud programada para el trimestre. </t>
        </r>
      </text>
    </comment>
    <comment ref="N16" authorId="0" shapeId="0" xr:uid="{00000000-0006-0000-0000-000012000000}">
      <text>
        <r>
          <rPr>
            <b/>
            <sz val="9"/>
            <color indexed="81"/>
            <rFont val="Tahoma"/>
            <family val="2"/>
          </rPr>
          <t xml:space="preserve">Indique la magnitud programada para el trimestre. </t>
        </r>
      </text>
    </comment>
    <comment ref="O16" authorId="0" shapeId="0" xr:uid="{00000000-0006-0000-0000-000013000000}">
      <text>
        <r>
          <rPr>
            <b/>
            <sz val="9"/>
            <color indexed="81"/>
            <rFont val="Tahoma"/>
            <family val="2"/>
          </rPr>
          <t xml:space="preserve">Indique la magnitud programada para el trimestre. </t>
        </r>
      </text>
    </comment>
    <comment ref="P16" authorId="0" shapeId="0" xr:uid="{00000000-0006-0000-0000-000014000000}">
      <text>
        <r>
          <rPr>
            <b/>
            <sz val="9"/>
            <color indexed="81"/>
            <rFont val="Tahoma"/>
            <family val="2"/>
          </rPr>
          <t>Indique la programación total de la vigencia. 
Debe ser coherente con la meta.</t>
        </r>
      </text>
    </comment>
    <comment ref="Q16" authorId="0" shapeId="0" xr:uid="{00000000-0006-0000-0000-000015000000}">
      <text>
        <r>
          <rPr>
            <b/>
            <sz val="9"/>
            <color indexed="81"/>
            <rFont val="Tahoma"/>
            <family val="2"/>
          </rPr>
          <t xml:space="preserve">Indique el tipo de indicador: 
- Eficancia 
- Eficiencia 
- Efectividad </t>
        </r>
      </text>
    </comment>
    <comment ref="R16" authorId="0" shapeId="0" xr:uid="{00000000-0006-0000-0000-000016000000}">
      <text>
        <r>
          <rPr>
            <b/>
            <sz val="9"/>
            <color indexed="81"/>
            <rFont val="Tahoma"/>
            <family val="2"/>
          </rPr>
          <t>Indique la evidencia a presentar del cumplimiento de la meta. Se debe redactar de forma concreta y coherente con la meta</t>
        </r>
      </text>
    </comment>
    <comment ref="S16"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6" authorId="0" shapeId="0" xr:uid="{00000000-0006-0000-0000-000018000000}">
      <text>
        <r>
          <rPr>
            <b/>
            <sz val="9"/>
            <color indexed="81"/>
            <rFont val="Tahoma"/>
            <family val="2"/>
          </rPr>
          <t>Indique el área y grupo de trabajo (si se tiene), responsable de cumplir o ejecutar la meta</t>
        </r>
      </text>
    </comment>
    <comment ref="U16" authorId="0" shapeId="0" xr:uid="{00000000-0006-0000-0000-000019000000}">
      <text>
        <r>
          <rPr>
            <b/>
            <sz val="9"/>
            <color indexed="81"/>
            <rFont val="Tahoma"/>
            <family val="2"/>
          </rPr>
          <t>Indique el nombre de la dependencia responsable de reportar trimestralmente la meta a la OAP</t>
        </r>
      </text>
    </comment>
    <comment ref="V16" authorId="0" shapeId="0" xr:uid="{00000000-0006-0000-0000-00001A000000}">
      <text>
        <r>
          <rPr>
            <b/>
            <sz val="9"/>
            <color indexed="81"/>
            <rFont val="Tahoma"/>
            <family val="2"/>
          </rPr>
          <t>Indique la magnitud programada</t>
        </r>
      </text>
    </comment>
    <comment ref="W16" authorId="0" shapeId="0" xr:uid="{00000000-0006-0000-0000-00001B000000}">
      <text>
        <r>
          <rPr>
            <b/>
            <sz val="9"/>
            <color indexed="81"/>
            <rFont val="Tahoma"/>
            <family val="2"/>
          </rPr>
          <t>Indique la magnitud ejecutada. Corresponde al resultado de medir el indicador de la meta</t>
        </r>
      </text>
    </comment>
    <comment ref="X16"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6"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6" authorId="0" shapeId="0" xr:uid="{00000000-0006-0000-0000-00001E000000}">
      <text>
        <r>
          <rPr>
            <b/>
            <sz val="9"/>
            <color indexed="81"/>
            <rFont val="Tahoma"/>
            <family val="2"/>
          </rPr>
          <t xml:space="preserve">Indicar el nombre concreto de la evidencia aportada. </t>
        </r>
      </text>
    </comment>
    <comment ref="AA16" authorId="0" shapeId="0" xr:uid="{00000000-0006-0000-0000-00001F000000}">
      <text>
        <r>
          <rPr>
            <b/>
            <sz val="9"/>
            <color indexed="81"/>
            <rFont val="Tahoma"/>
            <family val="2"/>
          </rPr>
          <t>Indique la magnitud programada</t>
        </r>
      </text>
    </comment>
    <comment ref="AB16" authorId="0" shapeId="0" xr:uid="{00000000-0006-0000-0000-000020000000}">
      <text>
        <r>
          <rPr>
            <b/>
            <sz val="9"/>
            <color indexed="81"/>
            <rFont val="Tahoma"/>
            <family val="2"/>
          </rPr>
          <t>Indique la magnitud ejecutada. Corresponde al resultado de medir el indicador de la meta</t>
        </r>
      </text>
    </comment>
    <comment ref="AC16"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6"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6" authorId="0" shapeId="0" xr:uid="{00000000-0006-0000-0000-000023000000}">
      <text>
        <r>
          <rPr>
            <b/>
            <sz val="9"/>
            <color indexed="81"/>
            <rFont val="Tahoma"/>
            <family val="2"/>
          </rPr>
          <t xml:space="preserve">Indicar el nombre concreto de la evidencia aportada. </t>
        </r>
      </text>
    </comment>
    <comment ref="AF16" authorId="0" shapeId="0" xr:uid="{00000000-0006-0000-0000-000024000000}">
      <text>
        <r>
          <rPr>
            <b/>
            <sz val="9"/>
            <color indexed="81"/>
            <rFont val="Tahoma"/>
            <family val="2"/>
          </rPr>
          <t>Indique la magnitud programada</t>
        </r>
      </text>
    </comment>
    <comment ref="AG16" authorId="0" shapeId="0" xr:uid="{00000000-0006-0000-0000-000025000000}">
      <text>
        <r>
          <rPr>
            <b/>
            <sz val="9"/>
            <color indexed="81"/>
            <rFont val="Tahoma"/>
            <family val="2"/>
          </rPr>
          <t>Indique la magnitud ejecutada. Corresponde al resultado de medir el indicador de la meta</t>
        </r>
      </text>
    </comment>
    <comment ref="AH16"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6"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6" authorId="0" shapeId="0" xr:uid="{00000000-0006-0000-0000-000028000000}">
      <text>
        <r>
          <rPr>
            <b/>
            <sz val="9"/>
            <color indexed="81"/>
            <rFont val="Tahoma"/>
            <family val="2"/>
          </rPr>
          <t xml:space="preserve">Indicar el nombre concreto de la evidencia aportada. </t>
        </r>
      </text>
    </comment>
    <comment ref="AK16" authorId="0" shapeId="0" xr:uid="{00000000-0006-0000-0000-000029000000}">
      <text>
        <r>
          <rPr>
            <b/>
            <sz val="9"/>
            <color indexed="81"/>
            <rFont val="Tahoma"/>
            <family val="2"/>
          </rPr>
          <t>Indique la magnitud programada</t>
        </r>
      </text>
    </comment>
    <comment ref="AL16" authorId="0" shapeId="0" xr:uid="{00000000-0006-0000-0000-00002A000000}">
      <text>
        <r>
          <rPr>
            <b/>
            <sz val="9"/>
            <color indexed="81"/>
            <rFont val="Tahoma"/>
            <family val="2"/>
          </rPr>
          <t>Indique la magnitud ejecutada. Corresponde al resultado de medir el indicador de la meta</t>
        </r>
      </text>
    </comment>
    <comment ref="AM16"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6"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6" authorId="0" shapeId="0" xr:uid="{00000000-0006-0000-0000-00002D000000}">
      <text>
        <r>
          <rPr>
            <b/>
            <sz val="9"/>
            <color indexed="81"/>
            <rFont val="Tahoma"/>
            <family val="2"/>
          </rPr>
          <t xml:space="preserve">Indicar el nombre concreto de la evidencia aportada. </t>
        </r>
      </text>
    </comment>
    <comment ref="AP16" authorId="0" shapeId="0" xr:uid="{00000000-0006-0000-0000-00002E000000}">
      <text>
        <r>
          <rPr>
            <b/>
            <sz val="9"/>
            <color indexed="81"/>
            <rFont val="Tahoma"/>
            <family val="2"/>
          </rPr>
          <t>Indique la magnitud total programada para la vigencia</t>
        </r>
      </text>
    </comment>
    <comment ref="AQ16" authorId="0" shapeId="0" xr:uid="{00000000-0006-0000-0000-00002F000000}">
      <text>
        <r>
          <rPr>
            <b/>
            <sz val="9"/>
            <color indexed="81"/>
            <rFont val="Tahoma"/>
            <family val="2"/>
          </rPr>
          <t xml:space="preserve">Indique la magnitud ejecutada acumulada para la vigencia </t>
        </r>
      </text>
    </comment>
    <comment ref="AR16"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6" authorId="0" shapeId="0" xr:uid="{00000000-0006-0000-0000-000031000000}">
      <text>
        <r>
          <rPr>
            <b/>
            <sz val="9"/>
            <color indexed="81"/>
            <rFont val="Tahoma"/>
            <family val="2"/>
          </rPr>
          <t>Es la descripción detallada de los avances y logros obtenidos con la ejecución de la meta acumulados para la vigencia</t>
        </r>
      </text>
    </comment>
    <comment ref="E31" authorId="0" shapeId="0" xr:uid="{00000000-0006-0000-0000-000032000000}">
      <text>
        <r>
          <rPr>
            <b/>
            <sz val="9"/>
            <color indexed="81"/>
            <rFont val="Tahoma"/>
            <family val="2"/>
          </rPr>
          <t>Promedio obtenido para el periodo x 80%</t>
        </r>
      </text>
    </comment>
    <comment ref="E39" authorId="0" shapeId="0" xr:uid="{00000000-0006-0000-0000-000033000000}">
      <text>
        <r>
          <rPr>
            <b/>
            <sz val="9"/>
            <color indexed="81"/>
            <rFont val="Tahoma"/>
            <family val="2"/>
          </rPr>
          <t>Promedio obtenido en las metas transversales para el periodo x 20%</t>
        </r>
      </text>
    </comment>
    <comment ref="E40"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<sst xmlns="http://schemas.openxmlformats.org/spreadsheetml/2006/main" count="595" uniqueCount="324">
  <si>
    <r>
      <rPr>
        <b/>
        <sz val="14"/>
        <rFont val="Calibri Light"/>
        <family val="2"/>
        <scheme val="major"/>
      </rPr>
      <t>FORMULACIÓN Y SEGUIMIENTO PLANES DE GESTIÓN NIVEL LOCAL</t>
    </r>
    <r>
      <rPr>
        <b/>
        <sz val="11"/>
        <color theme="1"/>
        <rFont val="Calibri Light"/>
        <family val="2"/>
        <scheme val="major"/>
      </rPr>
      <t xml:space="preserve">
ALCALDÍA LOCAL DE TEUSAQUILLO</t>
    </r>
  </si>
  <si>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</si>
  <si>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2025</t>
  </si>
  <si>
    <t>CONTROL DE CAMBIOS</t>
  </si>
  <si>
    <t>VERSIÓN</t>
  </si>
  <si>
    <t>FECHA</t>
  </si>
  <si>
    <t>DESCRIPCIÓN DE LA MODIFICACIÓN</t>
  </si>
  <si>
    <t>28 de enero de 2025</t>
  </si>
  <si>
    <t>Publicación del plan de gestión aprobado. Caso HOLA: 116046</t>
  </si>
  <si>
    <t>16 de abril de 2025</t>
  </si>
  <si>
    <t>Para el primer trimestre de la vigencia 2025, el Plan de Gestión de la alcaldia local de Teusaquillo  alcanzó un nivel de desempeño del 84,52% y del 26,72% acumulado para la vigencia.</t>
  </si>
  <si>
    <t>5 de mayo de 2025</t>
  </si>
  <si>
    <t>De acuerdo con la solicitud de la alcaldía local de Teusaquillo se revisan y validan las evidencias y reporte de las metas 12 y 14 y se precisa la redacción de la meta 13. Para el primer trimestre de la vigencia 2025, el Plan de Gestión de la alcaldia local de Teusaquillo  alcanzó un nivel de desempeño del 84,76% y del 26,76% acumulado para la vigencia.</t>
  </si>
  <si>
    <t>26 de mayo de 2025</t>
  </si>
  <si>
    <t>Se realiza ajuste teniendo en cuenta el memorando de alcance  Radicado No. 20254600193883 Fecha: 23-05-2025 de la Oficina de Atencion a la Ciudadania sobre la meta transversal No MT4 y MT5, del Plan de Gestión de la alcaldia local  de Teusaquillo alcanzó un nivel de desempeño del 86,08% y del 27,09% acumulado para la vigencia.</t>
  </si>
  <si>
    <t>28 dejulio de 2025</t>
  </si>
  <si>
    <t>Para el II trimestre de la vigencia 2025, el Plan de Gestión de la alcaldia local de Teusaquillo  alcanzó un nivel de desempeño del 88,26% y del 48,32% acumulado para la vigencia</t>
  </si>
  <si>
    <t>15 de octubre de 2025</t>
  </si>
  <si>
    <t>Para el III trimestre de la vigencia 2025, el Plan de Gestión de la alcaldia local de Teusaquillo  alcanzó un nivel de desempeño del 82,28% y del 70,26% acumulado para la vigencia</t>
  </si>
  <si>
    <t>19 de enero de 2026</t>
  </si>
  <si>
    <t>Para el V trimestre de la vigencia 2025, el Plan de Gestión de la alcaldia local de Teusaquillo  alcanzó un nivel de desempeño del 92,10% y del 91,93% acumulado para la vigencia</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</si>
  <si>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</si>
  <si>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</si>
  <si>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</si>
  <si>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</si>
  <si>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</si>
  <si>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</si>
  <si>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</si>
  <si>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</si>
  <si>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</si>
  <si>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</si>
  <si>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</si>
  <si>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</si>
  <si>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</si>
  <si>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</si>
  <si>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</si>
  <si>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</si>
  <si>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</si>
  <si>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</si>
  <si>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</si>
  <si>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</si>
  <si>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</si>
  <si>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</si>
  <si>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</si>
  <si>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</si>
  <si>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</si>
  <si>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</si>
  <si>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</si>
  <si>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</si>
  <si>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</si>
  <si>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</si>
  <si>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</si>
  <si>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</si>
  <si>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</si>
  <si>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</si>
  <si>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</si>
  <si>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Fortalecer la articulación de la administración pública central y local para una gestión local y policiva más efectiva y transparente.</t>
  </si>
  <si>
    <t>Gestión Pública Territorial Local</t>
  </si>
  <si>
    <t>1</t>
  </si>
  <si>
    <t>Alcanzar el 40% de avance del total de las metas proyecto programadas del Plan de Desarrollo Local de la vigencia, al 30 de septiembre de 202</t>
  </si>
  <si>
    <t>Gestión</t>
  </si>
  <si>
    <t>Porcentaje de avance de las metas proyecto del Plan de Desarrollo Local en la vigencia 2025</t>
  </si>
  <si>
    <t>Sumatoria total del porcentaje de avance de las metas proyecto programadas en el 2025  / Numero total de metas proyectos programadas del PDL en el 2025.
NOTA: El porcentaje máximo de avance es hasta el 100%</t>
  </si>
  <si>
    <t>39,62% (Con corte a 30 de septiembre de 2021)</t>
  </si>
  <si>
    <t>Creciente</t>
  </si>
  <si>
    <t>Porcentaje</t>
  </si>
  <si>
    <t>Eficacia</t>
  </si>
  <si>
    <t>Reporte trimestral de avance del Plan de Desarrollo Local - PDL</t>
  </si>
  <si>
    <t>SEGPLAN  - Reporte plan de acción componente de inversión</t>
  </si>
  <si>
    <t>Alcaldía Local -  Gestión del Desarrollo, Administrativa y Financiera</t>
  </si>
  <si>
    <t>Dirección para la Gestión del Desarrollo Local</t>
  </si>
  <si>
    <t>0.0%</t>
  </si>
  <si>
    <t xml:space="preserve">Meta no programada </t>
  </si>
  <si>
    <t>Reporte de la DGDL metas Gestion Alcaldias de la DGDL</t>
  </si>
  <si>
    <t xml:space="preserve">Actualmente, los resultados de avance a metas se generaron a partir de los archivos en PDF cargados por la Secretaría de Planeación, con corte al 31 de marzo. En dichos documentos se encuentra el Informe de Avance del Plan de Desarrollo Local 2025–2028.
</t>
  </si>
  <si>
    <t xml:space="preserve">Reporte metas de la DGDL para los Planes de gestion </t>
  </si>
  <si>
    <t xml:space="preserve">Actualmente, los resultados de avance a metas se generaron a partir de los archivos en PDF cargados por la Secretaría de Planeación, con corte al 30 de junio. En dichos documentos se encuentra el Informe de Avance del Plan de Desarrollo Local 2025–2028.
</t>
  </si>
  <si>
    <t>Informes de avance PDL 2025-SDP</t>
  </si>
  <si>
    <t>De las 63 metas programadas para 2025 se obtiene un avance promedio de metas entregadas para la vigencia de 10,39%</t>
  </si>
  <si>
    <t xml:space="preserve">Reporte metas tecnicas DGDL </t>
  </si>
  <si>
    <t>La meta alcanzó un 25,98% del programado para la vigencia.</t>
  </si>
  <si>
    <t>Propiciar la revolución del servicio público con criterios de calidad, calidez, eficacia, oportunidad, sostenibilidad y transformación digital.</t>
  </si>
  <si>
    <t>Gestión Corporativa Institucional</t>
  </si>
  <si>
    <t>2</t>
  </si>
  <si>
    <t>Girar mínimo el 68% del presupuesto comprometido constituido como obligaciones por pagar de la vigencia 2024</t>
  </si>
  <si>
    <t>Porcentaje de giros acumulados de obligaciones por pagar de la vigencia 2024</t>
  </si>
  <si>
    <t>(Giros acumulados obligaciones por pagar de la vigencia 2024/Presupuesto comprometido constituido como obligaciones por pagar de la vigencia 2024)*100</t>
  </si>
  <si>
    <t>76%. (Corte a 31 de diciembre de 2023)</t>
  </si>
  <si>
    <t>Reporte seguimiento mensual consolidado</t>
  </si>
  <si>
    <t>BOGDATA</t>
  </si>
  <si>
    <t>Se superó la meta programada para el 1er trimestre</t>
  </si>
  <si>
    <t>Se superó la meta programada para el 2do trimestre</t>
  </si>
  <si>
    <t>Se superó la meta programada para el 3er trimestre</t>
  </si>
  <si>
    <t>Reporte ejecución Bogdata corte 30-09-2025</t>
  </si>
  <si>
    <t>Se superó la meta programada para el 4to trimestre</t>
  </si>
  <si>
    <t>La meta alcanzó un 100,00% del programado para la vigencia.</t>
  </si>
  <si>
    <t>3</t>
  </si>
  <si>
    <t>Girar mínimo el 65% del presupuesto comprometido constituido como obligaciones por pagar de la vigencia 2023 y anteriores excluyendo los contratos: 88 y 96 de 2016, 136 de 2019</t>
  </si>
  <si>
    <t>Porcentaje de giros acumulados de obligaciones por pagar de la vigencia 2023 y anteriores</t>
  </si>
  <si>
    <t>(Giros acumulados obligaciones por pagar de la vigencia 2023 y anteriores/Presupuesto comprometido constituido como obligaciones por pagar de la vigencia 2023 y anteriores-$8.439.869.709 )*100</t>
  </si>
  <si>
    <t>62% (Corte a 31 de diciembre de 2023)</t>
  </si>
  <si>
    <t>No cumplio el Porcentaje de giros acumulados de obligaciones por pagar de la vigencia 2023 y anteriores</t>
  </si>
  <si>
    <t xml:space="preserve">No se cumple con la meta programada para el 2do trimestre
</t>
  </si>
  <si>
    <t>No se cumple con la meta programada para el 3er trimestre</t>
  </si>
  <si>
    <t>No se cumple con la meta programada para el 4to trimestre</t>
  </si>
  <si>
    <t>La meta alcanzó un 77,62% del programado para la vigencia.</t>
  </si>
  <si>
    <t>Comprometer mínimo el 97% del presupuesto de inversión directa de la vigencia</t>
  </si>
  <si>
    <t>Porcentaje de compromiso del presupuesto de inversión directa de la vigencia 2025</t>
  </si>
  <si>
    <t>(Valor de RP de inversión directa de la vigencia  / Valor total del presupuesto de inversión directa de la Vigencia)*100</t>
  </si>
  <si>
    <t>95.94% (Corte a 31 de diciembre de 2021)</t>
  </si>
  <si>
    <t xml:space="preserve">Cumplio con la meta y superandola en el periodo </t>
  </si>
  <si>
    <t xml:space="preserve">Se observa un atraso en la planeación de los procesos de contratación, lo cual ha incidido negativamente en el avance de la ejecución de compromisos. A la fecha, no se evidencia un progreso significativo en la ejecución presupuestal, lo que refleja la necesidad de fortalecer la etapa de planeación contractual para garantizar el cumplimiento de las metas establecidas y la oportuna ejecución de los recursos.
</t>
  </si>
  <si>
    <t>Para el cierre al 30 de septiembre se evidencia una baja ejecución en el FDL, debido a que actualmente se encuentran en trámite varios procesos de selección abierta que cuya adjudicación está prevista para los meses de octubre y noviembre. En consecuencia, durante el mes de septiembre no se alcanzó el cumplimiento de la meta programada.</t>
  </si>
  <si>
    <t>Reporte BOGDATA, corte 30 de Septiembre</t>
  </si>
  <si>
    <t>Para el cierre al 31 de diciembre, se evidencia que el FDL cumplió las metas del Plan de Gestión pactadas en materia de ejecución presupuestal de compromisos, las cuales incluyen todos los procesos contractuales asociados al avance de las metas del PDL, así como algunas modificaciones contractuales. En este sentido, se extiende una felicitación, dado que se logró un avance significativo durante el último trimestre del año, gracias al esfuerzo articulado de los equipos de Planeación y Contratación de la Alcaldía Local.</t>
  </si>
  <si>
    <t>Girar mínimo el 51% del presupuesto total  disponible de inversión directa de la vigencia</t>
  </si>
  <si>
    <t>Porcentaje de giros acumulados de inversión directa de la vigencia</t>
  </si>
  <si>
    <t>(Giros acumulados de inversión directa de la vigencia/Presupuesto disponible de inversión directa de la vigencia)*100</t>
  </si>
  <si>
    <t>57.24% (Corte a 31 de diciembre de 2021)</t>
  </si>
  <si>
    <t xml:space="preserve">Se observa que no se cumple la meta 
</t>
  </si>
  <si>
    <t>El Fondo de Desarrollo Local cumplió la meta establecida en el Plan de Gestión relacionada con los giros, alcanzando al corte del 30 de septiembre un resultado tres puntos porcentuales por encima de la meta programada.</t>
  </si>
  <si>
    <t>Reporte BOGDATA, corte 30 de septiembre</t>
  </si>
  <si>
    <t>Para el cierre al 31 de diciembre, se evidencia que el FDL cumplió las metas del Plan de Gestión pactadas en materia de giros, alcanzando los niveles de ejecución establecidos para la vigencia. Este resultado refleja una adecuada programación financiera y un seguimiento oportuno a los compromisos adquiridos, lo cual permitió garantizar la realización efectiva de los pagos y contribuir al avance de las metas del PDL.</t>
  </si>
  <si>
    <t>La meta alcanzó un 100,0% del programado para la vigencia.</t>
  </si>
  <si>
    <t>Lograr que el 97%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</si>
  <si>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</si>
  <si>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</si>
  <si>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93,63% (Corte a 31 diciembre 2023)</t>
  </si>
  <si>
    <t>Constante</t>
  </si>
  <si>
    <t>SIPSE LOCAL</t>
  </si>
  <si>
    <t xml:space="preserve">Teniendo en cuenta el porcentaje de contratos registrados en estado de ejecución a 31/03/2025, y haciendo la comparativa frente al porcentaje que se planteo como meta, después de recopilar y analizar los datos relacionados a la localidad. </t>
  </si>
  <si>
    <t>Teniendo en cuenta los consolidados generados de la herramienta SIPSE, el conjunto de datos abiertos SECOP II y la Tienda Virtual del Estado Colombiano del 01/07/2025, s las 8:00am, se procede a realizar el analisis y detalle de la informacion reportada para realizar el cálculo del indicador, verificando los contratos registrados y que se encuentran en estado de "ejecucion" en las plataformas señalados con corte al II trimestre.</t>
  </si>
  <si>
    <t>Se realiza la comparación de datos entre las plataformas de SIPSE y SECOP descargando los reportes que arrojan la información comparable, identificando el numero de contratos registrados y en ejecucuión en las dos plataformas. La base de comparación esta en los contratos que en SECOP se encuentran en estado "Ejecución", "Modificado" y "Cedido"</t>
  </si>
  <si>
    <t xml:space="preserve">SIPSE - Reporte - Consulta de contratos vigentes 2025 del 01/01/2025 al 01/10/2025 - 8:00 am
SECOP II - Contratos electrónicos - Del 01/01/2025 al 01/10/2025 - 8:00 am
</t>
  </si>
  <si>
    <t>Se encontraron 193 contratos en ejecución en SECOP, 251 se encuentran en ejecución en SIPSE</t>
  </si>
  <si>
    <t>La meta alcanzó un 98,3% del programado para la vigencia.</t>
  </si>
  <si>
    <t xml:space="preserve">Registrar el avance del 100% de las metas de los proyectos de inversión de la vigencia 2025, en el Módulo de proyectos de SIPSE LOCAL </t>
  </si>
  <si>
    <t>Retadora (mejora)</t>
  </si>
  <si>
    <t>Porcentaje de registro de avance de las metas de los proyectos de inversión de la vigencia 2025,  en el Módulo de proyectos de SIPSE LOCAL</t>
  </si>
  <si>
    <t>(Número de metas con avances registrados en el periodo de los Proyectos de inversión de la vigencia 2025,  en el Módulo de proyectos de SIPSE LOCAL / Número total de metas de los Proyectos de inversión de la vigencia 2025)*100%</t>
  </si>
  <si>
    <t>N/A</t>
  </si>
  <si>
    <t>El FDL no realizó el cargue de la programación y avance de metas.</t>
  </si>
  <si>
    <t>Para el 2do. trimestre 2025 (abril-mayo-junio) se realizó la verificación y seguimento de avance de metas de manera mensual. 
En este reporte de avance de metas se toma,  de manera excepcional, el porcentaje más alto obtenido entre el reporte realizado con corte al mes de mayo y junio, teniendo en cuenta que se esta llevando a cabo el ejercicio mensualmente a partir de este trimestre con las Alcaldías Locales. 
Para esta Alcaldía se tomó como porcentaje de avance el correspodiente al mes de Junio, como reporte del trimestre</t>
  </si>
  <si>
    <t>Se revisó en la plataforma Sipse, el 6 y 7 de octubre, con el fin de verificar el avance de las metas- proyecto de inversión a corte del 30 de septiembre-2025; el resultado se reporta conforme a la información registrada por el FDL en el mes de septiembre.</t>
  </si>
  <si>
    <t>Como evidencia, desde la DGDL, se descargó del sistema Sipse cada uno de los reportes de proyectos de inversión vigentes  2025: Reportes/Proyectos/Seguimiento Metas-proyecto</t>
  </si>
  <si>
    <t>La Alcaldía Local reportó avance del 93% de sus metas programadas (62/67) para la vigencia 2025, al corte del 31 de diciembre. Se reporta con claridad sobre los estados que se establecieron para el reporte cualitativo. Solo falta agregar el porcentaje de avance en la ejecución contractual</t>
  </si>
  <si>
    <t>La meta alcanzó un 93,00% del programado para la vigencia.</t>
  </si>
  <si>
    <t>Inspección, Vigilancia y Control</t>
  </si>
  <si>
    <t>Realizar 15.000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</si>
  <si>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</si>
  <si>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</si>
  <si>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Resultados a 31 de diciembre de 2024</t>
  </si>
  <si>
    <t>Suma</t>
  </si>
  <si>
    <t>Reporte de seguimiento de impulsos procesales</t>
  </si>
  <si>
    <t>Aplicativo ARCO</t>
  </si>
  <si>
    <t>Alcaldía Local - Gestión Policiva</t>
  </si>
  <si>
    <t>Dirección para la Gestión Policiva</t>
  </si>
  <si>
    <t xml:space="preserve">Expedientes impulsados </t>
  </si>
  <si>
    <t>Reporte de la DGDL metas Gestion Alcaldias de la DGDL rad. 20252200137553</t>
  </si>
  <si>
    <t xml:space="preserve">Expedientes a cargo de las inspecciones de policia </t>
  </si>
  <si>
    <t>Reporte metas de la DGP para los Planes de gestion segun radicado No 20252200258243</t>
  </si>
  <si>
    <t>Más el 15% de lo programado</t>
  </si>
  <si>
    <t>Reporte de seguimiento de impulsos procesales. Aplicativo ARCO</t>
  </si>
  <si>
    <t xml:space="preserve">Expedientes a cargo de las inpecciones de policia </t>
  </si>
  <si>
    <t>Segun radicado No 20262200009183 de la DGP</t>
  </si>
  <si>
    <t>La meta alcanzó un 100% del programado para la vigencia.</t>
  </si>
  <si>
    <t>Proferir 3.600 fallos de fondo en primera instancia sobre las actuaciones de policía que se encuentran a cargo de las inspecciones de policía</t>
  </si>
  <si>
    <t>Fallos de fondo en primera instancia proferidos</t>
  </si>
  <si>
    <t>Número de fallos de fondo en primera instancia proferidos</t>
  </si>
  <si>
    <t>Reporte de seguimiento de fallos de fondo de actuaciones de policía</t>
  </si>
  <si>
    <t xml:space="preserve">Fallos de fondo proferidos </t>
  </si>
  <si>
    <t xml:space="preserve">Fallos de fondo de primera instancia </t>
  </si>
  <si>
    <t>Menos el 4% de lo programado</t>
  </si>
  <si>
    <t>Reporte de seguimiento de fallos de fondo de actuaciones de policía. Aplicativo ARCO</t>
  </si>
  <si>
    <t xml:space="preserve">Fallos de fondo en primera instancia </t>
  </si>
  <si>
    <t>Terminar (archivar) 210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</si>
  <si>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</si>
  <si>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</si>
  <si>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</si>
  <si>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</si>
  <si>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t>
  </si>
  <si>
    <t>Actuaciones administrativas terminadas archivadas</t>
  </si>
  <si>
    <t xml:space="preserve">Actuaciones administrtivas  terminadas archivadas </t>
  </si>
  <si>
    <t>Menos el 1% de lo programado</t>
  </si>
  <si>
    <t>Reporte de seguimiento de actuaciones administrativas terminadas. Aplicativo SI ACTUA</t>
  </si>
  <si>
    <t xml:space="preserve">actuaciones adminsitrativas </t>
  </si>
  <si>
    <t>Terminar 320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</si>
  <si>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</si>
  <si>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</si>
  <si>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</si>
  <si>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 xml:space="preserve">Actuaciones administrtivas  terminadas hasta la primera instancia </t>
  </si>
  <si>
    <t>Más el 4% de lo programado</t>
  </si>
  <si>
    <t>Reporte de seguimiento de actuaciones administrativas terminadas por vía gubernativa. Aplicativo SI ACTUA</t>
  </si>
  <si>
    <t>actuaciones adminsitrativas terminadas por via gubernativa</t>
  </si>
  <si>
    <t>Realizar 272 operativos de inspección, vigilancia y control en materia de integridad del espacio público</t>
  </si>
  <si>
    <t>Acciones de control u operativos en materia de  integridad del espacio público</t>
  </si>
  <si>
    <t>Número de acciones de control u operativos en materia de  integridad del espacio público</t>
  </si>
  <si>
    <t>Acciones de control u operativos</t>
  </si>
  <si>
    <t>Formatos de evidencia de reunión diligenciados de los operativos realizados en materia de integridad del espacio público</t>
  </si>
  <si>
    <t>Registros de operativos Alcaldía Local</t>
  </si>
  <si>
    <t>Se realizaron 83 operativos de IVC de espacio publico</t>
  </si>
  <si>
    <t>Trimestre II: Meta cumplida para el segundo trimestre. El aplicativo presenta problemas con la actualización del Power BI,reflejando solo 39operativos en el trimestre por lo que se ha solicitado en reiteradas oportunidades la corrección de la información sin recibir respuesta.</t>
  </si>
  <si>
    <t>Actas operativos</t>
  </si>
  <si>
    <t xml:space="preserve">Se realizaron 122 operativos de espacio público durante el tercer trimestre </t>
  </si>
  <si>
    <t xml:space="preserve">Se cargan al repositorio correspondiente 43 actas del mes de julio, 43 actas para el mes de agosto y 36 actas para el mes de septiembre </t>
  </si>
  <si>
    <t>Octubre: 52 Actas
Noviembre: 48 Actas
Diciembre: 19 Actas</t>
  </si>
  <si>
    <t xml:space="preserve">Actas operativos </t>
  </si>
  <si>
    <t>Realizar 322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</si>
  <si>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</si>
  <si>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</si>
  <si>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</si>
  <si>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 xml:space="preserve">Se realizaron 77 operativos de IVC de actividad económica. </t>
  </si>
  <si>
    <t>Trimestre II: Meta cumplida para el segundo trimestre con un total de 139 operativos en materia de actividad económica frente a 96 operativos programados en el periodo.</t>
  </si>
  <si>
    <t>Se realizaron de 161 operativos de actividad económica durante el tercer trimestre.
NO SE REALIZÓ CARGUE DE LOS ARCHIVOS DE SOPORTE EN LA CARPETA DISPUESTA DE MENERA OPORTUNA DE ACUERDO CON LA DEFINICIÓN DEL ENTREGABLE.</t>
  </si>
  <si>
    <t>SIN EVIDENCIA</t>
  </si>
  <si>
    <t>Octubre: 29 operativos en aplicativo
Noviembre: 35 operativos en aplicativo
Diciembre: 23 operativos en aplicativo</t>
  </si>
  <si>
    <t>La meta alcanzó un 94,10% del programado para la vigencia.</t>
  </si>
  <si>
    <t>Realizar 141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</si>
  <si>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</si>
  <si>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</si>
  <si>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</si>
  <si>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Se realizaron 29 operativos de IVC de actividad ambiental</t>
  </si>
  <si>
    <t>Trimestre II: Meta cumplida para el segundo trimestre con un total de 42 operativos en materia de ambiental frente a 42 operativos programados en el periodo.</t>
  </si>
  <si>
    <t>Se realizaron 42 operativos de actividad ambiental en el tercer trimestre</t>
  </si>
  <si>
    <t>Se cargan en el repositorio las actas correspondientes a los meses de julio 15 actas, agosto 15 actas y septiembre 12 actas</t>
  </si>
  <si>
    <t xml:space="preserve">Octubre: 18 operativos en el aplicativo
Noviembre: 20 operativos en el aplicativo
Diciembre: 8 operativos en el aplicativo
</t>
  </si>
  <si>
    <t>Total metas técnicas (80%)</t>
  </si>
  <si>
    <t>Planeación institucional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</si>
  <si>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</si>
  <si>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</si>
  <si>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</si>
  <si>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</si>
  <si>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</si>
  <si>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</si>
  <si>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</si>
  <si>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 xml:space="preserve">No programada </t>
  </si>
  <si>
    <t xml:space="preserve">Reporte de cumplimiento porcentual de los criterios ambientales </t>
  </si>
  <si>
    <t>Herramienta de medición del cumplimiento de criterios ambientales OAP</t>
  </si>
  <si>
    <t>Alcaldía Local</t>
  </si>
  <si>
    <t>Oficina Asesora de Planeación</t>
  </si>
  <si>
    <t>meta no programada</t>
  </si>
  <si>
    <t>Inspección ambiental: Obtuvo calificación del 83%
Reporte de consumo de agua y energía: información al día con corte a 30 de mayo de 2025.
Reporte de consumo de papel: información al día con corte al 30 de mayo de 2025.
Reporte de ciclistas: No hay reportes de 2025</t>
  </si>
  <si>
    <t xml:space="preserve">Reporte meta ambiental </t>
  </si>
  <si>
    <t>No programada</t>
  </si>
  <si>
    <t xml:space="preserve">"Inspección ambiental: Se obtuvo una calificación del 91%
Reporte consumo de agua y energía: Reportes hasta el 31 de octubre de 2025
Reporte consumo de papel: Reporte hasta el 31 de octubre de 2025
Reporte ciclistas: Reporte hasta el 31 de octubre de 2025"
</t>
  </si>
  <si>
    <t xml:space="preserve">reeporte meta ambiental de la OAP </t>
  </si>
  <si>
    <t xml:space="preserve">Promover la transparencia, la integridad y la participación en la gestión pública, para mejorar la gobernabilidad democrática distrital y local. </t>
  </si>
  <si>
    <t>Comunicación estratégica</t>
  </si>
  <si>
    <t>MT2</t>
  </si>
  <si>
    <t>Mantener el 100% de la información de la página Web actualizada, de acuerdo a lo establecido en la Resolución 1519 de 2020 de MINTIC</t>
  </si>
  <si>
    <t>Porcentaje de cumplimiento en la actualización de la información publicada en la página web</t>
  </si>
  <si>
    <t>(No. de requisitos cumplidos de la Resolución 1519 de 2020 de MINTIC relacionados con la actualización de la información publicada en la página web / No total de requisitos de la Resolución 1519 de 2020 de MINTIC de publicación de la información) X 100</t>
  </si>
  <si>
    <t>100% meta 2024</t>
  </si>
  <si>
    <t xml:space="preserve">Constante </t>
  </si>
  <si>
    <t xml:space="preserve">Eficacia </t>
  </si>
  <si>
    <t>Reporte de actualización de la información en la página web de la alcaldía local</t>
  </si>
  <si>
    <t>Página Web Alcaldía Local</t>
  </si>
  <si>
    <t>Alcaldía local</t>
  </si>
  <si>
    <t>Oficina Asesora de Comunicaciones</t>
  </si>
  <si>
    <t>Meta no programada</t>
  </si>
  <si>
    <t>La Alcaldía Local de Teusaquillo, cumplió 104 requisitos, de los 104 que debe cumplir para el tirmestre relacionado.</t>
  </si>
  <si>
    <t>Reporte de cumplimiento de meta de la Oficina Asesora de Comunicaciones segun radicado No 20251400254903</t>
  </si>
  <si>
    <t>La Alcaldía Local de Teusaquillo, cumplió 104 requisitos, de los 104 que debe cumplir para el trimestre relacionado.</t>
  </si>
  <si>
    <t>Reporte de la Oficina Asesora de Comunicaciones a través de memorando 20251400383993.</t>
  </si>
  <si>
    <t xml:space="preserve">Reporte meta de la OAC </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</si>
  <si>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</si>
  <si>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</si>
  <si>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</si>
  <si>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</si>
  <si>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2 jornadas en 2024</t>
  </si>
  <si>
    <t>Registro de asistencia y presentación realizada (o estrategia desarrollada)</t>
  </si>
  <si>
    <t xml:space="preserve">la alcaldia realizo la actividad programada en el periodo </t>
  </si>
  <si>
    <t xml:space="preserve">Lstado de asistencia y registro fotografico </t>
  </si>
  <si>
    <t xml:space="preserve">El proceso /alcaldía local  realizó jornada de capacitación sobre el Sistema de gestión acorde con lo programado. </t>
  </si>
  <si>
    <t xml:space="preserve">Reporte meta del grupo de Sistema de Gestion </t>
  </si>
  <si>
    <t>Servicio a la ciudadanía</t>
  </si>
  <si>
    <t>MT4</t>
  </si>
  <si>
    <t>Dar respuesta al 100% de los requerimientos ciudadanos asignados a las Alcaldías Locales con corte a 31 de diciembre de 2024 tipificadas como Derechos de Petición registradas en el aplicativo Bogotá Te Escucha y gestor documental ORFEO</t>
  </si>
  <si>
    <t xml:space="preserve">Porcentaje de requerimientos ciudadanos con respuesta definitiva </t>
  </si>
  <si>
    <t>(No. de respuestas efectuadas / No. requerimientos instaurados antes del 31 de diciembre 2024 pendientes por gestionar) X 100</t>
  </si>
  <si>
    <t>Peticiones pendientes por gestionar al 31 de diciembre de  2024</t>
  </si>
  <si>
    <t>Porcentaje de requerimientos ciudadanos con respuesta definitiva</t>
  </si>
  <si>
    <t>Reporte de peticiones ciudadanas gestionadas  (con respuesta definitiva o traslado por competencia)</t>
  </si>
  <si>
    <t xml:space="preserve">Reporte Sistema Distrital de Gestión de Peticiones Ciudadanas - Bogotá te  Escucha </t>
  </si>
  <si>
    <t>Subsecretaría de Gestión Institucional - Servicio de Atención a la Ciudadanía</t>
  </si>
  <si>
    <t xml:space="preserve">la alcaldia local dio respuesta a 16 requerimientos de los 16 instaurados para el periodo </t>
  </si>
  <si>
    <t xml:space="preserve">Segun Radicado No. 20254600138593
Fecha: 07-04-2025 de la Oficina de atencion a la ciudadania </t>
  </si>
  <si>
    <t>MT5</t>
  </si>
  <si>
    <t>Gestionar oportunamente el 100% de los requerimientos  que se tipifiquen como derecho de petición ciudadano en los aplicativos Bogotá Te Escucha y  ORFEO, que  sean asignados a las Alcaldías Locales durante la vigencia 2025.</t>
  </si>
  <si>
    <t>Porcentaje de requerimientos ciudadanos  gestionados dentro del término de ley.</t>
  </si>
  <si>
    <t>(No. de peticiones gestionadas en los terminos de ley / No. Requerimientos recibidos en la vigencia 2025 que deben tener respuesta) X 100</t>
  </si>
  <si>
    <t xml:space="preserve">Eficiencia </t>
  </si>
  <si>
    <t>Reporte de peticiones ciudadanas gestionadas en los términos de ley (con respuesta definitiva o traslado por competencia)</t>
  </si>
  <si>
    <t xml:space="preserve">Reporte Sistema Distrital de Gestión de Peticiones Ciudadanas - Bogotá Te  Escucha </t>
  </si>
  <si>
    <t xml:space="preserve">la alcaldia local dio respuesta a 46 requerimientos de los 67 instaurados para el periodo </t>
  </si>
  <si>
    <t>Segun Radicado No. 20254600138593
Fecha: 07-04-2025 de la Oficina de atencion a la ciudadania   y Radicado No. 20254600193883
Fecha: 23-05-2025</t>
  </si>
  <si>
    <t xml:space="preserve">La alcaldia dio respuesta a 59 requerimientos de los  82 instaurados en el periodo </t>
  </si>
  <si>
    <t xml:space="preserve">segun radicado No 20254600258433 de Atencion a la Ciudadania </t>
  </si>
  <si>
    <t>Se repondió oportunamente 87 de 90 requerimientos.</t>
  </si>
  <si>
    <t>Reporte de la Subsecretaría de Gestión Institucional - Servicio de Atención a la Ciudadanía a través de memorando 20254600383923.</t>
  </si>
  <si>
    <t xml:space="preserve">Dio respuesta a 87 requerimentos de los  92 instaurados en el periodo  </t>
  </si>
  <si>
    <t xml:space="preserve">Segun radicado No 20264600004113 de la Oficina de atencion al ciudadano </t>
  </si>
  <si>
    <t>La meta alcanzó un 86,26% del programado para la vigencia.</t>
  </si>
  <si>
    <t>Gerencia de TIC</t>
  </si>
  <si>
    <t>MT6</t>
  </si>
  <si>
    <t>Contar con una matriz de activos de información de la Alcaldía Local, en el formato GDI-TIC-F032, aprobada por la Dirección de Tecnologías e Información</t>
  </si>
  <si>
    <t>Matriz de activos de información aprobada por la Dirección de Tecnologías e Información</t>
  </si>
  <si>
    <t>Número de matrices de activos de información aprobadas</t>
  </si>
  <si>
    <t>No Aplica</t>
  </si>
  <si>
    <t>Catálogo de componentes de Información</t>
  </si>
  <si>
    <t>Dirección de Tecnologías e Información</t>
  </si>
  <si>
    <t xml:space="preserve">Quedaron en el proceso de identificación, no entregaron la matriz de activos </t>
  </si>
  <si>
    <t xml:space="preserve">segun radicado No 20254400249683 de la DTI </t>
  </si>
  <si>
    <t>La meta alcanzó un 50% del programado para la vigencia.</t>
  </si>
  <si>
    <t>MT7</t>
  </si>
  <si>
    <t>Contar con una matriz de riesgos de seguridad de la información de la Alcaldía Local,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</si>
  <si>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</si>
  <si>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</si>
  <si>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</si>
  <si>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</si>
  <si>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 xml:space="preserve">Entrego amtriz de riesgos </t>
  </si>
  <si>
    <t xml:space="preserve">Segun No Radicado No. 20254400489193 de la DTI  </t>
  </si>
  <si>
    <t>Total metas transversales (20%)</t>
  </si>
  <si>
    <t xml:space="preserve">Total plan de 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</si>
</sst>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0.0%"/>
    <numFmt numFmtId="165" formatCode="0.0"/>
  </numFmts>
  <fonts count="22">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sz val="11"/>
      <color rgb="FF0070C0"/>
      <name val="Calibri Light"/>
      <family val="2"/>
    </font>
    <font>
      <sz val="11"/>
      <color rgb="FF000000"/>
      <name val="Calibri Light"/>
      <family val="2"/>
    </font>
    <font>
      <sz val="11"/>
      <color theme="0"/>
      <name val="Calibri Light"/>
      <family val="2"/>
      <scheme val="major"/>
    </font>
    <font>
      <sz val="12"/>
      <color theme="0"/>
      <name val="Calibri Light"/>
      <family val="2"/>
      <scheme val="major"/>
    </font>
    <font>
      <sz val="14"/>
      <color theme="0"/>
      <name val="Calibri Light"/>
      <family val="2"/>
      <scheme val="major"/>
    </font>
    <font>
      <u/>
      <sz val="11"/>
      <color theme="10"/>
      <name val="Calibri"/>
      <family val="2"/>
      <scheme val="minor"/>
    </font>
    <font>
      <sz val="11"/>
      <color rgb="FF000000"/>
      <name val="Aptos Narrow"/>
      <family val="2"/>
    </font>
  </fonts>
  <fills count="11">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5">
    <xf numFmtId="0" fontId="0" fillId="0" borderId="0"/>
    <xf numFmtId="9"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0" fontId="20" fillId="0" borderId="0" applyNumberFormat="0" applyFill="0" applyBorder="0" applyAlignment="0" applyProtection="0"/>
  </cellStyleXfs>
  <cellXfs count="156">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9" fontId="7" fillId="3" borderId="1" xfId="1" applyFont="1" applyFill="1" applyBorder="1" applyAlignment="1">
      <alignment wrapText="1"/>
    </xf>
    <xf numFmtId="9" fontId="7" fillId="3" borderId="1" xfId="1" applyFont="1" applyFill="1" applyBorder="1" applyAlignment="1">
      <alignment horizontal="righ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1" fontId="1" fillId="0" borderId="1" xfId="2" applyNumberFormat="1" applyFont="1" applyBorder="1" applyAlignment="1">
      <alignment horizontal="justify" vertical="center" wrapText="1"/>
    </xf>
    <xf numFmtId="0" fontId="5" fillId="10" borderId="1" xfId="0" applyFont="1" applyFill="1" applyBorder="1" applyAlignment="1">
      <alignment horizontal="justify" vertical="center" wrapText="1"/>
    </xf>
    <xf numFmtId="0" fontId="5" fillId="10" borderId="1" xfId="0" applyFont="1" applyFill="1" applyBorder="1" applyAlignment="1">
      <alignment horizontal="center" vertical="center" wrapText="1"/>
    </xf>
    <xf numFmtId="9" fontId="5" fillId="10" borderId="1" xfId="0" applyNumberFormat="1" applyFont="1" applyFill="1" applyBorder="1" applyAlignment="1">
      <alignment horizontal="center" vertical="center" wrapText="1"/>
    </xf>
    <xf numFmtId="1" fontId="5" fillId="0" borderId="1" xfId="0" applyNumberFormat="1" applyFont="1" applyBorder="1" applyAlignment="1">
      <alignment horizontal="justify" vertical="center" wrapText="1"/>
    </xf>
    <xf numFmtId="9" fontId="5" fillId="0" borderId="1" xfId="1" applyFont="1" applyBorder="1" applyAlignment="1">
      <alignment horizontal="justify" vertical="center" wrapText="1"/>
    </xf>
    <xf numFmtId="0" fontId="5" fillId="0" borderId="1" xfId="0" applyFont="1" applyBorder="1" applyAlignment="1">
      <alignment horizontal="left" vertical="center" wrapText="1"/>
    </xf>
    <xf numFmtId="0" fontId="5" fillId="0" borderId="11" xfId="0" applyFont="1" applyBorder="1" applyAlignment="1">
      <alignment horizontal="center" vertical="center" wrapText="1"/>
    </xf>
    <xf numFmtId="9" fontId="5" fillId="0" borderId="11"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0" fontId="5" fillId="0" borderId="12" xfId="0" applyFont="1" applyBorder="1" applyAlignment="1">
      <alignment horizontal="left" vertical="center" wrapText="1"/>
    </xf>
    <xf numFmtId="0" fontId="5" fillId="0" borderId="8" xfId="0" applyFont="1" applyBorder="1" applyAlignment="1">
      <alignment horizontal="left" vertical="center" wrapText="1"/>
    </xf>
    <xf numFmtId="1" fontId="5" fillId="9" borderId="1" xfId="1" applyNumberFormat="1" applyFont="1" applyFill="1" applyBorder="1" applyAlignment="1">
      <alignment horizontal="center" vertical="center" wrapText="1"/>
    </xf>
    <xf numFmtId="9" fontId="5" fillId="0" borderId="1" xfId="1" applyFont="1" applyBorder="1" applyAlignment="1">
      <alignment horizontal="center" vertical="center" wrapText="1"/>
    </xf>
    <xf numFmtId="0" fontId="5" fillId="0" borderId="0" xfId="0" applyFont="1" applyAlignment="1">
      <alignment horizontal="justify" vertical="center" wrapText="1"/>
    </xf>
    <xf numFmtId="0" fontId="5" fillId="9" borderId="1" xfId="0" applyFont="1" applyFill="1" applyBorder="1" applyAlignment="1">
      <alignment horizontal="center" vertical="center" wrapText="1"/>
    </xf>
    <xf numFmtId="1" fontId="5" fillId="9" borderId="1" xfId="3" applyNumberFormat="1" applyFont="1" applyFill="1" applyBorder="1" applyAlignment="1" applyProtection="1">
      <alignment horizontal="center" vertical="center" wrapText="1"/>
      <protection locked="0"/>
    </xf>
    <xf numFmtId="1" fontId="5" fillId="9" borderId="1" xfId="3" applyNumberFormat="1" applyFont="1" applyFill="1" applyBorder="1" applyAlignment="1">
      <alignment horizontal="center" vertical="center" wrapText="1"/>
    </xf>
    <xf numFmtId="10" fontId="1" fillId="0" borderId="1" xfId="1" applyNumberFormat="1" applyFont="1" applyBorder="1" applyAlignment="1">
      <alignment horizontal="justify" vertical="center" wrapText="1"/>
    </xf>
    <xf numFmtId="10" fontId="1" fillId="0" borderId="1" xfId="0" applyNumberFormat="1" applyFont="1" applyBorder="1" applyAlignment="1">
      <alignment horizontal="justify" vertical="center" wrapText="1"/>
    </xf>
    <xf numFmtId="164" fontId="7" fillId="3" borderId="1" xfId="1" applyNumberFormat="1" applyFont="1" applyFill="1" applyBorder="1" applyAlignment="1">
      <alignment wrapText="1"/>
    </xf>
    <xf numFmtId="0" fontId="1" fillId="9" borderId="1" xfId="0" applyFont="1" applyFill="1" applyBorder="1" applyAlignment="1">
      <alignment horizontal="justify" vertical="center" wrapText="1"/>
    </xf>
    <xf numFmtId="1" fontId="1" fillId="0" borderId="1" xfId="0" applyNumberFormat="1" applyFont="1" applyBorder="1" applyAlignment="1">
      <alignment horizontal="right" vertical="center" wrapText="1"/>
    </xf>
    <xf numFmtId="0" fontId="1" fillId="0" borderId="1" xfId="0" applyFont="1" applyBorder="1" applyAlignment="1">
      <alignment horizontal="right" vertical="center" wrapText="1"/>
    </xf>
    <xf numFmtId="9" fontId="1" fillId="0" borderId="1" xfId="1" applyFont="1" applyBorder="1" applyAlignment="1">
      <alignment horizontal="right" vertical="center" wrapText="1"/>
    </xf>
    <xf numFmtId="10" fontId="1" fillId="0" borderId="1" xfId="0" applyNumberFormat="1" applyFont="1" applyBorder="1" applyAlignment="1">
      <alignment horizontal="right" vertical="center" wrapText="1"/>
    </xf>
    <xf numFmtId="10" fontId="1" fillId="0" borderId="1" xfId="1" applyNumberFormat="1" applyFont="1" applyBorder="1" applyAlignment="1">
      <alignment horizontal="right" vertical="center" wrapText="1"/>
    </xf>
    <xf numFmtId="9" fontId="1" fillId="9" borderId="1" xfId="0" applyNumberFormat="1" applyFont="1" applyFill="1" applyBorder="1" applyAlignment="1">
      <alignment horizontal="right" vertical="center" wrapText="1"/>
    </xf>
    <xf numFmtId="10" fontId="7" fillId="3" borderId="1" xfId="1" applyNumberFormat="1" applyFont="1" applyFill="1" applyBorder="1" applyAlignment="1">
      <alignment horizontal="right" wrapText="1"/>
    </xf>
    <xf numFmtId="1" fontId="5" fillId="0" borderId="1" xfId="0" applyNumberFormat="1" applyFont="1" applyBorder="1" applyAlignment="1">
      <alignment horizontal="right" vertical="center" wrapText="1"/>
    </xf>
    <xf numFmtId="0" fontId="5" fillId="0" borderId="1" xfId="0" applyFont="1" applyBorder="1" applyAlignment="1">
      <alignment horizontal="right" vertical="center" wrapText="1"/>
    </xf>
    <xf numFmtId="9" fontId="5" fillId="0" borderId="1" xfId="0" applyNumberFormat="1" applyFont="1" applyBorder="1" applyAlignment="1">
      <alignment horizontal="right" vertical="center" wrapText="1"/>
    </xf>
    <xf numFmtId="164" fontId="5" fillId="0" borderId="1" xfId="1" applyNumberFormat="1" applyFont="1" applyBorder="1" applyAlignment="1">
      <alignment horizontal="right" vertical="center" wrapText="1"/>
    </xf>
    <xf numFmtId="10" fontId="5" fillId="0" borderId="1" xfId="0" applyNumberFormat="1" applyFont="1" applyBorder="1" applyAlignment="1">
      <alignment horizontal="right" vertical="center" wrapText="1"/>
    </xf>
    <xf numFmtId="9" fontId="5" fillId="0" borderId="1" xfId="1" applyFont="1" applyBorder="1" applyAlignment="1">
      <alignment horizontal="right" vertical="center" wrapText="1"/>
    </xf>
    <xf numFmtId="164" fontId="5" fillId="0" borderId="1" xfId="0" applyNumberFormat="1" applyFont="1" applyBorder="1" applyAlignment="1">
      <alignment horizontal="right" vertical="center" wrapText="1"/>
    </xf>
    <xf numFmtId="10" fontId="7" fillId="3" borderId="1" xfId="0" applyNumberFormat="1" applyFont="1" applyFill="1" applyBorder="1" applyAlignment="1">
      <alignment horizontal="right" wrapText="1"/>
    </xf>
    <xf numFmtId="10" fontId="9" fillId="2" borderId="1" xfId="0" applyNumberFormat="1" applyFont="1" applyFill="1" applyBorder="1" applyAlignment="1">
      <alignment horizontal="right" wrapText="1"/>
    </xf>
    <xf numFmtId="164" fontId="1" fillId="0" borderId="1" xfId="0" applyNumberFormat="1" applyFont="1" applyBorder="1" applyAlignment="1">
      <alignment horizontal="right" vertical="center" wrapText="1"/>
    </xf>
    <xf numFmtId="10" fontId="5" fillId="0" borderId="1" xfId="1" applyNumberFormat="1" applyFont="1" applyBorder="1" applyAlignment="1">
      <alignment horizontal="right" vertical="center" wrapText="1"/>
    </xf>
    <xf numFmtId="0" fontId="15" fillId="0" borderId="1" xfId="0" applyFont="1" applyBorder="1" applyAlignment="1">
      <alignment vertical="center" wrapText="1"/>
    </xf>
    <xf numFmtId="0" fontId="15" fillId="0" borderId="12" xfId="0" applyFont="1" applyBorder="1" applyAlignment="1">
      <alignment vertical="center" wrapText="1"/>
    </xf>
    <xf numFmtId="164" fontId="7" fillId="3" borderId="1" xfId="1" applyNumberFormat="1" applyFont="1" applyFill="1" applyBorder="1" applyAlignment="1">
      <alignment horizontal="right" wrapText="1"/>
    </xf>
    <xf numFmtId="0" fontId="16" fillId="0" borderId="12" xfId="0" applyFont="1" applyBorder="1" applyAlignment="1">
      <alignment vertical="center" wrapText="1"/>
    </xf>
    <xf numFmtId="165" fontId="1" fillId="0" borderId="1" xfId="0" applyNumberFormat="1" applyFont="1" applyBorder="1" applyAlignment="1">
      <alignment horizontal="right" vertical="center" wrapText="1"/>
    </xf>
    <xf numFmtId="0" fontId="17" fillId="9" borderId="0" xfId="0" applyFont="1" applyFill="1" applyAlignment="1">
      <alignment wrapText="1"/>
    </xf>
    <xf numFmtId="0" fontId="17" fillId="9" borderId="0" xfId="0" applyFont="1" applyFill="1" applyAlignment="1">
      <alignment vertical="center" wrapText="1"/>
    </xf>
    <xf numFmtId="0" fontId="17" fillId="0" borderId="0" xfId="0" applyFont="1" applyAlignment="1">
      <alignment wrapText="1"/>
    </xf>
    <xf numFmtId="0" fontId="17" fillId="0" borderId="0" xfId="0" applyFont="1" applyAlignment="1">
      <alignment horizontal="justify" vertical="center" wrapText="1"/>
    </xf>
    <xf numFmtId="0" fontId="18" fillId="0" borderId="0" xfId="0" applyFont="1" applyAlignment="1">
      <alignment wrapText="1"/>
    </xf>
    <xf numFmtId="0" fontId="19" fillId="0" borderId="0" xfId="0" applyFont="1" applyAlignment="1">
      <alignment wrapText="1"/>
    </xf>
    <xf numFmtId="9" fontId="5" fillId="0" borderId="1" xfId="0" applyNumberFormat="1" applyFont="1" applyBorder="1" applyAlignment="1">
      <alignment horizontal="justify" vertical="center" wrapText="1"/>
    </xf>
    <xf numFmtId="10" fontId="5" fillId="0" borderId="1" xfId="0" applyNumberFormat="1" applyFont="1" applyBorder="1" applyAlignment="1">
      <alignment horizontal="justify" vertical="center" wrapText="1"/>
    </xf>
    <xf numFmtId="164" fontId="5" fillId="0" borderId="1" xfId="0" applyNumberFormat="1" applyFont="1" applyBorder="1" applyAlignment="1">
      <alignment horizontal="justify" vertical="center" wrapText="1"/>
    </xf>
    <xf numFmtId="10" fontId="5" fillId="0" borderId="1" xfId="1" applyNumberFormat="1" applyFont="1" applyBorder="1" applyAlignment="1">
      <alignment horizontal="justify" vertical="center" wrapText="1"/>
    </xf>
    <xf numFmtId="10" fontId="7" fillId="3" borderId="1" xfId="0" applyNumberFormat="1" applyFont="1" applyFill="1" applyBorder="1" applyAlignment="1">
      <alignment wrapText="1"/>
    </xf>
    <xf numFmtId="10" fontId="9" fillId="2" borderId="1" xfId="0" applyNumberFormat="1" applyFont="1" applyFill="1" applyBorder="1" applyAlignment="1">
      <alignment wrapText="1"/>
    </xf>
    <xf numFmtId="2" fontId="5" fillId="0" borderId="1" xfId="0" applyNumberFormat="1" applyFont="1" applyBorder="1" applyAlignment="1">
      <alignment horizontal="justify" vertical="center" wrapText="1"/>
    </xf>
    <xf numFmtId="10" fontId="5" fillId="9" borderId="1" xfId="1" applyNumberFormat="1" applyFont="1" applyFill="1" applyBorder="1" applyAlignment="1">
      <alignment horizontal="right" vertical="center" wrapText="1"/>
    </xf>
    <xf numFmtId="0" fontId="15" fillId="9" borderId="12" xfId="0" applyFont="1" applyFill="1" applyBorder="1" applyAlignment="1">
      <alignment vertical="center" wrapText="1"/>
    </xf>
    <xf numFmtId="9" fontId="1" fillId="0" borderId="1" xfId="0" applyNumberFormat="1" applyFont="1" applyBorder="1" applyAlignment="1">
      <alignment horizontal="right" vertical="center" wrapText="1"/>
    </xf>
    <xf numFmtId="0" fontId="1" fillId="9" borderId="13" xfId="0" applyFont="1" applyFill="1" applyBorder="1" applyAlignment="1">
      <alignment horizontal="center" vertical="center" wrapText="1"/>
    </xf>
    <xf numFmtId="0" fontId="1" fillId="9" borderId="11" xfId="0" applyFont="1" applyFill="1" applyBorder="1" applyAlignment="1">
      <alignment horizontal="center" vertical="center" wrapText="1"/>
    </xf>
    <xf numFmtId="165" fontId="5" fillId="0" borderId="1" xfId="0" applyNumberFormat="1" applyFont="1" applyBorder="1" applyAlignment="1">
      <alignment horizontal="right" vertical="center" wrapText="1"/>
    </xf>
    <xf numFmtId="0" fontId="21" fillId="0" borderId="13" xfId="0" applyFont="1" applyBorder="1" applyAlignment="1">
      <alignment wrapText="1"/>
    </xf>
    <xf numFmtId="0" fontId="21" fillId="0" borderId="3" xfId="0" applyFont="1" applyBorder="1"/>
    <xf numFmtId="10" fontId="1" fillId="0" borderId="1" xfId="1" applyNumberFormat="1" applyFont="1" applyFill="1" applyBorder="1" applyAlignment="1">
      <alignment horizontal="right" vertical="center" wrapText="1"/>
    </xf>
    <xf numFmtId="0" fontId="1" fillId="9" borderId="14" xfId="0" applyFont="1" applyFill="1" applyBorder="1" applyAlignment="1">
      <alignment horizontal="center" vertical="center" wrapText="1"/>
    </xf>
    <xf numFmtId="165" fontId="5" fillId="9" borderId="1" xfId="0" applyNumberFormat="1" applyFont="1" applyFill="1" applyBorder="1" applyAlignment="1">
      <alignment horizontal="right" vertical="center" wrapText="1"/>
    </xf>
    <xf numFmtId="0" fontId="1" fillId="0" borderId="13" xfId="0" applyFont="1" applyBorder="1" applyAlignment="1">
      <alignment horizontal="center"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1" fillId="9" borderId="2" xfId="0" applyFont="1" applyFill="1" applyBorder="1" applyAlignment="1">
      <alignment vertical="center" wrapText="1"/>
    </xf>
    <xf numFmtId="0" fontId="1" fillId="9" borderId="4" xfId="0" applyFont="1" applyFill="1" applyBorder="1" applyAlignment="1">
      <alignment vertical="center" wrapText="1"/>
    </xf>
    <xf numFmtId="0" fontId="1" fillId="9" borderId="3" xfId="0" applyFont="1" applyFill="1" applyBorder="1" applyAlignment="1">
      <alignment vertical="center" wrapText="1"/>
    </xf>
    <xf numFmtId="0" fontId="1" fillId="0" borderId="14" xfId="0" applyFont="1" applyBorder="1" applyAlignment="1">
      <alignment horizontal="left"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1" fillId="9" borderId="5" xfId="0" applyFont="1" applyFill="1" applyBorder="1" applyAlignment="1">
      <alignment vertical="center" wrapText="1"/>
    </xf>
    <xf numFmtId="0" fontId="1" fillId="9" borderId="6" xfId="0" applyFont="1" applyFill="1" applyBorder="1" applyAlignment="1">
      <alignment vertical="center" wrapText="1"/>
    </xf>
    <xf numFmtId="0" fontId="1" fillId="9" borderId="7" xfId="0" applyFont="1" applyFill="1" applyBorder="1" applyAlignment="1">
      <alignment vertical="center" wrapText="1"/>
    </xf>
    <xf numFmtId="0" fontId="1" fillId="0" borderId="13" xfId="0" applyFont="1" applyBorder="1" applyAlignment="1">
      <alignment horizontal="left"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cellXfs>
  <cellStyles count="5">
    <cellStyle name="Hyperlink" xfId="4" xr:uid="{00000000-000B-0000-0000-000008000000}"/>
    <cellStyle name="Millares" xfId="3" builtinId="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301367</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pp.powerbi.com/view?r=eyJrIjoiYTFkYTk0MDMtNzkwNy00ZjM4LWFmMWUtNjNlMDQxMmY2MGRjIiwidCI6IjE0ZGUxNTVmLWUxOTItNDRkYS05OTRkLTE5MTNkODY1ODM3MiIsImMiOjR9" TargetMode="External"/><Relationship Id="rId7" Type="http://schemas.openxmlformats.org/officeDocument/2006/relationships/comments" Target="../comments1.xml"/><Relationship Id="rId2" Type="http://schemas.openxmlformats.org/officeDocument/2006/relationships/hyperlink" Target="https://app.powerbi.com/view?r=eyJrIjoiYTFkYTk0MDMtNzkwNy00ZjM4LWFmMWUtNjNlMDQxMmY2MGRjIiwidCI6IjE0ZGUxNTVmLWUxOTItNDRkYS05OTRkLTE5MTNkODY1ODM3MiIsImMiOjR9" TargetMode="External"/><Relationship Id="rId1" Type="http://schemas.openxmlformats.org/officeDocument/2006/relationships/hyperlink" Target="https://app.powerbi.com/view?r=eyJrIjoiYTFkYTk0MDMtNzkwNy00ZjM4LWFmMWUtNjNlMDQxMmY2MGRjIiwidCI6IjE0ZGUxNTVmLWUxOTItNDRkYS05OTRkLTE5MTNkODY1ODM3MiIsImMiOjR9"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40"/>
  <sheetViews>
    <sheetView tabSelected="1" topLeftCell="E9" zoomScaleNormal="100" workbookViewId="0">
      <selection activeCell="H13" sqref="H13"/>
    </sheetView>
  </sheetViews>
  <sheetFormatPr defaultColWidth="10.85546875" defaultRowHeight="15"/>
  <cols>
    <col min="1" max="1" width="4.140625" style="1" customWidth="1"/>
    <col min="2" max="2" width="25.57031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39.140625" style="1" customWidth="1"/>
    <col min="9" max="9" width="10" style="1" customWidth="1"/>
    <col min="10" max="10" width="18.42578125" style="1" customWidth="1"/>
    <col min="11" max="11" width="22.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4" width="16.5703125" style="1" customWidth="1"/>
    <col min="25" max="25" width="40.28515625" style="1" customWidth="1"/>
    <col min="26" max="29" width="16.5703125" style="1" customWidth="1"/>
    <col min="30" max="30" width="33.42578125" style="1" customWidth="1"/>
    <col min="31" max="34" width="16.5703125" style="1" customWidth="1"/>
    <col min="35" max="35" width="43.7109375" style="1" customWidth="1"/>
    <col min="36" max="36" width="16.5703125" style="1" customWidth="1"/>
    <col min="37" max="38" width="22" style="1" customWidth="1"/>
    <col min="39" max="39" width="16.5703125" style="1" customWidth="1"/>
    <col min="40" max="40" width="34.85546875" style="1" customWidth="1"/>
    <col min="41" max="43" width="16.5703125" style="1" customWidth="1"/>
    <col min="44" max="44" width="21.5703125" style="1" customWidth="1"/>
    <col min="45" max="45" width="39.42578125" style="1" customWidth="1"/>
    <col min="46" max="46" width="10.85546875" style="84"/>
    <col min="47" max="16384" width="10.85546875" style="1"/>
  </cols>
  <sheetData>
    <row r="1" spans="1:46" s="34" customFormat="1" ht="70.5" customHeight="1">
      <c r="A1" s="116" t="s">
        <v>0</v>
      </c>
      <c r="B1" s="117"/>
      <c r="C1" s="117"/>
      <c r="D1" s="117"/>
      <c r="E1" s="117"/>
      <c r="F1" s="117"/>
      <c r="G1" s="117"/>
      <c r="H1" s="117"/>
      <c r="I1" s="117"/>
      <c r="J1" s="117"/>
      <c r="K1" s="117"/>
      <c r="L1" s="118" t="s">
        <v>1</v>
      </c>
      <c r="M1" s="118"/>
      <c r="N1" s="118"/>
      <c r="O1" s="118"/>
      <c r="P1" s="118"/>
      <c r="AT1" s="82"/>
    </row>
    <row r="2" spans="1:46" s="36" customFormat="1" ht="23.45" customHeight="1">
      <c r="A2" s="120" t="s">
        <v>2</v>
      </c>
      <c r="B2" s="121"/>
      <c r="C2" s="121"/>
      <c r="D2" s="121"/>
      <c r="E2" s="121"/>
      <c r="F2" s="121"/>
      <c r="G2" s="121"/>
      <c r="H2" s="121"/>
      <c r="I2" s="121"/>
      <c r="J2" s="121"/>
      <c r="K2" s="121"/>
      <c r="L2" s="35"/>
      <c r="M2" s="35"/>
      <c r="N2" s="35"/>
      <c r="O2" s="35"/>
      <c r="P2" s="35"/>
      <c r="AT2" s="83"/>
    </row>
    <row r="3" spans="1:46" s="34" customFormat="1">
      <c r="AT3" s="82"/>
    </row>
    <row r="4" spans="1:46" s="34" customFormat="1" ht="29.1" customHeight="1">
      <c r="F4" s="108" t="s">
        <v>3</v>
      </c>
      <c r="G4" s="109"/>
      <c r="H4" s="109"/>
      <c r="I4" s="109"/>
      <c r="J4" s="109"/>
      <c r="K4" s="110"/>
      <c r="AT4" s="82"/>
    </row>
    <row r="5" spans="1:46" s="34" customFormat="1" ht="15" customHeight="1">
      <c r="F5" s="2" t="s">
        <v>4</v>
      </c>
      <c r="G5" s="2" t="s">
        <v>5</v>
      </c>
      <c r="H5" s="108" t="s">
        <v>6</v>
      </c>
      <c r="I5" s="109"/>
      <c r="J5" s="109"/>
      <c r="K5" s="110"/>
      <c r="AT5" s="82"/>
    </row>
    <row r="6" spans="1:46" s="34" customFormat="1">
      <c r="F6" s="33">
        <v>1</v>
      </c>
      <c r="G6" s="33" t="s">
        <v>7</v>
      </c>
      <c r="H6" s="111" t="s">
        <v>8</v>
      </c>
      <c r="I6" s="111"/>
      <c r="J6" s="111"/>
      <c r="K6" s="111"/>
      <c r="AT6" s="82"/>
    </row>
    <row r="7" spans="1:46" s="34" customFormat="1" ht="36" customHeight="1">
      <c r="F7" s="33">
        <v>2</v>
      </c>
      <c r="G7" s="33" t="s">
        <v>9</v>
      </c>
      <c r="H7" s="111" t="s">
        <v>10</v>
      </c>
      <c r="I7" s="111"/>
      <c r="J7" s="111"/>
      <c r="K7" s="111"/>
      <c r="AT7" s="82"/>
    </row>
    <row r="8" spans="1:46" s="34" customFormat="1" ht="72.75" customHeight="1">
      <c r="F8" s="33">
        <v>3</v>
      </c>
      <c r="G8" s="33" t="s">
        <v>11</v>
      </c>
      <c r="H8" s="111" t="s">
        <v>12</v>
      </c>
      <c r="I8" s="111"/>
      <c r="J8" s="111"/>
      <c r="K8" s="111"/>
      <c r="AT8" s="82"/>
    </row>
    <row r="9" spans="1:46" s="34" customFormat="1" ht="72.75" customHeight="1">
      <c r="F9" s="33">
        <v>4</v>
      </c>
      <c r="G9" s="33" t="s">
        <v>13</v>
      </c>
      <c r="H9" s="112" t="s">
        <v>14</v>
      </c>
      <c r="I9" s="113"/>
      <c r="J9" s="113"/>
      <c r="K9" s="114"/>
      <c r="AT9" s="82"/>
    </row>
    <row r="10" spans="1:46" s="34" customFormat="1" ht="43.5" customHeight="1">
      <c r="F10" s="99">
        <v>5</v>
      </c>
      <c r="G10" s="99" t="s">
        <v>15</v>
      </c>
      <c r="H10" s="122" t="s">
        <v>16</v>
      </c>
      <c r="I10" s="123"/>
      <c r="J10" s="123"/>
      <c r="K10" s="124"/>
      <c r="AT10" s="82"/>
    </row>
    <row r="11" spans="1:46" s="34" customFormat="1" ht="43.5" customHeight="1">
      <c r="F11" s="104">
        <v>6</v>
      </c>
      <c r="G11" s="104" t="s">
        <v>17</v>
      </c>
      <c r="H11" s="115" t="s">
        <v>18</v>
      </c>
      <c r="I11" s="115"/>
      <c r="J11" s="115"/>
      <c r="K11" s="115"/>
      <c r="AT11" s="82"/>
    </row>
    <row r="12" spans="1:46" s="34" customFormat="1" ht="43.5" customHeight="1">
      <c r="F12" s="98">
        <v>7</v>
      </c>
      <c r="G12" s="106" t="s">
        <v>19</v>
      </c>
      <c r="H12" s="125" t="s">
        <v>20</v>
      </c>
      <c r="I12" s="125"/>
      <c r="J12" s="125"/>
      <c r="K12" s="125"/>
      <c r="AT12" s="82"/>
    </row>
    <row r="13" spans="1:46" s="34" customFormat="1" ht="29.25" customHeight="1">
      <c r="AT13" s="82"/>
    </row>
    <row r="14" spans="1:46" ht="14.45" customHeight="1">
      <c r="A14" s="107" t="s">
        <v>21</v>
      </c>
      <c r="B14" s="107"/>
      <c r="C14" s="107" t="s">
        <v>22</v>
      </c>
      <c r="D14" s="107" t="s">
        <v>23</v>
      </c>
      <c r="E14" s="107"/>
      <c r="F14" s="107"/>
      <c r="G14" s="119" t="s">
        <v>24</v>
      </c>
      <c r="H14" s="119"/>
      <c r="I14" s="119"/>
      <c r="J14" s="119"/>
      <c r="K14" s="119"/>
      <c r="L14" s="119"/>
      <c r="M14" s="119"/>
      <c r="N14" s="119"/>
      <c r="O14" s="119"/>
      <c r="P14" s="119"/>
      <c r="Q14" s="119"/>
      <c r="R14" s="107" t="s">
        <v>25</v>
      </c>
      <c r="S14" s="107"/>
      <c r="T14" s="107"/>
      <c r="U14" s="107"/>
      <c r="V14" s="126" t="s">
        <v>26</v>
      </c>
      <c r="W14" s="127"/>
      <c r="X14" s="127"/>
      <c r="Y14" s="127"/>
      <c r="Z14" s="128"/>
      <c r="AA14" s="132" t="s">
        <v>27</v>
      </c>
      <c r="AB14" s="133"/>
      <c r="AC14" s="133"/>
      <c r="AD14" s="133"/>
      <c r="AE14" s="134"/>
      <c r="AF14" s="138" t="s">
        <v>28</v>
      </c>
      <c r="AG14" s="139"/>
      <c r="AH14" s="139"/>
      <c r="AI14" s="139"/>
      <c r="AJ14" s="140"/>
      <c r="AK14" s="144" t="s">
        <v>29</v>
      </c>
      <c r="AL14" s="145"/>
      <c r="AM14" s="145"/>
      <c r="AN14" s="145"/>
      <c r="AO14" s="146"/>
      <c r="AP14" s="150" t="s">
        <v>30</v>
      </c>
      <c r="AQ14" s="151"/>
      <c r="AR14" s="151"/>
      <c r="AS14" s="152"/>
    </row>
    <row r="15" spans="1:46" ht="14.45" customHeight="1">
      <c r="A15" s="107"/>
      <c r="B15" s="107"/>
      <c r="C15" s="107"/>
      <c r="D15" s="107"/>
      <c r="E15" s="107"/>
      <c r="F15" s="107"/>
      <c r="G15" s="119"/>
      <c r="H15" s="119"/>
      <c r="I15" s="119"/>
      <c r="J15" s="119"/>
      <c r="K15" s="119"/>
      <c r="L15" s="119"/>
      <c r="M15" s="119"/>
      <c r="N15" s="119"/>
      <c r="O15" s="119"/>
      <c r="P15" s="119"/>
      <c r="Q15" s="119"/>
      <c r="R15" s="107"/>
      <c r="S15" s="107"/>
      <c r="T15" s="107"/>
      <c r="U15" s="107"/>
      <c r="V15" s="129"/>
      <c r="W15" s="130"/>
      <c r="X15" s="130"/>
      <c r="Y15" s="130"/>
      <c r="Z15" s="131"/>
      <c r="AA15" s="135"/>
      <c r="AB15" s="136"/>
      <c r="AC15" s="136"/>
      <c r="AD15" s="136"/>
      <c r="AE15" s="137"/>
      <c r="AF15" s="141"/>
      <c r="AG15" s="142"/>
      <c r="AH15" s="142"/>
      <c r="AI15" s="142"/>
      <c r="AJ15" s="143"/>
      <c r="AK15" s="147"/>
      <c r="AL15" s="148"/>
      <c r="AM15" s="148"/>
      <c r="AN15" s="148"/>
      <c r="AO15" s="149"/>
      <c r="AP15" s="153"/>
      <c r="AQ15" s="154"/>
      <c r="AR15" s="154"/>
      <c r="AS15" s="155"/>
    </row>
    <row r="16" spans="1:46" ht="45">
      <c r="A16" s="2" t="s">
        <v>31</v>
      </c>
      <c r="B16" s="2" t="s">
        <v>32</v>
      </c>
      <c r="C16" s="107"/>
      <c r="D16" s="2" t="s">
        <v>33</v>
      </c>
      <c r="E16" s="2" t="s">
        <v>34</v>
      </c>
      <c r="F16" s="2" t="s">
        <v>35</v>
      </c>
      <c r="G16" s="18" t="s">
        <v>36</v>
      </c>
      <c r="H16" s="18" t="s">
        <v>37</v>
      </c>
      <c r="I16" s="18" t="s">
        <v>38</v>
      </c>
      <c r="J16" s="18" t="s">
        <v>39</v>
      </c>
      <c r="K16" s="18" t="s">
        <v>40</v>
      </c>
      <c r="L16" s="18" t="s">
        <v>41</v>
      </c>
      <c r="M16" s="18" t="s">
        <v>42</v>
      </c>
      <c r="N16" s="18" t="s">
        <v>43</v>
      </c>
      <c r="O16" s="18" t="s">
        <v>44</v>
      </c>
      <c r="P16" s="18" t="s">
        <v>45</v>
      </c>
      <c r="Q16" s="18" t="s">
        <v>46</v>
      </c>
      <c r="R16" s="2" t="s">
        <v>47</v>
      </c>
      <c r="S16" s="2" t="s">
        <v>48</v>
      </c>
      <c r="T16" s="2" t="s">
        <v>49</v>
      </c>
      <c r="U16" s="2" t="s">
        <v>50</v>
      </c>
      <c r="V16" s="3" t="s">
        <v>51</v>
      </c>
      <c r="W16" s="3" t="s">
        <v>52</v>
      </c>
      <c r="X16" s="3" t="s">
        <v>53</v>
      </c>
      <c r="Y16" s="3" t="s">
        <v>54</v>
      </c>
      <c r="Z16" s="3" t="s">
        <v>55</v>
      </c>
      <c r="AA16" s="21" t="s">
        <v>51</v>
      </c>
      <c r="AB16" s="21" t="s">
        <v>52</v>
      </c>
      <c r="AC16" s="21" t="s">
        <v>53</v>
      </c>
      <c r="AD16" s="21" t="s">
        <v>54</v>
      </c>
      <c r="AE16" s="21" t="s">
        <v>55</v>
      </c>
      <c r="AF16" s="22" t="s">
        <v>51</v>
      </c>
      <c r="AG16" s="22" t="s">
        <v>52</v>
      </c>
      <c r="AH16" s="22" t="s">
        <v>53</v>
      </c>
      <c r="AI16" s="22" t="s">
        <v>54</v>
      </c>
      <c r="AJ16" s="22" t="s">
        <v>55</v>
      </c>
      <c r="AK16" s="23" t="s">
        <v>51</v>
      </c>
      <c r="AL16" s="23" t="s">
        <v>52</v>
      </c>
      <c r="AM16" s="23" t="s">
        <v>53</v>
      </c>
      <c r="AN16" s="23" t="s">
        <v>54</v>
      </c>
      <c r="AO16" s="23" t="s">
        <v>55</v>
      </c>
      <c r="AP16" s="4" t="s">
        <v>51</v>
      </c>
      <c r="AQ16" s="4" t="s">
        <v>52</v>
      </c>
      <c r="AR16" s="4" t="s">
        <v>53</v>
      </c>
      <c r="AS16" s="4" t="s">
        <v>54</v>
      </c>
    </row>
    <row r="17" spans="1:46" s="28" customFormat="1" ht="166.5">
      <c r="A17" s="20">
        <v>4</v>
      </c>
      <c r="B17" s="19" t="s">
        <v>56</v>
      </c>
      <c r="C17" s="19" t="s">
        <v>57</v>
      </c>
      <c r="D17" s="24" t="s">
        <v>58</v>
      </c>
      <c r="E17" s="19" t="s">
        <v>59</v>
      </c>
      <c r="F17" s="19" t="s">
        <v>60</v>
      </c>
      <c r="G17" s="19" t="s">
        <v>61</v>
      </c>
      <c r="H17" s="19" t="s">
        <v>62</v>
      </c>
      <c r="I17" s="29" t="s">
        <v>63</v>
      </c>
      <c r="J17" s="19" t="s">
        <v>64</v>
      </c>
      <c r="K17" s="19" t="s">
        <v>65</v>
      </c>
      <c r="L17" s="30">
        <v>0</v>
      </c>
      <c r="M17" s="30">
        <v>0.1</v>
      </c>
      <c r="N17" s="30">
        <v>0.2</v>
      </c>
      <c r="O17" s="30">
        <v>0.4</v>
      </c>
      <c r="P17" s="30">
        <f t="shared" ref="P17:P23" si="0">O17</f>
        <v>0.4</v>
      </c>
      <c r="Q17" s="19" t="s">
        <v>66</v>
      </c>
      <c r="R17" s="19" t="s">
        <v>67</v>
      </c>
      <c r="S17" s="19" t="s">
        <v>68</v>
      </c>
      <c r="T17" s="19" t="s">
        <v>69</v>
      </c>
      <c r="U17" s="19" t="s">
        <v>70</v>
      </c>
      <c r="V17" s="59">
        <f>L17</f>
        <v>0</v>
      </c>
      <c r="W17" s="60" t="s">
        <v>71</v>
      </c>
      <c r="X17" s="62">
        <f>IFERROR(IF(W17/V17&gt;100%,100%,W17/V17),0)</f>
        <v>0</v>
      </c>
      <c r="Y17" s="19" t="s">
        <v>72</v>
      </c>
      <c r="Z17" s="19" t="s">
        <v>73</v>
      </c>
      <c r="AA17" s="30">
        <f>M17</f>
        <v>0.1</v>
      </c>
      <c r="AB17" s="56">
        <v>1.9E-2</v>
      </c>
      <c r="AC17" s="55">
        <f>IFERROR(IF(AB17/AA17&gt;100%,100%,AB17/AA17),0)</f>
        <v>0.18999999999999997</v>
      </c>
      <c r="AD17" s="19" t="s">
        <v>74</v>
      </c>
      <c r="AE17" s="19" t="s">
        <v>75</v>
      </c>
      <c r="AF17" s="61">
        <f t="shared" ref="AF17:AF29" si="1">N17</f>
        <v>0.2</v>
      </c>
      <c r="AG17" s="62">
        <v>3.2000000000000001E-2</v>
      </c>
      <c r="AH17" s="63">
        <f>IFERROR(IF(AG17/AF17&gt;100%,100%,AG17/AF17),0)</f>
        <v>0.16</v>
      </c>
      <c r="AI17" s="101" t="s">
        <v>76</v>
      </c>
      <c r="AJ17" s="102" t="s">
        <v>77</v>
      </c>
      <c r="AK17" s="61">
        <f t="shared" ref="AK17:AK30" si="2">O17</f>
        <v>0.4</v>
      </c>
      <c r="AL17" s="62">
        <v>0.10390000000000001</v>
      </c>
      <c r="AM17" s="63">
        <f>IFERROR(IF(AL17/AK17&gt;100%,100%,AL17/AK17),0)</f>
        <v>0.25974999999999998</v>
      </c>
      <c r="AN17" s="19" t="s">
        <v>78</v>
      </c>
      <c r="AO17" s="19" t="s">
        <v>79</v>
      </c>
      <c r="AP17" s="61">
        <f t="shared" ref="AP17:AP30" si="3">P17</f>
        <v>0.4</v>
      </c>
      <c r="AQ17" s="75">
        <f>IFERROR(MAX(W17,AB17,AG17,AL17),0)</f>
        <v>0.10390000000000001</v>
      </c>
      <c r="AR17" s="63">
        <f>IFERROR(IF(AQ17/AP17&gt;100%,100%,AQ17/AP17),0)</f>
        <v>0.25974999999999998</v>
      </c>
      <c r="AS17" s="80" t="s">
        <v>80</v>
      </c>
      <c r="AT17" s="85" t="s">
        <v>64</v>
      </c>
    </row>
    <row r="18" spans="1:46" s="28" customFormat="1" ht="176.25" customHeight="1">
      <c r="A18" s="20">
        <v>3</v>
      </c>
      <c r="B18" s="19" t="s">
        <v>81</v>
      </c>
      <c r="C18" s="19" t="s">
        <v>82</v>
      </c>
      <c r="D18" s="24" t="s">
        <v>83</v>
      </c>
      <c r="E18" s="19" t="s">
        <v>84</v>
      </c>
      <c r="F18" s="19" t="s">
        <v>60</v>
      </c>
      <c r="G18" s="19" t="s">
        <v>85</v>
      </c>
      <c r="H18" s="19" t="s">
        <v>86</v>
      </c>
      <c r="I18" s="19" t="s">
        <v>87</v>
      </c>
      <c r="J18" s="19" t="s">
        <v>64</v>
      </c>
      <c r="K18" s="19" t="s">
        <v>65</v>
      </c>
      <c r="L18" s="30">
        <v>0.12</v>
      </c>
      <c r="M18" s="30">
        <v>0.34</v>
      </c>
      <c r="N18" s="30">
        <v>0.51</v>
      </c>
      <c r="O18" s="30">
        <v>0.68</v>
      </c>
      <c r="P18" s="30">
        <f t="shared" si="0"/>
        <v>0.68</v>
      </c>
      <c r="Q18" s="19" t="s">
        <v>66</v>
      </c>
      <c r="R18" s="19" t="s">
        <v>88</v>
      </c>
      <c r="S18" s="19" t="s">
        <v>89</v>
      </c>
      <c r="T18" s="19" t="s">
        <v>69</v>
      </c>
      <c r="U18" s="19" t="s">
        <v>70</v>
      </c>
      <c r="V18" s="61">
        <f t="shared" ref="V18:V30" si="4">L18</f>
        <v>0.12</v>
      </c>
      <c r="W18" s="62">
        <v>0.21909999999999999</v>
      </c>
      <c r="X18" s="62">
        <f>IFERROR(IF(W18/V18&gt;100%,100%,W18/V18),0)</f>
        <v>1</v>
      </c>
      <c r="Y18" s="19" t="s">
        <v>90</v>
      </c>
      <c r="Z18" s="19" t="s">
        <v>73</v>
      </c>
      <c r="AA18" s="30">
        <f t="shared" ref="AA18:AA30" si="5">M18</f>
        <v>0.34</v>
      </c>
      <c r="AB18" s="56">
        <v>0.52329999999999999</v>
      </c>
      <c r="AC18" s="55">
        <f t="shared" ref="AC18:AC21" si="6">IFERROR(IF(AB18/AA18&gt;100%,100%,AB18/AA18),0)</f>
        <v>1</v>
      </c>
      <c r="AD18" s="19" t="s">
        <v>91</v>
      </c>
      <c r="AE18" s="19" t="s">
        <v>75</v>
      </c>
      <c r="AF18" s="61">
        <f t="shared" si="1"/>
        <v>0.51</v>
      </c>
      <c r="AG18" s="62">
        <v>0.80500000000000005</v>
      </c>
      <c r="AH18" s="63">
        <f t="shared" ref="AH18:AH19" si="7">IFERROR(IF(AG18/AF18&gt;100%,100%,AG18/AF18),0)</f>
        <v>1</v>
      </c>
      <c r="AI18" s="19" t="s">
        <v>92</v>
      </c>
      <c r="AJ18" s="19" t="s">
        <v>93</v>
      </c>
      <c r="AK18" s="61">
        <f t="shared" si="2"/>
        <v>0.68</v>
      </c>
      <c r="AL18" s="62">
        <v>0.88719999999999999</v>
      </c>
      <c r="AM18" s="63">
        <f t="shared" ref="AM18:AM30" si="8">IFERROR(IF(AL18/AK18&gt;100%,100%,AL18/AK18),0)</f>
        <v>1</v>
      </c>
      <c r="AN18" s="19" t="s">
        <v>94</v>
      </c>
      <c r="AO18" s="19" t="s">
        <v>79</v>
      </c>
      <c r="AP18" s="61">
        <f t="shared" si="3"/>
        <v>0.68</v>
      </c>
      <c r="AQ18" s="75">
        <f>IFERROR(MAX(W18,AB18,AG18,AL18),0)</f>
        <v>0.88719999999999999</v>
      </c>
      <c r="AR18" s="63">
        <f>IFERROR(IF(AQ18/AP18&gt;100%,100%,AQ18/AP18),0)</f>
        <v>1</v>
      </c>
      <c r="AS18" s="80" t="s">
        <v>95</v>
      </c>
      <c r="AT18" s="85" t="s">
        <v>64</v>
      </c>
    </row>
    <row r="19" spans="1:46" s="28" customFormat="1" ht="117">
      <c r="A19" s="20">
        <v>3</v>
      </c>
      <c r="B19" s="19" t="s">
        <v>81</v>
      </c>
      <c r="C19" s="19" t="s">
        <v>82</v>
      </c>
      <c r="D19" s="24" t="s">
        <v>96</v>
      </c>
      <c r="E19" s="19" t="s">
        <v>97</v>
      </c>
      <c r="F19" s="19" t="s">
        <v>60</v>
      </c>
      <c r="G19" s="19" t="s">
        <v>98</v>
      </c>
      <c r="H19" s="19" t="s">
        <v>99</v>
      </c>
      <c r="I19" s="19" t="s">
        <v>100</v>
      </c>
      <c r="J19" s="19" t="s">
        <v>64</v>
      </c>
      <c r="K19" s="19" t="s">
        <v>65</v>
      </c>
      <c r="L19" s="30">
        <v>0.12</v>
      </c>
      <c r="M19" s="30">
        <v>0.3</v>
      </c>
      <c r="N19" s="30">
        <v>0.48</v>
      </c>
      <c r="O19" s="30">
        <v>0.65</v>
      </c>
      <c r="P19" s="30">
        <f t="shared" si="0"/>
        <v>0.65</v>
      </c>
      <c r="Q19" s="19" t="s">
        <v>66</v>
      </c>
      <c r="R19" s="19" t="s">
        <v>88</v>
      </c>
      <c r="S19" s="19" t="s">
        <v>89</v>
      </c>
      <c r="T19" s="19" t="s">
        <v>69</v>
      </c>
      <c r="U19" s="19" t="s">
        <v>70</v>
      </c>
      <c r="V19" s="61">
        <f t="shared" si="4"/>
        <v>0.12</v>
      </c>
      <c r="W19" s="62">
        <v>8.8999999999999999E-3</v>
      </c>
      <c r="X19" s="62">
        <f t="shared" ref="X19:X22" si="9">IFERROR(IF(W19/V19&gt;100%,100%,W19/V19),0)</f>
        <v>7.4166666666666672E-2</v>
      </c>
      <c r="Y19" s="19" t="s">
        <v>101</v>
      </c>
      <c r="Z19" s="19" t="s">
        <v>73</v>
      </c>
      <c r="AA19" s="30">
        <f t="shared" si="5"/>
        <v>0.3</v>
      </c>
      <c r="AB19" s="56">
        <v>0.21959999999999999</v>
      </c>
      <c r="AC19" s="55">
        <f t="shared" si="6"/>
        <v>0.73199999999999998</v>
      </c>
      <c r="AD19" s="19" t="s">
        <v>102</v>
      </c>
      <c r="AE19" s="19" t="s">
        <v>75</v>
      </c>
      <c r="AF19" s="61">
        <f t="shared" si="1"/>
        <v>0.48</v>
      </c>
      <c r="AG19" s="62">
        <v>0.45479999999999998</v>
      </c>
      <c r="AH19" s="63">
        <f t="shared" si="7"/>
        <v>0.94750000000000001</v>
      </c>
      <c r="AI19" s="19" t="s">
        <v>103</v>
      </c>
      <c r="AJ19" s="19" t="s">
        <v>93</v>
      </c>
      <c r="AK19" s="61">
        <f t="shared" si="2"/>
        <v>0.65</v>
      </c>
      <c r="AL19" s="62">
        <v>0.50449999999999995</v>
      </c>
      <c r="AM19" s="63">
        <f t="shared" si="8"/>
        <v>0.77615384615384608</v>
      </c>
      <c r="AN19" s="19" t="s">
        <v>104</v>
      </c>
      <c r="AO19" s="19" t="s">
        <v>79</v>
      </c>
      <c r="AP19" s="61">
        <f>P19</f>
        <v>0.65</v>
      </c>
      <c r="AQ19" s="75">
        <f>IFERROR(MAX(W19,AB19,AG19,AL19),0)</f>
        <v>0.50449999999999995</v>
      </c>
      <c r="AR19" s="63">
        <f>IFERROR(IF(AQ19/AP19&gt;100%,100%,AQ19/AP19),0)</f>
        <v>0.77615384615384608</v>
      </c>
      <c r="AS19" s="80" t="s">
        <v>105</v>
      </c>
      <c r="AT19" s="85" t="s">
        <v>64</v>
      </c>
    </row>
    <row r="20" spans="1:46" s="28" customFormat="1" ht="265.5">
      <c r="A20" s="20">
        <v>3</v>
      </c>
      <c r="B20" s="19" t="s">
        <v>81</v>
      </c>
      <c r="C20" s="19" t="s">
        <v>82</v>
      </c>
      <c r="D20" s="20">
        <v>4</v>
      </c>
      <c r="E20" s="19" t="s">
        <v>106</v>
      </c>
      <c r="F20" s="19" t="s">
        <v>60</v>
      </c>
      <c r="G20" s="19" t="s">
        <v>107</v>
      </c>
      <c r="H20" s="19" t="s">
        <v>108</v>
      </c>
      <c r="I20" s="29" t="s">
        <v>109</v>
      </c>
      <c r="J20" s="19" t="s">
        <v>64</v>
      </c>
      <c r="K20" s="19" t="s">
        <v>65</v>
      </c>
      <c r="L20" s="30">
        <v>0.18</v>
      </c>
      <c r="M20" s="30">
        <v>0.35</v>
      </c>
      <c r="N20" s="30">
        <v>0.7</v>
      </c>
      <c r="O20" s="30">
        <v>0.97</v>
      </c>
      <c r="P20" s="30">
        <f t="shared" si="0"/>
        <v>0.97</v>
      </c>
      <c r="Q20" s="19" t="s">
        <v>66</v>
      </c>
      <c r="R20" s="19" t="s">
        <v>88</v>
      </c>
      <c r="S20" s="19" t="s">
        <v>89</v>
      </c>
      <c r="T20" s="19" t="s">
        <v>69</v>
      </c>
      <c r="U20" s="19" t="s">
        <v>70</v>
      </c>
      <c r="V20" s="61">
        <f>L20</f>
        <v>0.18</v>
      </c>
      <c r="W20" s="62">
        <v>0.18179999999999999</v>
      </c>
      <c r="X20" s="62">
        <f t="shared" si="9"/>
        <v>1</v>
      </c>
      <c r="Y20" s="19" t="s">
        <v>110</v>
      </c>
      <c r="Z20" s="19" t="s">
        <v>73</v>
      </c>
      <c r="AA20" s="30">
        <f t="shared" si="5"/>
        <v>0.35</v>
      </c>
      <c r="AB20" s="56">
        <v>0.24279999999999999</v>
      </c>
      <c r="AC20" s="55">
        <f>IFERROR(IF(AB20/AA20&gt;100%,100%,AB20/AA20),0)</f>
        <v>0.69371428571428573</v>
      </c>
      <c r="AD20" s="19" t="s">
        <v>111</v>
      </c>
      <c r="AE20" s="19" t="s">
        <v>75</v>
      </c>
      <c r="AF20" s="61">
        <f t="shared" si="1"/>
        <v>0.7</v>
      </c>
      <c r="AG20" s="97">
        <v>0.63</v>
      </c>
      <c r="AH20" s="63">
        <f>IFERROR(IF(AG20/AF20&gt;100%,100%,AG20/AF20),0)</f>
        <v>0.9</v>
      </c>
      <c r="AI20" s="19" t="s">
        <v>112</v>
      </c>
      <c r="AJ20" s="19" t="s">
        <v>113</v>
      </c>
      <c r="AK20" s="61">
        <f t="shared" si="2"/>
        <v>0.97</v>
      </c>
      <c r="AL20" s="62">
        <v>0.98899999999999999</v>
      </c>
      <c r="AM20" s="63">
        <f t="shared" si="8"/>
        <v>1</v>
      </c>
      <c r="AN20" s="19" t="s">
        <v>114</v>
      </c>
      <c r="AO20" s="19" t="s">
        <v>79</v>
      </c>
      <c r="AP20" s="61">
        <f>P20</f>
        <v>0.97</v>
      </c>
      <c r="AQ20" s="75">
        <f>IFERROR(MAX(W20,AB20,AG20,AL20),0)</f>
        <v>0.98899999999999999</v>
      </c>
      <c r="AR20" s="63">
        <f>IFERROR(IF(AQ20/AP20&gt;100%,100%,AQ20/AP20),0)</f>
        <v>1</v>
      </c>
      <c r="AS20" s="80" t="s">
        <v>95</v>
      </c>
      <c r="AT20" s="85" t="s">
        <v>64</v>
      </c>
    </row>
    <row r="21" spans="1:46" s="28" customFormat="1" ht="216">
      <c r="A21" s="20">
        <v>3</v>
      </c>
      <c r="B21" s="19" t="s">
        <v>81</v>
      </c>
      <c r="C21" s="19" t="s">
        <v>82</v>
      </c>
      <c r="D21" s="20">
        <v>5</v>
      </c>
      <c r="E21" s="19" t="s">
        <v>115</v>
      </c>
      <c r="F21" s="19" t="s">
        <v>60</v>
      </c>
      <c r="G21" s="19" t="s">
        <v>116</v>
      </c>
      <c r="H21" s="19" t="s">
        <v>117</v>
      </c>
      <c r="I21" s="29" t="s">
        <v>118</v>
      </c>
      <c r="J21" s="19" t="s">
        <v>64</v>
      </c>
      <c r="K21" s="19" t="s">
        <v>65</v>
      </c>
      <c r="L21" s="30">
        <v>0.05</v>
      </c>
      <c r="M21" s="30">
        <v>0.15</v>
      </c>
      <c r="N21" s="30">
        <v>0.33</v>
      </c>
      <c r="O21" s="30">
        <v>0.51</v>
      </c>
      <c r="P21" s="30">
        <f t="shared" si="0"/>
        <v>0.51</v>
      </c>
      <c r="Q21" s="19" t="s">
        <v>66</v>
      </c>
      <c r="R21" s="19" t="s">
        <v>88</v>
      </c>
      <c r="S21" s="19" t="s">
        <v>89</v>
      </c>
      <c r="T21" s="19" t="s">
        <v>69</v>
      </c>
      <c r="U21" s="19" t="s">
        <v>70</v>
      </c>
      <c r="V21" s="61">
        <f>L21</f>
        <v>0.05</v>
      </c>
      <c r="W21" s="62">
        <v>5.57E-2</v>
      </c>
      <c r="X21" s="62">
        <f t="shared" si="9"/>
        <v>1</v>
      </c>
      <c r="Y21" s="19" t="s">
        <v>110</v>
      </c>
      <c r="Z21" s="19" t="s">
        <v>73</v>
      </c>
      <c r="AA21" s="30">
        <f t="shared" si="5"/>
        <v>0.15</v>
      </c>
      <c r="AB21" s="56">
        <v>0.1313</v>
      </c>
      <c r="AC21" s="55">
        <f t="shared" si="6"/>
        <v>0.87533333333333341</v>
      </c>
      <c r="AD21" s="19" t="s">
        <v>119</v>
      </c>
      <c r="AE21" s="19" t="s">
        <v>75</v>
      </c>
      <c r="AF21" s="61">
        <f t="shared" si="1"/>
        <v>0.33</v>
      </c>
      <c r="AG21" s="97">
        <v>0.33</v>
      </c>
      <c r="AH21" s="63">
        <f>IFERROR(IF(AG21/AF21&gt;100%,100%,AG21/AF21),0)</f>
        <v>1</v>
      </c>
      <c r="AI21" s="19" t="s">
        <v>120</v>
      </c>
      <c r="AJ21" s="19" t="s">
        <v>121</v>
      </c>
      <c r="AK21" s="61">
        <f t="shared" si="2"/>
        <v>0.51</v>
      </c>
      <c r="AL21" s="62">
        <v>0.63829999999999998</v>
      </c>
      <c r="AM21" s="63">
        <f t="shared" si="8"/>
        <v>1</v>
      </c>
      <c r="AN21" s="19" t="s">
        <v>122</v>
      </c>
      <c r="AO21" s="19" t="s">
        <v>79</v>
      </c>
      <c r="AP21" s="61">
        <f t="shared" si="3"/>
        <v>0.51</v>
      </c>
      <c r="AQ21" s="75">
        <f>IFERROR(MAX(W21,AB21,AG21,AL21),0)</f>
        <v>0.63829999999999998</v>
      </c>
      <c r="AR21" s="63">
        <f>IFERROR(IF(AQ21/AP21&gt;100%,100%,AQ21/AP21),0)</f>
        <v>1</v>
      </c>
      <c r="AS21" s="80" t="s">
        <v>123</v>
      </c>
      <c r="AT21" s="85" t="s">
        <v>64</v>
      </c>
    </row>
    <row r="22" spans="1:46" s="28" customFormat="1" ht="232.5">
      <c r="A22" s="20">
        <v>3</v>
      </c>
      <c r="B22" s="19" t="s">
        <v>81</v>
      </c>
      <c r="C22" s="19" t="s">
        <v>82</v>
      </c>
      <c r="D22" s="20">
        <v>6</v>
      </c>
      <c r="E22" s="19" t="s">
        <v>124</v>
      </c>
      <c r="F22" s="19" t="s">
        <v>60</v>
      </c>
      <c r="G22" s="19" t="s">
        <v>125</v>
      </c>
      <c r="H22" s="19" t="s">
        <v>126</v>
      </c>
      <c r="I22" s="19" t="s">
        <v>127</v>
      </c>
      <c r="J22" s="19" t="s">
        <v>128</v>
      </c>
      <c r="K22" s="19" t="s">
        <v>65</v>
      </c>
      <c r="L22" s="30">
        <v>0.97</v>
      </c>
      <c r="M22" s="30">
        <v>0.97</v>
      </c>
      <c r="N22" s="30">
        <v>0.97</v>
      </c>
      <c r="O22" s="30">
        <v>0.97</v>
      </c>
      <c r="P22" s="30">
        <f t="shared" si="0"/>
        <v>0.97</v>
      </c>
      <c r="Q22" s="19" t="s">
        <v>66</v>
      </c>
      <c r="R22" s="19" t="s">
        <v>88</v>
      </c>
      <c r="S22" s="19" t="s">
        <v>129</v>
      </c>
      <c r="T22" s="19" t="s">
        <v>69</v>
      </c>
      <c r="U22" s="19" t="s">
        <v>70</v>
      </c>
      <c r="V22" s="61">
        <f t="shared" si="4"/>
        <v>0.97</v>
      </c>
      <c r="W22" s="62">
        <v>0.93</v>
      </c>
      <c r="X22" s="62">
        <f t="shared" si="9"/>
        <v>0.95876288659793818</v>
      </c>
      <c r="Y22" s="19" t="s">
        <v>130</v>
      </c>
      <c r="Z22" s="19" t="s">
        <v>73</v>
      </c>
      <c r="AA22" s="30">
        <f t="shared" si="5"/>
        <v>0.97</v>
      </c>
      <c r="AB22" s="29">
        <v>1</v>
      </c>
      <c r="AC22" s="55">
        <f>IFERROR(IF(AB22/AA22&gt;100%,100%,AB22/AA22),0)</f>
        <v>1</v>
      </c>
      <c r="AD22" s="19" t="s">
        <v>131</v>
      </c>
      <c r="AE22" s="19" t="s">
        <v>75</v>
      </c>
      <c r="AF22" s="61">
        <f t="shared" si="1"/>
        <v>0.97</v>
      </c>
      <c r="AG22" s="97">
        <v>1</v>
      </c>
      <c r="AH22" s="63">
        <f t="shared" ref="AH22" si="10">IFERROR(IF(AG22/AF22&gt;100%,100%,AG22/AF22),0)</f>
        <v>1</v>
      </c>
      <c r="AI22" s="19" t="s">
        <v>132</v>
      </c>
      <c r="AJ22" s="19" t="s">
        <v>133</v>
      </c>
      <c r="AK22" s="61">
        <f t="shared" si="2"/>
        <v>0.97</v>
      </c>
      <c r="AL22" s="97">
        <v>1</v>
      </c>
      <c r="AM22" s="63">
        <f t="shared" si="8"/>
        <v>1</v>
      </c>
      <c r="AN22" s="19" t="s">
        <v>134</v>
      </c>
      <c r="AO22" s="19" t="s">
        <v>79</v>
      </c>
      <c r="AP22" s="61">
        <f>P22</f>
        <v>0.97</v>
      </c>
      <c r="AQ22" s="75">
        <f>IFERROR(AVERAGE(W22,AB22,AG22,AL22)*1,0)</f>
        <v>0.98250000000000004</v>
      </c>
      <c r="AR22" s="63">
        <f>IFERROR(IF(AQ22/AP22&gt;100%,100%,AQ22/AP22),0)</f>
        <v>1</v>
      </c>
      <c r="AS22" s="80" t="s">
        <v>135</v>
      </c>
      <c r="AT22" s="85" t="s">
        <v>128</v>
      </c>
    </row>
    <row r="23" spans="1:46" s="28" customFormat="1" ht="315.75">
      <c r="A23" s="20">
        <v>3</v>
      </c>
      <c r="B23" s="19" t="s">
        <v>81</v>
      </c>
      <c r="C23" s="19" t="s">
        <v>82</v>
      </c>
      <c r="D23" s="20">
        <v>7</v>
      </c>
      <c r="E23" s="19" t="s">
        <v>136</v>
      </c>
      <c r="F23" s="19" t="s">
        <v>137</v>
      </c>
      <c r="G23" s="19" t="s">
        <v>138</v>
      </c>
      <c r="H23" s="19" t="s">
        <v>139</v>
      </c>
      <c r="I23" s="19" t="s">
        <v>140</v>
      </c>
      <c r="J23" s="19" t="s">
        <v>64</v>
      </c>
      <c r="K23" s="19" t="s">
        <v>65</v>
      </c>
      <c r="L23" s="30">
        <v>0.4</v>
      </c>
      <c r="M23" s="30">
        <v>0.7</v>
      </c>
      <c r="N23" s="30">
        <v>0.9</v>
      </c>
      <c r="O23" s="30">
        <v>1</v>
      </c>
      <c r="P23" s="30">
        <f t="shared" si="0"/>
        <v>1</v>
      </c>
      <c r="Q23" s="19" t="s">
        <v>66</v>
      </c>
      <c r="R23" s="19" t="s">
        <v>88</v>
      </c>
      <c r="S23" s="19" t="s">
        <v>129</v>
      </c>
      <c r="T23" s="19" t="s">
        <v>69</v>
      </c>
      <c r="U23" s="19" t="s">
        <v>70</v>
      </c>
      <c r="V23" s="61">
        <f t="shared" si="4"/>
        <v>0.4</v>
      </c>
      <c r="W23" s="64">
        <v>0</v>
      </c>
      <c r="X23" s="62">
        <f>IFERROR(IF(W23/V23&gt;100%,100%,W23/V23),0)</f>
        <v>0</v>
      </c>
      <c r="Y23" s="58" t="s">
        <v>141</v>
      </c>
      <c r="Z23" s="19" t="s">
        <v>73</v>
      </c>
      <c r="AA23" s="30">
        <f t="shared" si="5"/>
        <v>0.7</v>
      </c>
      <c r="AB23" s="29">
        <v>0.73</v>
      </c>
      <c r="AC23" s="55">
        <f>IFERROR(IF(AB23/AA23&gt;100%,100%,AB23/AA23),0)</f>
        <v>1</v>
      </c>
      <c r="AD23" s="19" t="s">
        <v>142</v>
      </c>
      <c r="AE23" s="19" t="s">
        <v>75</v>
      </c>
      <c r="AF23" s="61">
        <f t="shared" si="1"/>
        <v>0.9</v>
      </c>
      <c r="AG23" s="97">
        <v>0</v>
      </c>
      <c r="AH23" s="63">
        <f>IFERROR(IF(AG23/AF23&gt;100%,100%,AG23/AF23),0)</f>
        <v>0</v>
      </c>
      <c r="AI23" s="19" t="s">
        <v>143</v>
      </c>
      <c r="AJ23" s="19" t="s">
        <v>144</v>
      </c>
      <c r="AK23" s="61">
        <f t="shared" si="2"/>
        <v>1</v>
      </c>
      <c r="AL23" s="97">
        <v>0.93</v>
      </c>
      <c r="AM23" s="63">
        <f t="shared" si="8"/>
        <v>0.93</v>
      </c>
      <c r="AN23" s="58" t="s">
        <v>145</v>
      </c>
      <c r="AO23" s="19" t="s">
        <v>79</v>
      </c>
      <c r="AP23" s="61">
        <f t="shared" si="3"/>
        <v>1</v>
      </c>
      <c r="AQ23" s="97">
        <f>IFERROR(MAX(W23,AB23,AG23,AL23),0)</f>
        <v>0.93</v>
      </c>
      <c r="AR23" s="63">
        <f>IFERROR(IF(AQ23/AP23&gt;100%,100%,AQ23/AP23),0)</f>
        <v>0.93</v>
      </c>
      <c r="AS23" s="58" t="s">
        <v>146</v>
      </c>
      <c r="AT23" s="85" t="s">
        <v>64</v>
      </c>
    </row>
    <row r="24" spans="1:46" s="28" customFormat="1" ht="117">
      <c r="A24" s="20">
        <v>4</v>
      </c>
      <c r="B24" s="19" t="s">
        <v>56</v>
      </c>
      <c r="C24" s="19" t="s">
        <v>147</v>
      </c>
      <c r="D24" s="20">
        <v>8</v>
      </c>
      <c r="E24" s="19" t="s">
        <v>148</v>
      </c>
      <c r="F24" s="19" t="s">
        <v>60</v>
      </c>
      <c r="G24" s="19" t="s">
        <v>149</v>
      </c>
      <c r="H24" s="19" t="s">
        <v>150</v>
      </c>
      <c r="I24" s="19" t="s">
        <v>151</v>
      </c>
      <c r="J24" s="19" t="s">
        <v>152</v>
      </c>
      <c r="K24" s="19" t="s">
        <v>149</v>
      </c>
      <c r="L24" s="27">
        <v>3000</v>
      </c>
      <c r="M24" s="27">
        <v>4000</v>
      </c>
      <c r="N24" s="27">
        <v>4000</v>
      </c>
      <c r="O24" s="27">
        <v>4000</v>
      </c>
      <c r="P24" s="27">
        <f>SUM(L24:O24)</f>
        <v>15000</v>
      </c>
      <c r="Q24" s="19" t="s">
        <v>66</v>
      </c>
      <c r="R24" s="19" t="s">
        <v>153</v>
      </c>
      <c r="S24" s="19" t="s">
        <v>154</v>
      </c>
      <c r="T24" s="19" t="s">
        <v>155</v>
      </c>
      <c r="U24" s="19" t="s">
        <v>156</v>
      </c>
      <c r="V24" s="59">
        <f t="shared" si="4"/>
        <v>3000</v>
      </c>
      <c r="W24" s="60">
        <v>4365</v>
      </c>
      <c r="X24" s="62">
        <f>IFERROR(IF(W24/V24&gt;100%,100%,W24/V24),0)</f>
        <v>1</v>
      </c>
      <c r="Y24" s="19" t="s">
        <v>157</v>
      </c>
      <c r="Z24" s="19" t="s">
        <v>158</v>
      </c>
      <c r="AA24" s="27">
        <f t="shared" si="5"/>
        <v>4000</v>
      </c>
      <c r="AB24" s="19">
        <v>5028</v>
      </c>
      <c r="AC24" s="55">
        <f t="shared" ref="AC24:AC25" si="11">IFERROR(IF(AB24/AA24&gt;100%,100%,AB24/AA24),0)</f>
        <v>1</v>
      </c>
      <c r="AD24" s="19" t="s">
        <v>159</v>
      </c>
      <c r="AE24" s="19" t="s">
        <v>160</v>
      </c>
      <c r="AF24" s="59">
        <f t="shared" si="1"/>
        <v>4000</v>
      </c>
      <c r="AG24" s="60">
        <v>4614</v>
      </c>
      <c r="AH24" s="63">
        <f>IFERROR(IF(AG24/AF24&gt;100%,100%,AG24/AF24),0)</f>
        <v>1</v>
      </c>
      <c r="AI24" s="19" t="s">
        <v>161</v>
      </c>
      <c r="AJ24" s="19" t="s">
        <v>162</v>
      </c>
      <c r="AK24" s="59">
        <f t="shared" si="2"/>
        <v>4000</v>
      </c>
      <c r="AL24" s="60">
        <v>3481</v>
      </c>
      <c r="AM24" s="63">
        <f t="shared" si="8"/>
        <v>0.87024999999999997</v>
      </c>
      <c r="AN24" s="19" t="s">
        <v>163</v>
      </c>
      <c r="AO24" s="19" t="s">
        <v>164</v>
      </c>
      <c r="AP24" s="60">
        <f t="shared" si="3"/>
        <v>15000</v>
      </c>
      <c r="AQ24" s="59">
        <f t="shared" ref="AQ24:AQ30" si="12">IFERROR(W24+AB24+AG24+AL24,0)</f>
        <v>17488</v>
      </c>
      <c r="AR24" s="63">
        <f>IFERROR(IF(AQ24/AP24&gt;100%,100%,AQ24/AP24),0)</f>
        <v>1</v>
      </c>
      <c r="AS24" s="58" t="s">
        <v>165</v>
      </c>
      <c r="AT24" s="85" t="s">
        <v>152</v>
      </c>
    </row>
    <row r="25" spans="1:46" s="28" customFormat="1" ht="117">
      <c r="A25" s="20">
        <v>4</v>
      </c>
      <c r="B25" s="19" t="s">
        <v>56</v>
      </c>
      <c r="C25" s="19" t="s">
        <v>147</v>
      </c>
      <c r="D25" s="20">
        <v>9</v>
      </c>
      <c r="E25" s="19" t="s">
        <v>166</v>
      </c>
      <c r="F25" s="19" t="s">
        <v>60</v>
      </c>
      <c r="G25" s="19" t="s">
        <v>167</v>
      </c>
      <c r="H25" s="19" t="s">
        <v>168</v>
      </c>
      <c r="I25" s="19" t="s">
        <v>151</v>
      </c>
      <c r="J25" s="19" t="s">
        <v>152</v>
      </c>
      <c r="K25" s="19" t="s">
        <v>167</v>
      </c>
      <c r="L25" s="27">
        <v>750</v>
      </c>
      <c r="M25" s="27">
        <v>950</v>
      </c>
      <c r="N25" s="27">
        <v>950</v>
      </c>
      <c r="O25" s="27">
        <v>950</v>
      </c>
      <c r="P25" s="27">
        <f t="shared" ref="P25:P30" si="13">SUM(L25:O25)</f>
        <v>3600</v>
      </c>
      <c r="Q25" s="19" t="s">
        <v>66</v>
      </c>
      <c r="R25" s="31" t="s">
        <v>169</v>
      </c>
      <c r="S25" s="31" t="s">
        <v>154</v>
      </c>
      <c r="T25" s="19" t="s">
        <v>155</v>
      </c>
      <c r="U25" s="19" t="s">
        <v>156</v>
      </c>
      <c r="V25" s="59">
        <f t="shared" si="4"/>
        <v>750</v>
      </c>
      <c r="W25" s="60">
        <v>950</v>
      </c>
      <c r="X25" s="62">
        <f t="shared" ref="X25" si="14">IFERROR(IF(W25/V25&gt;100%,100%,W25/V25),0)</f>
        <v>1</v>
      </c>
      <c r="Y25" s="19" t="s">
        <v>170</v>
      </c>
      <c r="Z25" s="19" t="s">
        <v>158</v>
      </c>
      <c r="AA25" s="27">
        <f t="shared" si="5"/>
        <v>950</v>
      </c>
      <c r="AB25" s="19">
        <v>1033</v>
      </c>
      <c r="AC25" s="55">
        <f t="shared" si="11"/>
        <v>1</v>
      </c>
      <c r="AD25" s="19" t="s">
        <v>171</v>
      </c>
      <c r="AE25" s="19" t="s">
        <v>160</v>
      </c>
      <c r="AF25" s="59">
        <f t="shared" si="1"/>
        <v>950</v>
      </c>
      <c r="AG25" s="60">
        <v>916</v>
      </c>
      <c r="AH25" s="63">
        <f t="shared" ref="AH25" si="15">IFERROR(IF(AG25/AF25&gt;100%,100%,AG25/AF25),0)</f>
        <v>0.96421052631578952</v>
      </c>
      <c r="AI25" s="19" t="s">
        <v>172</v>
      </c>
      <c r="AJ25" s="19" t="s">
        <v>173</v>
      </c>
      <c r="AK25" s="59">
        <f t="shared" si="2"/>
        <v>950</v>
      </c>
      <c r="AL25" s="60">
        <v>779</v>
      </c>
      <c r="AM25" s="63">
        <f t="shared" si="8"/>
        <v>0.82</v>
      </c>
      <c r="AN25" s="19" t="s">
        <v>174</v>
      </c>
      <c r="AO25" s="19" t="s">
        <v>164</v>
      </c>
      <c r="AP25" s="60">
        <f t="shared" si="3"/>
        <v>3600</v>
      </c>
      <c r="AQ25" s="59">
        <f t="shared" si="12"/>
        <v>3678</v>
      </c>
      <c r="AR25" s="63">
        <f>IFERROR(IF(AQ25/AP25&gt;100%,100%,AQ25/AP25),0)</f>
        <v>1</v>
      </c>
      <c r="AS25" s="58" t="s">
        <v>95</v>
      </c>
      <c r="AT25" s="85" t="s">
        <v>152</v>
      </c>
    </row>
    <row r="26" spans="1:46" s="28" customFormat="1" ht="117">
      <c r="A26" s="20">
        <v>4</v>
      </c>
      <c r="B26" s="19" t="s">
        <v>56</v>
      </c>
      <c r="C26" s="19" t="s">
        <v>147</v>
      </c>
      <c r="D26" s="20">
        <v>10</v>
      </c>
      <c r="E26" s="19" t="s">
        <v>175</v>
      </c>
      <c r="F26" s="19" t="s">
        <v>60</v>
      </c>
      <c r="G26" s="19" t="s">
        <v>176</v>
      </c>
      <c r="H26" s="19" t="s">
        <v>177</v>
      </c>
      <c r="I26" s="19" t="s">
        <v>151</v>
      </c>
      <c r="J26" s="19" t="s">
        <v>152</v>
      </c>
      <c r="K26" s="19" t="s">
        <v>178</v>
      </c>
      <c r="L26" s="27">
        <v>30</v>
      </c>
      <c r="M26" s="27">
        <v>51</v>
      </c>
      <c r="N26" s="27">
        <v>72</v>
      </c>
      <c r="O26" s="27">
        <v>57</v>
      </c>
      <c r="P26" s="27">
        <f t="shared" si="13"/>
        <v>210</v>
      </c>
      <c r="Q26" s="19" t="s">
        <v>66</v>
      </c>
      <c r="R26" s="19" t="s">
        <v>179</v>
      </c>
      <c r="S26" s="19" t="s">
        <v>180</v>
      </c>
      <c r="T26" s="19" t="s">
        <v>155</v>
      </c>
      <c r="U26" s="19" t="s">
        <v>156</v>
      </c>
      <c r="V26" s="59">
        <f t="shared" si="4"/>
        <v>30</v>
      </c>
      <c r="W26" s="60">
        <v>30</v>
      </c>
      <c r="X26" s="62">
        <f>IFERROR(IF(W26/V26&gt;100%,100%,W26/V26),0)</f>
        <v>1</v>
      </c>
      <c r="Y26" s="19" t="s">
        <v>181</v>
      </c>
      <c r="Z26" s="19" t="s">
        <v>158</v>
      </c>
      <c r="AA26" s="27">
        <f t="shared" si="5"/>
        <v>51</v>
      </c>
      <c r="AB26" s="19">
        <v>52</v>
      </c>
      <c r="AC26" s="55">
        <f>IFERROR(IF(AB26/AA26&gt;100%,100%,AB26/AA26),0)</f>
        <v>1</v>
      </c>
      <c r="AD26" s="19" t="s">
        <v>182</v>
      </c>
      <c r="AE26" s="19" t="s">
        <v>160</v>
      </c>
      <c r="AF26" s="59">
        <f t="shared" si="1"/>
        <v>72</v>
      </c>
      <c r="AG26" s="60">
        <v>71</v>
      </c>
      <c r="AH26" s="63">
        <f>IFERROR(IF(AG26/AF26&gt;100%,100%,AG26/AF26),0)</f>
        <v>0.98611111111111116</v>
      </c>
      <c r="AI26" s="19" t="s">
        <v>183</v>
      </c>
      <c r="AJ26" s="19" t="s">
        <v>184</v>
      </c>
      <c r="AK26" s="59">
        <f t="shared" si="2"/>
        <v>57</v>
      </c>
      <c r="AL26" s="60">
        <v>59</v>
      </c>
      <c r="AM26" s="63">
        <f t="shared" si="8"/>
        <v>1</v>
      </c>
      <c r="AN26" s="19" t="s">
        <v>185</v>
      </c>
      <c r="AO26" s="19" t="s">
        <v>164</v>
      </c>
      <c r="AP26" s="60">
        <f t="shared" si="3"/>
        <v>210</v>
      </c>
      <c r="AQ26" s="81">
        <f t="shared" si="12"/>
        <v>212</v>
      </c>
      <c r="AR26" s="63">
        <f>IFERROR(IF(AQ26/AP26&gt;100%,100%,AQ26/AP26),0)</f>
        <v>1</v>
      </c>
      <c r="AS26" s="58" t="s">
        <v>123</v>
      </c>
      <c r="AT26" s="85" t="s">
        <v>152</v>
      </c>
    </row>
    <row r="27" spans="1:46" s="28" customFormat="1" ht="133.5">
      <c r="A27" s="20">
        <v>4</v>
      </c>
      <c r="B27" s="19" t="s">
        <v>56</v>
      </c>
      <c r="C27" s="19" t="s">
        <v>147</v>
      </c>
      <c r="D27" s="20">
        <v>11</v>
      </c>
      <c r="E27" s="19" t="s">
        <v>186</v>
      </c>
      <c r="F27" s="19" t="s">
        <v>60</v>
      </c>
      <c r="G27" s="19" t="s">
        <v>187</v>
      </c>
      <c r="H27" s="19" t="s">
        <v>188</v>
      </c>
      <c r="I27" s="19" t="s">
        <v>151</v>
      </c>
      <c r="J27" s="19" t="s">
        <v>152</v>
      </c>
      <c r="K27" s="19" t="s">
        <v>189</v>
      </c>
      <c r="L27" s="37">
        <v>40</v>
      </c>
      <c r="M27" s="37">
        <v>94</v>
      </c>
      <c r="N27" s="37">
        <v>93</v>
      </c>
      <c r="O27" s="37">
        <v>93</v>
      </c>
      <c r="P27" s="27">
        <f t="shared" si="13"/>
        <v>320</v>
      </c>
      <c r="Q27" s="19" t="s">
        <v>66</v>
      </c>
      <c r="R27" s="19" t="s">
        <v>179</v>
      </c>
      <c r="S27" s="19" t="s">
        <v>180</v>
      </c>
      <c r="T27" s="19" t="s">
        <v>155</v>
      </c>
      <c r="U27" s="19" t="s">
        <v>156</v>
      </c>
      <c r="V27" s="59">
        <f t="shared" si="4"/>
        <v>40</v>
      </c>
      <c r="W27" s="60">
        <v>40</v>
      </c>
      <c r="X27" s="62">
        <f>IFERROR(IF(W27/V27&gt;100%,100%,W27/V27),0)</f>
        <v>1</v>
      </c>
      <c r="Y27" s="19" t="s">
        <v>187</v>
      </c>
      <c r="Z27" s="19" t="s">
        <v>158</v>
      </c>
      <c r="AA27" s="27">
        <f t="shared" si="5"/>
        <v>94</v>
      </c>
      <c r="AB27" s="19">
        <v>94</v>
      </c>
      <c r="AC27" s="55">
        <f t="shared" ref="AC27" si="16">IFERROR(IF(AB27/AA27&gt;100%,100%,AB27/AA27),0)</f>
        <v>1</v>
      </c>
      <c r="AD27" s="19" t="s">
        <v>190</v>
      </c>
      <c r="AE27" s="19" t="s">
        <v>160</v>
      </c>
      <c r="AF27" s="59">
        <f t="shared" si="1"/>
        <v>93</v>
      </c>
      <c r="AG27" s="60">
        <v>97</v>
      </c>
      <c r="AH27" s="63">
        <f t="shared" ref="AH27" si="17">IFERROR(IF(AG27/AF27&gt;100%,100%,AG27/AF27),0)</f>
        <v>1</v>
      </c>
      <c r="AI27" s="19" t="s">
        <v>191</v>
      </c>
      <c r="AJ27" s="19" t="s">
        <v>192</v>
      </c>
      <c r="AK27" s="59">
        <f t="shared" si="2"/>
        <v>93</v>
      </c>
      <c r="AL27" s="60">
        <v>96</v>
      </c>
      <c r="AM27" s="63">
        <f>IFERROR(IF(AL27/AK27&gt;100%,100%,AL27/AK27),0)</f>
        <v>1</v>
      </c>
      <c r="AN27" s="19" t="s">
        <v>193</v>
      </c>
      <c r="AO27" s="19" t="s">
        <v>164</v>
      </c>
      <c r="AP27" s="60">
        <f t="shared" si="3"/>
        <v>320</v>
      </c>
      <c r="AQ27" s="81">
        <f t="shared" si="12"/>
        <v>327</v>
      </c>
      <c r="AR27" s="63">
        <f>IFERROR(IF(AQ27/AP27&gt;100%,100%,AQ27/AP27),0)</f>
        <v>1</v>
      </c>
      <c r="AS27" s="58" t="s">
        <v>123</v>
      </c>
      <c r="AT27" s="85" t="s">
        <v>152</v>
      </c>
    </row>
    <row r="28" spans="1:46" s="28" customFormat="1" ht="166.5">
      <c r="A28" s="20">
        <v>4</v>
      </c>
      <c r="B28" s="19" t="s">
        <v>56</v>
      </c>
      <c r="C28" s="19" t="s">
        <v>147</v>
      </c>
      <c r="D28" s="20">
        <v>12</v>
      </c>
      <c r="E28" s="19" t="s">
        <v>194</v>
      </c>
      <c r="F28" s="19" t="s">
        <v>60</v>
      </c>
      <c r="G28" s="19" t="s">
        <v>195</v>
      </c>
      <c r="H28" s="19" t="s">
        <v>196</v>
      </c>
      <c r="I28" s="19" t="s">
        <v>151</v>
      </c>
      <c r="J28" s="19" t="s">
        <v>152</v>
      </c>
      <c r="K28" s="19" t="s">
        <v>197</v>
      </c>
      <c r="L28" s="37">
        <v>50</v>
      </c>
      <c r="M28" s="37">
        <v>81</v>
      </c>
      <c r="N28" s="37">
        <v>81</v>
      </c>
      <c r="O28" s="37">
        <v>60</v>
      </c>
      <c r="P28" s="27">
        <f t="shared" si="13"/>
        <v>272</v>
      </c>
      <c r="Q28" s="19" t="s">
        <v>66</v>
      </c>
      <c r="R28" s="19" t="s">
        <v>198</v>
      </c>
      <c r="S28" s="19" t="s">
        <v>199</v>
      </c>
      <c r="T28" s="19" t="s">
        <v>155</v>
      </c>
      <c r="U28" s="19" t="s">
        <v>156</v>
      </c>
      <c r="V28" s="59">
        <f t="shared" si="4"/>
        <v>50</v>
      </c>
      <c r="W28" s="59">
        <v>83</v>
      </c>
      <c r="X28" s="62">
        <f t="shared" ref="X28" si="18">IFERROR(IF(W28/V28&gt;100%,100%,W28/V28),0)</f>
        <v>1</v>
      </c>
      <c r="Y28" s="19" t="s">
        <v>200</v>
      </c>
      <c r="Z28" s="19"/>
      <c r="AA28" s="27">
        <f t="shared" si="5"/>
        <v>81</v>
      </c>
      <c r="AB28" s="19">
        <v>81</v>
      </c>
      <c r="AC28" s="55">
        <f>IFERROR(IF(AB28/AA28&gt;100%,100%,AB28/AA28),0)</f>
        <v>1</v>
      </c>
      <c r="AD28" s="19" t="s">
        <v>201</v>
      </c>
      <c r="AE28" s="19" t="s">
        <v>202</v>
      </c>
      <c r="AF28" s="59">
        <f t="shared" si="1"/>
        <v>81</v>
      </c>
      <c r="AG28" s="60">
        <v>122</v>
      </c>
      <c r="AH28" s="103">
        <f>IFERROR(IF(AG28/AF28&gt;100%,100%,AG28/AF28),0)</f>
        <v>1</v>
      </c>
      <c r="AI28" s="19" t="s">
        <v>203</v>
      </c>
      <c r="AJ28" s="19" t="s">
        <v>204</v>
      </c>
      <c r="AK28" s="59">
        <f t="shared" si="2"/>
        <v>60</v>
      </c>
      <c r="AL28" s="60">
        <v>119</v>
      </c>
      <c r="AM28" s="63">
        <f t="shared" si="8"/>
        <v>1</v>
      </c>
      <c r="AN28" s="19" t="s">
        <v>205</v>
      </c>
      <c r="AO28" s="19" t="s">
        <v>206</v>
      </c>
      <c r="AP28" s="59">
        <f>P28</f>
        <v>272</v>
      </c>
      <c r="AQ28" s="59">
        <f t="shared" si="12"/>
        <v>405</v>
      </c>
      <c r="AR28" s="63">
        <f>IFERROR(IF(AQ28/AP28&gt;100%,100%,AQ28/AP28),0)</f>
        <v>1</v>
      </c>
      <c r="AS28" s="19" t="s">
        <v>95</v>
      </c>
      <c r="AT28" s="85"/>
    </row>
    <row r="29" spans="1:46" s="28" customFormat="1" ht="150">
      <c r="A29" s="20">
        <v>4</v>
      </c>
      <c r="B29" s="19" t="s">
        <v>56</v>
      </c>
      <c r="C29" s="19" t="s">
        <v>147</v>
      </c>
      <c r="D29" s="20">
        <v>13</v>
      </c>
      <c r="E29" s="19" t="s">
        <v>207</v>
      </c>
      <c r="F29" s="19" t="s">
        <v>60</v>
      </c>
      <c r="G29" s="19" t="s">
        <v>208</v>
      </c>
      <c r="H29" s="19" t="s">
        <v>209</v>
      </c>
      <c r="I29" s="19" t="s">
        <v>151</v>
      </c>
      <c r="J29" s="19" t="s">
        <v>152</v>
      </c>
      <c r="K29" s="19" t="s">
        <v>197</v>
      </c>
      <c r="L29" s="27">
        <v>59</v>
      </c>
      <c r="M29" s="27">
        <v>96</v>
      </c>
      <c r="N29" s="27">
        <v>96</v>
      </c>
      <c r="O29" s="27">
        <v>71</v>
      </c>
      <c r="P29" s="27">
        <f t="shared" si="13"/>
        <v>322</v>
      </c>
      <c r="Q29" s="19" t="s">
        <v>66</v>
      </c>
      <c r="R29" s="19" t="s">
        <v>210</v>
      </c>
      <c r="S29" s="19" t="s">
        <v>199</v>
      </c>
      <c r="T29" s="19" t="s">
        <v>155</v>
      </c>
      <c r="U29" s="19" t="s">
        <v>156</v>
      </c>
      <c r="V29" s="59">
        <f t="shared" si="4"/>
        <v>59</v>
      </c>
      <c r="W29" s="59">
        <v>77</v>
      </c>
      <c r="X29" s="62">
        <f>IFERROR(IF(W29/V29&gt;100%,100%,W29/V29),0)</f>
        <v>1</v>
      </c>
      <c r="Y29" s="58" t="s">
        <v>211</v>
      </c>
      <c r="Z29" s="19"/>
      <c r="AA29" s="27">
        <f t="shared" si="5"/>
        <v>96</v>
      </c>
      <c r="AB29" s="19">
        <v>139</v>
      </c>
      <c r="AC29" s="55">
        <f t="shared" ref="AC29" si="19">IFERROR(IF(AB29/AA29&gt;100%,100%,AB29/AA29),0)</f>
        <v>1</v>
      </c>
      <c r="AD29" s="19" t="s">
        <v>212</v>
      </c>
      <c r="AE29" s="19" t="s">
        <v>202</v>
      </c>
      <c r="AF29" s="59">
        <f t="shared" si="1"/>
        <v>96</v>
      </c>
      <c r="AG29" s="60">
        <v>0</v>
      </c>
      <c r="AH29" s="103">
        <f t="shared" ref="AH29" si="20">IFERROR(IF(AG29/AF29&gt;100%,100%,AG29/AF29),0)</f>
        <v>0</v>
      </c>
      <c r="AI29" s="19" t="s">
        <v>213</v>
      </c>
      <c r="AJ29" s="19" t="s">
        <v>214</v>
      </c>
      <c r="AK29" s="59">
        <f t="shared" si="2"/>
        <v>71</v>
      </c>
      <c r="AL29" s="60">
        <v>87</v>
      </c>
      <c r="AM29" s="63">
        <f>IFERROR(IF(AL29/AK29&gt;100%,100%,AL29/AK29),0)</f>
        <v>1</v>
      </c>
      <c r="AN29" s="19" t="s">
        <v>215</v>
      </c>
      <c r="AO29" s="19" t="s">
        <v>206</v>
      </c>
      <c r="AP29" s="59">
        <f>P29</f>
        <v>322</v>
      </c>
      <c r="AQ29" s="59">
        <f t="shared" si="12"/>
        <v>303</v>
      </c>
      <c r="AR29" s="63">
        <f>IFERROR(IF(AQ29/AP29&gt;100%,100%,AQ29/AP29),0)</f>
        <v>0.94099378881987583</v>
      </c>
      <c r="AS29" s="19" t="s">
        <v>216</v>
      </c>
      <c r="AT29" s="85" t="s">
        <v>152</v>
      </c>
    </row>
    <row r="30" spans="1:46" s="28" customFormat="1" ht="150">
      <c r="A30" s="20">
        <v>4</v>
      </c>
      <c r="B30" s="19" t="s">
        <v>56</v>
      </c>
      <c r="C30" s="19" t="s">
        <v>147</v>
      </c>
      <c r="D30" s="20">
        <v>14</v>
      </c>
      <c r="E30" s="19" t="s">
        <v>217</v>
      </c>
      <c r="F30" s="19" t="s">
        <v>60</v>
      </c>
      <c r="G30" s="19" t="s">
        <v>218</v>
      </c>
      <c r="H30" s="19" t="s">
        <v>219</v>
      </c>
      <c r="I30" s="19" t="s">
        <v>151</v>
      </c>
      <c r="J30" s="19" t="s">
        <v>152</v>
      </c>
      <c r="K30" s="19" t="s">
        <v>197</v>
      </c>
      <c r="L30" s="27">
        <v>26</v>
      </c>
      <c r="M30" s="27">
        <v>42</v>
      </c>
      <c r="N30" s="27">
        <v>42</v>
      </c>
      <c r="O30" s="27">
        <v>31</v>
      </c>
      <c r="P30" s="27">
        <f t="shared" si="13"/>
        <v>141</v>
      </c>
      <c r="Q30" s="19" t="s">
        <v>66</v>
      </c>
      <c r="R30" s="19" t="s">
        <v>220</v>
      </c>
      <c r="S30" s="19" t="s">
        <v>199</v>
      </c>
      <c r="T30" s="19" t="s">
        <v>155</v>
      </c>
      <c r="U30" s="19" t="s">
        <v>156</v>
      </c>
      <c r="V30" s="59">
        <f t="shared" si="4"/>
        <v>26</v>
      </c>
      <c r="W30" s="60">
        <v>29</v>
      </c>
      <c r="X30" s="62">
        <f>IFERROR(IF(W30/V30&gt;100%,100%,W30/V30),0)</f>
        <v>1</v>
      </c>
      <c r="Y30" s="58" t="s">
        <v>221</v>
      </c>
      <c r="Z30" s="19"/>
      <c r="AA30" s="27">
        <f t="shared" si="5"/>
        <v>42</v>
      </c>
      <c r="AB30" s="19">
        <v>42</v>
      </c>
      <c r="AC30" s="55">
        <f>IFERROR(IF(AB30/AA30&gt;100%,100%,AB30/AA30),0)</f>
        <v>1</v>
      </c>
      <c r="AD30" s="19" t="s">
        <v>222</v>
      </c>
      <c r="AE30" s="19" t="s">
        <v>202</v>
      </c>
      <c r="AF30" s="59">
        <f>N30</f>
        <v>42</v>
      </c>
      <c r="AG30" s="60">
        <v>42</v>
      </c>
      <c r="AH30" s="103">
        <f>IFERROR(IF(AG30/AF30&gt;100%,100%,AG30/AF30),0)</f>
        <v>1</v>
      </c>
      <c r="AI30" s="19" t="s">
        <v>223</v>
      </c>
      <c r="AJ30" s="19" t="s">
        <v>224</v>
      </c>
      <c r="AK30" s="59">
        <f t="shared" si="2"/>
        <v>31</v>
      </c>
      <c r="AL30" s="60">
        <v>46</v>
      </c>
      <c r="AM30" s="63">
        <f t="shared" si="8"/>
        <v>1</v>
      </c>
      <c r="AN30" s="19" t="s">
        <v>225</v>
      </c>
      <c r="AO30" s="19" t="s">
        <v>206</v>
      </c>
      <c r="AP30" s="60">
        <f t="shared" si="3"/>
        <v>141</v>
      </c>
      <c r="AQ30" s="59">
        <f t="shared" si="12"/>
        <v>159</v>
      </c>
      <c r="AR30" s="63">
        <f>IFERROR(IF(AQ30/AP30&gt;100%,100%,AQ30/AP30),0)</f>
        <v>1</v>
      </c>
      <c r="AS30" s="19" t="s">
        <v>165</v>
      </c>
      <c r="AT30" s="85"/>
    </row>
    <row r="31" spans="1:46" s="5" customFormat="1" ht="15.75">
      <c r="A31" s="10"/>
      <c r="B31" s="10"/>
      <c r="C31" s="10"/>
      <c r="D31" s="10"/>
      <c r="E31" s="13" t="s">
        <v>226</v>
      </c>
      <c r="F31" s="10"/>
      <c r="G31" s="10"/>
      <c r="H31" s="10"/>
      <c r="I31" s="10"/>
      <c r="J31" s="10"/>
      <c r="K31" s="10"/>
      <c r="L31" s="14"/>
      <c r="M31" s="14"/>
      <c r="N31" s="14"/>
      <c r="O31" s="14"/>
      <c r="P31" s="14"/>
      <c r="Q31" s="10"/>
      <c r="R31" s="10"/>
      <c r="S31" s="10"/>
      <c r="T31" s="10"/>
      <c r="U31" s="10"/>
      <c r="V31" s="15"/>
      <c r="W31" s="15"/>
      <c r="X31" s="65">
        <f>AVERAGE(X18:X30)*80%</f>
        <v>0.67894951097012957</v>
      </c>
      <c r="Y31" s="14"/>
      <c r="Z31" s="14"/>
      <c r="AA31" s="14"/>
      <c r="AB31" s="14"/>
      <c r="AC31" s="57">
        <f>AVERAGE(AC17:AC30)*80%</f>
        <v>0.71377414965986397</v>
      </c>
      <c r="AD31" s="14"/>
      <c r="AE31" s="14"/>
      <c r="AF31" s="15"/>
      <c r="AG31" s="15"/>
      <c r="AH31" s="65">
        <f>AVERAGE(AH17:AH30)*80%</f>
        <v>0.62616123642439447</v>
      </c>
      <c r="AI31" s="14"/>
      <c r="AJ31" s="14"/>
      <c r="AK31" s="15"/>
      <c r="AL31" s="15"/>
      <c r="AM31" s="65">
        <f>AVERAGE(AM17:AM30)*80%</f>
        <v>0.72320879120879122</v>
      </c>
      <c r="AN31" s="10"/>
      <c r="AO31" s="10"/>
      <c r="AP31" s="15"/>
      <c r="AQ31" s="79"/>
      <c r="AR31" s="65">
        <f>AVERAGE(AR17:AR30)*80%</f>
        <v>0.73753700771278419</v>
      </c>
      <c r="AS31" s="10"/>
      <c r="AT31" s="86"/>
    </row>
    <row r="32" spans="1:46" s="51" customFormat="1" ht="166.5">
      <c r="A32" s="32">
        <v>3</v>
      </c>
      <c r="B32" s="25" t="s">
        <v>81</v>
      </c>
      <c r="C32" s="25" t="s">
        <v>227</v>
      </c>
      <c r="D32" s="32" t="s">
        <v>228</v>
      </c>
      <c r="E32" s="25" t="s">
        <v>229</v>
      </c>
      <c r="F32" s="25" t="s">
        <v>230</v>
      </c>
      <c r="G32" s="25" t="s">
        <v>231</v>
      </c>
      <c r="H32" s="25" t="s">
        <v>232</v>
      </c>
      <c r="I32" s="25" t="s">
        <v>233</v>
      </c>
      <c r="J32" s="38" t="s">
        <v>128</v>
      </c>
      <c r="K32" s="38" t="s">
        <v>234</v>
      </c>
      <c r="L32" s="39" t="s">
        <v>235</v>
      </c>
      <c r="M32" s="40">
        <v>0.8</v>
      </c>
      <c r="N32" s="39" t="s">
        <v>235</v>
      </c>
      <c r="O32" s="40">
        <v>0.8</v>
      </c>
      <c r="P32" s="40">
        <v>0.8</v>
      </c>
      <c r="Q32" s="25" t="s">
        <v>66</v>
      </c>
      <c r="R32" s="25" t="s">
        <v>236</v>
      </c>
      <c r="S32" s="25" t="s">
        <v>237</v>
      </c>
      <c r="T32" s="25" t="s">
        <v>238</v>
      </c>
      <c r="U32" s="25" t="s">
        <v>239</v>
      </c>
      <c r="V32" s="66">
        <v>0</v>
      </c>
      <c r="W32" s="70">
        <v>0</v>
      </c>
      <c r="X32" s="70">
        <f>IFERROR(IF(W32/V32&gt;100%,100%,W32/V32),0)</f>
        <v>0</v>
      </c>
      <c r="Y32" s="25" t="s">
        <v>72</v>
      </c>
      <c r="Z32" s="25" t="s">
        <v>240</v>
      </c>
      <c r="AA32" s="42">
        <f>M32</f>
        <v>0.8</v>
      </c>
      <c r="AB32" s="88">
        <v>0.91</v>
      </c>
      <c r="AC32" s="91">
        <f>IFERROR(IF(AB32/AA32&gt;100%,100%,AB32/AA32),0)</f>
        <v>1</v>
      </c>
      <c r="AD32" s="25" t="s">
        <v>241</v>
      </c>
      <c r="AE32" s="25" t="s">
        <v>242</v>
      </c>
      <c r="AF32" s="68">
        <v>0</v>
      </c>
      <c r="AG32" s="72">
        <v>0</v>
      </c>
      <c r="AH32" s="70">
        <f>IFERROR(IF(AG32/AF32&gt;100%,100%,AG32/AF32),0)</f>
        <v>0</v>
      </c>
      <c r="AI32" s="25" t="s">
        <v>243</v>
      </c>
      <c r="AJ32" s="25" t="s">
        <v>243</v>
      </c>
      <c r="AK32" s="71">
        <f>O32</f>
        <v>0.8</v>
      </c>
      <c r="AL32" s="68">
        <v>0.92</v>
      </c>
      <c r="AM32" s="70">
        <f>IFERROR(IF(AL32/AK32&gt;100%,100%,AL32/AK32),0)</f>
        <v>1</v>
      </c>
      <c r="AN32" s="25" t="s">
        <v>244</v>
      </c>
      <c r="AO32" s="25" t="s">
        <v>245</v>
      </c>
      <c r="AP32" s="71">
        <f>P32</f>
        <v>0.8</v>
      </c>
      <c r="AQ32" s="72">
        <f>IFERROR(AVERAGE(AB32,AL32)*1,0)</f>
        <v>0.91500000000000004</v>
      </c>
      <c r="AR32" s="76">
        <f>IFERROR(IF(AQ32/AP32&gt;100%,100%,AQ32/AP32),0)</f>
        <v>1</v>
      </c>
      <c r="AS32" s="77" t="s">
        <v>165</v>
      </c>
      <c r="AT32" s="85" t="s">
        <v>128</v>
      </c>
    </row>
    <row r="33" spans="1:46" s="51" customFormat="1" ht="166.5">
      <c r="A33" s="32">
        <v>5</v>
      </c>
      <c r="B33" s="25" t="s">
        <v>246</v>
      </c>
      <c r="C33" s="25" t="s">
        <v>247</v>
      </c>
      <c r="D33" s="32" t="s">
        <v>248</v>
      </c>
      <c r="E33" s="43" t="s">
        <v>249</v>
      </c>
      <c r="F33" s="43" t="s">
        <v>230</v>
      </c>
      <c r="G33" s="43" t="s">
        <v>250</v>
      </c>
      <c r="H33" s="43" t="s">
        <v>251</v>
      </c>
      <c r="I33" s="43" t="s">
        <v>252</v>
      </c>
      <c r="J33" s="43" t="s">
        <v>253</v>
      </c>
      <c r="K33" s="43" t="s">
        <v>250</v>
      </c>
      <c r="L33" s="44" t="s">
        <v>243</v>
      </c>
      <c r="M33" s="45">
        <v>1</v>
      </c>
      <c r="N33" s="45">
        <v>1</v>
      </c>
      <c r="O33" s="46">
        <v>1</v>
      </c>
      <c r="P33" s="46">
        <v>1</v>
      </c>
      <c r="Q33" s="43" t="s">
        <v>254</v>
      </c>
      <c r="R33" s="43" t="s">
        <v>255</v>
      </c>
      <c r="S33" s="43" t="s">
        <v>256</v>
      </c>
      <c r="T33" s="47" t="s">
        <v>257</v>
      </c>
      <c r="U33" s="48" t="s">
        <v>258</v>
      </c>
      <c r="V33" s="66">
        <v>0</v>
      </c>
      <c r="W33" s="70">
        <v>0</v>
      </c>
      <c r="X33" s="70">
        <f t="shared" ref="X33:X38" si="21">IFERROR(IF(W33/V33&gt;100%,100%,W33/V33),0)</f>
        <v>0</v>
      </c>
      <c r="Y33" s="25" t="s">
        <v>72</v>
      </c>
      <c r="Z33" s="25" t="s">
        <v>259</v>
      </c>
      <c r="AA33" s="42">
        <f>M33</f>
        <v>1</v>
      </c>
      <c r="AB33" s="88">
        <v>1</v>
      </c>
      <c r="AC33" s="91">
        <f t="shared" ref="AC33:AC38" si="22">IFERROR(IF(AB33/AA33&gt;100%,100%,AB33/AA33),0)</f>
        <v>1</v>
      </c>
      <c r="AD33" s="25" t="s">
        <v>260</v>
      </c>
      <c r="AE33" s="25" t="s">
        <v>261</v>
      </c>
      <c r="AF33" s="71">
        <v>1</v>
      </c>
      <c r="AG33" s="72">
        <v>1</v>
      </c>
      <c r="AH33" s="70">
        <f t="shared" ref="AH33:AH38" si="23">IFERROR(IF(AG33/AF33&gt;100%,100%,AG33/AF33),0)</f>
        <v>1</v>
      </c>
      <c r="AI33" s="25" t="s">
        <v>262</v>
      </c>
      <c r="AJ33" s="25" t="s">
        <v>263</v>
      </c>
      <c r="AK33" s="71">
        <f>O33</f>
        <v>1</v>
      </c>
      <c r="AL33" s="68">
        <v>1</v>
      </c>
      <c r="AM33" s="70">
        <f>IFERROR(IF(AL33/AK33&gt;100%,100%,AL33/AK33),0)</f>
        <v>1</v>
      </c>
      <c r="AN33" s="25" t="s">
        <v>262</v>
      </c>
      <c r="AO33" s="25" t="s">
        <v>264</v>
      </c>
      <c r="AP33" s="71">
        <f>P33</f>
        <v>1</v>
      </c>
      <c r="AQ33" s="72">
        <f>IFERROR(AVERAGE(AB33,AG33,AL33)*1,0)</f>
        <v>1</v>
      </c>
      <c r="AR33" s="76">
        <f>IFERROR(IF(AQ33/AP33&gt;100%,100%,AQ33/AP33),0)</f>
        <v>1</v>
      </c>
      <c r="AS33" s="78" t="s">
        <v>95</v>
      </c>
      <c r="AT33" s="85" t="s">
        <v>253</v>
      </c>
    </row>
    <row r="34" spans="1:46" s="51" customFormat="1" ht="117">
      <c r="A34" s="32">
        <v>3</v>
      </c>
      <c r="B34" s="25" t="s">
        <v>81</v>
      </c>
      <c r="C34" s="25" t="s">
        <v>227</v>
      </c>
      <c r="D34" s="32" t="s">
        <v>265</v>
      </c>
      <c r="E34" s="25" t="s">
        <v>266</v>
      </c>
      <c r="F34" s="25" t="s">
        <v>230</v>
      </c>
      <c r="G34" s="25" t="s">
        <v>267</v>
      </c>
      <c r="H34" s="25" t="s">
        <v>268</v>
      </c>
      <c r="I34" s="32" t="s">
        <v>269</v>
      </c>
      <c r="J34" s="26" t="s">
        <v>152</v>
      </c>
      <c r="K34" s="25" t="s">
        <v>267</v>
      </c>
      <c r="L34" s="49">
        <v>0</v>
      </c>
      <c r="M34" s="49">
        <v>1</v>
      </c>
      <c r="N34" s="49">
        <v>0</v>
      </c>
      <c r="O34" s="49">
        <v>1</v>
      </c>
      <c r="P34" s="49">
        <v>2</v>
      </c>
      <c r="Q34" s="25" t="s">
        <v>66</v>
      </c>
      <c r="R34" s="43" t="s">
        <v>270</v>
      </c>
      <c r="S34" s="43" t="s">
        <v>270</v>
      </c>
      <c r="T34" s="43" t="s">
        <v>238</v>
      </c>
      <c r="U34" s="43" t="s">
        <v>238</v>
      </c>
      <c r="V34" s="68">
        <f>L34</f>
        <v>0</v>
      </c>
      <c r="W34" s="70">
        <v>0</v>
      </c>
      <c r="X34" s="70">
        <f t="shared" si="21"/>
        <v>0</v>
      </c>
      <c r="Y34" s="25" t="s">
        <v>72</v>
      </c>
      <c r="Z34" s="25" t="s">
        <v>240</v>
      </c>
      <c r="AA34" s="41">
        <f>M34</f>
        <v>1</v>
      </c>
      <c r="AB34" s="25">
        <v>1</v>
      </c>
      <c r="AC34" s="91">
        <f t="shared" si="22"/>
        <v>1</v>
      </c>
      <c r="AD34" s="25" t="s">
        <v>271</v>
      </c>
      <c r="AE34" s="25" t="s">
        <v>272</v>
      </c>
      <c r="AF34" s="66">
        <f>N34</f>
        <v>0</v>
      </c>
      <c r="AG34" s="100">
        <v>0</v>
      </c>
      <c r="AH34" s="70">
        <f t="shared" si="23"/>
        <v>0</v>
      </c>
      <c r="AI34" s="25" t="s">
        <v>243</v>
      </c>
      <c r="AJ34" s="25" t="s">
        <v>243</v>
      </c>
      <c r="AK34" s="66">
        <f>O34</f>
        <v>1</v>
      </c>
      <c r="AL34" s="67">
        <v>1</v>
      </c>
      <c r="AM34" s="70">
        <f>IFERROR(IF(AL34/AK34&gt;100%,100%,AL34/AK34),0)</f>
        <v>1</v>
      </c>
      <c r="AN34" s="25" t="s">
        <v>273</v>
      </c>
      <c r="AO34" s="25" t="s">
        <v>274</v>
      </c>
      <c r="AP34" s="67">
        <f>P34</f>
        <v>2</v>
      </c>
      <c r="AQ34" s="66">
        <f>IFERROR(W34+AB34+AG34+AL34,0)</f>
        <v>2</v>
      </c>
      <c r="AR34" s="76">
        <f>IFERROR(IF(AQ34/AP34&gt;100%,100%,AQ34/AP34),0)</f>
        <v>1</v>
      </c>
      <c r="AS34" s="78" t="s">
        <v>95</v>
      </c>
      <c r="AT34" s="85" t="s">
        <v>152</v>
      </c>
    </row>
    <row r="35" spans="1:46" s="51" customFormat="1" ht="150">
      <c r="A35" s="32">
        <v>3</v>
      </c>
      <c r="B35" s="25" t="s">
        <v>81</v>
      </c>
      <c r="C35" s="25" t="s">
        <v>275</v>
      </c>
      <c r="D35" s="32" t="s">
        <v>276</v>
      </c>
      <c r="E35" s="43" t="s">
        <v>277</v>
      </c>
      <c r="F35" s="43" t="s">
        <v>230</v>
      </c>
      <c r="G35" s="43" t="s">
        <v>278</v>
      </c>
      <c r="H35" s="43" t="s">
        <v>279</v>
      </c>
      <c r="I35" s="43" t="s">
        <v>280</v>
      </c>
      <c r="J35" s="43" t="s">
        <v>152</v>
      </c>
      <c r="K35" s="43" t="s">
        <v>281</v>
      </c>
      <c r="L35" s="50">
        <v>1</v>
      </c>
      <c r="M35" s="50">
        <v>0</v>
      </c>
      <c r="N35" s="50">
        <v>0</v>
      </c>
      <c r="O35" s="50">
        <v>0</v>
      </c>
      <c r="P35" s="50">
        <v>1</v>
      </c>
      <c r="Q35" s="43" t="s">
        <v>66</v>
      </c>
      <c r="R35" s="43" t="s">
        <v>282</v>
      </c>
      <c r="S35" s="43" t="s">
        <v>283</v>
      </c>
      <c r="T35" s="43" t="s">
        <v>238</v>
      </c>
      <c r="U35" s="43" t="s">
        <v>284</v>
      </c>
      <c r="V35" s="69">
        <v>1</v>
      </c>
      <c r="W35" s="70">
        <f>16/16</f>
        <v>1</v>
      </c>
      <c r="X35" s="70">
        <f>IFERROR(IF(W35/V35&gt;100%,100%,W35/V35),0)</f>
        <v>1</v>
      </c>
      <c r="Y35" s="25" t="s">
        <v>285</v>
      </c>
      <c r="Z35" s="25" t="s">
        <v>286</v>
      </c>
      <c r="AA35" s="41">
        <f>M35</f>
        <v>0</v>
      </c>
      <c r="AB35" s="89">
        <v>0</v>
      </c>
      <c r="AC35" s="91">
        <f>IFERROR(IF(AB35/AA35&gt;100%,100%,AB35/AA35),0)</f>
        <v>0</v>
      </c>
      <c r="AD35" s="25" t="s">
        <v>72</v>
      </c>
      <c r="AE35" s="25" t="s">
        <v>72</v>
      </c>
      <c r="AF35" s="68">
        <v>0</v>
      </c>
      <c r="AG35" s="72">
        <v>0</v>
      </c>
      <c r="AH35" s="70">
        <f t="shared" si="23"/>
        <v>0</v>
      </c>
      <c r="AI35" s="25" t="s">
        <v>243</v>
      </c>
      <c r="AJ35" s="25" t="s">
        <v>243</v>
      </c>
      <c r="AK35" s="66">
        <v>0</v>
      </c>
      <c r="AL35" s="68">
        <v>0</v>
      </c>
      <c r="AM35" s="70">
        <f>IFERROR(IF(AL35/AK35&gt;100%,100%,AL35/AK35),0)</f>
        <v>0</v>
      </c>
      <c r="AN35" s="25" t="s">
        <v>72</v>
      </c>
      <c r="AO35" s="25" t="s">
        <v>72</v>
      </c>
      <c r="AP35" s="68">
        <v>1</v>
      </c>
      <c r="AQ35" s="72">
        <f>IFERROR(W35+AB35+AG35+AL35,0)</f>
        <v>1</v>
      </c>
      <c r="AR35" s="76">
        <f>IFERROR(IF(AQ35/AP35&gt;100%,100%,AQ35/AP35),0)</f>
        <v>1</v>
      </c>
      <c r="AS35" s="78" t="s">
        <v>165</v>
      </c>
      <c r="AT35" s="85" t="s">
        <v>152</v>
      </c>
    </row>
    <row r="36" spans="1:46" s="51" customFormat="1" ht="232.5">
      <c r="A36" s="32">
        <v>3</v>
      </c>
      <c r="B36" s="25" t="s">
        <v>81</v>
      </c>
      <c r="C36" s="25" t="s">
        <v>275</v>
      </c>
      <c r="D36" s="32" t="s">
        <v>287</v>
      </c>
      <c r="E36" s="43" t="s">
        <v>288</v>
      </c>
      <c r="F36" s="43" t="s">
        <v>230</v>
      </c>
      <c r="G36" s="43" t="s">
        <v>289</v>
      </c>
      <c r="H36" s="43" t="s">
        <v>290</v>
      </c>
      <c r="I36" s="43" t="s">
        <v>140</v>
      </c>
      <c r="J36" s="43" t="s">
        <v>128</v>
      </c>
      <c r="K36" s="43" t="s">
        <v>289</v>
      </c>
      <c r="L36" s="50">
        <v>1</v>
      </c>
      <c r="M36" s="50">
        <v>1</v>
      </c>
      <c r="N36" s="50">
        <v>1</v>
      </c>
      <c r="O36" s="50">
        <v>1</v>
      </c>
      <c r="P36" s="50">
        <v>1</v>
      </c>
      <c r="Q36" s="43" t="s">
        <v>291</v>
      </c>
      <c r="R36" s="43" t="s">
        <v>292</v>
      </c>
      <c r="S36" s="43" t="s">
        <v>293</v>
      </c>
      <c r="T36" s="43" t="s">
        <v>238</v>
      </c>
      <c r="U36" s="43" t="s">
        <v>284</v>
      </c>
      <c r="V36" s="71">
        <f>L36</f>
        <v>1</v>
      </c>
      <c r="W36" s="72">
        <f>36/44</f>
        <v>0.81818181818181823</v>
      </c>
      <c r="X36" s="70">
        <f t="shared" si="21"/>
        <v>0.81818181818181823</v>
      </c>
      <c r="Y36" s="25" t="s">
        <v>294</v>
      </c>
      <c r="Z36" s="25" t="s">
        <v>295</v>
      </c>
      <c r="AA36" s="42">
        <f>M36</f>
        <v>1</v>
      </c>
      <c r="AB36" s="90">
        <f>59/82</f>
        <v>0.71951219512195119</v>
      </c>
      <c r="AC36" s="91">
        <f>IFERROR(IF(AB36/AA36&gt;100%,100%,AB36/AA36),0)</f>
        <v>0.71951219512195119</v>
      </c>
      <c r="AD36" s="25" t="s">
        <v>296</v>
      </c>
      <c r="AE36" s="25" t="s">
        <v>297</v>
      </c>
      <c r="AF36" s="71">
        <f>N36</f>
        <v>1</v>
      </c>
      <c r="AG36" s="72">
        <f>87/90</f>
        <v>0.96666666666666667</v>
      </c>
      <c r="AH36" s="70">
        <f t="shared" si="23"/>
        <v>0.96666666666666667</v>
      </c>
      <c r="AI36" s="25" t="s">
        <v>298</v>
      </c>
      <c r="AJ36" s="25" t="s">
        <v>299</v>
      </c>
      <c r="AK36" s="71">
        <f>O36</f>
        <v>1</v>
      </c>
      <c r="AL36" s="70">
        <v>0.94599999999999995</v>
      </c>
      <c r="AM36" s="70">
        <f>IFERROR(IF(AL36/AK36&gt;100%,100%,AL36/AK36),0)</f>
        <v>0.94599999999999995</v>
      </c>
      <c r="AN36" s="25" t="s">
        <v>300</v>
      </c>
      <c r="AO36" s="25" t="s">
        <v>301</v>
      </c>
      <c r="AP36" s="71">
        <f>P36</f>
        <v>1</v>
      </c>
      <c r="AQ36" s="72">
        <f>IFERROR(AVERAGE(W36,AB36,AG36,AL36)*1,0)</f>
        <v>0.86259016999260907</v>
      </c>
      <c r="AR36" s="76">
        <f>IFERROR(IF(AQ36/AP36&gt;100%,100%,AQ36/AP36),0)</f>
        <v>0.86259016999260907</v>
      </c>
      <c r="AS36" s="78" t="s">
        <v>302</v>
      </c>
      <c r="AT36" s="85" t="s">
        <v>128</v>
      </c>
    </row>
    <row r="37" spans="1:46" s="51" customFormat="1" ht="101.25" customHeight="1">
      <c r="A37" s="32">
        <v>3</v>
      </c>
      <c r="B37" s="25" t="s">
        <v>81</v>
      </c>
      <c r="C37" s="25" t="s">
        <v>303</v>
      </c>
      <c r="D37" s="32" t="s">
        <v>304</v>
      </c>
      <c r="E37" s="25" t="s">
        <v>305</v>
      </c>
      <c r="F37" s="43" t="s">
        <v>230</v>
      </c>
      <c r="G37" s="25" t="s">
        <v>306</v>
      </c>
      <c r="H37" s="25" t="s">
        <v>307</v>
      </c>
      <c r="I37" s="25" t="s">
        <v>308</v>
      </c>
      <c r="J37" s="52" t="s">
        <v>152</v>
      </c>
      <c r="K37" s="25" t="s">
        <v>306</v>
      </c>
      <c r="L37" s="53">
        <v>0</v>
      </c>
      <c r="M37" s="53">
        <v>1</v>
      </c>
      <c r="N37" s="53">
        <v>0</v>
      </c>
      <c r="O37" s="53">
        <v>0</v>
      </c>
      <c r="P37" s="54">
        <v>1</v>
      </c>
      <c r="Q37" s="25" t="s">
        <v>66</v>
      </c>
      <c r="R37" s="25" t="s">
        <v>306</v>
      </c>
      <c r="S37" s="25" t="s">
        <v>309</v>
      </c>
      <c r="T37" s="25" t="s">
        <v>238</v>
      </c>
      <c r="U37" s="25" t="s">
        <v>310</v>
      </c>
      <c r="V37" s="68">
        <f>L37</f>
        <v>0</v>
      </c>
      <c r="W37" s="70">
        <v>0</v>
      </c>
      <c r="X37" s="70">
        <f>IFERROR(IF(W37/V37&gt;100%,100%,W37/V37),0)</f>
        <v>0</v>
      </c>
      <c r="Y37" s="25" t="s">
        <v>72</v>
      </c>
      <c r="Z37" s="25" t="s">
        <v>259</v>
      </c>
      <c r="AA37" s="41">
        <f>M37</f>
        <v>1</v>
      </c>
      <c r="AB37" s="94">
        <v>0.5</v>
      </c>
      <c r="AC37" s="91">
        <f>IFERROR(IF(AB37/AA37&gt;100%,100%,AB37/AA37),0)</f>
        <v>0.5</v>
      </c>
      <c r="AD37" s="25" t="s">
        <v>311</v>
      </c>
      <c r="AE37" s="25" t="s">
        <v>312</v>
      </c>
      <c r="AF37" s="66">
        <f>N37</f>
        <v>0</v>
      </c>
      <c r="AG37" s="100">
        <v>0</v>
      </c>
      <c r="AH37" s="70">
        <f t="shared" si="23"/>
        <v>0</v>
      </c>
      <c r="AI37" s="25" t="s">
        <v>243</v>
      </c>
      <c r="AJ37" s="25" t="s">
        <v>243</v>
      </c>
      <c r="AK37" s="66">
        <f>O37</f>
        <v>0</v>
      </c>
      <c r="AL37" s="68">
        <v>0</v>
      </c>
      <c r="AM37" s="70">
        <f>IFERROR(IF(AL37/AK37&gt;100%,100%,AL37/AK37),0)</f>
        <v>0</v>
      </c>
      <c r="AN37" s="25" t="s">
        <v>72</v>
      </c>
      <c r="AO37" s="25" t="s">
        <v>72</v>
      </c>
      <c r="AP37" s="67">
        <f>P37</f>
        <v>1</v>
      </c>
      <c r="AQ37" s="105">
        <f>IFERROR(W37+AB37+AG37+AL37,0)</f>
        <v>0.5</v>
      </c>
      <c r="AR37" s="95">
        <f>IFERROR(IF(AQ37/AP37&gt;100%,100%,AQ37/AP37),0)</f>
        <v>0.5</v>
      </c>
      <c r="AS37" s="96" t="s">
        <v>313</v>
      </c>
      <c r="AT37" s="85" t="s">
        <v>152</v>
      </c>
    </row>
    <row r="38" spans="1:46" s="51" customFormat="1" ht="112.5" customHeight="1">
      <c r="A38" s="32">
        <v>3</v>
      </c>
      <c r="B38" s="25" t="s">
        <v>81</v>
      </c>
      <c r="C38" s="25" t="s">
        <v>303</v>
      </c>
      <c r="D38" s="32" t="s">
        <v>314</v>
      </c>
      <c r="E38" s="25" t="s">
        <v>315</v>
      </c>
      <c r="F38" s="43" t="s">
        <v>230</v>
      </c>
      <c r="G38" s="25" t="s">
        <v>316</v>
      </c>
      <c r="H38" s="25" t="s">
        <v>317</v>
      </c>
      <c r="I38" s="25" t="s">
        <v>308</v>
      </c>
      <c r="J38" s="52" t="s">
        <v>152</v>
      </c>
      <c r="K38" s="25" t="s">
        <v>316</v>
      </c>
      <c r="L38" s="54">
        <v>0</v>
      </c>
      <c r="M38" s="54">
        <v>0</v>
      </c>
      <c r="N38" s="54">
        <v>0</v>
      </c>
      <c r="O38" s="54">
        <v>1</v>
      </c>
      <c r="P38" s="54">
        <v>1</v>
      </c>
      <c r="Q38" s="25" t="s">
        <v>66</v>
      </c>
      <c r="R38" s="25" t="s">
        <v>318</v>
      </c>
      <c r="S38" s="25" t="s">
        <v>319</v>
      </c>
      <c r="T38" s="25" t="s">
        <v>238</v>
      </c>
      <c r="U38" s="25" t="s">
        <v>310</v>
      </c>
      <c r="V38" s="68">
        <f>L38</f>
        <v>0</v>
      </c>
      <c r="W38" s="70">
        <v>0</v>
      </c>
      <c r="X38" s="70">
        <f t="shared" si="21"/>
        <v>0</v>
      </c>
      <c r="Y38" s="25" t="s">
        <v>72</v>
      </c>
      <c r="Z38" s="25" t="s">
        <v>259</v>
      </c>
      <c r="AA38" s="41">
        <f>M38</f>
        <v>0</v>
      </c>
      <c r="AB38" s="89">
        <v>0</v>
      </c>
      <c r="AC38" s="91">
        <f>IFERROR(IF(AB38/AA38&gt;100%,100%,AB38/AA38),0)</f>
        <v>0</v>
      </c>
      <c r="AD38" s="25" t="s">
        <v>72</v>
      </c>
      <c r="AE38" s="25" t="s">
        <v>72</v>
      </c>
      <c r="AF38" s="66">
        <f>N38</f>
        <v>0</v>
      </c>
      <c r="AG38" s="100">
        <v>0</v>
      </c>
      <c r="AH38" s="70">
        <f t="shared" si="23"/>
        <v>0</v>
      </c>
      <c r="AI38" s="25" t="s">
        <v>243</v>
      </c>
      <c r="AJ38" s="25" t="s">
        <v>243</v>
      </c>
      <c r="AK38" s="66">
        <f>O38</f>
        <v>1</v>
      </c>
      <c r="AL38" s="67">
        <v>1</v>
      </c>
      <c r="AM38" s="70">
        <f>IFERROR(IF(AL38/AK38&gt;100%,100%,AL38/AK38),0)</f>
        <v>1</v>
      </c>
      <c r="AN38" s="25" t="s">
        <v>320</v>
      </c>
      <c r="AO38" s="25" t="s">
        <v>321</v>
      </c>
      <c r="AP38" s="66">
        <f>P38</f>
        <v>1</v>
      </c>
      <c r="AQ38" s="105">
        <f>IFERROR(W38+AB38+AG38+AL38,0)</f>
        <v>1</v>
      </c>
      <c r="AR38" s="95">
        <f>IFERROR(IF(AQ38/AP38&gt;100%,100%,AQ38/AP38),0)</f>
        <v>1</v>
      </c>
      <c r="AS38" s="43" t="s">
        <v>165</v>
      </c>
      <c r="AT38" s="85" t="s">
        <v>152</v>
      </c>
    </row>
    <row r="39" spans="1:46" s="5" customFormat="1" ht="17.25">
      <c r="A39" s="10"/>
      <c r="B39" s="10"/>
      <c r="C39" s="10"/>
      <c r="D39" s="10"/>
      <c r="E39" s="11" t="s">
        <v>322</v>
      </c>
      <c r="F39" s="11"/>
      <c r="G39" s="11"/>
      <c r="H39" s="11"/>
      <c r="I39" s="11"/>
      <c r="J39" s="11"/>
      <c r="K39" s="11"/>
      <c r="L39" s="12"/>
      <c r="M39" s="12"/>
      <c r="N39" s="12"/>
      <c r="O39" s="12"/>
      <c r="P39" s="12"/>
      <c r="Q39" s="11"/>
      <c r="R39" s="10"/>
      <c r="S39" s="10"/>
      <c r="T39" s="10"/>
      <c r="U39" s="10"/>
      <c r="V39" s="16"/>
      <c r="W39" s="16"/>
      <c r="X39" s="73">
        <f>AVERAGE(X35,X36)*20%</f>
        <v>0.18181818181818185</v>
      </c>
      <c r="Y39" s="10"/>
      <c r="Z39" s="10"/>
      <c r="AA39" s="12"/>
      <c r="AB39" s="12"/>
      <c r="AC39" s="92">
        <f>AVERAGE(AC32,AC33,AC34,AC36,AC37)*20%</f>
        <v>0.16878048780487809</v>
      </c>
      <c r="AD39" s="10"/>
      <c r="AE39" s="10"/>
      <c r="AF39" s="16"/>
      <c r="AG39" s="16"/>
      <c r="AH39" s="73">
        <f>AVERAGE(AH33,AH36)*20%</f>
        <v>0.19666666666666668</v>
      </c>
      <c r="AI39" s="10"/>
      <c r="AJ39" s="10"/>
      <c r="AK39" s="16"/>
      <c r="AL39" s="16"/>
      <c r="AM39" s="73">
        <f>AVERAGE(AM32,AM33,AM34,AM36,AM38)*20%</f>
        <v>0.19784000000000002</v>
      </c>
      <c r="AN39" s="10"/>
      <c r="AO39" s="10"/>
      <c r="AP39" s="16"/>
      <c r="AQ39" s="16"/>
      <c r="AR39" s="73">
        <f>AVERAGE(AR32,AR35,AR33,AR34,AR36,AR37,AR38)*20%</f>
        <v>0.18178829057121743</v>
      </c>
      <c r="AS39" s="10"/>
      <c r="AT39" s="86"/>
    </row>
    <row r="40" spans="1:46" s="9" customFormat="1" ht="20.25">
      <c r="A40" s="6"/>
      <c r="B40" s="6"/>
      <c r="C40" s="6"/>
      <c r="D40" s="6"/>
      <c r="E40" s="7" t="s">
        <v>323</v>
      </c>
      <c r="F40" s="6"/>
      <c r="G40" s="6"/>
      <c r="H40" s="6"/>
      <c r="I40" s="6"/>
      <c r="J40" s="6"/>
      <c r="K40" s="6"/>
      <c r="L40" s="8"/>
      <c r="M40" s="8"/>
      <c r="N40" s="8"/>
      <c r="O40" s="8"/>
      <c r="P40" s="8"/>
      <c r="Q40" s="6"/>
      <c r="R40" s="6"/>
      <c r="S40" s="6"/>
      <c r="T40" s="6"/>
      <c r="U40" s="6"/>
      <c r="V40" s="17"/>
      <c r="W40" s="17"/>
      <c r="X40" s="74">
        <f>X31+X39</f>
        <v>0.86076769278831144</v>
      </c>
      <c r="Y40" s="6"/>
      <c r="Z40" s="6"/>
      <c r="AA40" s="8"/>
      <c r="AB40" s="8"/>
      <c r="AC40" s="93">
        <f>AC31+AC39</f>
        <v>0.88255463746474205</v>
      </c>
      <c r="AD40" s="6"/>
      <c r="AE40" s="6"/>
      <c r="AF40" s="17"/>
      <c r="AG40" s="17"/>
      <c r="AH40" s="74">
        <f>AH31+AH39</f>
        <v>0.82282790309106113</v>
      </c>
      <c r="AI40" s="6"/>
      <c r="AJ40" s="6"/>
      <c r="AK40" s="17"/>
      <c r="AL40" s="17"/>
      <c r="AM40" s="74">
        <f>AM31+AM39</f>
        <v>0.92104879120879124</v>
      </c>
      <c r="AN40" s="6"/>
      <c r="AO40" s="6"/>
      <c r="AP40" s="17"/>
      <c r="AQ40" s="17"/>
      <c r="AR40" s="74">
        <f>AR31+AR39</f>
        <v>0.91932529828400167</v>
      </c>
      <c r="AS40" s="6"/>
      <c r="AT40" s="87"/>
    </row>
  </sheetData>
  <autoFilter ref="A16:AT40" xr:uid="{00000000-0001-0000-0000-000000000000}"/>
  <mergeCells count="22">
    <mergeCell ref="V14:Z15"/>
    <mergeCell ref="AA14:AE15"/>
    <mergeCell ref="AF14:AJ15"/>
    <mergeCell ref="AK14:AO15"/>
    <mergeCell ref="AP14:AS15"/>
    <mergeCell ref="A14:B15"/>
    <mergeCell ref="C14:C16"/>
    <mergeCell ref="A1:K1"/>
    <mergeCell ref="L1:P1"/>
    <mergeCell ref="D14:F15"/>
    <mergeCell ref="G14:Q15"/>
    <mergeCell ref="A2:K2"/>
    <mergeCell ref="H10:K10"/>
    <mergeCell ref="H12:K12"/>
    <mergeCell ref="R14:U15"/>
    <mergeCell ref="F4:K4"/>
    <mergeCell ref="H5:K5"/>
    <mergeCell ref="H6:K6"/>
    <mergeCell ref="H7:K7"/>
    <mergeCell ref="H8:K8"/>
    <mergeCell ref="H9:K9"/>
    <mergeCell ref="H11:K11"/>
  </mergeCells>
  <phoneticPr fontId="14" type="noConversion"/>
  <dataValidations count="1">
    <dataValidation allowBlank="1" showInputMessage="1" showErrorMessage="1" error="Escriba un texto " promptTitle="Cualquier contenido" sqref="F16 F3:F13" xr:uid="{00000000-0002-0000-0000-000000000000}"/>
  </dataValidations>
  <hyperlinks>
    <hyperlink ref="AJ28" r:id="rId1" xr:uid="{32D5EDA5-A82C-4F3E-8745-370A64F20112}"/>
    <hyperlink ref="AJ29" r:id="rId2" xr:uid="{596D0EBF-7D45-46E2-AE19-9E7FA84D4CE5}"/>
    <hyperlink ref="AJ30" r:id="rId3" xr:uid="{5D0356F4-8B9D-45E0-B474-68D638EB8163}"/>
  </hyperlinks>
  <pageMargins left="0.7" right="0.7" top="0.75" bottom="0.75" header="0.3" footer="0.3"/>
  <pageSetup paperSize="9" orientation="portrait" r:id="rId4"/>
  <ignoredErrors>
    <ignoredError sqref="D19" numberStoredAsText="1"/>
  </ignoredErrors>
  <drawing r:id="rId5"/>
  <legacyDrawing r:id="rId6"/>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F14:F15 F1 F17:F31 F39:F1048576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defaultColWidth="11.42578125" defaultRowHeight="15"/>
  <cols>
    <col min="1" max="1" width="34.5703125" bestFit="1" customWidth="1"/>
  </cols>
  <sheetData>
    <row r="1" spans="1:1">
      <c r="A1" t="s">
        <v>35</v>
      </c>
    </row>
    <row r="2" spans="1:1">
      <c r="A2" t="s">
        <v>60</v>
      </c>
    </row>
    <row r="3" spans="1:1">
      <c r="A3" t="s">
        <v>137</v>
      </c>
    </row>
    <row r="4" spans="1:1">
      <c r="A4" t="s">
        <v>230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778ED0-ADAD-4F88-868C-11D986865E92}"/>
</file>

<file path=customXml/itemProps2.xml><?xml version="1.0" encoding="utf-8"?>
<ds:datastoreItem xmlns:ds="http://schemas.openxmlformats.org/officeDocument/2006/customXml" ds:itemID="{1BD912C2-67FF-4F74-B857-B8D2F5FE6CA6}"/>
</file>

<file path=customXml/itemProps3.xml><?xml version="1.0" encoding="utf-8"?>
<ds:datastoreItem xmlns:ds="http://schemas.openxmlformats.org/officeDocument/2006/customXml" ds:itemID="{265251AB-C88B-4079-B78F-2291AC2E7AB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2026-01-16T21:26:33Z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