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486" documentId="13_ncr:1_{E37CBB67-38E3-430A-8D1A-E5D120724154}" xr6:coauthVersionLast="47" xr6:coauthVersionMax="47" xr10:uidLastSave="{14B97AB8-8167-4C15-80C0-07970770F8EA}"/>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38" i="1" l="1"/>
  <c r="AM38" i="1"/>
  <c r="AL35" i="1"/>
  <c r="AQ35" i="1"/>
  <c r="AQ32" i="1"/>
  <c r="AQ31" i="1"/>
  <c r="AQ21" i="1"/>
  <c r="AG35" i="1"/>
  <c r="AQ33" i="1"/>
  <c r="AQ23" i="1"/>
  <c r="AQ16" i="1"/>
  <c r="AP36" i="1"/>
  <c r="AB35" i="1"/>
  <c r="AA33" i="1"/>
  <c r="AF16" i="1"/>
  <c r="AH16" i="1"/>
  <c r="AK16" i="1"/>
  <c r="AM16" i="1"/>
  <c r="AF17" i="1"/>
  <c r="AH17" i="1"/>
  <c r="AK17" i="1"/>
  <c r="AM17" i="1"/>
  <c r="AF18" i="1"/>
  <c r="AH18" i="1"/>
  <c r="AK18" i="1"/>
  <c r="AM18" i="1"/>
  <c r="AF19" i="1"/>
  <c r="AH19" i="1"/>
  <c r="AK19" i="1"/>
  <c r="AM19" i="1"/>
  <c r="AF20" i="1"/>
  <c r="AH20" i="1"/>
  <c r="AK20" i="1"/>
  <c r="AM20" i="1"/>
  <c r="AF21" i="1"/>
  <c r="AH21" i="1"/>
  <c r="AK21" i="1"/>
  <c r="AM21" i="1"/>
  <c r="AA34" i="1"/>
  <c r="AM34" i="1"/>
  <c r="AH34" i="1"/>
  <c r="AH31" i="1"/>
  <c r="AC34" i="1"/>
  <c r="AC33" i="1"/>
  <c r="X32" i="1"/>
  <c r="X31" i="1"/>
  <c r="W35" i="1"/>
  <c r="AQ37" i="1"/>
  <c r="AQ36" i="1"/>
  <c r="AR36" i="1" s="1"/>
  <c r="AQ29" i="1"/>
  <c r="AQ28" i="1"/>
  <c r="AQ27" i="1"/>
  <c r="AQ26" i="1"/>
  <c r="AQ25" i="1"/>
  <c r="AQ24" i="1"/>
  <c r="AQ22" i="1"/>
  <c r="AQ20" i="1"/>
  <c r="AQ19" i="1"/>
  <c r="AQ18" i="1"/>
  <c r="AQ17" i="1"/>
  <c r="W34" i="1"/>
  <c r="AP37" i="1"/>
  <c r="AK37" i="1"/>
  <c r="AM37" i="1" s="1"/>
  <c r="AF37" i="1"/>
  <c r="AH37" i="1" s="1"/>
  <c r="AA37" i="1"/>
  <c r="AC37" i="1" s="1"/>
  <c r="V37" i="1"/>
  <c r="X37" i="1" s="1"/>
  <c r="AK36" i="1"/>
  <c r="AM36" i="1" s="1"/>
  <c r="AF36" i="1"/>
  <c r="AH36" i="1" s="1"/>
  <c r="AA36" i="1"/>
  <c r="AC36" i="1" s="1"/>
  <c r="V36" i="1"/>
  <c r="X36" i="1" s="1"/>
  <c r="AP35" i="1"/>
  <c r="AK35" i="1"/>
  <c r="AM35" i="1" s="1"/>
  <c r="AF35" i="1"/>
  <c r="AH35" i="1" s="1"/>
  <c r="AA35" i="1"/>
  <c r="AC35" i="1" s="1"/>
  <c r="V35" i="1"/>
  <c r="AP33" i="1"/>
  <c r="AR33" i="1" s="1"/>
  <c r="AK33" i="1"/>
  <c r="AM33" i="1" s="1"/>
  <c r="AF33" i="1"/>
  <c r="AH33" i="1" s="1"/>
  <c r="V33" i="1"/>
  <c r="X33" i="1" s="1"/>
  <c r="AP32" i="1"/>
  <c r="AR32" i="1" s="1"/>
  <c r="AK32" i="1"/>
  <c r="AM32" i="1" s="1"/>
  <c r="AF32" i="1"/>
  <c r="AH32" i="1" s="1"/>
  <c r="AH38" i="1" s="1"/>
  <c r="AA32" i="1"/>
  <c r="AC32" i="1" s="1"/>
  <c r="AP31" i="1"/>
  <c r="AR31" i="1" s="1"/>
  <c r="AK31" i="1"/>
  <c r="AM31" i="1" s="1"/>
  <c r="AA31" i="1"/>
  <c r="AC31" i="1" s="1"/>
  <c r="AC38" i="1" s="1"/>
  <c r="AQ34" i="1" l="1"/>
  <c r="AR34" i="1" s="1"/>
  <c r="X34" i="1"/>
  <c r="AR37" i="1"/>
  <c r="AR35" i="1"/>
  <c r="X35" i="1"/>
  <c r="P24" i="1"/>
  <c r="P25" i="1"/>
  <c r="P26" i="1"/>
  <c r="P27" i="1"/>
  <c r="P28" i="1"/>
  <c r="P29" i="1"/>
  <c r="P23" i="1"/>
  <c r="P22" i="1"/>
  <c r="P21" i="1"/>
  <c r="AP21" i="1" s="1"/>
  <c r="AR21" i="1" s="1"/>
  <c r="X38" i="1" l="1"/>
  <c r="P20" i="1"/>
  <c r="AP20" i="1" s="1"/>
  <c r="AR20" i="1" s="1"/>
  <c r="P19" i="1"/>
  <c r="AP19" i="1" s="1"/>
  <c r="AR19" i="1" s="1"/>
  <c r="P18" i="1"/>
  <c r="AP18" i="1" s="1"/>
  <c r="AR18" i="1" s="1"/>
  <c r="P17" i="1"/>
  <c r="AP17" i="1" s="1"/>
  <c r="AR17" i="1" s="1"/>
  <c r="P16" i="1"/>
  <c r="AP16" i="1" s="1"/>
  <c r="AR16" i="1" s="1"/>
  <c r="AP29" i="1" l="1"/>
  <c r="AR29" i="1" s="1"/>
  <c r="AP28" i="1"/>
  <c r="AR28" i="1" s="1"/>
  <c r="AP27" i="1"/>
  <c r="AR27" i="1" s="1"/>
  <c r="AP26" i="1"/>
  <c r="AR26" i="1" s="1"/>
  <c r="AP25" i="1"/>
  <c r="AR25" i="1" s="1"/>
  <c r="AP24" i="1"/>
  <c r="AR24" i="1" s="1"/>
  <c r="AP23" i="1"/>
  <c r="AR23" i="1" s="1"/>
  <c r="AP22" i="1"/>
  <c r="AR22" i="1" s="1"/>
  <c r="AR30" i="1" s="1"/>
  <c r="AK29" i="1"/>
  <c r="AM29" i="1" s="1"/>
  <c r="AK28" i="1"/>
  <c r="AM28" i="1" s="1"/>
  <c r="AK27" i="1"/>
  <c r="AM27" i="1" s="1"/>
  <c r="AK26" i="1"/>
  <c r="AM26" i="1" s="1"/>
  <c r="AK25" i="1"/>
  <c r="AM25" i="1" s="1"/>
  <c r="AK24" i="1"/>
  <c r="AM24" i="1" s="1"/>
  <c r="AK23" i="1"/>
  <c r="AM23" i="1" s="1"/>
  <c r="AK22" i="1"/>
  <c r="AM22" i="1" s="1"/>
  <c r="AF29" i="1"/>
  <c r="AH29" i="1" s="1"/>
  <c r="AF28" i="1"/>
  <c r="AH28" i="1" s="1"/>
  <c r="AF27" i="1"/>
  <c r="AH27" i="1" s="1"/>
  <c r="AF26" i="1"/>
  <c r="AH26" i="1" s="1"/>
  <c r="AF25" i="1"/>
  <c r="AH25" i="1" s="1"/>
  <c r="AF24" i="1"/>
  <c r="AH24" i="1" s="1"/>
  <c r="AF23" i="1"/>
  <c r="AH23" i="1" s="1"/>
  <c r="AF22" i="1"/>
  <c r="AH22" i="1" s="1"/>
  <c r="AH30" i="1" s="1"/>
  <c r="AA29" i="1"/>
  <c r="AC29" i="1" s="1"/>
  <c r="AA28" i="1"/>
  <c r="AC28" i="1" s="1"/>
  <c r="AA27" i="1"/>
  <c r="AC27" i="1" s="1"/>
  <c r="AA26" i="1"/>
  <c r="AC26" i="1" s="1"/>
  <c r="AA25" i="1"/>
  <c r="AC25" i="1" s="1"/>
  <c r="AA24" i="1"/>
  <c r="AC24" i="1" s="1"/>
  <c r="AA23" i="1"/>
  <c r="AC23" i="1" s="1"/>
  <c r="AA22" i="1"/>
  <c r="AC22" i="1" s="1"/>
  <c r="AA21" i="1"/>
  <c r="AC21" i="1" s="1"/>
  <c r="AA20" i="1"/>
  <c r="AC20" i="1" s="1"/>
  <c r="AA19" i="1"/>
  <c r="AC19" i="1" s="1"/>
  <c r="AA18" i="1"/>
  <c r="AC18" i="1" s="1"/>
  <c r="AA17" i="1"/>
  <c r="AC17" i="1" s="1"/>
  <c r="AA16" i="1"/>
  <c r="AC16" i="1" s="1"/>
  <c r="V29" i="1"/>
  <c r="X29" i="1" s="1"/>
  <c r="V28" i="1"/>
  <c r="X28" i="1" s="1"/>
  <c r="V27" i="1"/>
  <c r="X27" i="1" s="1"/>
  <c r="V26" i="1"/>
  <c r="X26" i="1" s="1"/>
  <c r="V25" i="1"/>
  <c r="X25" i="1" s="1"/>
  <c r="V24" i="1"/>
  <c r="X24" i="1" s="1"/>
  <c r="V23" i="1"/>
  <c r="X23" i="1" s="1"/>
  <c r="V22" i="1"/>
  <c r="X22" i="1" s="1"/>
  <c r="V21" i="1"/>
  <c r="X21" i="1" s="1"/>
  <c r="V20" i="1"/>
  <c r="X20" i="1" s="1"/>
  <c r="V19" i="1"/>
  <c r="X19" i="1" s="1"/>
  <c r="V18" i="1"/>
  <c r="X18" i="1" s="1"/>
  <c r="V17" i="1"/>
  <c r="X17" i="1" s="1"/>
  <c r="X30" i="1"/>
  <c r="V16" i="1"/>
  <c r="X16" i="1" s="1"/>
  <c r="AC30" i="1" l="1"/>
  <c r="AC39" i="1" s="1"/>
  <c r="AM30" i="1"/>
  <c r="AM39" i="1" s="1"/>
  <c r="AH39" i="1"/>
  <c r="X39" i="1"/>
  <c r="AR3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<sst xmlns="http://schemas.openxmlformats.org/spreadsheetml/2006/main" count="574" uniqueCount="319">
  <si>
    <r>
      <rPr>
        <b/>
        <sz val="14"/>
        <rFont val="Calibri Light"/>
        <family val="2"/>
        <scheme val="major"/>
      </rPr>
      <t>FORMULACIÓN Y SEGUIMIENTO PLANES DE GESTIÓN NIVEL LOCAL</t>
    </r>
    <r>
      <rPr>
        <b/>
        <sz val="11"/>
        <color theme="1"/>
        <rFont val="Calibri Light"/>
        <family val="2"/>
        <scheme val="major"/>
      </rPr>
      <t xml:space="preserve">
ALCALDÍA LOCAL DE LOS MÁRTIRES</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</si>
  <si>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</si>
  <si>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</si>
  <si>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</si>
  <si>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</si>
  <si>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</si>
  <si>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</si>
  <si>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</si>
  <si>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115938</t>
  </si>
  <si>
    <t>16 de abril de 2025</t>
  </si>
  <si>
    <t>Para el primer trimestre de la vigencia 2025, el Plan de Gestión de la alcaldia local de Martires  alcanzó un nivel de desempeño del 80,32% y del 34,05%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</si>
  <si>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</si>
  <si>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Martitres alcanzó un nivel de desempeño del 76,45% y del 33,08% acumulado para la vigencia</t>
  </si>
  <si>
    <t>28 de julio de 2025</t>
  </si>
  <si>
    <t>Para el II trimestre de la vigencia 2025, el Plan de Gestión de la alcaldia local de Martires  alcanzó un nivel de desempeño del 87,20% y del 51,73% acumulado para la vigencia.</t>
  </si>
  <si>
    <t>15 de octubre de 2025</t>
  </si>
  <si>
    <t>Para el III trimestre de la vigencia 2025, el Plan de Gestión de la alcaldia local de Martires  alcanzó un nivel de desempeño del 93,38% y del 75,40% acumulado para la vigencia.</t>
  </si>
  <si>
    <t>19 de enero de 2026</t>
  </si>
  <si>
    <t>Para el IV trimestre de la vigencia 2025, el Plan de Gestión de la alcaldia local de Martires  alcanzó un nivel de desempeño del 82,88% y del 89,17%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</si>
  <si>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</si>
  <si>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</si>
  <si>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</si>
  <si>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</si>
  <si>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</si>
  <si>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</si>
  <si>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</si>
  <si>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</si>
  <si>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</si>
  <si>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</si>
  <si>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</si>
  <si>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</si>
  <si>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</si>
  <si>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</si>
  <si>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</si>
  <si>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</si>
  <si>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</si>
  <si>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</si>
  <si>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</si>
  <si>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</si>
  <si>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</si>
  <si>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</si>
  <si>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</si>
  <si>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</si>
  <si>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</si>
  <si>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</si>
  <si>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</si>
  <si>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</si>
  <si>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</si>
  <si>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</si>
  <si>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</si>
  <si>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</si>
  <si>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</si>
  <si>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</si>
  <si>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</si>
  <si>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</si>
  <si>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</si>
  <si>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</si>
  <si>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</si>
  <si>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</si>
  <si>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</si>
  <si>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</si>
  <si>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</si>
  <si>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</si>
  <si>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</si>
  <si>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</si>
  <si>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</si>
  <si>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</si>
  <si>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</si>
  <si>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 xml:space="preserve">Meta no programada </t>
  </si>
  <si>
    <t>Meta no programada</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</si>
  <si>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</si>
  <si>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metas de la DGDL para los planes de Gestion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</si>
  <si>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</si>
  <si>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</si>
  <si>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74 metas programadas para 2025 se obtiene un avance promedio de metas entregadas para la vigencia de 14,39%. (Las metas que superan el 100% de avance se normalizan a 100% para que no afecte la medición general del indicador con respecto a la vigencia)</t>
  </si>
  <si>
    <t xml:space="preserve">Reporte de la DGDL </t>
  </si>
  <si>
    <t xml:space="preserve">La meta fue cumplida en un 35,98% programada para el periodo </t>
  </si>
  <si>
    <t>Propiciar la revolución del servicio público con criterios de calidad, calidez, eficacia, oportunidad, sostenibilidad y transformación digital.</t>
  </si>
  <si>
    <t>Gestión Corporativa Institucional</t>
  </si>
  <si>
    <t>Girar mínimo el 66%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</si>
  <si>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</si>
  <si>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</si>
  <si>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</si>
  <si>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</si>
  <si>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</si>
  <si>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</si>
  <si>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Reporte de la DGDL para el primer trimestre</t>
  </si>
  <si>
    <t>Se superó la meta programada para el 2do trimestre</t>
  </si>
  <si>
    <t>Se superó la meta programada para el 3er trimestre</t>
  </si>
  <si>
    <t>Reporte ejecución Bogdata corte 30-09-2025</t>
  </si>
  <si>
    <t>Se superó la meta programada para el 4to trimestre</t>
  </si>
  <si>
    <t>La meta alcanzó un 100,00% del programado para la vigencia.</t>
  </si>
  <si>
    <t>Girar mínimo el 63%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</si>
  <si>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</si>
  <si>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</si>
  <si>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</si>
  <si>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No se cumple con la meta programada para el 3er trimestre</t>
  </si>
  <si>
    <t>No se cumple con la meta programada para el 4to trimestre</t>
  </si>
  <si>
    <t>La meta alcanzó un 62,29% del programado para la vigencia.</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</si>
  <si>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</si>
  <si>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</si>
  <si>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</si>
  <si>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</si>
  <si>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Se observa que no  alcanzo el porcentaje de cumplimiento acordado para el primer trimestre del Plan de Gestión. Este retraso en la ejecución se debe a la falta de contratación de los equipos de trabajo y formulación.</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</si>
  <si>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</si>
  <si>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</si>
  <si>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</si>
  <si>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</si>
  <si>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Girar mínimo el 50% del presupuesto total  disponible de inversión directa de la vigencia</t>
  </si>
  <si>
    <t>Porcentaje de giros acumulados de inversión directa de la vigencia</t>
  </si>
  <si>
    <t>(Giros acumulados de inversión directa de la vigencia/Presupuesto disponible de inversión directa de la vigencia)*100</t>
  </si>
  <si>
    <t>57.24% (Corte a 31 de diciembre de 2021)</t>
  </si>
  <si>
    <t xml:space="preserve">Los giros son muy bajos a la fecha </t>
  </si>
  <si>
    <t>Se logró el cumplimiento de la meta establecida en materia de giros, lo cual refleja un compromiso por parte del FDL por avanzar en la ejecución y alcanzar los objetivos propuestos en el Plan de Gestión. 
No obstante, es importante mantener y fortalecer este ritmo de trabajo, asegurando una adecuada planeación y seguimiento a los procesos, con el fin de garantizar la sostenibilidad de los resultados en los siguientes trimestres.</t>
  </si>
  <si>
    <t>El Fondo de Desarrollo Local cumplió la meta establecida en el Plan de Gestión relacionada con los giros, alcanzando al corte del 30 de septiembre un resultado tres puntos porcentuales por encima de la meta programada.</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</si>
  <si>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</si>
  <si>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</si>
  <si>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97,92% del programado para la vigencia.</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</si>
  <si>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</si>
  <si>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</si>
  <si>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</si>
  <si>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</si>
  <si>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</si>
  <si>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</si>
  <si>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 xml:space="preserve">Teniendo en cuenta el porcentaje de contratos registrados en estado de ejecución a 31/03/2025, </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</si>
  <si>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</si>
  <si>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</si>
  <si>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</si>
  <si>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135 contratos en ejecución en SECOP, 108 se encuentran en ejecución en SIPSE</t>
  </si>
  <si>
    <t>La meta alcanzó un 79,64% del programado para la vigencia.</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</si>
  <si>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</si>
  <si>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</si>
  <si>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</si>
  <si>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</si>
  <si>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</si>
  <si>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Meta no programada no obstante la alcaldia tien un avance del 7%</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</si>
  <si>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Junio,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</si>
  <si>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</si>
  <si>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</si>
  <si>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(74) para la vigencia 2025, al corte del 31 de diciembre. Se reporta con claridad sobre los estados que se establecieron para el reporte cualitativo.</t>
  </si>
  <si>
    <t>Inspección, Vigilancia y Control</t>
  </si>
  <si>
    <t>Realizar 11.105 impulsos procesales (avocar, rechazar, enviar al competente y todo lo que derive del desarrollo de la actuación) sobre las actuaciones de policía que se encuentran a cargo de las inspecciones de policía</t>
  </si>
  <si>
    <t>Expedientes a cargo de las inspecciones de policía impulsados</t>
  </si>
  <si>
    <t>Número de expedientes a cargo de las inspecciones de policía impulsados</t>
  </si>
  <si>
    <t>Resultados a 31 de diciembre de 2024</t>
  </si>
  <si>
    <t>Suma</t>
  </si>
  <si>
    <t>Reporte de seguimiento de impulsos procesales</t>
  </si>
  <si>
    <t>Aplicativo ARCO</t>
  </si>
  <si>
    <t>Alcaldía Local - Gestión Policiva</t>
  </si>
  <si>
    <t>Dirección para la Gestión Policiva</t>
  </si>
  <si>
    <t>expedientes a cargo de las inspecciones de policía impulsados</t>
  </si>
  <si>
    <t xml:space="preserve">Reporte DGP Radicado No. 20252200137553
Fecha: 07-04-2025
</t>
  </si>
  <si>
    <t xml:space="preserve">Expedientes a cargo de las Inspecciones de Policia impulsados </t>
  </si>
  <si>
    <t>Reporte metas de la DGP para los planes de Gestion de las Alcaldias Locales segun radicado No 20252200258243</t>
  </si>
  <si>
    <t>Más el 18% de lo programado</t>
  </si>
  <si>
    <t>Reporte de seguimiento de impulsos procesales. Aplicativo ARCO</t>
  </si>
  <si>
    <t xml:space="preserve">Expedientes a cargo de las inspecciones de policia </t>
  </si>
  <si>
    <t>DGP</t>
  </si>
  <si>
    <t>Proferir 2.697 fallos de fondo en primera instancia sobre las actuaciones de policía que se encuentran a cargo de las inspecciones de policía</t>
  </si>
  <si>
    <t>Fallos de fondo en primera instancia proferidos</t>
  </si>
  <si>
    <t>Número de fallos de fondo en primera instancia proferidos</t>
  </si>
  <si>
    <t>Reporte de seguimiento de fallos de fondo de actuaciones de policía</t>
  </si>
  <si>
    <t>fallos de fondo en primera instancia proferidos</t>
  </si>
  <si>
    <t xml:space="preserve">fallos de fondo de primera instancia proferidos </t>
  </si>
  <si>
    <t>Más el 4% de lo programado</t>
  </si>
  <si>
    <t>Reporte de seguimiento de fallos de fondo de actuaciones de policía. Aplicativo ARCO</t>
  </si>
  <si>
    <t xml:space="preserve">Fallos de fondo de primera instancia </t>
  </si>
  <si>
    <t>Terminar (archivar) 40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</si>
  <si>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</si>
  <si>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</si>
  <si>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</si>
  <si>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</si>
  <si>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t>
  </si>
  <si>
    <t>actuaciones administrativas terminadas (archivadas)</t>
  </si>
  <si>
    <t xml:space="preserve">Actuaciones administrativas terminadas archivadas </t>
  </si>
  <si>
    <t>Más el 67% de lo programado</t>
  </si>
  <si>
    <t>Reporte de seguimiento de actuaciones administrativas terminadas. Aplicativo SI ACTUA</t>
  </si>
  <si>
    <t>Terminar 38 actuaciones administrativas en primera instancia</t>
  </si>
  <si>
    <t>Actuaciones administrativas terminadas hasta la primera instancia</t>
  </si>
  <si>
    <t>Número de actuaciones administrativas terminadas hasta la primera instancia</t>
  </si>
  <si>
    <t>Actuaciones administrativas terminadas por vía gubernativa</t>
  </si>
  <si>
    <t>actuaciones Administrativas terminadas hasta la primera instancia</t>
  </si>
  <si>
    <t xml:space="preserve">Actuaciones administrativas terminadas en primera instancia  </t>
  </si>
  <si>
    <t>Más el 75% de lo programado</t>
  </si>
  <si>
    <t>Reporte de seguimiento de actuaciones administrativas terminadas por vía gubernativa. Aplicativo SI ACTUA</t>
  </si>
  <si>
    <t xml:space="preserve">Actuaciones administrativas terminadas hasta la primera instancia </t>
  </si>
  <si>
    <t>Realizar 111 operativos de inspección, vigilancia y control en materia de integridad del espacio público</t>
  </si>
  <si>
    <t>Acciones de control u operativos en materia de  integridad del espacio público</t>
  </si>
  <si>
    <t>Número de acciones de control u operativos en materia de  integridad del espacio público</t>
  </si>
  <si>
    <t>Acciones de control u operativos</t>
  </si>
  <si>
    <t>Formatos de evidencia de reunión diligenciados de los operativos realizados en materia de integridad del espacio público</t>
  </si>
  <si>
    <t>Registros de operativos Alcaldía Local</t>
  </si>
  <si>
    <t>Para el I trimestre (ENERO-FEBRERO-MARZO) se tenia programados 15 operativos de inspección, vigilancia y control de espacio publico y se realizaron 35 operativos , teniendo en cuenta que se contó con el talento humano para realizar esta actividad, permitiendo cumplir la meta propuesta</t>
  </si>
  <si>
    <t xml:space="preserve">Carpetas con acta de operativos </t>
  </si>
  <si>
    <t>Para el IV trimestre (ABRIL,MAYO,JUNIO) se tenia programados 32 operativos de inspección, vigilancia y control en materia de espacio publico y se realizaron 29, teniendo en cuenta que se contó con el talento humano para realizar esta actividad, permitiendo aportar al resago de los meses anteriores.</t>
  </si>
  <si>
    <t>Documentos de evidencia de operativos</t>
  </si>
  <si>
    <t>Para el I trimestre (JULIO-AGOSTO-SEPTIEMBRE) se tenia programados 32 operativos de inspección, vigilancia y control de espacio publico y se realizaron 38 operativos , teniendo en cuenta que se contó con el talento humano para realizar esta actividad, permitiendo cumplir la meta propuesta</t>
  </si>
  <si>
    <t>Se adjuntan las evidencias (Formatos) de realización de los operativos descritos en el trimestre objeto de seguimiento</t>
  </si>
  <si>
    <t>Para el IV trimestre (OCTUBRE-NOVIEMBRE.DICIEMBRE) se tenia programados 32 operativos de inspección, vigilancia y control en materia de espacio publico y se realizaron 19, teniendo en cuenta que se contó con el talento humano para realizar esta actividad, permitiendo terminar la meta lo antes posible</t>
  </si>
  <si>
    <t>Formatos de realización de los operativos en materia de espacio público</t>
  </si>
  <si>
    <t>La meta alcanzó un 100% del programado para la vigencia.</t>
  </si>
  <si>
    <t>Realizar 232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</si>
  <si>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</si>
  <si>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</si>
  <si>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</si>
  <si>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Para el I trimestre (ENERO-FEBRERO-MARZO) se tenia programados 81 operativos de inspección, vigilancia y control de actvidad economica y se realizaron 81 operativos, teniendo en cuenta que se contó con el talento humano para realizar esta actividad, permitiendo cumplir la meta propuesta</t>
  </si>
  <si>
    <t>Para el IV trimestre (ABRIL,MAYO,JUNIO) se tenia programados 69 operativos de inspección, vigilancia y control en materia y se realizaron 67, teniendo en cuenta que se contó con el talento humano para realizar esta actividad, permitiendo aportar al resago de los meses anteriores.</t>
  </si>
  <si>
    <t>Para el I trimestre (JULIO-AGOSTO-SEPTIEMBRE) se tenia programados 69 operativos de inspección, vigilancia y control de actividad econoomica y se realizaron 77 operativos , teniendo en cuenta que se contó con el talento humano para realizar esta actividad, permitiendo cumplir la meta propuesta</t>
  </si>
  <si>
    <t>Para el IV trimestre (OCTUBRE-NOVIEMBRE.DICIEMBRE) se tenia programados 52 operativos de inspección, vigilancia y control en materia de actividad  economica y se realizaron 23, teniendo en cuenta que se contó con el talento humano para realizar esta actividad, permitiendo terminar la meta lo antes posible</t>
  </si>
  <si>
    <t>Formatos de realización de los operativos en materia de actividad económica</t>
  </si>
  <si>
    <t>Realizar 86 operativos de inspección, vigilancia y control en materia de actividad ambiental</t>
  </si>
  <si>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</si>
  <si>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</si>
  <si>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</si>
  <si>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Para el I trimestre (ENERO-FEBRERO-MARZO) se tenia programados 7 operativos de inspección, vigilancia en actividad ambiental  y se realizaron 34 operativos, teniendo en cuenta que se contó con el talento humano para realizar esta actividad, permitiendo cumplir la meta propuest</t>
  </si>
  <si>
    <t>Para el IV trimestre (ABRIL,MAYO,JUNIO) se tenia programados 26 operativos de inspección, vigilancia y control en materia  ambiental y se realizaron 24, teniendo en cuenta que se contó con el talento humano para realizar esta actividad, permitiendo aportar al resago de los meses anteriores.</t>
  </si>
  <si>
    <t>Para el III trimestre (JULIO-AGOSTO-SEPTIEMBRE) se tenia programados 27 operativos de inspección, vigilancia en actividad ambiental  y se realizaron  40 operativos, teniendo en cuenta que se contó con el talento humano para realizar estas actividades, permitiendo cumplir la meta propuesta</t>
  </si>
  <si>
    <t>Para el IV trimestre (octubre, noviembre y diciembre) se encontraban programados 26 operativos de inspección, vigilancia y control en materia ambiental, de los cuales se realizaron 20. Lo anterior obedece a que, durante trimestres anteriores, se contó con el talento humano suficiente para adelantar estas acciones, lo que permitió avanzar y cerrar la meta de manera anticipada. En consecuencia, durante los últimos meses del año se priorizaron actividades de gestión administrativa, seguimiento y archivo, sin perjuicio de la realización de operativos conforme a las capacidades operativas disponibles.</t>
  </si>
  <si>
    <t>ACTAS DE OPERATIVOS AMBIENTALES</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</si>
  <si>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</si>
  <si>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</si>
  <si>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</si>
  <si>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</si>
  <si>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</si>
  <si>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</si>
  <si>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</si>
  <si>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</si>
  <si>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</si>
  <si>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</si>
  <si>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</si>
  <si>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</si>
  <si>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</si>
  <si>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</si>
  <si>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86%
Reporte consumo de agua y energía: información al día con corte a 30 de junio de 2025
Reporte consumo de papel: información al día con corte a 30 de mayo de 2025
Reporte ciclistas: información al día con corte a 30 de junio de 2025</t>
  </si>
  <si>
    <t>Reporte meta ambiental de la OAP</t>
  </si>
  <si>
    <t>No programada</t>
  </si>
  <si>
    <t>Inspección ambiental: Obtuvo calificación del 91%
Reporte consumo de agua y energía: información al día de consumos de agua y energía con corte al 30 de noviembre de 2025
Reporte consumo de papel: información al día con corte a 30 de noviembre de 2025
Reporte ciclistas: información al día con corte a 30 de noviembre de 2025</t>
  </si>
  <si>
    <t>Reporte meta ambiental de la Oficina Asesora de planacion</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</si>
  <si>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</si>
  <si>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</si>
  <si>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</si>
  <si>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</si>
  <si>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</si>
  <si>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</si>
  <si>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</si>
  <si>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</si>
  <si>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</si>
  <si>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</si>
  <si>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</si>
  <si>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</si>
  <si>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</si>
  <si>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 xml:space="preserve">La Alcaldía Local de Los Mártires, cumplió 103 requisitos, de los 104 que debe cumplir para el tirmestre relacionado;  marcó como desactualizados los puntos: 4.3 (1 ítem señalado) = 1 en total. </t>
  </si>
  <si>
    <t>Reporte meta de la Oficina Asesora de comunicaciones radicado No 20251400254903</t>
  </si>
  <si>
    <t xml:space="preserve">La Alcaldía Local de Los Mártires, cumplió 103 requisitos, de los 104 que debe cumplir para el trimestre relacionado;  marcó como desactualizados los puntos: 4.3 (1 ítem señalado) = 1 en total. </t>
  </si>
  <si>
    <t>Reporte de la Oficina Asesora de Comunicaciones a través de memorando 20251400383993.</t>
  </si>
  <si>
    <t xml:space="preserve">La Alcaldía Local de Los Mártires,cumplió 104 requisitos, de los 104 que debe cumplir para el trimestre relacionado.
</t>
  </si>
  <si>
    <t xml:space="preserve">Reporte meta ambiental de la Oficina Asesora dcomunicaciones </t>
  </si>
  <si>
    <t>La meta alcanzó un 99,36%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</si>
  <si>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</si>
  <si>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</si>
  <si>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</si>
  <si>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</si>
  <si>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</si>
  <si>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</si>
  <si>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alcaldia realizo la actividad programada para el periodo </t>
  </si>
  <si>
    <t xml:space="preserve">Listado de asistencia </t>
  </si>
  <si>
    <t xml:space="preserve">El proceso /alcaldía local  realizó jornada de capacitación sobre el Sistema de gestión acorde con lo programado. </t>
  </si>
  <si>
    <t xml:space="preserve">Reporte meta del grupo de sistema de gestion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</si>
  <si>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</si>
  <si>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</si>
  <si>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</si>
  <si>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</si>
  <si>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</si>
  <si>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</si>
  <si>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</si>
  <si>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</si>
  <si>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</si>
  <si>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</si>
  <si>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De los 7 requerimientos ciudadanos instaurados la alcaldia dio respuesta al 100%</t>
  </si>
  <si>
    <t>Segun respuesta a requerimientos Ciudadanos  Radicado No. 20254600138593
Fecha: 07-04-2025</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</si>
  <si>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</si>
  <si>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</si>
  <si>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</si>
  <si>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</si>
  <si>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</si>
  <si>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</si>
  <si>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</si>
  <si>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</si>
  <si>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De los 28 requerimientos ciudadanos instaurados la alcaldia dio respuesta a 12 equivalente a 42,86%</t>
  </si>
  <si>
    <t>Segun respuesta a requerimientos Ciudadanos  Radicado No. 20254600138593
Fecha: 07-04-2026  y Radicado No. 20254600193883
Fecha: 23-05-2025</t>
  </si>
  <si>
    <t xml:space="preserve">La alcaldia dio respuesta a 23 requerimientos de los 36 instaurados en el periodo </t>
  </si>
  <si>
    <t xml:space="preserve">Segun radicado No 20254600258433 de la oficina de Atencion a la Ciudadania  </t>
  </si>
  <si>
    <t>Se repondió oportunamente 44 de 48 requerimientos.</t>
  </si>
  <si>
    <t>Reporte de la Subsecretaría de Gestión Institucional - Servicio de Atención a la Ciudadanía a través de memorando 20254600383923.</t>
  </si>
  <si>
    <t xml:space="preserve">30 requerimientos con rspuesta de los 39 instaurados durante el periodo </t>
  </si>
  <si>
    <t xml:space="preserve">segun radicado No 20264600004113 de la Oficina de atencion a la ciudadania </t>
  </si>
  <si>
    <t>La meta alcanzó un 68,83%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</si>
  <si>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</si>
  <si>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</si>
  <si>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</si>
  <si>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</si>
  <si>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</si>
  <si>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</si>
  <si>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</si>
  <si>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</si>
  <si>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Quedaron en el proceso de identificación, no entregaron la matriz de activos.</t>
  </si>
  <si>
    <t xml:space="preserve">Segun radicado No 20254400249683 de la DTI  </t>
  </si>
  <si>
    <t>La meta alcanzó un 50,00%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</si>
  <si>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</si>
  <si>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</si>
  <si>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</si>
  <si>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</si>
  <si>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</si>
  <si>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</si>
  <si>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Matriz en borrador sin avances </t>
  </si>
  <si>
    <t xml:space="preserve">segun Radicado No. 20254400489193 </t>
  </si>
  <si>
    <t>La meta alcanzó un 50%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</si>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</sst>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
    <numFmt numFmtId="165" formatCode="0.0"/>
    <numFmt numFmtId="166" formatCode="0.000%"/>
  </numFmts>
  <fonts count="18">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sz val="11"/>
      <color rgb="FF000000"/>
      <name val="Aptos Narrow"/>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4">
    <xf numFmtId="0" fontId="0" fillId="0" borderId="0"/>
    <xf numFmtId="9" fontId="4" fillId="0" borderId="0" applyFont="0" applyFill="0" applyBorder="0" applyAlignment="0" applyProtection="0"/>
    <xf numFmtId="41" fontId="4" fillId="0" borderId="0" applyFont="0" applyFill="0" applyBorder="0" applyAlignment="0" applyProtection="0"/>
    <xf numFmtId="43" fontId="4" fillId="0" borderId="0" applyFont="0" applyFill="0" applyBorder="0" applyAlignment="0" applyProtection="0"/>
  </cellStyleXfs>
  <cellXfs count="14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1" fontId="1" fillId="0" borderId="1" xfId="2" applyNumberFormat="1" applyFont="1" applyBorder="1" applyAlignment="1">
      <alignment horizontal="justify" vertical="center" wrapText="1"/>
    </xf>
    <xf numFmtId="0" fontId="5" fillId="10" borderId="1" xfId="0" applyFont="1" applyFill="1" applyBorder="1" applyAlignment="1">
      <alignment horizontal="justify" vertical="center" wrapText="1"/>
    </xf>
    <xf numFmtId="0" fontId="5" fillId="10" borderId="1" xfId="0" applyFont="1" applyFill="1" applyBorder="1" applyAlignment="1">
      <alignment horizontal="center" vertical="center" wrapText="1"/>
    </xf>
    <xf numFmtId="9" fontId="5" fillId="10" borderId="1" xfId="0" applyNumberFormat="1" applyFont="1" applyFill="1" applyBorder="1" applyAlignment="1">
      <alignment horizontal="center"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0" fontId="5" fillId="0" borderId="1" xfId="0" applyFont="1" applyBorder="1" applyAlignment="1">
      <alignment horizontal="left" vertical="center" wrapText="1"/>
    </xf>
    <xf numFmtId="0" fontId="5" fillId="0" borderId="11" xfId="0" applyFont="1" applyBorder="1" applyAlignment="1">
      <alignment horizontal="center" vertical="center" wrapText="1"/>
    </xf>
    <xf numFmtId="9" fontId="5" fillId="0" borderId="11" xfId="0"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12" xfId="0" applyFont="1" applyBorder="1" applyAlignment="1">
      <alignment horizontal="left" vertical="center" wrapText="1"/>
    </xf>
    <xf numFmtId="0" fontId="5" fillId="0" borderId="8" xfId="0" applyFont="1" applyBorder="1" applyAlignment="1">
      <alignment horizontal="left"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5" fillId="0" borderId="0" xfId="0" applyFont="1" applyAlignment="1">
      <alignment horizontal="justify" vertical="center" wrapText="1"/>
    </xf>
    <xf numFmtId="0" fontId="5" fillId="9" borderId="1" xfId="0" applyFont="1" applyFill="1" applyBorder="1" applyAlignment="1">
      <alignment horizontal="center" vertical="center" wrapText="1"/>
    </xf>
    <xf numFmtId="1" fontId="5" fillId="9" borderId="1" xfId="3" applyNumberFormat="1" applyFont="1" applyFill="1" applyBorder="1" applyAlignment="1" applyProtection="1">
      <alignment horizontal="center" vertical="center" wrapText="1"/>
      <protection locked="0"/>
    </xf>
    <xf numFmtId="1" fontId="5" fillId="9" borderId="1" xfId="3" applyNumberFormat="1" applyFont="1" applyFill="1" applyBorder="1" applyAlignment="1">
      <alignment horizontal="center" vertical="center" wrapText="1"/>
    </xf>
    <xf numFmtId="10" fontId="5" fillId="0" borderId="1" xfId="0" applyNumberFormat="1" applyFont="1" applyBorder="1" applyAlignment="1">
      <alignment horizontal="justify" vertical="center" wrapText="1"/>
    </xf>
    <xf numFmtId="10" fontId="1" fillId="0" borderId="1" xfId="1" applyNumberFormat="1" applyFont="1" applyBorder="1" applyAlignment="1">
      <alignment horizontal="justify" vertical="center"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64" fontId="1" fillId="0" borderId="1" xfId="0" applyNumberFormat="1" applyFont="1" applyBorder="1" applyAlignment="1">
      <alignment horizontal="right" vertical="center" wrapText="1"/>
    </xf>
    <xf numFmtId="10" fontId="1" fillId="0" borderId="1" xfId="0"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1"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0" fontId="5" fillId="0" borderId="1" xfId="0" applyNumberFormat="1" applyFont="1" applyBorder="1" applyAlignment="1">
      <alignment horizontal="right" vertical="center" wrapText="1"/>
    </xf>
    <xf numFmtId="9" fontId="5" fillId="0" borderId="1" xfId="0" applyNumberFormat="1" applyFont="1" applyBorder="1" applyAlignment="1">
      <alignment horizontal="right" vertical="center" wrapText="1"/>
    </xf>
    <xf numFmtId="10" fontId="5" fillId="0" borderId="1" xfId="1" applyNumberFormat="1" applyFont="1" applyBorder="1" applyAlignment="1">
      <alignment horizontal="right" vertical="center" wrapText="1"/>
    </xf>
    <xf numFmtId="9" fontId="5" fillId="0" borderId="1" xfId="1" applyFont="1" applyBorder="1" applyAlignment="1">
      <alignment horizontal="right" vertical="center" wrapText="1"/>
    </xf>
    <xf numFmtId="164" fontId="5" fillId="0" borderId="1" xfId="0" applyNumberFormat="1" applyFont="1" applyBorder="1" applyAlignment="1">
      <alignment horizontal="right" vertical="center" wrapText="1"/>
    </xf>
    <xf numFmtId="10" fontId="7" fillId="3" borderId="1" xfId="0" applyNumberFormat="1" applyFont="1" applyFill="1" applyBorder="1" applyAlignment="1">
      <alignment horizontal="right" wrapText="1"/>
    </xf>
    <xf numFmtId="10" fontId="9" fillId="2" borderId="1" xfId="0" applyNumberFormat="1" applyFont="1" applyFill="1" applyBorder="1" applyAlignment="1">
      <alignment horizontal="right" wrapText="1"/>
    </xf>
    <xf numFmtId="0" fontId="15" fillId="0" borderId="1" xfId="0" applyFont="1" applyBorder="1" applyAlignment="1">
      <alignment vertical="center" wrapText="1"/>
    </xf>
    <xf numFmtId="0" fontId="1" fillId="0" borderId="0" xfId="0" applyFont="1" applyAlignment="1">
      <alignment horizontal="right" wrapText="1"/>
    </xf>
    <xf numFmtId="165" fontId="5" fillId="0" borderId="1" xfId="0" applyNumberFormat="1" applyFont="1" applyBorder="1" applyAlignment="1">
      <alignment horizontal="right" vertical="center" wrapText="1"/>
    </xf>
    <xf numFmtId="0" fontId="16" fillId="0" borderId="1" xfId="0" applyFont="1" applyBorder="1" applyAlignment="1">
      <alignment vertical="center" wrapText="1"/>
    </xf>
    <xf numFmtId="166" fontId="7" fillId="3" borderId="1" xfId="1" applyNumberFormat="1" applyFont="1" applyFill="1" applyBorder="1" applyAlignment="1">
      <alignment wrapText="1"/>
    </xf>
    <xf numFmtId="10" fontId="7" fillId="3" borderId="1" xfId="0" applyNumberFormat="1" applyFont="1" applyFill="1" applyBorder="1" applyAlignment="1">
      <alignment wrapText="1"/>
    </xf>
    <xf numFmtId="10" fontId="9" fillId="2" borderId="1" xfId="0" applyNumberFormat="1" applyFont="1" applyFill="1" applyBorder="1" applyAlignment="1">
      <alignment wrapText="1"/>
    </xf>
    <xf numFmtId="9" fontId="1" fillId="0" borderId="1" xfId="0" applyNumberFormat="1" applyFont="1" applyBorder="1" applyAlignment="1">
      <alignment horizontal="right" vertical="center" wrapText="1"/>
    </xf>
    <xf numFmtId="9" fontId="5"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 fontId="5" fillId="0" borderId="1" xfId="1"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9" fontId="5" fillId="9" borderId="1" xfId="1" applyFont="1" applyFill="1" applyBorder="1" applyAlignment="1">
      <alignment horizontal="right" vertical="center" wrapText="1"/>
    </xf>
    <xf numFmtId="164" fontId="5" fillId="9" borderId="1" xfId="0" applyNumberFormat="1" applyFont="1" applyFill="1" applyBorder="1" applyAlignment="1">
      <alignment horizontal="right" vertical="center" wrapText="1"/>
    </xf>
    <xf numFmtId="10" fontId="5" fillId="9" borderId="1" xfId="1" applyNumberFormat="1" applyFont="1" applyFill="1" applyBorder="1" applyAlignment="1">
      <alignment horizontal="right" vertical="center" wrapText="1"/>
    </xf>
    <xf numFmtId="0" fontId="15" fillId="9" borderId="1" xfId="0" applyFont="1" applyFill="1" applyBorder="1" applyAlignment="1">
      <alignment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1" fillId="0" borderId="1" xfId="1" applyNumberFormat="1" applyFont="1" applyFill="1" applyBorder="1" applyAlignment="1">
      <alignment horizontal="right" vertical="center" wrapText="1"/>
    </xf>
    <xf numFmtId="0" fontId="17" fillId="0" borderId="13" xfId="0" applyFont="1" applyBorder="1" applyAlignment="1">
      <alignment wrapText="1"/>
    </xf>
    <xf numFmtId="0" fontId="17" fillId="0" borderId="4" xfId="0" applyFont="1" applyBorder="1" applyAlignment="1">
      <alignment wrapText="1"/>
    </xf>
    <xf numFmtId="0" fontId="1" fillId="9" borderId="14" xfId="0" applyFont="1" applyFill="1" applyBorder="1" applyAlignment="1">
      <alignment horizontal="center" vertical="center" wrapText="1"/>
    </xf>
    <xf numFmtId="0" fontId="1" fillId="0" borderId="1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1" fillId="9" borderId="13" xfId="0" applyFont="1" applyFill="1" applyBorder="1" applyAlignment="1">
      <alignment horizontal="left" vertical="center" wrapText="1"/>
    </xf>
    <xf numFmtId="9" fontId="1" fillId="9" borderId="1" xfId="0" applyNumberFormat="1" applyFont="1" applyFill="1" applyBorder="1" applyAlignment="1">
      <alignment horizontal="right" vertical="center" wrapText="1"/>
    </xf>
  </cellXfs>
  <cellStyles count="4">
    <cellStyle name="Millares" xfId="3" builtinId="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40"/>
  <sheetViews>
    <sheetView tabSelected="1" topLeftCell="AD19" zoomScale="90" zoomScaleNormal="90" workbookViewId="0">
      <selection activeCell="H12" sqref="H12"/>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0" style="1" customWidth="1"/>
    <col min="9" max="9" width="10" style="1" customWidth="1"/>
    <col min="10" max="10" width="18.42578125" style="1" customWidth="1"/>
    <col min="11" max="11" width="38"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5" customHeight="1">
      <c r="A1" s="126" t="s">
        <v>0</v>
      </c>
      <c r="B1" s="127"/>
      <c r="C1" s="127"/>
      <c r="D1" s="127"/>
      <c r="E1" s="127"/>
      <c r="F1" s="127"/>
      <c r="G1" s="127"/>
      <c r="H1" s="127"/>
      <c r="I1" s="127"/>
      <c r="J1" s="127"/>
      <c r="K1" s="127"/>
      <c r="L1" s="128" t="s">
        <v>1</v>
      </c>
      <c r="M1" s="128"/>
      <c r="N1" s="128"/>
      <c r="O1" s="128"/>
      <c r="P1" s="128"/>
    </row>
    <row r="2" spans="1:45" s="35" customFormat="1" ht="23.45" customHeight="1">
      <c r="A2" s="130" t="s">
        <v>2</v>
      </c>
      <c r="B2" s="131"/>
      <c r="C2" s="131"/>
      <c r="D2" s="131"/>
      <c r="E2" s="131"/>
      <c r="F2" s="131"/>
      <c r="G2" s="131"/>
      <c r="H2" s="131"/>
      <c r="I2" s="131"/>
      <c r="J2" s="131"/>
      <c r="K2" s="131"/>
      <c r="L2" s="34"/>
      <c r="M2" s="34"/>
      <c r="N2" s="34"/>
      <c r="O2" s="34"/>
      <c r="P2" s="34"/>
    </row>
    <row r="3" spans="1:45" s="33" customFormat="1"/>
    <row r="4" spans="1:45" s="33" customFormat="1" ht="29.1" customHeight="1">
      <c r="F4" s="132" t="s">
        <v>3</v>
      </c>
      <c r="G4" s="133"/>
      <c r="H4" s="133"/>
      <c r="I4" s="133"/>
      <c r="J4" s="133"/>
      <c r="K4" s="134"/>
    </row>
    <row r="5" spans="1:45" s="33" customFormat="1" ht="15" customHeight="1">
      <c r="F5" s="2" t="s">
        <v>4</v>
      </c>
      <c r="G5" s="2" t="s">
        <v>5</v>
      </c>
      <c r="H5" s="132" t="s">
        <v>6</v>
      </c>
      <c r="I5" s="133"/>
      <c r="J5" s="133"/>
      <c r="K5" s="134"/>
    </row>
    <row r="6" spans="1:45" s="33" customFormat="1">
      <c r="F6" s="32">
        <v>1</v>
      </c>
      <c r="G6" s="32" t="s">
        <v>7</v>
      </c>
      <c r="H6" s="135" t="s">
        <v>8</v>
      </c>
      <c r="I6" s="135"/>
      <c r="J6" s="135"/>
      <c r="K6" s="135"/>
    </row>
    <row r="7" spans="1:45" s="33" customFormat="1" ht="41.25" customHeight="1">
      <c r="F7" s="32">
        <v>2</v>
      </c>
      <c r="G7" s="32" t="s">
        <v>9</v>
      </c>
      <c r="H7" s="135" t="s">
        <v>10</v>
      </c>
      <c r="I7" s="135"/>
      <c r="J7" s="135"/>
      <c r="K7" s="135"/>
    </row>
    <row r="8" spans="1:45" s="33" customFormat="1" ht="64.5" customHeight="1">
      <c r="F8" s="32">
        <v>3</v>
      </c>
      <c r="G8" s="32" t="s">
        <v>11</v>
      </c>
      <c r="H8" s="135" t="s">
        <v>12</v>
      </c>
      <c r="I8" s="135"/>
      <c r="J8" s="135"/>
      <c r="K8" s="135"/>
    </row>
    <row r="9" spans="1:45" s="33" customFormat="1" ht="36.75" customHeight="1">
      <c r="F9" s="89">
        <v>4</v>
      </c>
      <c r="G9" s="89" t="s">
        <v>13</v>
      </c>
      <c r="H9" s="136" t="s">
        <v>14</v>
      </c>
      <c r="I9" s="136"/>
      <c r="J9" s="136"/>
      <c r="K9" s="136"/>
    </row>
    <row r="10" spans="1:45" s="33" customFormat="1" ht="36.75" customHeight="1">
      <c r="F10" s="93">
        <v>5</v>
      </c>
      <c r="G10" s="93" t="s">
        <v>15</v>
      </c>
      <c r="H10" s="137" t="s">
        <v>16</v>
      </c>
      <c r="I10" s="137"/>
      <c r="J10" s="137"/>
      <c r="K10" s="137"/>
    </row>
    <row r="11" spans="1:45" s="33" customFormat="1" ht="36.75" customHeight="1">
      <c r="F11" s="88">
        <v>6</v>
      </c>
      <c r="G11" s="94" t="s">
        <v>17</v>
      </c>
      <c r="H11" s="138" t="s">
        <v>18</v>
      </c>
      <c r="I11" s="138"/>
      <c r="J11" s="138"/>
      <c r="K11" s="138"/>
    </row>
    <row r="12" spans="1:45" s="33" customFormat="1"/>
    <row r="13" spans="1:45" ht="14.45" customHeight="1">
      <c r="A13" s="125" t="s">
        <v>19</v>
      </c>
      <c r="B13" s="125"/>
      <c r="C13" s="125" t="s">
        <v>20</v>
      </c>
      <c r="D13" s="125" t="s">
        <v>21</v>
      </c>
      <c r="E13" s="125"/>
      <c r="F13" s="125"/>
      <c r="G13" s="129" t="s">
        <v>22</v>
      </c>
      <c r="H13" s="129"/>
      <c r="I13" s="129"/>
      <c r="J13" s="129"/>
      <c r="K13" s="129"/>
      <c r="L13" s="129"/>
      <c r="M13" s="129"/>
      <c r="N13" s="129"/>
      <c r="O13" s="129"/>
      <c r="P13" s="129"/>
      <c r="Q13" s="129"/>
      <c r="R13" s="125" t="s">
        <v>23</v>
      </c>
      <c r="S13" s="125"/>
      <c r="T13" s="125"/>
      <c r="U13" s="125"/>
      <c r="V13" s="95" t="s">
        <v>24</v>
      </c>
      <c r="W13" s="96"/>
      <c r="X13" s="96"/>
      <c r="Y13" s="96"/>
      <c r="Z13" s="97"/>
      <c r="AA13" s="101" t="s">
        <v>25</v>
      </c>
      <c r="AB13" s="102"/>
      <c r="AC13" s="102"/>
      <c r="AD13" s="102"/>
      <c r="AE13" s="103"/>
      <c r="AF13" s="107" t="s">
        <v>26</v>
      </c>
      <c r="AG13" s="108"/>
      <c r="AH13" s="108"/>
      <c r="AI13" s="108"/>
      <c r="AJ13" s="109"/>
      <c r="AK13" s="113" t="s">
        <v>27</v>
      </c>
      <c r="AL13" s="114"/>
      <c r="AM13" s="114"/>
      <c r="AN13" s="114"/>
      <c r="AO13" s="115"/>
      <c r="AP13" s="119" t="s">
        <v>28</v>
      </c>
      <c r="AQ13" s="120"/>
      <c r="AR13" s="120"/>
      <c r="AS13" s="121"/>
    </row>
    <row r="14" spans="1:45" ht="14.45" customHeight="1">
      <c r="A14" s="125"/>
      <c r="B14" s="125"/>
      <c r="C14" s="125"/>
      <c r="D14" s="125"/>
      <c r="E14" s="125"/>
      <c r="F14" s="125"/>
      <c r="G14" s="129"/>
      <c r="H14" s="129"/>
      <c r="I14" s="129"/>
      <c r="J14" s="129"/>
      <c r="K14" s="129"/>
      <c r="L14" s="129"/>
      <c r="M14" s="129"/>
      <c r="N14" s="129"/>
      <c r="O14" s="129"/>
      <c r="P14" s="129"/>
      <c r="Q14" s="129"/>
      <c r="R14" s="125"/>
      <c r="S14" s="125"/>
      <c r="T14" s="125"/>
      <c r="U14" s="125"/>
      <c r="V14" s="98"/>
      <c r="W14" s="99"/>
      <c r="X14" s="99"/>
      <c r="Y14" s="99"/>
      <c r="Z14" s="100"/>
      <c r="AA14" s="104"/>
      <c r="AB14" s="105"/>
      <c r="AC14" s="105"/>
      <c r="AD14" s="105"/>
      <c r="AE14" s="106"/>
      <c r="AF14" s="110"/>
      <c r="AG14" s="111"/>
      <c r="AH14" s="111"/>
      <c r="AI14" s="111"/>
      <c r="AJ14" s="112"/>
      <c r="AK14" s="116"/>
      <c r="AL14" s="117"/>
      <c r="AM14" s="117"/>
      <c r="AN14" s="117"/>
      <c r="AO14" s="118"/>
      <c r="AP14" s="122"/>
      <c r="AQ14" s="123"/>
      <c r="AR14" s="123"/>
      <c r="AS14" s="124"/>
    </row>
    <row r="15" spans="1:45" ht="45">
      <c r="A15" s="2" t="s">
        <v>29</v>
      </c>
      <c r="B15" s="2" t="s">
        <v>30</v>
      </c>
      <c r="C15" s="125"/>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27" customFormat="1" ht="150">
      <c r="A16" s="20">
        <v>4</v>
      </c>
      <c r="B16" s="19" t="s">
        <v>54</v>
      </c>
      <c r="C16" s="19" t="s">
        <v>55</v>
      </c>
      <c r="D16" s="20">
        <v>1</v>
      </c>
      <c r="E16" s="19" t="s">
        <v>56</v>
      </c>
      <c r="F16" s="19" t="s">
        <v>57</v>
      </c>
      <c r="G16" s="19" t="s">
        <v>58</v>
      </c>
      <c r="H16" s="19" t="s">
        <v>59</v>
      </c>
      <c r="I16" s="28" t="s">
        <v>60</v>
      </c>
      <c r="J16" s="19" t="s">
        <v>61</v>
      </c>
      <c r="K16" s="19" t="s">
        <v>62</v>
      </c>
      <c r="L16" s="29">
        <v>0</v>
      </c>
      <c r="M16" s="29">
        <v>0.1</v>
      </c>
      <c r="N16" s="29">
        <v>0.2</v>
      </c>
      <c r="O16" s="29">
        <v>0.4</v>
      </c>
      <c r="P16" s="29">
        <f t="shared" ref="P16:P22" si="0">O16</f>
        <v>0.4</v>
      </c>
      <c r="Q16" s="19" t="s">
        <v>63</v>
      </c>
      <c r="R16" s="19" t="s">
        <v>64</v>
      </c>
      <c r="S16" s="19" t="s">
        <v>65</v>
      </c>
      <c r="T16" s="19" t="s">
        <v>66</v>
      </c>
      <c r="U16" s="19" t="s">
        <v>67</v>
      </c>
      <c r="V16" s="56">
        <f t="shared" ref="V16:V29" si="1">L16</f>
        <v>0</v>
      </c>
      <c r="W16" s="59">
        <v>0</v>
      </c>
      <c r="X16" s="59">
        <f>IFERROR(IF(W16/V16&gt;100%,100%,W16/V16),0)</f>
        <v>0</v>
      </c>
      <c r="Y16" s="19" t="s">
        <v>68</v>
      </c>
      <c r="Z16" s="19" t="s">
        <v>69</v>
      </c>
      <c r="AA16" s="29">
        <f t="shared" ref="AA16:AA29" si="2">M16</f>
        <v>0.1</v>
      </c>
      <c r="AB16" s="81">
        <v>2.1000000000000001E-2</v>
      </c>
      <c r="AC16" s="55">
        <f>IFERROR(IF(AB16/AA16&gt;100%,100%,AB16/AA16),0)</f>
        <v>0.21</v>
      </c>
      <c r="AD16" s="19" t="s">
        <v>70</v>
      </c>
      <c r="AE16" s="19" t="s">
        <v>71</v>
      </c>
      <c r="AF16" s="56">
        <f t="shared" ref="AF16:AF29" si="3">N16</f>
        <v>0.2</v>
      </c>
      <c r="AG16" s="59">
        <v>4.4999999999999998E-2</v>
      </c>
      <c r="AH16" s="60">
        <f>IFERROR(IF(AG16/AF16&gt;100%,100%,AG16/AF16),0)</f>
        <v>0.22499999999999998</v>
      </c>
      <c r="AI16" s="19" t="s">
        <v>72</v>
      </c>
      <c r="AJ16" s="19" t="s">
        <v>73</v>
      </c>
      <c r="AK16" s="56">
        <f t="shared" ref="AK16:AK29" si="4">O16</f>
        <v>0.4</v>
      </c>
      <c r="AL16" s="59">
        <v>0.1439</v>
      </c>
      <c r="AM16" s="60">
        <f>IFERROR(IF(AL16/AK16&gt;100%,100%,AL16/AK16),0)</f>
        <v>0.35974999999999996</v>
      </c>
      <c r="AN16" s="19" t="s">
        <v>74</v>
      </c>
      <c r="AO16" s="19" t="s">
        <v>75</v>
      </c>
      <c r="AP16" s="56">
        <f t="shared" ref="AP16:AP29" si="5">P16</f>
        <v>0.4</v>
      </c>
      <c r="AQ16" s="58">
        <f>IFERROR(MAX(W16,AB16,AG16,AL16),0)</f>
        <v>0.1439</v>
      </c>
      <c r="AR16" s="60">
        <f>IFERROR(IF(AQ16/AP16&gt;100%,100%,AQ16/AP16),0)</f>
        <v>0.35974999999999996</v>
      </c>
      <c r="AS16" s="19" t="s">
        <v>76</v>
      </c>
    </row>
    <row r="17" spans="1:45" s="27" customFormat="1" ht="117">
      <c r="A17" s="20">
        <v>3</v>
      </c>
      <c r="B17" s="19" t="s">
        <v>77</v>
      </c>
      <c r="C17" s="19" t="s">
        <v>78</v>
      </c>
      <c r="D17" s="20">
        <v>2</v>
      </c>
      <c r="E17" s="19" t="s">
        <v>79</v>
      </c>
      <c r="F17" s="19" t="s">
        <v>57</v>
      </c>
      <c r="G17" s="19" t="s">
        <v>80</v>
      </c>
      <c r="H17" s="19" t="s">
        <v>81</v>
      </c>
      <c r="I17" s="19" t="s">
        <v>82</v>
      </c>
      <c r="J17" s="19" t="s">
        <v>61</v>
      </c>
      <c r="K17" s="19" t="s">
        <v>62</v>
      </c>
      <c r="L17" s="29">
        <v>0.1</v>
      </c>
      <c r="M17" s="29">
        <v>0.2</v>
      </c>
      <c r="N17" s="29">
        <v>0.4</v>
      </c>
      <c r="O17" s="29">
        <v>0.66</v>
      </c>
      <c r="P17" s="29">
        <f t="shared" si="0"/>
        <v>0.66</v>
      </c>
      <c r="Q17" s="19" t="s">
        <v>63</v>
      </c>
      <c r="R17" s="19" t="s">
        <v>83</v>
      </c>
      <c r="S17" s="19" t="s">
        <v>84</v>
      </c>
      <c r="T17" s="19" t="s">
        <v>66</v>
      </c>
      <c r="U17" s="19" t="s">
        <v>67</v>
      </c>
      <c r="V17" s="56">
        <f t="shared" si="1"/>
        <v>0.1</v>
      </c>
      <c r="W17" s="59">
        <v>0.2656</v>
      </c>
      <c r="X17" s="59">
        <f t="shared" ref="X17:X20" si="6">IFERROR(IF(W17/V17&gt;100%,100%,W17/V17),0)</f>
        <v>1</v>
      </c>
      <c r="Y17" s="19" t="s">
        <v>85</v>
      </c>
      <c r="Z17" s="19" t="s">
        <v>86</v>
      </c>
      <c r="AA17" s="29">
        <f t="shared" si="2"/>
        <v>0.2</v>
      </c>
      <c r="AB17" s="81">
        <v>0.41810000000000003</v>
      </c>
      <c r="AC17" s="55">
        <f t="shared" ref="AC17:AC20" si="7">IFERROR(IF(AB17/AA17&gt;100%,100%,AB17/AA17),0)</f>
        <v>1</v>
      </c>
      <c r="AD17" s="19" t="s">
        <v>87</v>
      </c>
      <c r="AE17" s="19" t="s">
        <v>71</v>
      </c>
      <c r="AF17" s="56">
        <f t="shared" si="3"/>
        <v>0.4</v>
      </c>
      <c r="AG17" s="59">
        <v>0.65269999999999995</v>
      </c>
      <c r="AH17" s="60">
        <f t="shared" ref="AH17:AH20" si="8">IFERROR(IF(AG17/AF17&gt;100%,100%,AG17/AF17),0)</f>
        <v>1</v>
      </c>
      <c r="AI17" s="19" t="s">
        <v>88</v>
      </c>
      <c r="AJ17" s="19" t="s">
        <v>89</v>
      </c>
      <c r="AK17" s="56">
        <f t="shared" si="4"/>
        <v>0.66</v>
      </c>
      <c r="AL17" s="59">
        <v>0.73309999999999997</v>
      </c>
      <c r="AM17" s="60">
        <f t="shared" ref="AM17:AM29" si="9">IFERROR(IF(AL17/AK17&gt;100%,100%,AL17/AK17),0)</f>
        <v>1</v>
      </c>
      <c r="AN17" s="19" t="s">
        <v>90</v>
      </c>
      <c r="AO17" s="19" t="s">
        <v>75</v>
      </c>
      <c r="AP17" s="56">
        <f t="shared" si="5"/>
        <v>0.66</v>
      </c>
      <c r="AQ17" s="58">
        <f>IFERROR(MAX(W17,AB17,AG17,AL17),0)</f>
        <v>0.73309999999999997</v>
      </c>
      <c r="AR17" s="60">
        <f t="shared" ref="AR17:AR20" si="10">IFERROR(IF(AQ17/AP17&gt;100%,100%,AQ17/AP17),0)</f>
        <v>1</v>
      </c>
      <c r="AS17" s="75" t="s">
        <v>91</v>
      </c>
    </row>
    <row r="18" spans="1:45" s="27" customFormat="1" ht="117">
      <c r="A18" s="20">
        <v>3</v>
      </c>
      <c r="B18" s="19" t="s">
        <v>77</v>
      </c>
      <c r="C18" s="19" t="s">
        <v>78</v>
      </c>
      <c r="D18" s="20">
        <v>3</v>
      </c>
      <c r="E18" s="19" t="s">
        <v>92</v>
      </c>
      <c r="F18" s="19" t="s">
        <v>57</v>
      </c>
      <c r="G18" s="19" t="s">
        <v>93</v>
      </c>
      <c r="H18" s="19" t="s">
        <v>94</v>
      </c>
      <c r="I18" s="19" t="s">
        <v>95</v>
      </c>
      <c r="J18" s="19" t="s">
        <v>61</v>
      </c>
      <c r="K18" s="19" t="s">
        <v>62</v>
      </c>
      <c r="L18" s="29">
        <v>0.1</v>
      </c>
      <c r="M18" s="29">
        <v>0.2</v>
      </c>
      <c r="N18" s="29">
        <v>0.4</v>
      </c>
      <c r="O18" s="29">
        <v>0.63</v>
      </c>
      <c r="P18" s="29">
        <f t="shared" si="0"/>
        <v>0.63</v>
      </c>
      <c r="Q18" s="19" t="s">
        <v>63</v>
      </c>
      <c r="R18" s="19" t="s">
        <v>83</v>
      </c>
      <c r="S18" s="19" t="s">
        <v>84</v>
      </c>
      <c r="T18" s="19" t="s">
        <v>66</v>
      </c>
      <c r="U18" s="19" t="s">
        <v>67</v>
      </c>
      <c r="V18" s="56">
        <f t="shared" si="1"/>
        <v>0.1</v>
      </c>
      <c r="W18" s="59">
        <v>0.17169999999999999</v>
      </c>
      <c r="X18" s="59">
        <f t="shared" si="6"/>
        <v>1</v>
      </c>
      <c r="Y18" s="19" t="s">
        <v>85</v>
      </c>
      <c r="Z18" s="19" t="s">
        <v>86</v>
      </c>
      <c r="AA18" s="29">
        <f t="shared" si="2"/>
        <v>0.2</v>
      </c>
      <c r="AB18" s="81">
        <v>0.21859999999999999</v>
      </c>
      <c r="AC18" s="55">
        <f t="shared" si="7"/>
        <v>1</v>
      </c>
      <c r="AD18" s="19" t="s">
        <v>87</v>
      </c>
      <c r="AE18" s="19" t="s">
        <v>71</v>
      </c>
      <c r="AF18" s="56">
        <f t="shared" si="3"/>
        <v>0.4</v>
      </c>
      <c r="AG18" s="59">
        <v>0.37280000000000002</v>
      </c>
      <c r="AH18" s="60">
        <f t="shared" si="8"/>
        <v>0.93200000000000005</v>
      </c>
      <c r="AI18" s="19" t="s">
        <v>96</v>
      </c>
      <c r="AJ18" s="19" t="s">
        <v>89</v>
      </c>
      <c r="AK18" s="56">
        <f t="shared" si="4"/>
        <v>0.63</v>
      </c>
      <c r="AL18" s="59">
        <v>0.39240000000000003</v>
      </c>
      <c r="AM18" s="60">
        <f t="shared" si="9"/>
        <v>0.62285714285714289</v>
      </c>
      <c r="AN18" s="19" t="s">
        <v>97</v>
      </c>
      <c r="AO18" s="19" t="s">
        <v>75</v>
      </c>
      <c r="AP18" s="56">
        <f t="shared" si="5"/>
        <v>0.63</v>
      </c>
      <c r="AQ18" s="58">
        <f>IFERROR(MAX(W18,AB18,AG18,AL18),0)</f>
        <v>0.39240000000000003</v>
      </c>
      <c r="AR18" s="60">
        <f t="shared" si="10"/>
        <v>0.62285714285714289</v>
      </c>
      <c r="AS18" s="75" t="s">
        <v>98</v>
      </c>
    </row>
    <row r="19" spans="1:45" s="27" customFormat="1" ht="265.5">
      <c r="A19" s="20">
        <v>3</v>
      </c>
      <c r="B19" s="19" t="s">
        <v>77</v>
      </c>
      <c r="C19" s="19" t="s">
        <v>78</v>
      </c>
      <c r="D19" s="20">
        <v>4</v>
      </c>
      <c r="E19" s="19" t="s">
        <v>99</v>
      </c>
      <c r="F19" s="19" t="s">
        <v>57</v>
      </c>
      <c r="G19" s="19" t="s">
        <v>100</v>
      </c>
      <c r="H19" s="19" t="s">
        <v>101</v>
      </c>
      <c r="I19" s="28" t="s">
        <v>102</v>
      </c>
      <c r="J19" s="19" t="s">
        <v>61</v>
      </c>
      <c r="K19" s="19" t="s">
        <v>62</v>
      </c>
      <c r="L19" s="29">
        <v>0.18</v>
      </c>
      <c r="M19" s="29">
        <v>0.35</v>
      </c>
      <c r="N19" s="29">
        <v>0.7</v>
      </c>
      <c r="O19" s="29">
        <v>0.97</v>
      </c>
      <c r="P19" s="29">
        <f t="shared" si="0"/>
        <v>0.97</v>
      </c>
      <c r="Q19" s="19" t="s">
        <v>63</v>
      </c>
      <c r="R19" s="19" t="s">
        <v>83</v>
      </c>
      <c r="S19" s="19" t="s">
        <v>84</v>
      </c>
      <c r="T19" s="19" t="s">
        <v>66</v>
      </c>
      <c r="U19" s="19" t="s">
        <v>67</v>
      </c>
      <c r="V19" s="56">
        <f t="shared" si="1"/>
        <v>0.18</v>
      </c>
      <c r="W19" s="59">
        <v>0.15060000000000001</v>
      </c>
      <c r="X19" s="59">
        <f>IFERROR(IF(W19/V19&gt;100%,100%,W19/V19),0)</f>
        <v>0.83666666666666678</v>
      </c>
      <c r="Y19" s="19" t="s">
        <v>103</v>
      </c>
      <c r="Z19" s="19" t="s">
        <v>86</v>
      </c>
      <c r="AA19" s="29">
        <f t="shared" si="2"/>
        <v>0.35</v>
      </c>
      <c r="AB19" s="81">
        <v>0.28100000000000003</v>
      </c>
      <c r="AC19" s="55">
        <f>IFERROR(IF(AB19/AA19&gt;100%,100%,AB19/AA19),0)</f>
        <v>0.80285714285714294</v>
      </c>
      <c r="AD19" s="19" t="s">
        <v>104</v>
      </c>
      <c r="AE19" s="19" t="s">
        <v>71</v>
      </c>
      <c r="AF19" s="56">
        <f t="shared" si="3"/>
        <v>0.7</v>
      </c>
      <c r="AG19" s="79">
        <v>0.68</v>
      </c>
      <c r="AH19" s="60">
        <f>IFERROR(IF(AG19/AF19&gt;100%,100%,AG19/AF19),0)</f>
        <v>0.97142857142857153</v>
      </c>
      <c r="AI19" s="19" t="s">
        <v>105</v>
      </c>
      <c r="AJ19" s="19" t="s">
        <v>106</v>
      </c>
      <c r="AK19" s="56">
        <f t="shared" si="4"/>
        <v>0.97</v>
      </c>
      <c r="AL19" s="79">
        <v>0.97</v>
      </c>
      <c r="AM19" s="60">
        <f t="shared" si="9"/>
        <v>1</v>
      </c>
      <c r="AN19" s="19" t="s">
        <v>107</v>
      </c>
      <c r="AO19" s="19" t="s">
        <v>75</v>
      </c>
      <c r="AP19" s="56">
        <f t="shared" si="5"/>
        <v>0.97</v>
      </c>
      <c r="AQ19" s="58">
        <f>IFERROR(MAX(W19,AB19,AG19,AL19),0)</f>
        <v>0.97</v>
      </c>
      <c r="AR19" s="60">
        <f>IFERROR(IF(AQ19/AP19&gt;100%,100%,AQ19/AP19),0)</f>
        <v>1</v>
      </c>
      <c r="AS19" s="75" t="s">
        <v>91</v>
      </c>
    </row>
    <row r="20" spans="1:45" s="27" customFormat="1" ht="265.5">
      <c r="A20" s="20">
        <v>3</v>
      </c>
      <c r="B20" s="19" t="s">
        <v>77</v>
      </c>
      <c r="C20" s="19" t="s">
        <v>78</v>
      </c>
      <c r="D20" s="20">
        <v>5</v>
      </c>
      <c r="E20" s="19" t="s">
        <v>108</v>
      </c>
      <c r="F20" s="19" t="s">
        <v>57</v>
      </c>
      <c r="G20" s="19" t="s">
        <v>109</v>
      </c>
      <c r="H20" s="19" t="s">
        <v>110</v>
      </c>
      <c r="I20" s="28" t="s">
        <v>111</v>
      </c>
      <c r="J20" s="19" t="s">
        <v>61</v>
      </c>
      <c r="K20" s="19" t="s">
        <v>62</v>
      </c>
      <c r="L20" s="29">
        <v>0.05</v>
      </c>
      <c r="M20" s="29">
        <v>0.15</v>
      </c>
      <c r="N20" s="29">
        <v>0.33</v>
      </c>
      <c r="O20" s="29">
        <v>0.5</v>
      </c>
      <c r="P20" s="29">
        <f t="shared" si="0"/>
        <v>0.5</v>
      </c>
      <c r="Q20" s="19" t="s">
        <v>63</v>
      </c>
      <c r="R20" s="19" t="s">
        <v>83</v>
      </c>
      <c r="S20" s="19" t="s">
        <v>84</v>
      </c>
      <c r="T20" s="19" t="s">
        <v>66</v>
      </c>
      <c r="U20" s="19" t="s">
        <v>67</v>
      </c>
      <c r="V20" s="56">
        <f t="shared" si="1"/>
        <v>0.05</v>
      </c>
      <c r="W20" s="59">
        <v>1.1599999999999999E-2</v>
      </c>
      <c r="X20" s="59">
        <f t="shared" si="6"/>
        <v>0.23199999999999998</v>
      </c>
      <c r="Y20" s="19" t="s">
        <v>112</v>
      </c>
      <c r="Z20" s="19" t="s">
        <v>86</v>
      </c>
      <c r="AA20" s="29">
        <f t="shared" si="2"/>
        <v>0.15</v>
      </c>
      <c r="AB20" s="81">
        <v>0.16789999999999999</v>
      </c>
      <c r="AC20" s="55">
        <f t="shared" si="7"/>
        <v>1</v>
      </c>
      <c r="AD20" s="19" t="s">
        <v>113</v>
      </c>
      <c r="AE20" s="19" t="s">
        <v>71</v>
      </c>
      <c r="AF20" s="56">
        <f t="shared" si="3"/>
        <v>0.33</v>
      </c>
      <c r="AG20" s="79">
        <v>0.34</v>
      </c>
      <c r="AH20" s="60">
        <f t="shared" si="8"/>
        <v>1</v>
      </c>
      <c r="AI20" s="19" t="s">
        <v>114</v>
      </c>
      <c r="AJ20" s="19" t="s">
        <v>115</v>
      </c>
      <c r="AK20" s="56">
        <f t="shared" si="4"/>
        <v>0.5</v>
      </c>
      <c r="AL20" s="59">
        <v>0.48959999999999998</v>
      </c>
      <c r="AM20" s="60">
        <f t="shared" si="9"/>
        <v>0.97919999999999996</v>
      </c>
      <c r="AN20" s="19" t="s">
        <v>116</v>
      </c>
      <c r="AO20" s="19" t="s">
        <v>75</v>
      </c>
      <c r="AP20" s="56">
        <f t="shared" si="5"/>
        <v>0.5</v>
      </c>
      <c r="AQ20" s="58">
        <f>IFERROR(MAX(W20,AB20,AG20,AL20),0)</f>
        <v>0.48959999999999998</v>
      </c>
      <c r="AR20" s="60">
        <f t="shared" si="10"/>
        <v>0.97919999999999996</v>
      </c>
      <c r="AS20" s="75" t="s">
        <v>117</v>
      </c>
    </row>
    <row r="21" spans="1:45" s="27" customFormat="1" ht="249">
      <c r="A21" s="20">
        <v>3</v>
      </c>
      <c r="B21" s="19" t="s">
        <v>77</v>
      </c>
      <c r="C21" s="19" t="s">
        <v>78</v>
      </c>
      <c r="D21" s="20">
        <v>6</v>
      </c>
      <c r="E21" s="19" t="s">
        <v>118</v>
      </c>
      <c r="F21" s="19" t="s">
        <v>57</v>
      </c>
      <c r="G21" s="19" t="s">
        <v>119</v>
      </c>
      <c r="H21" s="19" t="s">
        <v>120</v>
      </c>
      <c r="I21" s="19" t="s">
        <v>121</v>
      </c>
      <c r="J21" s="19" t="s">
        <v>122</v>
      </c>
      <c r="K21" s="19" t="s">
        <v>62</v>
      </c>
      <c r="L21" s="29">
        <v>0.97</v>
      </c>
      <c r="M21" s="29">
        <v>0.97</v>
      </c>
      <c r="N21" s="29">
        <v>0.97</v>
      </c>
      <c r="O21" s="29">
        <v>0.97</v>
      </c>
      <c r="P21" s="29">
        <f t="shared" si="0"/>
        <v>0.97</v>
      </c>
      <c r="Q21" s="19" t="s">
        <v>63</v>
      </c>
      <c r="R21" s="19" t="s">
        <v>83</v>
      </c>
      <c r="S21" s="19" t="s">
        <v>123</v>
      </c>
      <c r="T21" s="19" t="s">
        <v>66</v>
      </c>
      <c r="U21" s="19" t="s">
        <v>67</v>
      </c>
      <c r="V21" s="56">
        <f t="shared" si="1"/>
        <v>0.97</v>
      </c>
      <c r="W21" s="58">
        <v>0.44</v>
      </c>
      <c r="X21" s="59">
        <f>IFERROR(IF(W21/V21&gt;100%,100%,W21/V21),0)</f>
        <v>0.45360824742268041</v>
      </c>
      <c r="Y21" s="19" t="s">
        <v>124</v>
      </c>
      <c r="Z21" s="19" t="s">
        <v>86</v>
      </c>
      <c r="AA21" s="29">
        <f t="shared" si="2"/>
        <v>0.97</v>
      </c>
      <c r="AB21" s="28">
        <v>1</v>
      </c>
      <c r="AC21" s="55">
        <f>IFERROR(IF(AB21/AA21&gt;100%,100%,AB21/AA21),0)</f>
        <v>1</v>
      </c>
      <c r="AD21" s="19" t="s">
        <v>125</v>
      </c>
      <c r="AE21" s="19" t="s">
        <v>71</v>
      </c>
      <c r="AF21" s="56">
        <f t="shared" si="3"/>
        <v>0.97</v>
      </c>
      <c r="AG21" s="79">
        <v>0.85</v>
      </c>
      <c r="AH21" s="60">
        <f>IFERROR(IF(AG21/AF21&gt;100%,100%,AG21/AF21),0)</f>
        <v>0.87628865979381443</v>
      </c>
      <c r="AI21" s="91" t="s">
        <v>126</v>
      </c>
      <c r="AJ21" s="92" t="s">
        <v>127</v>
      </c>
      <c r="AK21" s="56">
        <f t="shared" si="4"/>
        <v>0.97</v>
      </c>
      <c r="AL21" s="79">
        <v>0.8</v>
      </c>
      <c r="AM21" s="60">
        <f t="shared" si="9"/>
        <v>0.82474226804123718</v>
      </c>
      <c r="AN21" s="19" t="s">
        <v>128</v>
      </c>
      <c r="AO21" s="19" t="s">
        <v>75</v>
      </c>
      <c r="AP21" s="56">
        <f t="shared" si="5"/>
        <v>0.97</v>
      </c>
      <c r="AQ21" s="58">
        <f>IFERROR(AVERAGE(W21,AB21,AG21,AL21)*1,0)</f>
        <v>0.77249999999999996</v>
      </c>
      <c r="AR21" s="60">
        <f>IFERROR(IF(AQ21/AP21&gt;100%,100%,AQ21/AP21),0)</f>
        <v>0.79639175257731953</v>
      </c>
      <c r="AS21" s="75" t="s">
        <v>129</v>
      </c>
    </row>
    <row r="22" spans="1:45" s="27" customFormat="1" ht="315.75">
      <c r="A22" s="20">
        <v>3</v>
      </c>
      <c r="B22" s="19" t="s">
        <v>77</v>
      </c>
      <c r="C22" s="19" t="s">
        <v>78</v>
      </c>
      <c r="D22" s="20">
        <v>7</v>
      </c>
      <c r="E22" s="19" t="s">
        <v>130</v>
      </c>
      <c r="F22" s="19" t="s">
        <v>131</v>
      </c>
      <c r="G22" s="19" t="s">
        <v>132</v>
      </c>
      <c r="H22" s="19" t="s">
        <v>133</v>
      </c>
      <c r="I22" s="19" t="s">
        <v>134</v>
      </c>
      <c r="J22" s="19" t="s">
        <v>61</v>
      </c>
      <c r="K22" s="19" t="s">
        <v>62</v>
      </c>
      <c r="L22" s="29">
        <v>0</v>
      </c>
      <c r="M22" s="29">
        <v>0.7</v>
      </c>
      <c r="N22" s="29">
        <v>0.8</v>
      </c>
      <c r="O22" s="29">
        <v>1</v>
      </c>
      <c r="P22" s="29">
        <f t="shared" si="0"/>
        <v>1</v>
      </c>
      <c r="Q22" s="19" t="s">
        <v>63</v>
      </c>
      <c r="R22" s="19" t="s">
        <v>83</v>
      </c>
      <c r="S22" s="19" t="s">
        <v>123</v>
      </c>
      <c r="T22" s="19" t="s">
        <v>66</v>
      </c>
      <c r="U22" s="19" t="s">
        <v>67</v>
      </c>
      <c r="V22" s="56">
        <f t="shared" si="1"/>
        <v>0</v>
      </c>
      <c r="W22" s="59">
        <v>0</v>
      </c>
      <c r="X22" s="59">
        <f>IFERROR(IF(W22/V22&gt;100%,100%,W22/V22),0)</f>
        <v>0</v>
      </c>
      <c r="Y22" s="19" t="s">
        <v>135</v>
      </c>
      <c r="Z22" s="19" t="s">
        <v>69</v>
      </c>
      <c r="AA22" s="29">
        <f t="shared" si="2"/>
        <v>0.7</v>
      </c>
      <c r="AB22" s="28">
        <v>1</v>
      </c>
      <c r="AC22" s="55">
        <f>IFERROR(IF(AB22/AA22&gt;100%,100%,AB22/AA22),0)</f>
        <v>1</v>
      </c>
      <c r="AD22" s="19" t="s">
        <v>136</v>
      </c>
      <c r="AE22" s="19" t="s">
        <v>71</v>
      </c>
      <c r="AF22" s="56">
        <f t="shared" si="3"/>
        <v>0.8</v>
      </c>
      <c r="AG22" s="79">
        <v>1</v>
      </c>
      <c r="AH22" s="60">
        <f>IFERROR(IF(AG22/AF22&gt;100%,100%,AG22/AF22),0)</f>
        <v>1</v>
      </c>
      <c r="AI22" s="19" t="s">
        <v>137</v>
      </c>
      <c r="AJ22" s="19" t="s">
        <v>138</v>
      </c>
      <c r="AK22" s="56">
        <f t="shared" si="4"/>
        <v>1</v>
      </c>
      <c r="AL22" s="139">
        <v>1</v>
      </c>
      <c r="AM22" s="60">
        <f t="shared" si="9"/>
        <v>1</v>
      </c>
      <c r="AN22" s="19" t="s">
        <v>139</v>
      </c>
      <c r="AO22" s="19" t="s">
        <v>75</v>
      </c>
      <c r="AP22" s="56">
        <f t="shared" si="5"/>
        <v>1</v>
      </c>
      <c r="AQ22" s="58">
        <f>IFERROR(MAX(W22,AB22,AG22,AL22),0)</f>
        <v>1</v>
      </c>
      <c r="AR22" s="60">
        <f>IFERROR(IF(AQ22/AP22&gt;100%,100%,AQ22/AP22),0)</f>
        <v>1</v>
      </c>
      <c r="AS22" s="75" t="s">
        <v>91</v>
      </c>
    </row>
    <row r="23" spans="1:45" s="27" customFormat="1" ht="150">
      <c r="A23" s="20">
        <v>4</v>
      </c>
      <c r="B23" s="19" t="s">
        <v>54</v>
      </c>
      <c r="C23" s="19" t="s">
        <v>140</v>
      </c>
      <c r="D23" s="20">
        <v>8</v>
      </c>
      <c r="E23" s="19" t="s">
        <v>141</v>
      </c>
      <c r="F23" s="19" t="s">
        <v>57</v>
      </c>
      <c r="G23" s="19" t="s">
        <v>142</v>
      </c>
      <c r="H23" s="19" t="s">
        <v>143</v>
      </c>
      <c r="I23" s="19" t="s">
        <v>144</v>
      </c>
      <c r="J23" s="19" t="s">
        <v>145</v>
      </c>
      <c r="K23" s="19" t="s">
        <v>142</v>
      </c>
      <c r="L23" s="26">
        <v>2000</v>
      </c>
      <c r="M23" s="26">
        <v>3035</v>
      </c>
      <c r="N23" s="26">
        <v>3035</v>
      </c>
      <c r="O23" s="26">
        <v>3035</v>
      </c>
      <c r="P23" s="26">
        <f>SUM(L23:O23)</f>
        <v>11105</v>
      </c>
      <c r="Q23" s="19" t="s">
        <v>63</v>
      </c>
      <c r="R23" s="19" t="s">
        <v>146</v>
      </c>
      <c r="S23" s="19" t="s">
        <v>147</v>
      </c>
      <c r="T23" s="19" t="s">
        <v>148</v>
      </c>
      <c r="U23" s="19" t="s">
        <v>149</v>
      </c>
      <c r="V23" s="61">
        <f t="shared" si="1"/>
        <v>2000</v>
      </c>
      <c r="W23" s="57">
        <v>2614</v>
      </c>
      <c r="X23" s="59">
        <f>IFERROR(IF(W23/V23&gt;100%,100%,W23/V23),0)</f>
        <v>1</v>
      </c>
      <c r="Y23" s="19" t="s">
        <v>150</v>
      </c>
      <c r="Z23" s="19" t="s">
        <v>151</v>
      </c>
      <c r="AA23" s="26">
        <f t="shared" si="2"/>
        <v>3035</v>
      </c>
      <c r="AB23" s="19">
        <v>4160</v>
      </c>
      <c r="AC23" s="55">
        <f t="shared" ref="AC23" si="11">IFERROR(IF(AB23/AA23&gt;100%,100%,AB23/AA23),0)</f>
        <v>1</v>
      </c>
      <c r="AD23" s="19" t="s">
        <v>152</v>
      </c>
      <c r="AE23" s="19" t="s">
        <v>153</v>
      </c>
      <c r="AF23" s="61">
        <f t="shared" si="3"/>
        <v>3035</v>
      </c>
      <c r="AG23" s="57">
        <v>3586</v>
      </c>
      <c r="AH23" s="60">
        <f t="shared" ref="AH23" si="12">IFERROR(IF(AG23/AF23&gt;100%,100%,AG23/AF23),0)</f>
        <v>1</v>
      </c>
      <c r="AI23" s="19" t="s">
        <v>154</v>
      </c>
      <c r="AJ23" s="19" t="s">
        <v>155</v>
      </c>
      <c r="AK23" s="61">
        <f t="shared" si="4"/>
        <v>3035</v>
      </c>
      <c r="AL23" s="57">
        <v>13223</v>
      </c>
      <c r="AM23" s="60">
        <f t="shared" si="9"/>
        <v>1</v>
      </c>
      <c r="AN23" s="19" t="s">
        <v>156</v>
      </c>
      <c r="AO23" s="19" t="s">
        <v>157</v>
      </c>
      <c r="AP23" s="57">
        <f t="shared" si="5"/>
        <v>11105</v>
      </c>
      <c r="AQ23" s="61">
        <f>IFERROR(W23+AB23+AG23+AL23,0)</f>
        <v>23583</v>
      </c>
      <c r="AR23" s="60">
        <f t="shared" ref="AR23" si="13">IFERROR(IF(AQ23/AP23&gt;100%,100%,AQ23/AP23),0)</f>
        <v>1</v>
      </c>
      <c r="AS23" s="75" t="s">
        <v>91</v>
      </c>
    </row>
    <row r="24" spans="1:45" s="27" customFormat="1" ht="150">
      <c r="A24" s="20">
        <v>4</v>
      </c>
      <c r="B24" s="19" t="s">
        <v>54</v>
      </c>
      <c r="C24" s="19" t="s">
        <v>140</v>
      </c>
      <c r="D24" s="20">
        <v>9</v>
      </c>
      <c r="E24" s="19" t="s">
        <v>158</v>
      </c>
      <c r="F24" s="19" t="s">
        <v>57</v>
      </c>
      <c r="G24" s="19" t="s">
        <v>159</v>
      </c>
      <c r="H24" s="19" t="s">
        <v>160</v>
      </c>
      <c r="I24" s="19" t="s">
        <v>144</v>
      </c>
      <c r="J24" s="19" t="s">
        <v>145</v>
      </c>
      <c r="K24" s="19" t="s">
        <v>159</v>
      </c>
      <c r="L24" s="26">
        <v>637</v>
      </c>
      <c r="M24" s="26">
        <v>637</v>
      </c>
      <c r="N24" s="26">
        <v>786</v>
      </c>
      <c r="O24" s="26">
        <v>637</v>
      </c>
      <c r="P24" s="26">
        <f t="shared" ref="P24:P29" si="14">SUM(L24:O24)</f>
        <v>2697</v>
      </c>
      <c r="Q24" s="19" t="s">
        <v>63</v>
      </c>
      <c r="R24" s="30" t="s">
        <v>161</v>
      </c>
      <c r="S24" s="30" t="s">
        <v>147</v>
      </c>
      <c r="T24" s="19" t="s">
        <v>148</v>
      </c>
      <c r="U24" s="19" t="s">
        <v>149</v>
      </c>
      <c r="V24" s="61">
        <f t="shared" si="1"/>
        <v>637</v>
      </c>
      <c r="W24" s="57">
        <v>511</v>
      </c>
      <c r="X24" s="59">
        <f t="shared" ref="X24" si="15">IFERROR(IF(W24/V24&gt;100%,100%,W24/V24),0)</f>
        <v>0.80219780219780223</v>
      </c>
      <c r="Y24" s="19" t="s">
        <v>162</v>
      </c>
      <c r="Z24" s="19" t="s">
        <v>151</v>
      </c>
      <c r="AA24" s="26">
        <f t="shared" si="2"/>
        <v>637</v>
      </c>
      <c r="AB24" s="19">
        <v>877</v>
      </c>
      <c r="AC24" s="55">
        <f>IFERROR(IF(AB24/AA24&gt;100%,100%,AB24/AA24),0)</f>
        <v>1</v>
      </c>
      <c r="AD24" s="19" t="s">
        <v>163</v>
      </c>
      <c r="AE24" s="19" t="s">
        <v>153</v>
      </c>
      <c r="AF24" s="61">
        <f t="shared" si="3"/>
        <v>786</v>
      </c>
      <c r="AG24" s="57">
        <v>815</v>
      </c>
      <c r="AH24" s="60">
        <f>IFERROR(IF(AG24/AF24&gt;100%,100%,AG24/AF24),0)</f>
        <v>1</v>
      </c>
      <c r="AI24" s="19" t="s">
        <v>164</v>
      </c>
      <c r="AJ24" s="19" t="s">
        <v>165</v>
      </c>
      <c r="AK24" s="61">
        <f t="shared" si="4"/>
        <v>637</v>
      </c>
      <c r="AL24" s="57">
        <v>2723</v>
      </c>
      <c r="AM24" s="60">
        <f t="shared" si="9"/>
        <v>1</v>
      </c>
      <c r="AN24" s="19" t="s">
        <v>166</v>
      </c>
      <c r="AO24" s="19" t="s">
        <v>157</v>
      </c>
      <c r="AP24" s="57">
        <f t="shared" si="5"/>
        <v>2697</v>
      </c>
      <c r="AQ24" s="61">
        <f t="shared" ref="AQ23:AQ29" si="16">IFERROR(W24+AB24+AG24+AL24,0)</f>
        <v>4926</v>
      </c>
      <c r="AR24" s="60">
        <f>IFERROR(IF(AQ24/AP24&gt;100%,100%,AQ24/AP24),0)</f>
        <v>1</v>
      </c>
      <c r="AS24" s="75" t="s">
        <v>91</v>
      </c>
    </row>
    <row r="25" spans="1:45" s="27" customFormat="1" ht="150">
      <c r="A25" s="20">
        <v>4</v>
      </c>
      <c r="B25" s="19" t="s">
        <v>54</v>
      </c>
      <c r="C25" s="19" t="s">
        <v>140</v>
      </c>
      <c r="D25" s="20">
        <v>10</v>
      </c>
      <c r="E25" s="19" t="s">
        <v>167</v>
      </c>
      <c r="F25" s="19" t="s">
        <v>57</v>
      </c>
      <c r="G25" s="19" t="s">
        <v>168</v>
      </c>
      <c r="H25" s="19" t="s">
        <v>169</v>
      </c>
      <c r="I25" s="19" t="s">
        <v>144</v>
      </c>
      <c r="J25" s="19" t="s">
        <v>145</v>
      </c>
      <c r="K25" s="19" t="s">
        <v>170</v>
      </c>
      <c r="L25" s="26">
        <v>6</v>
      </c>
      <c r="M25" s="26">
        <v>9</v>
      </c>
      <c r="N25" s="26">
        <v>15</v>
      </c>
      <c r="O25" s="26">
        <v>10</v>
      </c>
      <c r="P25" s="26">
        <f t="shared" si="14"/>
        <v>40</v>
      </c>
      <c r="Q25" s="19" t="s">
        <v>63</v>
      </c>
      <c r="R25" s="19" t="s">
        <v>171</v>
      </c>
      <c r="S25" s="19" t="s">
        <v>172</v>
      </c>
      <c r="T25" s="19" t="s">
        <v>148</v>
      </c>
      <c r="U25" s="19" t="s">
        <v>149</v>
      </c>
      <c r="V25" s="61">
        <f t="shared" si="1"/>
        <v>6</v>
      </c>
      <c r="W25" s="57">
        <v>34</v>
      </c>
      <c r="X25" s="59">
        <f>IFERROR(IF(W25/V25&gt;100%,100%,W25/V25),0)</f>
        <v>1</v>
      </c>
      <c r="Y25" s="19" t="s">
        <v>173</v>
      </c>
      <c r="Z25" s="19" t="s">
        <v>151</v>
      </c>
      <c r="AA25" s="26">
        <f t="shared" si="2"/>
        <v>9</v>
      </c>
      <c r="AB25" s="19">
        <v>18</v>
      </c>
      <c r="AC25" s="55">
        <f t="shared" ref="AC25" si="17">IFERROR(IF(AB25/AA25&gt;100%,100%,AB25/AA25),0)</f>
        <v>1</v>
      </c>
      <c r="AD25" s="19" t="s">
        <v>174</v>
      </c>
      <c r="AE25" s="19" t="s">
        <v>153</v>
      </c>
      <c r="AF25" s="61">
        <f t="shared" si="3"/>
        <v>15</v>
      </c>
      <c r="AG25" s="57">
        <v>25</v>
      </c>
      <c r="AH25" s="90">
        <f t="shared" ref="AH25" si="18">IFERROR(IF(AG25/AF25&gt;100%,100%,AG25/AF25),0)</f>
        <v>1</v>
      </c>
      <c r="AI25" s="19" t="s">
        <v>175</v>
      </c>
      <c r="AJ25" s="19" t="s">
        <v>176</v>
      </c>
      <c r="AK25" s="61">
        <f t="shared" si="4"/>
        <v>10</v>
      </c>
      <c r="AL25" s="57">
        <v>24</v>
      </c>
      <c r="AM25" s="60">
        <f t="shared" si="9"/>
        <v>1</v>
      </c>
      <c r="AN25" s="19" t="s">
        <v>174</v>
      </c>
      <c r="AO25" s="19" t="s">
        <v>157</v>
      </c>
      <c r="AP25" s="57">
        <f t="shared" si="5"/>
        <v>40</v>
      </c>
      <c r="AQ25" s="61">
        <f t="shared" si="16"/>
        <v>101</v>
      </c>
      <c r="AR25" s="60">
        <f t="shared" ref="AR25" si="19">IFERROR(IF(AQ25/AP25&gt;100%,100%,AQ25/AP25),0)</f>
        <v>1</v>
      </c>
      <c r="AS25" s="75" t="s">
        <v>91</v>
      </c>
    </row>
    <row r="26" spans="1:45" s="27" customFormat="1" ht="150">
      <c r="A26" s="20">
        <v>4</v>
      </c>
      <c r="B26" s="19" t="s">
        <v>54</v>
      </c>
      <c r="C26" s="19" t="s">
        <v>140</v>
      </c>
      <c r="D26" s="20">
        <v>11</v>
      </c>
      <c r="E26" s="19" t="s">
        <v>177</v>
      </c>
      <c r="F26" s="19" t="s">
        <v>57</v>
      </c>
      <c r="G26" s="19" t="s">
        <v>178</v>
      </c>
      <c r="H26" s="19" t="s">
        <v>179</v>
      </c>
      <c r="I26" s="19" t="s">
        <v>144</v>
      </c>
      <c r="J26" s="19" t="s">
        <v>145</v>
      </c>
      <c r="K26" s="19" t="s">
        <v>180</v>
      </c>
      <c r="L26" s="36">
        <v>6</v>
      </c>
      <c r="M26" s="36">
        <v>9</v>
      </c>
      <c r="N26" s="36">
        <v>12</v>
      </c>
      <c r="O26" s="36">
        <v>11</v>
      </c>
      <c r="P26" s="26">
        <f t="shared" si="14"/>
        <v>38</v>
      </c>
      <c r="Q26" s="19" t="s">
        <v>63</v>
      </c>
      <c r="R26" s="19" t="s">
        <v>171</v>
      </c>
      <c r="S26" s="19" t="s">
        <v>172</v>
      </c>
      <c r="T26" s="19" t="s">
        <v>148</v>
      </c>
      <c r="U26" s="19" t="s">
        <v>149</v>
      </c>
      <c r="V26" s="61">
        <f t="shared" si="1"/>
        <v>6</v>
      </c>
      <c r="W26" s="79">
        <v>0</v>
      </c>
      <c r="X26" s="59">
        <f t="shared" ref="X26" si="20">IFERROR(IF(W26/V26&gt;100%,100%,W26/V26),0)</f>
        <v>0</v>
      </c>
      <c r="Y26" s="19" t="s">
        <v>181</v>
      </c>
      <c r="Z26" s="19" t="s">
        <v>151</v>
      </c>
      <c r="AA26" s="26">
        <f t="shared" si="2"/>
        <v>9</v>
      </c>
      <c r="AB26" s="19">
        <v>5</v>
      </c>
      <c r="AC26" s="55">
        <f>IFERROR(IF(AB26/AA26&gt;100%,100%,AB26/AA26),0)</f>
        <v>0.55555555555555558</v>
      </c>
      <c r="AD26" s="19" t="s">
        <v>182</v>
      </c>
      <c r="AE26" s="19" t="s">
        <v>153</v>
      </c>
      <c r="AF26" s="61">
        <f t="shared" si="3"/>
        <v>12</v>
      </c>
      <c r="AG26" s="57">
        <v>21</v>
      </c>
      <c r="AH26" s="90">
        <f>IFERROR(IF(AG26/AF26&gt;100%,100%,AG26/AF26),0)</f>
        <v>1</v>
      </c>
      <c r="AI26" s="19" t="s">
        <v>183</v>
      </c>
      <c r="AJ26" s="19" t="s">
        <v>184</v>
      </c>
      <c r="AK26" s="61">
        <f t="shared" si="4"/>
        <v>11</v>
      </c>
      <c r="AL26" s="57">
        <v>22</v>
      </c>
      <c r="AM26" s="60">
        <f t="shared" si="9"/>
        <v>1</v>
      </c>
      <c r="AN26" s="19" t="s">
        <v>185</v>
      </c>
      <c r="AO26" s="19" t="s">
        <v>157</v>
      </c>
      <c r="AP26" s="57">
        <f t="shared" si="5"/>
        <v>38</v>
      </c>
      <c r="AQ26" s="61">
        <f t="shared" si="16"/>
        <v>48</v>
      </c>
      <c r="AR26" s="60">
        <f>IFERROR(IF(AQ26/AP26&gt;100%,100%,AQ26/AP26),0)</f>
        <v>1</v>
      </c>
      <c r="AS26" s="75" t="s">
        <v>91</v>
      </c>
    </row>
    <row r="27" spans="1:45" s="27" customFormat="1" ht="166.5">
      <c r="A27" s="20">
        <v>4</v>
      </c>
      <c r="B27" s="19" t="s">
        <v>54</v>
      </c>
      <c r="C27" s="19" t="s">
        <v>140</v>
      </c>
      <c r="D27" s="20">
        <v>12</v>
      </c>
      <c r="E27" s="19" t="s">
        <v>186</v>
      </c>
      <c r="F27" s="19" t="s">
        <v>57</v>
      </c>
      <c r="G27" s="19" t="s">
        <v>187</v>
      </c>
      <c r="H27" s="19" t="s">
        <v>188</v>
      </c>
      <c r="I27" s="19" t="s">
        <v>144</v>
      </c>
      <c r="J27" s="19" t="s">
        <v>145</v>
      </c>
      <c r="K27" s="19" t="s">
        <v>189</v>
      </c>
      <c r="L27" s="36">
        <v>15</v>
      </c>
      <c r="M27" s="36">
        <v>32</v>
      </c>
      <c r="N27" s="36">
        <v>32</v>
      </c>
      <c r="O27" s="36">
        <v>32</v>
      </c>
      <c r="P27" s="26">
        <f t="shared" si="14"/>
        <v>111</v>
      </c>
      <c r="Q27" s="19" t="s">
        <v>63</v>
      </c>
      <c r="R27" s="19" t="s">
        <v>190</v>
      </c>
      <c r="S27" s="19" t="s">
        <v>191</v>
      </c>
      <c r="T27" s="19" t="s">
        <v>148</v>
      </c>
      <c r="U27" s="19" t="s">
        <v>149</v>
      </c>
      <c r="V27" s="61">
        <f t="shared" si="1"/>
        <v>15</v>
      </c>
      <c r="W27" s="57">
        <v>35</v>
      </c>
      <c r="X27" s="59">
        <f>IFERROR(IF(W27/V27&gt;100%,100%,W27/V27),0)</f>
        <v>1</v>
      </c>
      <c r="Y27" s="19" t="s">
        <v>192</v>
      </c>
      <c r="Z27" s="19" t="s">
        <v>193</v>
      </c>
      <c r="AA27" s="26">
        <f t="shared" si="2"/>
        <v>32</v>
      </c>
      <c r="AB27" s="19">
        <v>29</v>
      </c>
      <c r="AC27" s="55">
        <f t="shared" ref="AC27" si="21">IFERROR(IF(AB27/AA27&gt;100%,100%,AB27/AA27),0)</f>
        <v>0.90625</v>
      </c>
      <c r="AD27" s="19" t="s">
        <v>194</v>
      </c>
      <c r="AE27" s="19" t="s">
        <v>195</v>
      </c>
      <c r="AF27" s="61">
        <f t="shared" si="3"/>
        <v>32</v>
      </c>
      <c r="AG27" s="57">
        <v>38</v>
      </c>
      <c r="AH27" s="90">
        <f t="shared" ref="AH27" si="22">IFERROR(IF(AG27/AF27&gt;100%,100%,AG27/AF27),0)</f>
        <v>1</v>
      </c>
      <c r="AI27" s="19" t="s">
        <v>196</v>
      </c>
      <c r="AJ27" s="19" t="s">
        <v>197</v>
      </c>
      <c r="AK27" s="61">
        <f t="shared" si="4"/>
        <v>32</v>
      </c>
      <c r="AL27" s="57">
        <v>19</v>
      </c>
      <c r="AM27" s="60">
        <f t="shared" si="9"/>
        <v>0.59375</v>
      </c>
      <c r="AN27" s="19" t="s">
        <v>198</v>
      </c>
      <c r="AO27" s="19" t="s">
        <v>199</v>
      </c>
      <c r="AP27" s="57">
        <f t="shared" si="5"/>
        <v>111</v>
      </c>
      <c r="AQ27" s="61">
        <f t="shared" si="16"/>
        <v>121</v>
      </c>
      <c r="AR27" s="60">
        <f t="shared" ref="AR27" si="23">IFERROR(IF(AQ27/AP27&gt;100%,100%,AQ27/AP27),0)</f>
        <v>1</v>
      </c>
      <c r="AS27" s="75" t="s">
        <v>200</v>
      </c>
    </row>
    <row r="28" spans="1:45" s="27" customFormat="1" ht="166.5">
      <c r="A28" s="20">
        <v>4</v>
      </c>
      <c r="B28" s="19" t="s">
        <v>54</v>
      </c>
      <c r="C28" s="19" t="s">
        <v>140</v>
      </c>
      <c r="D28" s="20">
        <v>13</v>
      </c>
      <c r="E28" s="19" t="s">
        <v>201</v>
      </c>
      <c r="F28" s="19" t="s">
        <v>57</v>
      </c>
      <c r="G28" s="19" t="s">
        <v>202</v>
      </c>
      <c r="H28" s="19" t="s">
        <v>203</v>
      </c>
      <c r="I28" s="19" t="s">
        <v>144</v>
      </c>
      <c r="J28" s="19" t="s">
        <v>145</v>
      </c>
      <c r="K28" s="19" t="s">
        <v>189</v>
      </c>
      <c r="L28" s="26">
        <v>42</v>
      </c>
      <c r="M28" s="26">
        <v>69</v>
      </c>
      <c r="N28" s="26">
        <v>69</v>
      </c>
      <c r="O28" s="26">
        <v>52</v>
      </c>
      <c r="P28" s="26">
        <f t="shared" si="14"/>
        <v>232</v>
      </c>
      <c r="Q28" s="19" t="s">
        <v>63</v>
      </c>
      <c r="R28" s="19" t="s">
        <v>204</v>
      </c>
      <c r="S28" s="19" t="s">
        <v>191</v>
      </c>
      <c r="T28" s="19" t="s">
        <v>148</v>
      </c>
      <c r="U28" s="19" t="s">
        <v>149</v>
      </c>
      <c r="V28" s="61">
        <f t="shared" si="1"/>
        <v>42</v>
      </c>
      <c r="W28" s="57">
        <v>81</v>
      </c>
      <c r="X28" s="59">
        <f t="shared" ref="X28" si="24">IFERROR(IF(W28/V28&gt;100%,100%,W28/V28),0)</f>
        <v>1</v>
      </c>
      <c r="Y28" s="19" t="s">
        <v>205</v>
      </c>
      <c r="Z28" s="19" t="s">
        <v>193</v>
      </c>
      <c r="AA28" s="26">
        <f t="shared" si="2"/>
        <v>69</v>
      </c>
      <c r="AB28" s="19">
        <v>67</v>
      </c>
      <c r="AC28" s="55">
        <f>IFERROR(IF(AB28/AA28&gt;100%,100%,AB28/AA28),0)</f>
        <v>0.97101449275362317</v>
      </c>
      <c r="AD28" s="19" t="s">
        <v>206</v>
      </c>
      <c r="AE28" s="19" t="s">
        <v>195</v>
      </c>
      <c r="AF28" s="61">
        <f t="shared" si="3"/>
        <v>69</v>
      </c>
      <c r="AG28" s="57">
        <v>77</v>
      </c>
      <c r="AH28" s="90">
        <f>IFERROR(IF(AG28/AF28&gt;100%,100%,AG28/AF28),0)</f>
        <v>1</v>
      </c>
      <c r="AI28" s="19" t="s">
        <v>207</v>
      </c>
      <c r="AJ28" s="19" t="s">
        <v>197</v>
      </c>
      <c r="AK28" s="61">
        <f t="shared" si="4"/>
        <v>52</v>
      </c>
      <c r="AL28" s="57">
        <v>23</v>
      </c>
      <c r="AM28" s="60">
        <f t="shared" si="9"/>
        <v>0.44230769230769229</v>
      </c>
      <c r="AN28" s="19" t="s">
        <v>208</v>
      </c>
      <c r="AO28" s="19" t="s">
        <v>209</v>
      </c>
      <c r="AP28" s="57">
        <f t="shared" si="5"/>
        <v>232</v>
      </c>
      <c r="AQ28" s="61">
        <f t="shared" si="16"/>
        <v>248</v>
      </c>
      <c r="AR28" s="60">
        <f>IFERROR(IF(AQ28/AP28&gt;100%,100%,AQ28/AP28),0)</f>
        <v>1</v>
      </c>
      <c r="AS28" s="75" t="s">
        <v>200</v>
      </c>
    </row>
    <row r="29" spans="1:45" s="27" customFormat="1" ht="332.25">
      <c r="A29" s="20">
        <v>4</v>
      </c>
      <c r="B29" s="19" t="s">
        <v>54</v>
      </c>
      <c r="C29" s="19" t="s">
        <v>140</v>
      </c>
      <c r="D29" s="20">
        <v>14</v>
      </c>
      <c r="E29" s="19" t="s">
        <v>210</v>
      </c>
      <c r="F29" s="19" t="s">
        <v>57</v>
      </c>
      <c r="G29" s="19" t="s">
        <v>211</v>
      </c>
      <c r="H29" s="19" t="s">
        <v>212</v>
      </c>
      <c r="I29" s="19" t="s">
        <v>144</v>
      </c>
      <c r="J29" s="19" t="s">
        <v>145</v>
      </c>
      <c r="K29" s="19" t="s">
        <v>189</v>
      </c>
      <c r="L29" s="26">
        <v>7</v>
      </c>
      <c r="M29" s="26">
        <v>26</v>
      </c>
      <c r="N29" s="26">
        <v>27</v>
      </c>
      <c r="O29" s="26">
        <v>26</v>
      </c>
      <c r="P29" s="26">
        <f t="shared" si="14"/>
        <v>86</v>
      </c>
      <c r="Q29" s="19" t="s">
        <v>63</v>
      </c>
      <c r="R29" s="19" t="s">
        <v>213</v>
      </c>
      <c r="S29" s="19" t="s">
        <v>191</v>
      </c>
      <c r="T29" s="19" t="s">
        <v>148</v>
      </c>
      <c r="U29" s="19" t="s">
        <v>149</v>
      </c>
      <c r="V29" s="61">
        <f t="shared" si="1"/>
        <v>7</v>
      </c>
      <c r="W29" s="57">
        <v>34</v>
      </c>
      <c r="X29" s="59">
        <f>IFERROR(IF(W29/V29&gt;100%,100%,W29/V29),0)</f>
        <v>1</v>
      </c>
      <c r="Y29" s="19" t="s">
        <v>214</v>
      </c>
      <c r="Z29" s="19" t="s">
        <v>193</v>
      </c>
      <c r="AA29" s="26">
        <f t="shared" si="2"/>
        <v>26</v>
      </c>
      <c r="AB29" s="19">
        <v>24</v>
      </c>
      <c r="AC29" s="55">
        <f t="shared" ref="AC29" si="25">IFERROR(IF(AB29/AA29&gt;100%,100%,AB29/AA29),0)</f>
        <v>0.92307692307692313</v>
      </c>
      <c r="AD29" s="19" t="s">
        <v>215</v>
      </c>
      <c r="AE29" s="19" t="s">
        <v>195</v>
      </c>
      <c r="AF29" s="61">
        <f t="shared" si="3"/>
        <v>27</v>
      </c>
      <c r="AG29" s="57">
        <v>40</v>
      </c>
      <c r="AH29" s="90">
        <f t="shared" ref="AH29" si="26">IFERROR(IF(AG29/AF29&gt;100%,100%,AG29/AF29),0)</f>
        <v>1</v>
      </c>
      <c r="AI29" s="19" t="s">
        <v>216</v>
      </c>
      <c r="AJ29" s="19" t="s">
        <v>197</v>
      </c>
      <c r="AK29" s="61">
        <f t="shared" si="4"/>
        <v>26</v>
      </c>
      <c r="AL29" s="57">
        <v>18</v>
      </c>
      <c r="AM29" s="60">
        <f t="shared" si="9"/>
        <v>0.69230769230769229</v>
      </c>
      <c r="AN29" s="19" t="s">
        <v>217</v>
      </c>
      <c r="AO29" s="19" t="s">
        <v>218</v>
      </c>
      <c r="AP29" s="57">
        <f t="shared" si="5"/>
        <v>86</v>
      </c>
      <c r="AQ29" s="61">
        <f t="shared" si="16"/>
        <v>116</v>
      </c>
      <c r="AR29" s="60">
        <f t="shared" ref="AR29" si="27">IFERROR(IF(AQ29/AP29&gt;100%,100%,AQ29/AP29),0)</f>
        <v>1</v>
      </c>
      <c r="AS29" s="75" t="s">
        <v>91</v>
      </c>
    </row>
    <row r="30" spans="1:45" s="5" customFormat="1" ht="15.75">
      <c r="A30" s="10"/>
      <c r="B30" s="10"/>
      <c r="C30" s="10"/>
      <c r="D30" s="10"/>
      <c r="E30" s="13" t="s">
        <v>219</v>
      </c>
      <c r="F30" s="10"/>
      <c r="G30" s="10"/>
      <c r="H30" s="10"/>
      <c r="I30" s="10"/>
      <c r="J30" s="10"/>
      <c r="K30" s="10"/>
      <c r="L30" s="14"/>
      <c r="M30" s="14"/>
      <c r="N30" s="14"/>
      <c r="O30" s="14"/>
      <c r="P30" s="14"/>
      <c r="Q30" s="10"/>
      <c r="R30" s="10"/>
      <c r="S30" s="10"/>
      <c r="T30" s="10"/>
      <c r="U30" s="10"/>
      <c r="V30" s="15"/>
      <c r="W30" s="15"/>
      <c r="X30" s="62">
        <f>AVERAGE(X17,X18,X19,X20,X21,X23,X24,X25,X26,X27,X28,X29)*80%</f>
        <v>0.62163151441914344</v>
      </c>
      <c r="Y30" s="14"/>
      <c r="Z30" s="14"/>
      <c r="AA30" s="14"/>
      <c r="AB30" s="14"/>
      <c r="AC30" s="76">
        <f>AVERAGE(AC16:AC29)*80%</f>
        <v>0.70678594938532835</v>
      </c>
      <c r="AD30" s="14"/>
      <c r="AE30" s="14"/>
      <c r="AF30" s="15"/>
      <c r="AG30" s="15"/>
      <c r="AH30" s="62">
        <f>AVERAGE(AH16:AH29)*80%</f>
        <v>0.74312669892699357</v>
      </c>
      <c r="AI30" s="14"/>
      <c r="AJ30" s="14"/>
      <c r="AK30" s="15"/>
      <c r="AL30" s="15"/>
      <c r="AM30" s="62">
        <f>AVERAGE(AM16:AM29)*80%</f>
        <v>0.65799513117221509</v>
      </c>
      <c r="AN30" s="10"/>
      <c r="AO30" s="10"/>
      <c r="AP30" s="15"/>
      <c r="AQ30" s="15"/>
      <c r="AR30" s="62">
        <f>AVERAGE(AR16:AR29)*80%</f>
        <v>0.72903993688196933</v>
      </c>
      <c r="AS30" s="10"/>
    </row>
    <row r="31" spans="1:45" s="50" customFormat="1" ht="199.5">
      <c r="A31" s="31">
        <v>3</v>
      </c>
      <c r="B31" s="24" t="s">
        <v>77</v>
      </c>
      <c r="C31" s="24" t="s">
        <v>220</v>
      </c>
      <c r="D31" s="31" t="s">
        <v>221</v>
      </c>
      <c r="E31" s="24" t="s">
        <v>222</v>
      </c>
      <c r="F31" s="24" t="s">
        <v>223</v>
      </c>
      <c r="G31" s="24" t="s">
        <v>224</v>
      </c>
      <c r="H31" s="24" t="s">
        <v>225</v>
      </c>
      <c r="I31" s="24" t="s">
        <v>226</v>
      </c>
      <c r="J31" s="37" t="s">
        <v>122</v>
      </c>
      <c r="K31" s="37" t="s">
        <v>227</v>
      </c>
      <c r="L31" s="38" t="s">
        <v>228</v>
      </c>
      <c r="M31" s="39">
        <v>0.8</v>
      </c>
      <c r="N31" s="38" t="s">
        <v>228</v>
      </c>
      <c r="O31" s="39">
        <v>0.8</v>
      </c>
      <c r="P31" s="39">
        <v>0.8</v>
      </c>
      <c r="Q31" s="24" t="s">
        <v>63</v>
      </c>
      <c r="R31" s="24" t="s">
        <v>229</v>
      </c>
      <c r="S31" s="24" t="s">
        <v>230</v>
      </c>
      <c r="T31" s="24" t="s">
        <v>231</v>
      </c>
      <c r="U31" s="24" t="s">
        <v>232</v>
      </c>
      <c r="V31" s="63">
        <v>0</v>
      </c>
      <c r="W31" s="65">
        <v>0</v>
      </c>
      <c r="X31" s="65">
        <f>IFERROR(IF(W31/V31&gt;100%,100%,W31/V31),0)</f>
        <v>0</v>
      </c>
      <c r="Y31" s="24" t="s">
        <v>68</v>
      </c>
      <c r="Z31" s="24" t="s">
        <v>69</v>
      </c>
      <c r="AA31" s="41">
        <f>M31</f>
        <v>0.8</v>
      </c>
      <c r="AB31" s="80">
        <v>1</v>
      </c>
      <c r="AC31" s="54">
        <f>IFERROR(IF(AB31/AA31&gt;100%,100%,AB31/AA31),0)</f>
        <v>1</v>
      </c>
      <c r="AD31" s="24" t="s">
        <v>233</v>
      </c>
      <c r="AE31" s="24" t="s">
        <v>234</v>
      </c>
      <c r="AF31" s="66">
        <v>0</v>
      </c>
      <c r="AG31" s="69">
        <v>0</v>
      </c>
      <c r="AH31" s="65">
        <f>IFERROR(IF(AG31/AF31&gt;100%,100%,AG31/AF31),0)</f>
        <v>0</v>
      </c>
      <c r="AI31" s="24" t="s">
        <v>235</v>
      </c>
      <c r="AJ31" s="24" t="s">
        <v>235</v>
      </c>
      <c r="AK31" s="68">
        <f>O31</f>
        <v>0.8</v>
      </c>
      <c r="AL31" s="66">
        <v>1</v>
      </c>
      <c r="AM31" s="65">
        <f>IFERROR(IF(AL31/AK31&gt;100%,100%,AL31/AK31),0)</f>
        <v>1</v>
      </c>
      <c r="AN31" s="24" t="s">
        <v>236</v>
      </c>
      <c r="AO31" s="24" t="s">
        <v>237</v>
      </c>
      <c r="AP31" s="68">
        <f>P31</f>
        <v>0.8</v>
      </c>
      <c r="AQ31" s="69">
        <f>IFERROR(AVERAGE(AB31,AL31)*1,0)</f>
        <v>1</v>
      </c>
      <c r="AR31" s="67">
        <f>IFERROR(IF(AQ31/AP31&gt;100%,100%,AQ31/AP31),0)</f>
        <v>1</v>
      </c>
      <c r="AS31" s="24" t="s">
        <v>200</v>
      </c>
    </row>
    <row r="32" spans="1:45" s="50" customFormat="1" ht="150">
      <c r="A32" s="31">
        <v>5</v>
      </c>
      <c r="B32" s="24" t="s">
        <v>238</v>
      </c>
      <c r="C32" s="24" t="s">
        <v>239</v>
      </c>
      <c r="D32" s="31" t="s">
        <v>240</v>
      </c>
      <c r="E32" s="42" t="s">
        <v>241</v>
      </c>
      <c r="F32" s="42" t="s">
        <v>223</v>
      </c>
      <c r="G32" s="42" t="s">
        <v>242</v>
      </c>
      <c r="H32" s="42" t="s">
        <v>243</v>
      </c>
      <c r="I32" s="42" t="s">
        <v>244</v>
      </c>
      <c r="J32" s="42" t="s">
        <v>245</v>
      </c>
      <c r="K32" s="42" t="s">
        <v>242</v>
      </c>
      <c r="L32" s="43" t="s">
        <v>235</v>
      </c>
      <c r="M32" s="44">
        <v>1</v>
      </c>
      <c r="N32" s="44">
        <v>1</v>
      </c>
      <c r="O32" s="45">
        <v>1</v>
      </c>
      <c r="P32" s="45">
        <v>1</v>
      </c>
      <c r="Q32" s="42" t="s">
        <v>246</v>
      </c>
      <c r="R32" s="42" t="s">
        <v>247</v>
      </c>
      <c r="S32" s="42" t="s">
        <v>248</v>
      </c>
      <c r="T32" s="46" t="s">
        <v>249</v>
      </c>
      <c r="U32" s="47" t="s">
        <v>250</v>
      </c>
      <c r="V32" s="63">
        <v>0</v>
      </c>
      <c r="W32" s="65">
        <v>0</v>
      </c>
      <c r="X32" s="65">
        <f t="shared" ref="X32:X37" si="28">IFERROR(IF(W32/V32&gt;100%,100%,W32/V32),0)</f>
        <v>0</v>
      </c>
      <c r="Y32" s="24" t="s">
        <v>68</v>
      </c>
      <c r="Z32" s="24" t="s">
        <v>69</v>
      </c>
      <c r="AA32" s="41">
        <f>M32</f>
        <v>1</v>
      </c>
      <c r="AB32" s="54">
        <v>0.99039999999999995</v>
      </c>
      <c r="AC32" s="54">
        <f t="shared" ref="AC32:AC37" si="29">IFERROR(IF(AB32/AA32&gt;100%,100%,AB32/AA32),0)</f>
        <v>0.99039999999999995</v>
      </c>
      <c r="AD32" s="24" t="s">
        <v>251</v>
      </c>
      <c r="AE32" s="24" t="s">
        <v>252</v>
      </c>
      <c r="AF32" s="68">
        <f>N32</f>
        <v>1</v>
      </c>
      <c r="AG32" s="65">
        <v>0.99039999999999995</v>
      </c>
      <c r="AH32" s="65">
        <f t="shared" ref="AH32:AH37" si="30">IFERROR(IF(AG32/AF32&gt;100%,100%,AG32/AF32),0)</f>
        <v>0.99039999999999995</v>
      </c>
      <c r="AI32" s="24" t="s">
        <v>253</v>
      </c>
      <c r="AJ32" s="24" t="s">
        <v>254</v>
      </c>
      <c r="AK32" s="68">
        <f>O32</f>
        <v>1</v>
      </c>
      <c r="AL32" s="66">
        <v>1</v>
      </c>
      <c r="AM32" s="65">
        <f>IFERROR(IF(AL32/AK32&gt;100%,100%,AL32/AK32),0)</f>
        <v>1</v>
      </c>
      <c r="AN32" s="24" t="s">
        <v>255</v>
      </c>
      <c r="AO32" s="24" t="s">
        <v>256</v>
      </c>
      <c r="AP32" s="68">
        <f>P32</f>
        <v>1</v>
      </c>
      <c r="AQ32" s="69">
        <f>IFERROR(AVERAGE(AB32,AG32,AL32)*1,0)</f>
        <v>0.99359999999999993</v>
      </c>
      <c r="AR32" s="67">
        <f>IFERROR(IF(AQ32/AP32&gt;100%,100%,AQ32/AP32),0)</f>
        <v>0.99359999999999993</v>
      </c>
      <c r="AS32" s="24" t="s">
        <v>257</v>
      </c>
    </row>
    <row r="33" spans="1:45" s="50" customFormat="1" ht="117">
      <c r="A33" s="31">
        <v>3</v>
      </c>
      <c r="B33" s="24" t="s">
        <v>77</v>
      </c>
      <c r="C33" s="24" t="s">
        <v>220</v>
      </c>
      <c r="D33" s="31" t="s">
        <v>258</v>
      </c>
      <c r="E33" s="24" t="s">
        <v>259</v>
      </c>
      <c r="F33" s="24" t="s">
        <v>223</v>
      </c>
      <c r="G33" s="24" t="s">
        <v>260</v>
      </c>
      <c r="H33" s="24" t="s">
        <v>261</v>
      </c>
      <c r="I33" s="31" t="s">
        <v>262</v>
      </c>
      <c r="J33" s="25" t="s">
        <v>145</v>
      </c>
      <c r="K33" s="24" t="s">
        <v>260</v>
      </c>
      <c r="L33" s="48">
        <v>0</v>
      </c>
      <c r="M33" s="48">
        <v>1</v>
      </c>
      <c r="N33" s="48">
        <v>0</v>
      </c>
      <c r="O33" s="48">
        <v>1</v>
      </c>
      <c r="P33" s="48">
        <v>2</v>
      </c>
      <c r="Q33" s="24" t="s">
        <v>63</v>
      </c>
      <c r="R33" s="42" t="s">
        <v>263</v>
      </c>
      <c r="S33" s="42" t="s">
        <v>263</v>
      </c>
      <c r="T33" s="42" t="s">
        <v>231</v>
      </c>
      <c r="U33" s="42" t="s">
        <v>231</v>
      </c>
      <c r="V33" s="63">
        <f>L33</f>
        <v>0</v>
      </c>
      <c r="W33" s="65">
        <v>0</v>
      </c>
      <c r="X33" s="65">
        <f t="shared" si="28"/>
        <v>0</v>
      </c>
      <c r="Y33" s="24" t="s">
        <v>68</v>
      </c>
      <c r="Z33" s="24" t="s">
        <v>69</v>
      </c>
      <c r="AA33" s="82">
        <f>M33</f>
        <v>1</v>
      </c>
      <c r="AB33" s="24">
        <v>1</v>
      </c>
      <c r="AC33" s="54">
        <f t="shared" si="29"/>
        <v>1</v>
      </c>
      <c r="AD33" s="24" t="s">
        <v>264</v>
      </c>
      <c r="AE33" s="24" t="s">
        <v>265</v>
      </c>
      <c r="AF33" s="63">
        <f>N33</f>
        <v>0</v>
      </c>
      <c r="AG33" s="74">
        <v>0</v>
      </c>
      <c r="AH33" s="65">
        <f t="shared" si="30"/>
        <v>0</v>
      </c>
      <c r="AI33" s="24" t="s">
        <v>235</v>
      </c>
      <c r="AJ33" s="24" t="s">
        <v>235</v>
      </c>
      <c r="AK33" s="63">
        <f>O33</f>
        <v>1</v>
      </c>
      <c r="AL33" s="64">
        <v>1</v>
      </c>
      <c r="AM33" s="65">
        <f>IFERROR(IF(AL33/AK33&gt;100%,100%,AL33/AK33),0)</f>
        <v>1</v>
      </c>
      <c r="AN33" s="24" t="s">
        <v>266</v>
      </c>
      <c r="AO33" s="24" t="s">
        <v>267</v>
      </c>
      <c r="AP33" s="64">
        <f>P33</f>
        <v>2</v>
      </c>
      <c r="AQ33" s="63">
        <f>IFERROR(AB33+AL33,0)</f>
        <v>2</v>
      </c>
      <c r="AR33" s="67">
        <f>IFERROR(IF(AQ33/AP33&gt;100%,100%,AQ33/AP33),0)</f>
        <v>1</v>
      </c>
      <c r="AS33" s="24" t="s">
        <v>91</v>
      </c>
    </row>
    <row r="34" spans="1:45" s="50" customFormat="1" ht="150">
      <c r="A34" s="31">
        <v>3</v>
      </c>
      <c r="B34" s="24" t="s">
        <v>77</v>
      </c>
      <c r="C34" s="24" t="s">
        <v>268</v>
      </c>
      <c r="D34" s="31" t="s">
        <v>269</v>
      </c>
      <c r="E34" s="42" t="s">
        <v>270</v>
      </c>
      <c r="F34" s="42" t="s">
        <v>223</v>
      </c>
      <c r="G34" s="42" t="s">
        <v>271</v>
      </c>
      <c r="H34" s="42" t="s">
        <v>272</v>
      </c>
      <c r="I34" s="42" t="s">
        <v>273</v>
      </c>
      <c r="J34" s="42" t="s">
        <v>145</v>
      </c>
      <c r="K34" s="42" t="s">
        <v>274</v>
      </c>
      <c r="L34" s="49">
        <v>1</v>
      </c>
      <c r="M34" s="49">
        <v>0</v>
      </c>
      <c r="N34" s="49">
        <v>0</v>
      </c>
      <c r="O34" s="49">
        <v>0</v>
      </c>
      <c r="P34" s="49">
        <v>1</v>
      </c>
      <c r="Q34" s="42" t="s">
        <v>63</v>
      </c>
      <c r="R34" s="42" t="s">
        <v>275</v>
      </c>
      <c r="S34" s="42" t="s">
        <v>276</v>
      </c>
      <c r="T34" s="42" t="s">
        <v>231</v>
      </c>
      <c r="U34" s="42" t="s">
        <v>277</v>
      </c>
      <c r="V34" s="68">
        <v>1</v>
      </c>
      <c r="W34" s="69">
        <f>7/7</f>
        <v>1</v>
      </c>
      <c r="X34" s="65">
        <f>IFERROR(IF(W34/V34&gt;100%,100%,W34/V34),0)</f>
        <v>1</v>
      </c>
      <c r="Y34" s="24" t="s">
        <v>278</v>
      </c>
      <c r="Z34" s="24" t="s">
        <v>279</v>
      </c>
      <c r="AA34" s="80">
        <f>M34</f>
        <v>0</v>
      </c>
      <c r="AB34" s="54">
        <v>0</v>
      </c>
      <c r="AC34" s="54">
        <f>IFERROR(IF(AB34/AA34&gt;100%,100%,AB34/AA34),0)</f>
        <v>0</v>
      </c>
      <c r="AD34" s="24" t="s">
        <v>68</v>
      </c>
      <c r="AE34" s="24" t="s">
        <v>68</v>
      </c>
      <c r="AF34" s="66">
        <v>0</v>
      </c>
      <c r="AG34" s="69">
        <v>0</v>
      </c>
      <c r="AH34" s="65">
        <f>IFERROR(IF(AG34/AF34&gt;100%,100%,AG34/AF34),0)</f>
        <v>0</v>
      </c>
      <c r="AI34" s="24" t="s">
        <v>235</v>
      </c>
      <c r="AJ34" s="24" t="s">
        <v>235</v>
      </c>
      <c r="AK34" s="63" t="s">
        <v>280</v>
      </c>
      <c r="AL34" s="66">
        <v>0</v>
      </c>
      <c r="AM34" s="65">
        <f>IFERROR(IF(AL34/AK34&gt;100%,100%,AL34/AK34),0)</f>
        <v>0</v>
      </c>
      <c r="AN34" s="24" t="s">
        <v>228</v>
      </c>
      <c r="AO34" s="24" t="s">
        <v>228</v>
      </c>
      <c r="AP34" s="66">
        <v>1</v>
      </c>
      <c r="AQ34" s="66">
        <f>IFERROR(W34+AB34+AG34+AL34,0)</f>
        <v>1</v>
      </c>
      <c r="AR34" s="67">
        <f>IFERROR(IF(AQ34/AP34&gt;100%,100%,AQ34/AP34),0)</f>
        <v>1</v>
      </c>
      <c r="AS34" s="72" t="s">
        <v>200</v>
      </c>
    </row>
    <row r="35" spans="1:45" s="50" customFormat="1" ht="232.5">
      <c r="A35" s="31">
        <v>3</v>
      </c>
      <c r="B35" s="24" t="s">
        <v>77</v>
      </c>
      <c r="C35" s="24" t="s">
        <v>268</v>
      </c>
      <c r="D35" s="31" t="s">
        <v>281</v>
      </c>
      <c r="E35" s="42" t="s">
        <v>282</v>
      </c>
      <c r="F35" s="42" t="s">
        <v>223</v>
      </c>
      <c r="G35" s="42" t="s">
        <v>283</v>
      </c>
      <c r="H35" s="42" t="s">
        <v>284</v>
      </c>
      <c r="I35" s="42" t="s">
        <v>134</v>
      </c>
      <c r="J35" s="42" t="s">
        <v>122</v>
      </c>
      <c r="K35" s="42" t="s">
        <v>283</v>
      </c>
      <c r="L35" s="49">
        <v>1</v>
      </c>
      <c r="M35" s="49">
        <v>1</v>
      </c>
      <c r="N35" s="49">
        <v>1</v>
      </c>
      <c r="O35" s="49">
        <v>1</v>
      </c>
      <c r="P35" s="49">
        <v>1</v>
      </c>
      <c r="Q35" s="42" t="s">
        <v>285</v>
      </c>
      <c r="R35" s="42" t="s">
        <v>286</v>
      </c>
      <c r="S35" s="42" t="s">
        <v>287</v>
      </c>
      <c r="T35" s="42" t="s">
        <v>231</v>
      </c>
      <c r="U35" s="42" t="s">
        <v>277</v>
      </c>
      <c r="V35" s="68">
        <f>L35</f>
        <v>1</v>
      </c>
      <c r="W35" s="69">
        <f>12/28</f>
        <v>0.42857142857142855</v>
      </c>
      <c r="X35" s="65">
        <f t="shared" si="28"/>
        <v>0.42857142857142855</v>
      </c>
      <c r="Y35" s="24" t="s">
        <v>288</v>
      </c>
      <c r="Z35" s="24" t="s">
        <v>289</v>
      </c>
      <c r="AA35" s="41">
        <f>M35</f>
        <v>1</v>
      </c>
      <c r="AB35" s="83">
        <f>23/36</f>
        <v>0.63888888888888884</v>
      </c>
      <c r="AC35" s="54">
        <f t="shared" si="29"/>
        <v>0.63888888888888884</v>
      </c>
      <c r="AD35" s="24" t="s">
        <v>290</v>
      </c>
      <c r="AE35" s="24" t="s">
        <v>291</v>
      </c>
      <c r="AF35" s="68">
        <f>N35</f>
        <v>1</v>
      </c>
      <c r="AG35" s="69">
        <f>44/48</f>
        <v>0.91666666666666663</v>
      </c>
      <c r="AH35" s="65">
        <f t="shared" si="30"/>
        <v>0.91666666666666663</v>
      </c>
      <c r="AI35" s="24" t="s">
        <v>292</v>
      </c>
      <c r="AJ35" s="24" t="s">
        <v>293</v>
      </c>
      <c r="AK35" s="68">
        <f>O35</f>
        <v>1</v>
      </c>
      <c r="AL35" s="69">
        <f>30/39</f>
        <v>0.76923076923076927</v>
      </c>
      <c r="AM35" s="65">
        <f>IFERROR(IF(AL35/AK35&gt;100%,100%,AL35/AK35),0)</f>
        <v>0.76923076923076927</v>
      </c>
      <c r="AN35" s="24" t="s">
        <v>294</v>
      </c>
      <c r="AO35" s="24" t="s">
        <v>295</v>
      </c>
      <c r="AP35" s="84">
        <f>P35</f>
        <v>1</v>
      </c>
      <c r="AQ35" s="85">
        <f>IFERROR(AVERAGE(W35,AB35,AG35,AL35)*1,0)</f>
        <v>0.68833943833943834</v>
      </c>
      <c r="AR35" s="86">
        <f>IFERROR(IF(AQ35/AP35&gt;100%,100%,AQ35/AP35),0)</f>
        <v>0.68833943833943834</v>
      </c>
      <c r="AS35" s="87" t="s">
        <v>296</v>
      </c>
    </row>
    <row r="36" spans="1:45" s="50" customFormat="1" ht="83.25" customHeight="1">
      <c r="A36" s="31">
        <v>3</v>
      </c>
      <c r="B36" s="24" t="s">
        <v>77</v>
      </c>
      <c r="C36" s="24" t="s">
        <v>297</v>
      </c>
      <c r="D36" s="31" t="s">
        <v>298</v>
      </c>
      <c r="E36" s="24" t="s">
        <v>299</v>
      </c>
      <c r="F36" s="42" t="s">
        <v>223</v>
      </c>
      <c r="G36" s="24" t="s">
        <v>300</v>
      </c>
      <c r="H36" s="24" t="s">
        <v>301</v>
      </c>
      <c r="I36" s="24" t="s">
        <v>302</v>
      </c>
      <c r="J36" s="51" t="s">
        <v>145</v>
      </c>
      <c r="K36" s="24" t="s">
        <v>300</v>
      </c>
      <c r="L36" s="52">
        <v>0</v>
      </c>
      <c r="M36" s="52">
        <v>1</v>
      </c>
      <c r="N36" s="52">
        <v>0</v>
      </c>
      <c r="O36" s="52">
        <v>0</v>
      </c>
      <c r="P36" s="53">
        <v>1</v>
      </c>
      <c r="Q36" s="24" t="s">
        <v>63</v>
      </c>
      <c r="R36" s="24" t="s">
        <v>300</v>
      </c>
      <c r="S36" s="24" t="s">
        <v>303</v>
      </c>
      <c r="T36" s="24" t="s">
        <v>231</v>
      </c>
      <c r="U36" s="24" t="s">
        <v>304</v>
      </c>
      <c r="V36" s="63">
        <f>L36</f>
        <v>0</v>
      </c>
      <c r="W36" s="65">
        <v>0</v>
      </c>
      <c r="X36" s="65">
        <f>IFERROR(IF(W36/V36&gt;100%,100%,W36/V36),0)</f>
        <v>0</v>
      </c>
      <c r="Y36" s="24" t="s">
        <v>68</v>
      </c>
      <c r="Z36" s="24" t="s">
        <v>69</v>
      </c>
      <c r="AA36" s="40">
        <f>M36</f>
        <v>1</v>
      </c>
      <c r="AB36" s="80">
        <v>0.5</v>
      </c>
      <c r="AC36" s="54">
        <f>IFERROR(IF(AB36/AA36&gt;100%,100%,AB36/AA36),0)</f>
        <v>0.5</v>
      </c>
      <c r="AD36" s="24" t="s">
        <v>305</v>
      </c>
      <c r="AE36" s="24" t="s">
        <v>306</v>
      </c>
      <c r="AF36" s="63">
        <f>N36</f>
        <v>0</v>
      </c>
      <c r="AG36" s="74">
        <v>0</v>
      </c>
      <c r="AH36" s="65">
        <f>IFERROR(IF(AG36/AF36&gt;100%,100%,AG36/AF36),0)</f>
        <v>0</v>
      </c>
      <c r="AI36" s="24" t="s">
        <v>235</v>
      </c>
      <c r="AJ36" s="24" t="s">
        <v>235</v>
      </c>
      <c r="AK36" s="63">
        <f>O36</f>
        <v>0</v>
      </c>
      <c r="AL36" s="74">
        <v>0</v>
      </c>
      <c r="AM36" s="65">
        <f>IFERROR(IF(AL36/AK36&gt;100%,100%,AL36/AK36),0)</f>
        <v>0</v>
      </c>
      <c r="AN36" s="24" t="s">
        <v>68</v>
      </c>
      <c r="AO36" s="24" t="s">
        <v>228</v>
      </c>
      <c r="AP36" s="64">
        <f>P36</f>
        <v>1</v>
      </c>
      <c r="AQ36" s="74">
        <f>IFERROR(W36+AB36+AG36+AL36,0)</f>
        <v>0.5</v>
      </c>
      <c r="AR36" s="67">
        <f>IFERROR(IF(AQ36/AP36&gt;100%,100%,AQ36/AP36),0)</f>
        <v>0.5</v>
      </c>
      <c r="AS36" s="87" t="s">
        <v>307</v>
      </c>
    </row>
    <row r="37" spans="1:45" s="50" customFormat="1" ht="94.5" customHeight="1">
      <c r="A37" s="31">
        <v>3</v>
      </c>
      <c r="B37" s="24" t="s">
        <v>77</v>
      </c>
      <c r="C37" s="24" t="s">
        <v>297</v>
      </c>
      <c r="D37" s="31" t="s">
        <v>308</v>
      </c>
      <c r="E37" s="24" t="s">
        <v>309</v>
      </c>
      <c r="F37" s="42" t="s">
        <v>223</v>
      </c>
      <c r="G37" s="24" t="s">
        <v>310</v>
      </c>
      <c r="H37" s="24" t="s">
        <v>311</v>
      </c>
      <c r="I37" s="24" t="s">
        <v>302</v>
      </c>
      <c r="J37" s="51" t="s">
        <v>145</v>
      </c>
      <c r="K37" s="24" t="s">
        <v>310</v>
      </c>
      <c r="L37" s="53">
        <v>0</v>
      </c>
      <c r="M37" s="53">
        <v>0</v>
      </c>
      <c r="N37" s="53">
        <v>0</v>
      </c>
      <c r="O37" s="53">
        <v>1</v>
      </c>
      <c r="P37" s="53">
        <v>1</v>
      </c>
      <c r="Q37" s="24" t="s">
        <v>63</v>
      </c>
      <c r="R37" s="24" t="s">
        <v>312</v>
      </c>
      <c r="S37" s="24" t="s">
        <v>313</v>
      </c>
      <c r="T37" s="24" t="s">
        <v>231</v>
      </c>
      <c r="U37" s="24" t="s">
        <v>304</v>
      </c>
      <c r="V37" s="63">
        <f>L37</f>
        <v>0</v>
      </c>
      <c r="W37" s="65">
        <v>0</v>
      </c>
      <c r="X37" s="65">
        <f t="shared" si="28"/>
        <v>0</v>
      </c>
      <c r="Y37" s="24" t="s">
        <v>68</v>
      </c>
      <c r="Z37" s="24" t="s">
        <v>69</v>
      </c>
      <c r="AA37" s="40">
        <f>M37</f>
        <v>0</v>
      </c>
      <c r="AB37" s="54">
        <v>0</v>
      </c>
      <c r="AC37" s="54">
        <f t="shared" si="29"/>
        <v>0</v>
      </c>
      <c r="AD37" s="24" t="s">
        <v>68</v>
      </c>
      <c r="AE37" s="24" t="s">
        <v>68</v>
      </c>
      <c r="AF37" s="63">
        <f>N37</f>
        <v>0</v>
      </c>
      <c r="AG37" s="74">
        <v>0</v>
      </c>
      <c r="AH37" s="65">
        <f t="shared" si="30"/>
        <v>0</v>
      </c>
      <c r="AI37" s="24" t="s">
        <v>235</v>
      </c>
      <c r="AJ37" s="24" t="s">
        <v>235</v>
      </c>
      <c r="AK37" s="63">
        <f>O37</f>
        <v>1</v>
      </c>
      <c r="AL37" s="64">
        <v>0.5</v>
      </c>
      <c r="AM37" s="65">
        <f>IFERROR(IF(AL37/AK37&gt;100%,100%,AL37/AK37),0)</f>
        <v>0.5</v>
      </c>
      <c r="AN37" s="24" t="s">
        <v>314</v>
      </c>
      <c r="AO37" s="24" t="s">
        <v>315</v>
      </c>
      <c r="AP37" s="64">
        <f>P37</f>
        <v>1</v>
      </c>
      <c r="AQ37" s="74">
        <f>IFERROR(W37+AB37+AG37+AL37,0)</f>
        <v>0.5</v>
      </c>
      <c r="AR37" s="67">
        <f>IFERROR(IF(AQ37/AP37&gt;100%,100%,AQ37/AP37),0)</f>
        <v>0.5</v>
      </c>
      <c r="AS37" s="42" t="s">
        <v>316</v>
      </c>
    </row>
    <row r="38" spans="1:45" s="5" customFormat="1" ht="17.25" customHeight="1">
      <c r="A38" s="10"/>
      <c r="B38" s="10"/>
      <c r="C38" s="10"/>
      <c r="D38" s="10"/>
      <c r="E38" s="11" t="s">
        <v>317</v>
      </c>
      <c r="F38" s="11"/>
      <c r="G38" s="11"/>
      <c r="H38" s="11"/>
      <c r="I38" s="11"/>
      <c r="J38" s="11"/>
      <c r="K38" s="11"/>
      <c r="L38" s="12"/>
      <c r="M38" s="12"/>
      <c r="N38" s="12"/>
      <c r="O38" s="12"/>
      <c r="P38" s="12"/>
      <c r="Q38" s="11"/>
      <c r="R38" s="10"/>
      <c r="S38" s="10"/>
      <c r="T38" s="10"/>
      <c r="U38" s="10"/>
      <c r="V38" s="16"/>
      <c r="W38" s="16"/>
      <c r="X38" s="70">
        <f>AVERAGE(X34,X35)*20%</f>
        <v>0.14285714285714288</v>
      </c>
      <c r="Y38" s="10"/>
      <c r="Z38" s="10"/>
      <c r="AA38" s="12"/>
      <c r="AB38" s="12"/>
      <c r="AC38" s="77">
        <f>AVERAGE(AC31,AC32,AC33,AC35,AC36)*20%</f>
        <v>0.16517155555555554</v>
      </c>
      <c r="AD38" s="10"/>
      <c r="AE38" s="10"/>
      <c r="AF38" s="16"/>
      <c r="AG38" s="16"/>
      <c r="AH38" s="70">
        <f>AVERAGE(AH32,AH35)*20%</f>
        <v>0.19070666666666669</v>
      </c>
      <c r="AI38" s="10"/>
      <c r="AJ38" s="10"/>
      <c r="AK38" s="16"/>
      <c r="AL38" s="16"/>
      <c r="AM38" s="70">
        <f>AVERAGE(AM31,AM32,AM33,AM35,AM37)*20%</f>
        <v>0.17076923076923078</v>
      </c>
      <c r="AN38" s="10"/>
      <c r="AO38" s="10"/>
      <c r="AP38" s="16"/>
      <c r="AQ38" s="16"/>
      <c r="AR38" s="70">
        <f>AVERAGE(AR31,AR32,AR33,AR34,AR35,AR36,AR37)*20%</f>
        <v>0.16234112680969826</v>
      </c>
      <c r="AS38" s="10"/>
    </row>
    <row r="39" spans="1:45" s="9" customFormat="1" ht="20.25">
      <c r="A39" s="6"/>
      <c r="B39" s="6"/>
      <c r="C39" s="6"/>
      <c r="D39" s="6"/>
      <c r="E39" s="7" t="s">
        <v>318</v>
      </c>
      <c r="F39" s="6"/>
      <c r="G39" s="6"/>
      <c r="H39" s="6"/>
      <c r="I39" s="6"/>
      <c r="J39" s="6"/>
      <c r="K39" s="6"/>
      <c r="L39" s="8"/>
      <c r="M39" s="8"/>
      <c r="N39" s="8"/>
      <c r="O39" s="8"/>
      <c r="P39" s="8"/>
      <c r="Q39" s="6"/>
      <c r="R39" s="6"/>
      <c r="S39" s="6"/>
      <c r="T39" s="6"/>
      <c r="U39" s="6"/>
      <c r="V39" s="17"/>
      <c r="W39" s="17"/>
      <c r="X39" s="71">
        <f>X30+X38</f>
        <v>0.76448865727628634</v>
      </c>
      <c r="Y39" s="6"/>
      <c r="Z39" s="6"/>
      <c r="AA39" s="8"/>
      <c r="AB39" s="8"/>
      <c r="AC39" s="78">
        <f>AC30+AC38</f>
        <v>0.87195750494088387</v>
      </c>
      <c r="AD39" s="6"/>
      <c r="AE39" s="6"/>
      <c r="AF39" s="17"/>
      <c r="AG39" s="17"/>
      <c r="AH39" s="71">
        <f>AH30+AH38</f>
        <v>0.93383336559366026</v>
      </c>
      <c r="AI39" s="6"/>
      <c r="AJ39" s="6"/>
      <c r="AK39" s="17"/>
      <c r="AL39" s="17"/>
      <c r="AM39" s="71">
        <f>AM30+AM38</f>
        <v>0.82876436194144587</v>
      </c>
      <c r="AN39" s="6"/>
      <c r="AO39" s="6"/>
      <c r="AP39" s="17"/>
      <c r="AQ39" s="17"/>
      <c r="AR39" s="71">
        <f>AR30+AR38</f>
        <v>0.89138106369166759</v>
      </c>
      <c r="AS39" s="6"/>
    </row>
    <row r="40" spans="1:45">
      <c r="AP40" s="73"/>
      <c r="AQ40" s="73"/>
      <c r="AR40" s="73"/>
    </row>
  </sheetData>
  <mergeCells count="21">
    <mergeCell ref="R13:U14"/>
    <mergeCell ref="F4:K4"/>
    <mergeCell ref="H5:K5"/>
    <mergeCell ref="H6:K6"/>
    <mergeCell ref="H7:K7"/>
    <mergeCell ref="H8:K8"/>
    <mergeCell ref="H9:K9"/>
    <mergeCell ref="H10:K10"/>
    <mergeCell ref="H11:K11"/>
    <mergeCell ref="A13:B14"/>
    <mergeCell ref="C13:C15"/>
    <mergeCell ref="A1:K1"/>
    <mergeCell ref="L1:P1"/>
    <mergeCell ref="D13:F14"/>
    <mergeCell ref="G13:Q14"/>
    <mergeCell ref="A2:K2"/>
    <mergeCell ref="V13:Z14"/>
    <mergeCell ref="AA13:AE14"/>
    <mergeCell ref="AF13:AJ14"/>
    <mergeCell ref="AK13:AO14"/>
    <mergeCell ref="AP13:AS14"/>
  </mergeCells>
  <phoneticPr fontId="14"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F16:F30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57</v>
      </c>
    </row>
    <row r="3" spans="1:1">
      <c r="A3" t="s">
        <v>131</v>
      </c>
    </row>
    <row r="4" spans="1:1">
      <c r="A4" t="s">
        <v>223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D912C2-67FF-4F74-B857-B8D2F5FE6CA6}"/>
</file>

<file path=customXml/itemProps2.xml><?xml version="1.0" encoding="utf-8"?>
<ds:datastoreItem xmlns:ds="http://schemas.openxmlformats.org/officeDocument/2006/customXml" ds:itemID="{62ABACF9-E5D4-4146-A9DE-87A0331571CB}"/>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2026-01-16T21:23:00Z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