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mc:AlternateContent xmlns:mc="http://schemas.openxmlformats.org/markup-compatibility/2006">
    <mc:Choice Requires="x15">
      <x15ac:absPath xmlns:x15ac="http://schemas.microsoft.com/office/spreadsheetml/2010/11/ac" url="C:\Users\delcy\Downloads\"/>
    </mc:Choice>
  </mc:AlternateContent>
  <xr:revisionPtr revIDLastSave="470" documentId="13_ncr:1_{504396F0-2C10-4F03-B8B9-1B4FE9997C42}" xr6:coauthVersionLast="47" xr6:coauthVersionMax="47" xr10:uidLastSave="{17B5110F-071B-4052-8391-D45B3A4818C7}"/>
  <bookViews>
    <workbookView xWindow="-120" yWindow="-120" windowWidth="20730" windowHeight="110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8" i="1" l="1"/>
  <c r="AM38" i="1"/>
  <c r="AQ31" i="1"/>
  <c r="AL35" i="1"/>
  <c r="AQ35" i="1"/>
  <c r="AQ32" i="1"/>
  <c r="AQ21" i="1"/>
  <c r="AG35" i="1"/>
  <c r="AQ33" i="1"/>
  <c r="AB35" i="1"/>
  <c r="AA34" i="1"/>
  <c r="AM34" i="1"/>
  <c r="AH34" i="1"/>
  <c r="AH31" i="1"/>
  <c r="AC34" i="1"/>
  <c r="X32" i="1"/>
  <c r="X31" i="1"/>
  <c r="W35" i="1"/>
  <c r="W34" i="1"/>
  <c r="X34" i="1" s="1"/>
  <c r="AQ34" i="1"/>
  <c r="AR34" i="1" s="1"/>
  <c r="AQ37" i="1"/>
  <c r="AQ36" i="1"/>
  <c r="AQ29" i="1"/>
  <c r="AQ28" i="1"/>
  <c r="AQ27" i="1"/>
  <c r="AQ26" i="1"/>
  <c r="AQ25" i="1"/>
  <c r="AQ24" i="1"/>
  <c r="AQ23" i="1"/>
  <c r="AQ22" i="1"/>
  <c r="AQ20" i="1"/>
  <c r="AQ19" i="1"/>
  <c r="AQ18" i="1"/>
  <c r="AQ17" i="1"/>
  <c r="AQ16" i="1"/>
  <c r="AP37" i="1"/>
  <c r="AK37" i="1"/>
  <c r="AM37" i="1" s="1"/>
  <c r="AF37" i="1"/>
  <c r="AH37" i="1" s="1"/>
  <c r="AA37" i="1"/>
  <c r="AC37" i="1" s="1"/>
  <c r="V37" i="1"/>
  <c r="X37" i="1" s="1"/>
  <c r="AP36" i="1"/>
  <c r="AK36" i="1"/>
  <c r="AM36" i="1" s="1"/>
  <c r="AF36" i="1"/>
  <c r="AH36" i="1" s="1"/>
  <c r="AA36" i="1"/>
  <c r="AC36" i="1" s="1"/>
  <c r="V36" i="1"/>
  <c r="X36" i="1" s="1"/>
  <c r="AP35" i="1"/>
  <c r="AK35" i="1"/>
  <c r="AM35" i="1" s="1"/>
  <c r="AF35" i="1"/>
  <c r="AH35" i="1" s="1"/>
  <c r="AA35" i="1"/>
  <c r="AC35" i="1" s="1"/>
  <c r="V35" i="1"/>
  <c r="AP33" i="1"/>
  <c r="AR33" i="1" s="1"/>
  <c r="AK33" i="1"/>
  <c r="AM33" i="1" s="1"/>
  <c r="AF33" i="1"/>
  <c r="AH33" i="1" s="1"/>
  <c r="AA33" i="1"/>
  <c r="AC33" i="1" s="1"/>
  <c r="V33" i="1"/>
  <c r="X33" i="1" s="1"/>
  <c r="AP32" i="1"/>
  <c r="AR32" i="1" s="1"/>
  <c r="AK32" i="1"/>
  <c r="AM32" i="1" s="1"/>
  <c r="AF32" i="1"/>
  <c r="AH32" i="1" s="1"/>
  <c r="AH38" i="1" s="1"/>
  <c r="AA32" i="1"/>
  <c r="AC32" i="1" s="1"/>
  <c r="AP31" i="1"/>
  <c r="AR31" i="1" s="1"/>
  <c r="AK31" i="1"/>
  <c r="AM31" i="1" s="1"/>
  <c r="AA31" i="1"/>
  <c r="AC31" i="1" s="1"/>
  <c r="P24" i="1"/>
  <c r="P25" i="1"/>
  <c r="P26" i="1"/>
  <c r="P27" i="1"/>
  <c r="P28" i="1"/>
  <c r="P29" i="1"/>
  <c r="P23" i="1"/>
  <c r="P22" i="1"/>
  <c r="P21" i="1"/>
  <c r="AR36" i="1" l="1"/>
  <c r="AR37" i="1"/>
  <c r="AR35" i="1"/>
  <c r="X35" i="1"/>
  <c r="AC38" i="1"/>
  <c r="X38" i="1"/>
  <c r="P20" i="1"/>
  <c r="P19" i="1"/>
  <c r="P18" i="1"/>
  <c r="P17" i="1"/>
  <c r="P16" i="1"/>
  <c r="AP16" i="1" l="1"/>
  <c r="AR16" i="1" s="1"/>
  <c r="AK16" i="1"/>
  <c r="AM16" i="1" s="1"/>
  <c r="AP29" i="1"/>
  <c r="AR29" i="1" s="1"/>
  <c r="AP28" i="1"/>
  <c r="AR28" i="1" s="1"/>
  <c r="AP27" i="1"/>
  <c r="AR27" i="1" s="1"/>
  <c r="AP26" i="1"/>
  <c r="AR26" i="1" s="1"/>
  <c r="AP25" i="1"/>
  <c r="AR25" i="1" s="1"/>
  <c r="AP24" i="1"/>
  <c r="AR24" i="1" s="1"/>
  <c r="AP23" i="1"/>
  <c r="AR23" i="1" s="1"/>
  <c r="AP22" i="1"/>
  <c r="AR22" i="1" s="1"/>
  <c r="AR30" i="1" s="1"/>
  <c r="AP21" i="1"/>
  <c r="AR21" i="1" s="1"/>
  <c r="AP20" i="1"/>
  <c r="AR20" i="1" s="1"/>
  <c r="AP19" i="1"/>
  <c r="AR19" i="1" s="1"/>
  <c r="AP18" i="1"/>
  <c r="AR18" i="1" s="1"/>
  <c r="AP17" i="1"/>
  <c r="AR17"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F29" i="1"/>
  <c r="AH29" i="1" s="1"/>
  <c r="AF28" i="1"/>
  <c r="AH28"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A29" i="1"/>
  <c r="AC29" i="1" s="1"/>
  <c r="AA28" i="1"/>
  <c r="AC28" i="1" s="1"/>
  <c r="AA27" i="1"/>
  <c r="AC27" i="1" s="1"/>
  <c r="AA26" i="1"/>
  <c r="AC26" i="1" s="1"/>
  <c r="AA25" i="1"/>
  <c r="AC25" i="1" s="1"/>
  <c r="AA24" i="1"/>
  <c r="AC24" i="1" s="1"/>
  <c r="AA23" i="1"/>
  <c r="AC23" i="1" s="1"/>
  <c r="AA22" i="1"/>
  <c r="AC22" i="1" s="1"/>
  <c r="AA21" i="1"/>
  <c r="AC21" i="1" s="1"/>
  <c r="AA20" i="1"/>
  <c r="AC20" i="1" s="1"/>
  <c r="AA19" i="1"/>
  <c r="AC19" i="1" s="1"/>
  <c r="AA18" i="1"/>
  <c r="AC18" i="1" s="1"/>
  <c r="AA17" i="1"/>
  <c r="AC17" i="1" s="1"/>
  <c r="AA16" i="1"/>
  <c r="AC16" i="1" s="1"/>
  <c r="V29" i="1"/>
  <c r="X29" i="1" s="1"/>
  <c r="V28" i="1"/>
  <c r="X28" i="1" s="1"/>
  <c r="V27" i="1"/>
  <c r="X27" i="1" s="1"/>
  <c r="V26" i="1"/>
  <c r="X26" i="1" s="1"/>
  <c r="V25" i="1"/>
  <c r="X25" i="1" s="1"/>
  <c r="V24" i="1"/>
  <c r="X24" i="1" s="1"/>
  <c r="V23" i="1"/>
  <c r="X23" i="1" s="1"/>
  <c r="V22" i="1"/>
  <c r="X22" i="1" s="1"/>
  <c r="V21" i="1"/>
  <c r="X21" i="1" s="1"/>
  <c r="V20" i="1"/>
  <c r="X20" i="1" s="1"/>
  <c r="V19" i="1"/>
  <c r="X19" i="1" s="1"/>
  <c r="V18" i="1"/>
  <c r="X18" i="1" s="1"/>
  <c r="V17" i="1"/>
  <c r="X17" i="1" s="1"/>
  <c r="V16" i="1"/>
  <c r="X16" i="1" s="1"/>
  <c r="AR39" i="1" l="1"/>
  <c r="X30" i="1"/>
  <c r="AC30" i="1"/>
  <c r="AC39" i="1" s="1"/>
  <c r="AM30" i="1"/>
  <c r="AM39" i="1" s="1"/>
  <c r="AH30" i="1"/>
  <c r="AH39" i="1" s="1"/>
  <c r="X3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3" authorId="0" shapeId="0" xr:uid="{00000000-0006-0000-0000-000005000000}">
      <text>
        <r>
          <rPr>
            <b/>
            <sz val="9"/>
            <color indexed="81"/>
            <rFont val="Tahoma"/>
            <family val="2"/>
          </rPr>
          <t>Indique el nombre del proceso al cual está asociada la meta</t>
        </r>
      </text>
    </comment>
    <comment ref="A15" authorId="0" shapeId="0" xr:uid="{00000000-0006-0000-0000-000006000000}">
      <text>
        <r>
          <rPr>
            <b/>
            <sz val="9"/>
            <color indexed="81"/>
            <rFont val="Tahoma"/>
            <family val="2"/>
          </rPr>
          <t>Incluya el número del objetivo estratégico, de acuerdo con lo adoptado en el Plan Estratégico Institucional</t>
        </r>
      </text>
    </comment>
    <comment ref="B15"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5" authorId="0" shapeId="0" xr:uid="{00000000-0006-0000-0000-000008000000}">
      <text>
        <r>
          <rPr>
            <b/>
            <sz val="9"/>
            <color indexed="81"/>
            <rFont val="Tahoma"/>
            <family val="2"/>
          </rPr>
          <t>Escriba el número de la meta, en orden consecutivo</t>
        </r>
      </text>
    </comment>
    <comment ref="E15"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5" authorId="0" shapeId="0" xr:uid="{00000000-0006-0000-0000-00000A000000}">
      <text>
        <r>
          <rPr>
            <b/>
            <sz val="9"/>
            <color indexed="81"/>
            <rFont val="Tahoma"/>
            <family val="2"/>
          </rPr>
          <t xml:space="preserve">Seleccione la opción que corresponda
</t>
        </r>
      </text>
    </comment>
    <comment ref="G15" authorId="0" shapeId="0" xr:uid="{00000000-0006-0000-0000-00000B000000}">
      <text>
        <r>
          <rPr>
            <b/>
            <sz val="9"/>
            <color indexed="81"/>
            <rFont val="Tahoma"/>
            <family val="2"/>
          </rPr>
          <t>Indique un nombre corto que refleje lo que pretende medir. 
Ej. Porcentaje de giros acumulados</t>
        </r>
      </text>
    </comment>
    <comment ref="H15"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5"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5"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5"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5" authorId="0" shapeId="0" xr:uid="{00000000-0006-0000-0000-000010000000}">
      <text>
        <r>
          <rPr>
            <b/>
            <sz val="9"/>
            <color indexed="81"/>
            <rFont val="Tahoma"/>
            <family val="2"/>
          </rPr>
          <t xml:space="preserve">Indique la magnitud programada para el trimestre. </t>
        </r>
      </text>
    </comment>
    <comment ref="M15" authorId="0" shapeId="0" xr:uid="{00000000-0006-0000-0000-000011000000}">
      <text>
        <r>
          <rPr>
            <b/>
            <sz val="9"/>
            <color indexed="81"/>
            <rFont val="Tahoma"/>
            <family val="2"/>
          </rPr>
          <t xml:space="preserve">Indique la magnitud programada para el trimestre. </t>
        </r>
      </text>
    </comment>
    <comment ref="N15" authorId="0" shapeId="0" xr:uid="{00000000-0006-0000-0000-000012000000}">
      <text>
        <r>
          <rPr>
            <b/>
            <sz val="9"/>
            <color indexed="81"/>
            <rFont val="Tahoma"/>
            <family val="2"/>
          </rPr>
          <t xml:space="preserve">Indique la magnitud programada para el trimestre. </t>
        </r>
      </text>
    </comment>
    <comment ref="O15" authorId="0" shapeId="0" xr:uid="{00000000-0006-0000-0000-000013000000}">
      <text>
        <r>
          <rPr>
            <b/>
            <sz val="9"/>
            <color indexed="81"/>
            <rFont val="Tahoma"/>
            <family val="2"/>
          </rPr>
          <t xml:space="preserve">Indique la magnitud programada para el trimestre. </t>
        </r>
      </text>
    </comment>
    <comment ref="P15" authorId="0" shapeId="0" xr:uid="{00000000-0006-0000-0000-000014000000}">
      <text>
        <r>
          <rPr>
            <b/>
            <sz val="9"/>
            <color indexed="81"/>
            <rFont val="Tahoma"/>
            <family val="2"/>
          </rPr>
          <t>Indique la programación total de la vigencia. 
Debe ser coherente con la meta.</t>
        </r>
      </text>
    </comment>
    <comment ref="Q15" authorId="0" shapeId="0" xr:uid="{00000000-0006-0000-0000-000015000000}">
      <text>
        <r>
          <rPr>
            <b/>
            <sz val="9"/>
            <color indexed="81"/>
            <rFont val="Tahoma"/>
            <family val="2"/>
          </rPr>
          <t xml:space="preserve">Indique el tipo de indicador: 
- Eficancia 
- Eficiencia 
- Efectividad </t>
        </r>
      </text>
    </comment>
    <comment ref="R15" authorId="0" shapeId="0" xr:uid="{00000000-0006-0000-0000-000016000000}">
      <text>
        <r>
          <rPr>
            <b/>
            <sz val="9"/>
            <color indexed="81"/>
            <rFont val="Tahoma"/>
            <family val="2"/>
          </rPr>
          <t>Indique la evidencia a presentar del cumplimiento de la meta. Se debe redactar de forma concreta y coherente con la meta</t>
        </r>
      </text>
    </comment>
    <comment ref="S15"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5" authorId="0" shapeId="0" xr:uid="{00000000-0006-0000-0000-000018000000}">
      <text>
        <r>
          <rPr>
            <b/>
            <sz val="9"/>
            <color indexed="81"/>
            <rFont val="Tahoma"/>
            <family val="2"/>
          </rPr>
          <t>Indique el área y grupo de trabajo (si se tiene), responsable de cumplir o ejecutar la meta</t>
        </r>
      </text>
    </comment>
    <comment ref="U15" authorId="0" shapeId="0" xr:uid="{00000000-0006-0000-0000-000019000000}">
      <text>
        <r>
          <rPr>
            <b/>
            <sz val="9"/>
            <color indexed="81"/>
            <rFont val="Tahoma"/>
            <family val="2"/>
          </rPr>
          <t>Indique el nombre de la dependencia responsable de reportar trimestralmente la meta a la OAP</t>
        </r>
      </text>
    </comment>
    <comment ref="V15" authorId="0" shapeId="0" xr:uid="{00000000-0006-0000-0000-00001A000000}">
      <text>
        <r>
          <rPr>
            <b/>
            <sz val="9"/>
            <color indexed="81"/>
            <rFont val="Tahoma"/>
            <family val="2"/>
          </rPr>
          <t>Indique la magnitud programada</t>
        </r>
      </text>
    </comment>
    <comment ref="W15" authorId="0" shapeId="0" xr:uid="{00000000-0006-0000-0000-00001B000000}">
      <text>
        <r>
          <rPr>
            <b/>
            <sz val="9"/>
            <color indexed="81"/>
            <rFont val="Tahoma"/>
            <family val="2"/>
          </rPr>
          <t>Indique la magnitud ejecutada. Corresponde al resultado de medir el indicador de la meta</t>
        </r>
      </text>
    </comment>
    <comment ref="X15"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5"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5" authorId="0" shapeId="0" xr:uid="{00000000-0006-0000-0000-00001E000000}">
      <text>
        <r>
          <rPr>
            <b/>
            <sz val="9"/>
            <color indexed="81"/>
            <rFont val="Tahoma"/>
            <family val="2"/>
          </rPr>
          <t xml:space="preserve">Indicar el nombre concreto de la evidencia aportada. </t>
        </r>
      </text>
    </comment>
    <comment ref="AA15" authorId="0" shapeId="0" xr:uid="{00000000-0006-0000-0000-00001F000000}">
      <text>
        <r>
          <rPr>
            <b/>
            <sz val="9"/>
            <color indexed="81"/>
            <rFont val="Tahoma"/>
            <family val="2"/>
          </rPr>
          <t>Indique la magnitud programada</t>
        </r>
      </text>
    </comment>
    <comment ref="AB15" authorId="0" shapeId="0" xr:uid="{00000000-0006-0000-0000-000020000000}">
      <text>
        <r>
          <rPr>
            <b/>
            <sz val="9"/>
            <color indexed="81"/>
            <rFont val="Tahoma"/>
            <family val="2"/>
          </rPr>
          <t>Indique la magnitud ejecutada. Corresponde al resultado de medir el indicador de la meta</t>
        </r>
      </text>
    </comment>
    <comment ref="AC15"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5"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5" authorId="0" shapeId="0" xr:uid="{00000000-0006-0000-0000-000023000000}">
      <text>
        <r>
          <rPr>
            <b/>
            <sz val="9"/>
            <color indexed="81"/>
            <rFont val="Tahoma"/>
            <family val="2"/>
          </rPr>
          <t xml:space="preserve">Indicar el nombre concreto de la evidencia aportada. </t>
        </r>
      </text>
    </comment>
    <comment ref="AF15" authorId="0" shapeId="0" xr:uid="{00000000-0006-0000-0000-000024000000}">
      <text>
        <r>
          <rPr>
            <b/>
            <sz val="9"/>
            <color indexed="81"/>
            <rFont val="Tahoma"/>
            <family val="2"/>
          </rPr>
          <t>Indique la magnitud programada</t>
        </r>
      </text>
    </comment>
    <comment ref="AG15" authorId="0" shapeId="0" xr:uid="{00000000-0006-0000-0000-000025000000}">
      <text>
        <r>
          <rPr>
            <b/>
            <sz val="9"/>
            <color indexed="81"/>
            <rFont val="Tahoma"/>
            <family val="2"/>
          </rPr>
          <t>Indique la magnitud ejecutada. Corresponde al resultado de medir el indicador de la meta</t>
        </r>
      </text>
    </comment>
    <comment ref="AH15"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5"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5" authorId="0" shapeId="0" xr:uid="{00000000-0006-0000-0000-000028000000}">
      <text>
        <r>
          <rPr>
            <b/>
            <sz val="9"/>
            <color indexed="81"/>
            <rFont val="Tahoma"/>
            <family val="2"/>
          </rPr>
          <t xml:space="preserve">Indicar el nombre concreto de la evidencia aportada. </t>
        </r>
      </text>
    </comment>
    <comment ref="AK15" authorId="0" shapeId="0" xr:uid="{00000000-0006-0000-0000-000029000000}">
      <text>
        <r>
          <rPr>
            <b/>
            <sz val="9"/>
            <color indexed="81"/>
            <rFont val="Tahoma"/>
            <family val="2"/>
          </rPr>
          <t>Indique la magnitud programada</t>
        </r>
      </text>
    </comment>
    <comment ref="AL15" authorId="0" shapeId="0" xr:uid="{00000000-0006-0000-0000-00002A000000}">
      <text>
        <r>
          <rPr>
            <b/>
            <sz val="9"/>
            <color indexed="81"/>
            <rFont val="Tahoma"/>
            <family val="2"/>
          </rPr>
          <t>Indique la magnitud ejecutada. Corresponde al resultado de medir el indicador de la meta</t>
        </r>
      </text>
    </comment>
    <comment ref="AM15"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5"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5" authorId="0" shapeId="0" xr:uid="{00000000-0006-0000-0000-00002D000000}">
      <text>
        <r>
          <rPr>
            <b/>
            <sz val="9"/>
            <color indexed="81"/>
            <rFont val="Tahoma"/>
            <family val="2"/>
          </rPr>
          <t xml:space="preserve">Indicar el nombre concreto de la evidencia aportada. </t>
        </r>
      </text>
    </comment>
    <comment ref="AP15" authorId="0" shapeId="0" xr:uid="{00000000-0006-0000-0000-00002E000000}">
      <text>
        <r>
          <rPr>
            <b/>
            <sz val="9"/>
            <color indexed="81"/>
            <rFont val="Tahoma"/>
            <family val="2"/>
          </rPr>
          <t>Indique la magnitud total programada para la vigencia</t>
        </r>
      </text>
    </comment>
    <comment ref="AQ15" authorId="0" shapeId="0" xr:uid="{00000000-0006-0000-0000-00002F000000}">
      <text>
        <r>
          <rPr>
            <b/>
            <sz val="9"/>
            <color indexed="81"/>
            <rFont val="Tahoma"/>
            <family val="2"/>
          </rPr>
          <t xml:space="preserve">Indique la magnitud ejecutada acumulada para la vigencia </t>
        </r>
      </text>
    </comment>
    <comment ref="AR15"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5" authorId="0" shapeId="0" xr:uid="{00000000-0006-0000-0000-000031000000}">
      <text>
        <r>
          <rPr>
            <b/>
            <sz val="9"/>
            <color indexed="81"/>
            <rFont val="Tahoma"/>
            <family val="2"/>
          </rPr>
          <t>Es la descripción detallada de los avances y logros obtenidos con la ejecución de la meta acumulados para la vigencia</t>
        </r>
      </text>
    </comment>
    <comment ref="E30" authorId="0" shapeId="0" xr:uid="{00000000-0006-0000-0000-000032000000}">
      <text>
        <r>
          <rPr>
            <b/>
            <sz val="9"/>
            <color indexed="81"/>
            <rFont val="Tahoma"/>
            <family val="2"/>
          </rPr>
          <t>Promedio obtenido para el periodo x 80%</t>
        </r>
      </text>
    </comment>
    <comment ref="E38" authorId="0" shapeId="0" xr:uid="{00000000-0006-0000-0000-000033000000}">
      <text>
        <r>
          <rPr>
            <b/>
            <sz val="9"/>
            <color indexed="81"/>
            <rFont val="Tahoma"/>
            <family val="2"/>
          </rPr>
          <t>Promedio obtenido en las metas transversales para el periodo x 20%</t>
        </r>
      </text>
    </comment>
    <comment ref="E39"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<sst xmlns="http://schemas.openxmlformats.org/spreadsheetml/2006/main" count="574" uniqueCount="321">
  <si>
    <r>
      <rPr>
        <b/>
        <sz val="14"/>
        <rFont val="Calibri Light"/>
        <family val="2"/>
        <scheme val="major"/>
      </rPr>
      <t>FORMULACIÓN Y SEGUIMIENTO PLANES DE GESTIÓN NIVEL LOCAL</t>
    </r>
    <r>
      <rPr>
        <b/>
        <sz val="11"/>
        <color theme="1"/>
        <rFont val="Calibri Light"/>
        <family val="2"/>
        <scheme val="major"/>
      </rPr>
      <t xml:space="preserve">
ALCALDÍA LOCAL DE ANTONIO NARIÑO</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</si>
  <si>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</si>
  <si>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</si>
  <si>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</si>
  <si>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</si>
  <si>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</si>
  <si>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</si>
  <si>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</si>
  <si>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116011</t>
  </si>
  <si>
    <t>16 de abril de 2025</t>
  </si>
  <si>
    <t>Para el primer trimestre de la vigencia 2025, el Plan de Gestión de la alcaldia local  de Antonio Nariño alcanzó un nivel de desempeño del 63,71% y del 27,92% acumulado para la vigencia.</t>
  </si>
  <si>
    <t>26 de mayo de 2025</t>
  </si>
  <si>
    <t>Se realiza ajuste teniendo en cuenta el memorando de alcance  Radicado No. 20254600193883 Fecha: 23-05-2025 de la Oficina de Atencion a la Ciudadania sobre la meta transversal No MT4 y MT5, del Plan de Gestión de la alcaldia local  de Antonio Nariño alcanzó un nivel de desempeño del 60,82% y del 27,20% acumulado para la vigencia.</t>
  </si>
  <si>
    <t>28 de julio de 2025</t>
  </si>
  <si>
    <t>Para el II trimestre de la vigencia 2025, el Plan de Gestión de la alcaldia local  de Antonio Nariño alcanzó un nivel de desempeño del 76,87% y del 44,08% acumulado para la vigencia</t>
  </si>
  <si>
    <t>15 de octubre de 2025</t>
  </si>
  <si>
    <t>Para el III trimestre de la vigencia 2025, el Plan de Gestión de la alcaldia local  de Antonio Nariño alcanzó un nivel de desempeño del 68,90% y del 58,49% acumulado para la vigencia</t>
  </si>
  <si>
    <t>19 de enero de 2026</t>
  </si>
  <si>
    <t>Para el IV trimestre de la vigencia 2025, el Plan de Gestión de la alcaldia local  de Antonio Nariño alcanzó un nivel de desempeño del 71,16% y del 71,58%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</si>
  <si>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</si>
  <si>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</si>
  <si>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</si>
  <si>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</si>
  <si>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</si>
  <si>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</si>
  <si>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</si>
  <si>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</si>
  <si>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</si>
  <si>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</si>
  <si>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</si>
  <si>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</si>
  <si>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</si>
  <si>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</si>
  <si>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</si>
  <si>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</si>
  <si>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</si>
  <si>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</si>
  <si>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</si>
  <si>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</si>
  <si>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</si>
  <si>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</si>
  <si>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</si>
  <si>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</si>
  <si>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</si>
  <si>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</si>
  <si>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</si>
  <si>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</si>
  <si>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</si>
  <si>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</si>
  <si>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</si>
  <si>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</si>
  <si>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</si>
  <si>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</si>
  <si>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</si>
  <si>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</si>
  <si>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</si>
  <si>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Alcanzar el 40% de avance del total de las metas proyecto programadas del Plan de Desarrollo Local de la vigencia, al 30 de septiembre de 2025</t>
  </si>
  <si>
    <t>Gestión</t>
  </si>
  <si>
    <t>Porcentaje de avance de las metas proyecto del Plan de Desarrollo Local en la vigencia 2025</t>
  </si>
  <si>
    <t>Sumatoria total del porcentaje de avance de las metas proyecto programadas en el 2025  / Numero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</si>
  <si>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</si>
  <si>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</si>
  <si>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</si>
  <si>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</si>
  <si>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</si>
  <si>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</si>
  <si>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</si>
  <si>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</si>
  <si>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 xml:space="preserve">Meta no programada </t>
  </si>
  <si>
    <t>Actualmente, los resultados de avance a metas se generaron a partir de los archivos en PDF cargados por la Secretaría de Planeación, con corte al 31 de marzo. En dichos documentos se encuentra el Informe de Avance del Plan de Desarrollo Local 2025–2028.</t>
  </si>
  <si>
    <t xml:space="preserve">Reporte de la DGDL para las metas de los planes de Gestion Locales </t>
  </si>
  <si>
    <t xml:space="preserve">Actualmente, los resultados de avance a metas se generaron a partir de los archivos en PDF cargados por la Secretaría de Planeación, con corte al 30 de junio. En dichos documentos se encuentra el Informe de Avance del Plan de Desarrollo Local 2025–2028.
</t>
  </si>
  <si>
    <t>Informes de avance PDL 2025-SDP</t>
  </si>
  <si>
    <t xml:space="preserve">De las 60 metas programadas para 2025 se obtiene un avance promedio de metas entregadas para la vigencia de 11,87%
</t>
  </si>
  <si>
    <t xml:space="preserve">Reporte meta DGDL </t>
  </si>
  <si>
    <t>La meta alcanzó un 29,68% del programado para la vigencia.</t>
  </si>
  <si>
    <t>Propiciar la revolución del servicio público con criterios de calidad, calidez, eficacia, oportunidad, sostenibilidad y transformación digital.</t>
  </si>
  <si>
    <t>Gestión Corporativa Institucional</t>
  </si>
  <si>
    <t>Girar mínimo el 68%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</si>
  <si>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</si>
  <si>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</si>
  <si>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</si>
  <si>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</si>
  <si>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</si>
  <si>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 xml:space="preserve">Meta cumplida conforme con lo programado </t>
  </si>
  <si>
    <t xml:space="preserve">Reporte de ejecucion Plan de Gestion DGDL </t>
  </si>
  <si>
    <t>Se superó la meta programada para el 2do trimestre</t>
  </si>
  <si>
    <t>Se superó la meta programada para el 3er trimestre</t>
  </si>
  <si>
    <t>Reporte ejecución Bogdata corte 30-09-2025</t>
  </si>
  <si>
    <t>Se superó la meta programada para el 4to trimestre</t>
  </si>
  <si>
    <t>La meta alcanzó un 100,00% del programado para la vigencia.</t>
  </si>
  <si>
    <t>Girar mínimo el 65%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</si>
  <si>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</si>
  <si>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</si>
  <si>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</si>
  <si>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 xml:space="preserve">No se cumple con la meta programada para el 2do trimestre
</t>
  </si>
  <si>
    <t>No se cumple con la meta programada para el 3er trimestre</t>
  </si>
  <si>
    <t xml:space="preserve">No se cumple con la meta programada para el 4to trimestre
</t>
  </si>
  <si>
    <t>La meta alcanzó un 37,88% del programado para la vigencia.</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</si>
  <si>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</si>
  <si>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</si>
  <si>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</si>
  <si>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</si>
  <si>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 xml:space="preserve">Meta no cumplida conforme con lo programado </t>
  </si>
  <si>
    <t>Se observa un atraso en la planeación de los procesos de contratación, lo cual ha incidido negativamente en el avance de la ejecución de compromisos. A la fecha, no se evidencia un progreso significativo en la ejecución presupuestal, lo que refleja la necesidad de fortalecer la etapa de planeación contractual para garantizar el cumplimiento de las metas establecidas y la oportuna ejecución de los recursos.</t>
  </si>
  <si>
    <t>Para el cierre al 30 de septiembre se evidencia una baja ejecución en el FDL, debido a que actualmente se encuentran en trámite varios procesos de selección abierta que cuya adjudicación está prevista para los meses de octubre y noviembre. En consecuencia, durante el mes de septiembre no se alcanzó el cumplimiento de la meta programada.</t>
  </si>
  <si>
    <t>Reporte BOGDATA, corte 30 de Septiembre</t>
  </si>
  <si>
    <t xml:space="preserve">Para el cierre al 31 de diciembre, se evidencia que el FDL no cumplió las metas del Plan de Gestión pactadas en materia de ejecución presupuestal de compromisos, las cuales incluyen los procesos contractuales asociados al avance de las metas del PDL y las modificaciones contractuales previstas. En consecuencia, no se logró el nivel de avance esperado al finalizar la vigencia, lo que refleja la necesidad de fortalecer la planeación, el seguimiento y la gestión contractual por parte de los equipos responsables de la Alcaldía Local.
</t>
  </si>
  <si>
    <t>La meta alcanzó un 98,13% del programado para la vigencia.</t>
  </si>
  <si>
    <t>Girar mínimo el 51%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</si>
  <si>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</si>
  <si>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</si>
  <si>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</si>
  <si>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 xml:space="preserve">Meta de giros bajos </t>
  </si>
  <si>
    <t xml:space="preserve">"Se observa que el nivel de giros es  bajo, lo cual se relaciona directamente con la baja ejecución en compromisos presupuestales. Esta situación obedece, en gran medida, a falencias en la planeación de los procesos contractuales, así como a otros factores administrativos y operativos que han afectado el desarrollo oportuno de las etapas de ejecución.
Es importante que el equipo encargado fortalezca la etapa de planeación, mejore la articulación entre las áreas técnicas y financieras, y adelante acciones correctivas que permitan acelerar el cumplimiento de los compromisos adquiridos, con el fin de mejorar los indicadores de ejecución y garantizar el uso efectivo de los recursos públicos dentro de los plazos establecidos."
</t>
  </si>
  <si>
    <t>El Fondo de Desarrollo Local no alcanzó el porcentaje de cumplimiento previsto en la meta del Plan de Gestión relacionada con los giros, a corte del 30 de septiembre. Esta situación obedece principalmente a los bajos niveles de ejecución derivados de la permanencia de varios procesos de selección en trámite, cuya adjudicación y posterior ejecución están proyectadas para los meses de octubre y noviembre.</t>
  </si>
  <si>
    <t>Reporte BOGDATA, corte 30 de septiembre</t>
  </si>
  <si>
    <t>Para el cierre al 31 de diciembre, se evidencia que el FDL no cumplió las metas del Plan de Gestión pactadas en materia de giros, lo cual generó un acumulado más alto en las obligaciones por pagar al finalizar la vigencia. Esta situación refleja rezagos en la ejecución financiera y afecta la oportunidad en el cumplimiento de los compromisos adquiridos, haciendo necesario fortalecer la programación de pagos y el seguimiento a la ejecución presupuestal.</t>
  </si>
  <si>
    <t>La meta alcanzó un 92,51% del programado para la vigencia.</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</si>
  <si>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</si>
  <si>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</si>
  <si>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</si>
  <si>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</si>
  <si>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</si>
  <si>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</si>
  <si>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el porcentaje de contratos registrados en estado de ejecución a 31/03/2025, y haciendo la comparativa frente al porcentaje que se planteo como meta, después de recopilar y analizar los datos relacionados a la localidad,</t>
  </si>
  <si>
    <t xml:space="preserve">Teniendo en cuenta los consolidados generados de la herramienta SIPSE, el conjunto de datos abiertos SECOP II y la Tienda Virtual del Estado Colombiano del 01/07/2025, s las 8:00am, se procede a realizar el analisis y detalle de la informacion reportada para realizar el cálculo del indicador, verificando los contratos registrados y que se encuentran en estado de "ejecucion" en las plataformas señalados con corte al II trimestre.
</t>
  </si>
  <si>
    <t>Se realiza la comparación de datos entre las plataformas de SIPSE y SECOP descargando los reportes que arrojan la información comparable, identificando el numero de contratos registrados y en ejecucuión en las dos plataformas. La base de comparación esta en los contratos que en SECOP se encuentran en estado "Ejecución", "Modificado" y "Cedido"</t>
  </si>
  <si>
    <t xml:space="preserve">SIPSE - Reporte - Consulta de contratos vigentes 2025 del 01/01/2025 al 01/10/2025 - 8:00 am
SECOP II - Contratos electrónicos - Del 01/01/2025 al 01/10/2025 - 8:00 am
</t>
  </si>
  <si>
    <t>Se encontraron 100 contratos en ejecución en SECOP, solo 24 se encuentran en ejecución en SIPSE</t>
  </si>
  <si>
    <t>La meta alcanzó un 76,55% del programado para la vigencia.</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</si>
  <si>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</si>
  <si>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</si>
  <si>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</si>
  <si>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</si>
  <si>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</si>
  <si>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El FDL no realizó el cargue de la programación y avance de metas.</t>
  </si>
  <si>
    <t>Para el 2do. trimestre 2025 (abril-mayo-junio) se realizó la verificación y seguimento de avance de metas de manera mensual. 
En este reporte de avance de metas se toma,  de manera excepcional, el porcentaje más alto obtenido entre el reporte realizado con corte al mes de mayo y junio, teniendo en cuenta que se esta llevando a cabo el ejercicio mensualmente a partir de este trimestre con las Alcaldías Locales. 
Para esta Alcaldía se tomó como porcentaje de avance el correspodiente al mes de Junio, como reporte del trimestre</t>
  </si>
  <si>
    <t>Se revisó en la plataforma Sipse, el 6 y 7 de octubre, con el fin de verificar el avance de las metas- proyecto de inversión a corte del 30 de septiembre-2025; el resultado se reporta conforme a la información registrada por el FDL en el mes de septiembre.</t>
  </si>
  <si>
    <t>Como evidencia, desde la DGDL, se descargó del sistema Sipse cada uno de los reportes de proyectos de inversión vigentes  2025: Reportes/Proyectos/Seguimiento Metas-proyecto</t>
  </si>
  <si>
    <t>La Alcaldía Local reportó avance del 100% de sus metas programadas (60) para la vigencia 2025, al corte del 31 de diciembre. Se reporta con claridad sobre los estados que se establecieron para el reporte cualitativo.</t>
  </si>
  <si>
    <t>Inspección, Vigilancia y Control</t>
  </si>
  <si>
    <t>Realizar 23.040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</si>
  <si>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</si>
  <si>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</si>
  <si>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</si>
  <si>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</si>
  <si>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</si>
  <si>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</si>
  <si>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</si>
  <si>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</si>
  <si>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 xml:space="preserve">Expedientes a cargo de las Inspecciones de Policia </t>
  </si>
  <si>
    <t>Reporte de ejecucion Plan de Gestion DGP segun radicado No 20252200137553</t>
  </si>
  <si>
    <t xml:space="preserve">Expedientes a cargo de las Inspecciones de Policia impulsados </t>
  </si>
  <si>
    <t>Reporte de la DGPL para las metas de los planes de Gestion Locales , segun radicado No 20252200258243</t>
  </si>
  <si>
    <t>Menos el 75% de lo programado</t>
  </si>
  <si>
    <t>Reporte de seguimiento de impulsos procesales. Aplicativo ARCO</t>
  </si>
  <si>
    <t xml:space="preserve">Expedientes </t>
  </si>
  <si>
    <t>Reporte de la DGP radicado No 20262200009183</t>
  </si>
  <si>
    <t>La meta alcanzó un 42,42% del programado para la vigencia.</t>
  </si>
  <si>
    <t>Proferir 3.063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</si>
  <si>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</si>
  <si>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</si>
  <si>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</si>
  <si>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 xml:space="preserve">Fallos de fondo de primera Instancia </t>
  </si>
  <si>
    <t xml:space="preserve">Fallos de fondo de primera instancia proferidos </t>
  </si>
  <si>
    <t>Menos el 63% de lo programado</t>
  </si>
  <si>
    <t>Reporte de seguimiento de fallos de fondo de actuaciones de policía. Aplicativo ARCO</t>
  </si>
  <si>
    <t xml:space="preserve">Fallos de fondo </t>
  </si>
  <si>
    <t>La meta alcanzó un 69,70% del programado para la vigencia.</t>
  </si>
  <si>
    <t>Terminar (archivar) 136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</si>
  <si>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</si>
  <si>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</si>
  <si>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</si>
  <si>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</si>
  <si>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</si>
  <si>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 xml:space="preserve">actuaciones administrativas terminadas </t>
  </si>
  <si>
    <t>Actuaciones administrativas terminadas en primera instancia</t>
  </si>
  <si>
    <t>Menos el 48% de lo programado</t>
  </si>
  <si>
    <t>Reporte de seguimiento de actuaciones administrativas terminadas. Aplicativo SI ACTUA</t>
  </si>
  <si>
    <t xml:space="preserve">Actuaciones administrativas terminadas </t>
  </si>
  <si>
    <t>La meta alcanzó un 64,71% del programado para la vigencia.</t>
  </si>
  <si>
    <t>Terminar 238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</si>
  <si>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</si>
  <si>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</si>
  <si>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</si>
  <si>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 xml:space="preserve">Actuaciones administrativas terminadas en primera instancia </t>
  </si>
  <si>
    <t xml:space="preserve">Actuaciones administrativas terminadas archivadas </t>
  </si>
  <si>
    <t>Menos el 93% de lo programado</t>
  </si>
  <si>
    <t>Reporte de seguimiento de actuaciones administrativas terminadas por vía gubernativa. Aplicativo SI ACTUA</t>
  </si>
  <si>
    <t xml:space="preserve">Actuaciones administrativas en primera instancia </t>
  </si>
  <si>
    <t>La meta alcanzó un 6,72% del programado para la vigencia.</t>
  </si>
  <si>
    <t>Realizar 90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</si>
  <si>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</si>
  <si>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</si>
  <si>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</si>
  <si>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</si>
  <si>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</si>
  <si>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 xml:space="preserve">segun actas de operativos </t>
  </si>
  <si>
    <t xml:space="preserve">Actas de operativos </t>
  </si>
  <si>
    <t>Para el segundo trimestre de la vigencia 2025 se realizaron 120 operativos de Inspección, Vigilancia y Control en materia de regulación de espacio público a través de actividades como ''Plan despertar'' y ''Tomas Territoriales''</t>
  </si>
  <si>
    <t>Formatos de evidencia de reunión diligenciados de los operativos realizados en materia de espacio público</t>
  </si>
  <si>
    <t>A corte 30 de septiembre se realizan 171 visitas</t>
  </si>
  <si>
    <t>ACTAS DE REUNION</t>
  </si>
  <si>
    <t>Para el cuarto trimestre de la vigencia 2025 se realizaron 122 operativos de Inspección, Vigilancia y Control en materia de regulación de espacio público a través de actividades como ''Plan despertar'', Tomas Territoriales y Registro y control''</t>
  </si>
  <si>
    <t xml:space="preserve">Actas operativos </t>
  </si>
  <si>
    <t>Realizar 140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</si>
  <si>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</si>
  <si>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</si>
  <si>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</si>
  <si>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Para el segundo trimestre de la vigencia 2025 se realizaron 45 operativos de Inspección, Vigilancia y Control en materia de actividad económica a través de actividades de intervencion en establecimientos de comercio</t>
  </si>
  <si>
    <t>A corte 30 de septiembre se realizan 37 visitas</t>
  </si>
  <si>
    <t>Para el cuarto trimestre de la vigencia 2025 se realizaron 67 operativos de Inspección, Vigilancia y Control en materia de actividad económica a través de actividades de intervencion en establecimientos de comercio</t>
  </si>
  <si>
    <t>Realizar 32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</si>
  <si>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</si>
  <si>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</si>
  <si>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</si>
  <si>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Para el segundo trimestre de la vigencia 2025 se realizaron 21 operativos de Inspección, Vigilancia y Control en materia de actividad ambiental a través del seguimiento PYBA, recuperación de canales hídricos mediante el levantamiento de cambuches, operativos de ruido, jornadas de embellecimiento, plantación entre otras.</t>
  </si>
  <si>
    <t>A corte 30 de septiembre se realizan 42 visitas</t>
  </si>
  <si>
    <t>Se obtiene un resultado muy superiior realizando las siguientes actividades:
- Octubre: 21 operativos, entre intervenciones de puntos criticos, jornadas de embellecimiento, Ivc a establecimientos y bodegas de reciclaje
- Noviembre: 17 operativos, entre intervenciones de puntos criticos, jornadas de recuperación espacio publico, IVC bodegas de reciclaje
- Diciembre: 16 operativos, entre intervenciones a puntos critios, canales, ivc a bodegas de reciclaje y recuperación de espacio publico.</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</si>
  <si>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</si>
  <si>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</si>
  <si>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</si>
  <si>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</si>
  <si>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</si>
  <si>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</si>
  <si>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</si>
  <si>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</si>
  <si>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</si>
  <si>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</si>
  <si>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</si>
  <si>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</si>
  <si>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</si>
  <si>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</si>
  <si>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Inspección ambiental: Obtuvo calificación del 80%
Reporte consumo de agua y energía: información al día con corte a 30 de mayo de 2025
Reporte consumo de papel: No presenta reporte para la vigencia 2025
Reporte ciclistas: No presenta reporte para la vigencia 2025</t>
  </si>
  <si>
    <t xml:space="preserve">Reporte meta ambiental de la OAP para las alcaldias locales </t>
  </si>
  <si>
    <t>No programada</t>
  </si>
  <si>
    <t>Inspección ambiental: Obtuvo calificación del 70%
Reporte consumo de agua y energía: información de consumos de agua y energía con corte a 31 de octubre de 2025
Reporte consumo de papel: información con corte a 31 de octubre de 2025
Reporte ciclistas: información con corte a 31 de octubre de 2025</t>
  </si>
  <si>
    <t>Reporte meta ambiental de la OAP</t>
  </si>
  <si>
    <t>La meta alcanzó un 100% del programado para la vigencia.</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</si>
  <si>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</si>
  <si>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</si>
  <si>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</si>
  <si>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</si>
  <si>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</si>
  <si>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</si>
  <si>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</si>
  <si>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</si>
  <si>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 xml:space="preserve">Eficacia </t>
  </si>
  <si>
    <t>Reporte de actualización de la información en la página web de la alcaldía local</t>
  </si>
  <si>
    <t>Página Web Alcaldía Local</t>
  </si>
  <si>
    <t>Alcaldía local</t>
  </si>
  <si>
    <t>Oficina Asesora de Comunicaciones</t>
  </si>
  <si>
    <t>La Alcaldía Local de Puente Aranda, cumplió 104 requisitos, de los 104 que debe cumplir para el tirmestre relacionado.</t>
  </si>
  <si>
    <t>Reporte meta ambiental de la Oficina Asesora de comunicaciones  para las alcaldias locales segun radicado No 20251400254903</t>
  </si>
  <si>
    <t>La Alcaldía Local de Antonio Nariño, cumplió 71 requisitos, de los 78 que debe cumplir para el trimestre relacionado; marcó como desactualizados los puntos: 2.1.6 - 4.6 - 6 (5 ítems señalados) = 7 en total.</t>
  </si>
  <si>
    <t>Reporte de la Oficina Asesora de Comunicaciones a través de memorando 20251400383993.</t>
  </si>
  <si>
    <t>La Alcaldía Local de Antonio Nariño, cumplió 57 requisitos, de los 79 que debe cumplir para el trimestre relacionado; marcó como desactualizados los puntos: 1.4 - 1.5.2 - 1.5.3 - 1.7 - 2.1.3 - 2.1.6 - 2.2.2 - 3.1 - 3.2 - 3.3 - 4.2 . 4.3 - 4.4 - 4.5 - 4.7 - 4.8 - 4.10 - 4.11 - 6 (3 ítems señalados), 9.3 = 22 en total.</t>
  </si>
  <si>
    <t xml:space="preserve">Reporte de la oficina asesora de comunicaciones </t>
  </si>
  <si>
    <t>La meta alcanzó un 87,73% del programado para la vigencia.</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</si>
  <si>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</si>
  <si>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</si>
  <si>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</si>
  <si>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</si>
  <si>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</si>
  <si>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</si>
  <si>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 xml:space="preserve">Meta  cumplida </t>
  </si>
  <si>
    <t xml:space="preserve">El proceso /alcaldía local  realizó jornada de capacitación sobre el Sistema de gestión acorde con lo programado. </t>
  </si>
  <si>
    <t xml:space="preserve">Reporte meta del grupo de Sistema de Gestion </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</si>
  <si>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</si>
  <si>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</si>
  <si>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</si>
  <si>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</si>
  <si>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</si>
  <si>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</si>
  <si>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</si>
  <si>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</si>
  <si>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</si>
  <si>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</si>
  <si>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de los 22 requerimientos  instaurados la alcaldia dio respuesta a 16</t>
  </si>
  <si>
    <t>respuesta a requerimientos ciudadanos Radicado No. 20254600138593
Fecha: 07-04-2025  de la Oficina de atencion a la ciudadania  y Radicado No. 20254600193883
Fecha: 23-05-2025</t>
  </si>
  <si>
    <t>Meta no programada</t>
  </si>
  <si>
    <t>No programado</t>
  </si>
  <si>
    <t xml:space="preserve">meta no programada </t>
  </si>
  <si>
    <t>La meta alcanzó un 72,73% del programado para la vigencia.</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</si>
  <si>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</si>
  <si>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</si>
  <si>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</si>
  <si>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</si>
  <si>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</si>
  <si>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</si>
  <si>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</si>
  <si>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de los 40 requerimientos  instaurados la alcaldia dio respuesta a 16</t>
  </si>
  <si>
    <t xml:space="preserve">La alcaldia local dio respuesta a 41 requerimientos de los 76instaurados en la vigencia </t>
  </si>
  <si>
    <t>Reporte meta  de la Oficina atencion a la ciudadania  para las alcaldias locales segun radicado No 20254600258433</t>
  </si>
  <si>
    <t>Se repondió oportunamente 35 de 45 requerimientos.</t>
  </si>
  <si>
    <t>Reporte de la Subsecretaría de Gestión Institucional - Servicio de Atención a la Ciudadanía a través de memorando 20254600383923.</t>
  </si>
  <si>
    <t xml:space="preserve">25 de 41 </t>
  </si>
  <si>
    <t>La meta alcanzó un 58,18% del programado para la vigencia.</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</si>
  <si>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</si>
  <si>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</si>
  <si>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</si>
  <si>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</si>
  <si>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</si>
  <si>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</si>
  <si>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</si>
  <si>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</si>
  <si>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Quedaron en el proceso de identificación, no entregaron la matriz de activos.</t>
  </si>
  <si>
    <t>Reporte meta de la DTI   para las alcaldias locales segun radicado No 20254400249683</t>
  </si>
  <si>
    <t>La meta alcanzó un 50,00% del programado para la vigencia.</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</si>
  <si>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</si>
  <si>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</si>
  <si>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</si>
  <si>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</si>
  <si>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</si>
  <si>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</si>
  <si>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 xml:space="preserve">no entrego matriz de riesgos </t>
  </si>
  <si>
    <t xml:space="preserve">segun reporte de la DTI radicado No Radicado No. 20254400489193 </t>
  </si>
  <si>
    <t>La meta alcanzó un 0% del programado para la vigencia.</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</si>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</sst>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17">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70C0"/>
      <name val="Calibri Light"/>
      <family val="2"/>
    </font>
    <font>
      <sz val="11"/>
      <color rgb="FF000000"/>
      <name val="Calibri Light"/>
      <family val="2"/>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4">
    <xf numFmtId="0" fontId="0" fillId="0" borderId="0"/>
    <xf numFmtId="9"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cellStyleXfs>
  <cellXfs count="142">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1" fontId="1" fillId="0" borderId="1" xfId="2" applyNumberFormat="1" applyFont="1" applyBorder="1" applyAlignment="1">
      <alignment horizontal="justify" vertical="center" wrapText="1"/>
    </xf>
    <xf numFmtId="0" fontId="5" fillId="10" borderId="1" xfId="0" applyFont="1" applyFill="1" applyBorder="1" applyAlignment="1">
      <alignment horizontal="justify" vertical="center" wrapText="1"/>
    </xf>
    <xf numFmtId="0" fontId="5" fillId="10" borderId="1" xfId="0" applyFont="1" applyFill="1" applyBorder="1" applyAlignment="1">
      <alignment horizontal="center" vertical="center" wrapText="1"/>
    </xf>
    <xf numFmtId="9" fontId="5" fillId="10" borderId="1" xfId="0" applyNumberFormat="1" applyFont="1" applyFill="1" applyBorder="1" applyAlignment="1">
      <alignment horizontal="center"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0" fontId="5" fillId="0" borderId="1" xfId="0" applyFont="1" applyBorder="1" applyAlignment="1">
      <alignment horizontal="left" vertical="center" wrapText="1"/>
    </xf>
    <xf numFmtId="0" fontId="5" fillId="0" borderId="11" xfId="0" applyFont="1" applyBorder="1" applyAlignment="1">
      <alignment horizontal="center" vertical="center" wrapText="1"/>
    </xf>
    <xf numFmtId="9" fontId="5" fillId="0" borderId="1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1" fontId="5" fillId="9" borderId="1" xfId="1" applyNumberFormat="1" applyFont="1" applyFill="1" applyBorder="1" applyAlignment="1">
      <alignment horizontal="center" vertical="center" wrapText="1"/>
    </xf>
    <xf numFmtId="9" fontId="5" fillId="0" borderId="1" xfId="1" applyFont="1" applyBorder="1" applyAlignment="1">
      <alignment horizontal="center" vertical="center" wrapText="1"/>
    </xf>
    <xf numFmtId="0" fontId="5" fillId="0" borderId="0" xfId="0" applyFont="1" applyAlignment="1">
      <alignment horizontal="justify" vertical="center" wrapText="1"/>
    </xf>
    <xf numFmtId="0" fontId="5" fillId="9" borderId="1" xfId="0" applyFont="1" applyFill="1" applyBorder="1" applyAlignment="1">
      <alignment horizontal="center" vertical="center" wrapText="1"/>
    </xf>
    <xf numFmtId="1" fontId="5" fillId="9" borderId="1" xfId="3" applyNumberFormat="1" applyFont="1" applyFill="1" applyBorder="1" applyAlignment="1" applyProtection="1">
      <alignment horizontal="center" vertical="center" wrapText="1"/>
      <protection locked="0"/>
    </xf>
    <xf numFmtId="1" fontId="5" fillId="9" borderId="1" xfId="3" applyNumberFormat="1" applyFont="1" applyFill="1" applyBorder="1" applyAlignment="1">
      <alignment horizontal="center" vertical="center" wrapText="1"/>
    </xf>
    <xf numFmtId="10" fontId="1" fillId="0" borderId="1" xfId="1" applyNumberFormat="1" applyFont="1" applyBorder="1" applyAlignment="1">
      <alignment horizontal="justify" vertical="center" wrapText="1"/>
    </xf>
    <xf numFmtId="10" fontId="5" fillId="0" borderId="1" xfId="0" applyNumberFormat="1" applyFont="1" applyBorder="1" applyAlignment="1">
      <alignment horizontal="justify" vertical="center" wrapText="1"/>
    </xf>
    <xf numFmtId="0" fontId="1" fillId="9" borderId="1" xfId="0" applyFont="1" applyFill="1" applyBorder="1" applyAlignment="1">
      <alignment horizontal="justify" vertical="center" wrapText="1"/>
    </xf>
    <xf numFmtId="9" fontId="1" fillId="0" borderId="1" xfId="1" applyFont="1" applyBorder="1" applyAlignment="1">
      <alignment horizontal="right" vertical="center" wrapText="1"/>
    </xf>
    <xf numFmtId="0" fontId="1" fillId="0" borderId="1" xfId="0" applyFont="1" applyBorder="1" applyAlignment="1">
      <alignment horizontal="right" vertical="center" wrapText="1"/>
    </xf>
    <xf numFmtId="10" fontId="1" fillId="0" borderId="1" xfId="0" applyNumberFormat="1" applyFont="1" applyBorder="1" applyAlignment="1">
      <alignment horizontal="right" vertical="center" wrapText="1"/>
    </xf>
    <xf numFmtId="10" fontId="1" fillId="0" borderId="1" xfId="1" applyNumberFormat="1" applyFont="1" applyBorder="1" applyAlignment="1">
      <alignment horizontal="right" vertical="center" wrapText="1"/>
    </xf>
    <xf numFmtId="9" fontId="1" fillId="0" borderId="1" xfId="0" applyNumberFormat="1" applyFont="1" applyBorder="1" applyAlignment="1">
      <alignment horizontal="right" vertical="center" wrapText="1"/>
    </xf>
    <xf numFmtId="9" fontId="1" fillId="9" borderId="1" xfId="0" applyNumberFormat="1" applyFont="1" applyFill="1" applyBorder="1" applyAlignment="1">
      <alignment horizontal="right" vertical="center" wrapText="1"/>
    </xf>
    <xf numFmtId="1" fontId="1" fillId="0" borderId="1" xfId="0" applyNumberFormat="1" applyFont="1" applyBorder="1" applyAlignment="1">
      <alignment horizontal="right" vertical="center" wrapText="1"/>
    </xf>
    <xf numFmtId="0" fontId="1" fillId="9" borderId="1" xfId="0" applyFont="1" applyFill="1" applyBorder="1" applyAlignment="1">
      <alignment horizontal="right" vertical="center" wrapText="1"/>
    </xf>
    <xf numFmtId="10" fontId="7" fillId="3" borderId="1" xfId="1" applyNumberFormat="1" applyFont="1" applyFill="1" applyBorder="1" applyAlignment="1">
      <alignment horizontal="right" wrapText="1"/>
    </xf>
    <xf numFmtId="1" fontId="5" fillId="0" borderId="1" xfId="0" applyNumberFormat="1" applyFont="1" applyBorder="1" applyAlignment="1">
      <alignment horizontal="right" vertical="center" wrapText="1"/>
    </xf>
    <xf numFmtId="0" fontId="5" fillId="0" borderId="1" xfId="0" applyFont="1" applyBorder="1" applyAlignment="1">
      <alignment horizontal="right" vertical="center" wrapText="1"/>
    </xf>
    <xf numFmtId="10" fontId="5" fillId="0" borderId="1" xfId="0" applyNumberFormat="1" applyFont="1" applyBorder="1" applyAlignment="1">
      <alignment horizontal="right" vertical="center" wrapText="1"/>
    </xf>
    <xf numFmtId="9" fontId="5" fillId="0" borderId="1" xfId="0" applyNumberFormat="1" applyFont="1" applyBorder="1" applyAlignment="1">
      <alignment horizontal="right" vertical="center" wrapText="1"/>
    </xf>
    <xf numFmtId="10" fontId="5" fillId="0" borderId="1" xfId="1" applyNumberFormat="1" applyFont="1" applyBorder="1" applyAlignment="1">
      <alignment horizontal="right" vertical="center" wrapText="1"/>
    </xf>
    <xf numFmtId="164" fontId="5" fillId="0" borderId="1" xfId="1" applyNumberFormat="1" applyFont="1" applyBorder="1" applyAlignment="1">
      <alignment horizontal="right" vertical="center" wrapText="1"/>
    </xf>
    <xf numFmtId="164" fontId="5" fillId="0" borderId="1" xfId="0" applyNumberFormat="1" applyFont="1" applyBorder="1" applyAlignment="1">
      <alignment horizontal="right" vertical="center" wrapText="1"/>
    </xf>
    <xf numFmtId="9" fontId="5" fillId="0" borderId="1" xfId="1" applyFont="1" applyBorder="1" applyAlignment="1">
      <alignment horizontal="right" vertical="center" wrapText="1"/>
    </xf>
    <xf numFmtId="10" fontId="7" fillId="3" borderId="1" xfId="0" applyNumberFormat="1" applyFont="1" applyFill="1" applyBorder="1" applyAlignment="1">
      <alignment horizontal="right" wrapText="1"/>
    </xf>
    <xf numFmtId="10" fontId="9" fillId="2" borderId="1" xfId="0"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65" fontId="1" fillId="0" borderId="1" xfId="0" applyNumberFormat="1" applyFont="1" applyBorder="1" applyAlignment="1">
      <alignment horizontal="right" vertical="center" wrapText="1"/>
    </xf>
    <xf numFmtId="0" fontId="15" fillId="0" borderId="1" xfId="0" applyFont="1" applyBorder="1" applyAlignment="1">
      <alignment vertical="center" wrapText="1"/>
    </xf>
    <xf numFmtId="0" fontId="16" fillId="0" borderId="1" xfId="0" applyFont="1" applyBorder="1" applyAlignment="1">
      <alignment vertical="center" wrapText="1"/>
    </xf>
    <xf numFmtId="10" fontId="7" fillId="3" borderId="1" xfId="0" applyNumberFormat="1" applyFont="1" applyFill="1" applyBorder="1" applyAlignment="1">
      <alignment wrapText="1"/>
    </xf>
    <xf numFmtId="10" fontId="9" fillId="2" borderId="1" xfId="0" applyNumberFormat="1" applyFont="1" applyFill="1" applyBorder="1" applyAlignment="1">
      <alignment wrapText="1"/>
    </xf>
    <xf numFmtId="10" fontId="7" fillId="3" borderId="1" xfId="1" applyNumberFormat="1" applyFont="1" applyFill="1" applyBorder="1" applyAlignment="1">
      <alignment wrapText="1"/>
    </xf>
    <xf numFmtId="10" fontId="1" fillId="0" borderId="1" xfId="0" applyNumberFormat="1" applyFont="1" applyBorder="1" applyAlignment="1">
      <alignment horizontal="justify" vertical="center" wrapText="1"/>
    </xf>
    <xf numFmtId="164" fontId="5" fillId="0" borderId="1" xfId="0" applyNumberFormat="1" applyFont="1" applyBorder="1" applyAlignment="1">
      <alignment horizontal="justify" vertical="center" wrapText="1"/>
    </xf>
    <xf numFmtId="10" fontId="5" fillId="9" borderId="1" xfId="0" applyNumberFormat="1" applyFont="1" applyFill="1" applyBorder="1" applyAlignment="1">
      <alignment horizontal="justify" vertical="center" wrapText="1"/>
    </xf>
    <xf numFmtId="0" fontId="5" fillId="9" borderId="1" xfId="0" applyFont="1" applyFill="1" applyBorder="1" applyAlignment="1">
      <alignment horizontal="right" vertical="center" wrapText="1"/>
    </xf>
    <xf numFmtId="10" fontId="5" fillId="9" borderId="1" xfId="1" applyNumberFormat="1" applyFont="1" applyFill="1" applyBorder="1" applyAlignment="1">
      <alignment horizontal="right" vertical="center" wrapText="1"/>
    </xf>
    <xf numFmtId="1" fontId="5" fillId="9" borderId="1" xfId="0" applyNumberFormat="1" applyFont="1" applyFill="1" applyBorder="1" applyAlignment="1">
      <alignment horizontal="right" vertical="center" wrapText="1"/>
    </xf>
    <xf numFmtId="164" fontId="5" fillId="9" borderId="1" xfId="0" applyNumberFormat="1" applyFont="1" applyFill="1" applyBorder="1" applyAlignment="1">
      <alignment horizontal="justify" vertical="center" wrapText="1"/>
    </xf>
    <xf numFmtId="0" fontId="1" fillId="9" borderId="13" xfId="0" applyFont="1" applyFill="1" applyBorder="1" applyAlignment="1">
      <alignment horizontal="center" vertical="center" wrapText="1"/>
    </xf>
    <xf numFmtId="0" fontId="1" fillId="9" borderId="11" xfId="0" applyFont="1" applyFill="1" applyBorder="1" applyAlignment="1">
      <alignment horizontal="center" vertical="center" wrapText="1"/>
    </xf>
    <xf numFmtId="10" fontId="5" fillId="9" borderId="1" xfId="0" applyNumberFormat="1" applyFont="1" applyFill="1" applyBorder="1" applyAlignment="1">
      <alignment horizontal="right" vertical="center" wrapText="1"/>
    </xf>
    <xf numFmtId="165" fontId="5" fillId="0" borderId="1" xfId="0" applyNumberFormat="1" applyFont="1" applyBorder="1" applyAlignment="1">
      <alignment horizontal="right" vertical="center" wrapText="1"/>
    </xf>
    <xf numFmtId="0" fontId="1" fillId="9" borderId="14" xfId="0" applyFont="1" applyFill="1" applyBorder="1" applyAlignment="1">
      <alignment horizontal="center" vertical="center" wrapText="1"/>
    </xf>
    <xf numFmtId="0" fontId="1" fillId="0" borderId="13" xfId="0" applyFont="1" applyBorder="1" applyAlignment="1">
      <alignment horizontal="center" vertical="center" wrapText="1"/>
    </xf>
    <xf numFmtId="10" fontId="1" fillId="9" borderId="1" xfId="1" applyNumberFormat="1" applyFont="1" applyFill="1" applyBorder="1" applyAlignment="1">
      <alignment horizontal="right" vertical="center" wrapText="1"/>
    </xf>
    <xf numFmtId="0" fontId="16" fillId="9" borderId="1" xfId="0" applyFont="1" applyFill="1" applyBorder="1" applyAlignment="1">
      <alignmen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 fillId="0" borderId="14" xfId="0" applyFont="1" applyBorder="1" applyAlignment="1">
      <alignment horizontal="lef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 fillId="9" borderId="11" xfId="0" applyFont="1" applyFill="1" applyBorder="1" applyAlignment="1">
      <alignment horizontal="justify" vertical="center" wrapText="1"/>
    </xf>
    <xf numFmtId="0" fontId="1" fillId="9" borderId="13" xfId="0" applyFont="1" applyFill="1" applyBorder="1" applyAlignment="1">
      <alignment horizontal="left" vertical="center" wrapText="1"/>
    </xf>
  </cellXfs>
  <cellStyles count="4">
    <cellStyle name="Millares" xfId="3" builtinId="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270411</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9"/>
  <sheetViews>
    <sheetView tabSelected="1" topLeftCell="AH20" zoomScaleNormal="100" workbookViewId="0">
      <selection activeCell="AV22" sqref="AV22"/>
    </sheetView>
  </sheetViews>
  <sheetFormatPr defaultColWidth="10.85546875" defaultRowHeight="15"/>
  <cols>
    <col min="1" max="1" width="4.57031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27.570312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customWidth="1"/>
    <col min="25" max="25" width="40.28515625" style="1" customWidth="1"/>
    <col min="26" max="29" width="16.5703125" style="1" customWidth="1"/>
    <col min="30" max="30" width="33.42578125" style="1" customWidth="1"/>
    <col min="31" max="34" width="16.5703125" style="1" customWidth="1"/>
    <col min="35" max="35" width="43.7109375" style="1" customWidth="1"/>
    <col min="36" max="36" width="16.5703125" style="1" customWidth="1"/>
    <col min="37" max="38" width="22" style="1" customWidth="1"/>
    <col min="39" max="39" width="16.5703125" style="1" customWidth="1"/>
    <col min="40" max="40" width="34.85546875" style="1" customWidth="1"/>
    <col min="41" max="43" width="16.5703125" style="1" customWidth="1"/>
    <col min="44" max="44" width="21.5703125" style="1" customWidth="1"/>
    <col min="45" max="45" width="39.42578125" style="1" customWidth="1"/>
    <col min="46" max="16384" width="10.85546875" style="1"/>
  </cols>
  <sheetData>
    <row r="1" spans="1:45" s="33" customFormat="1" ht="70.5" customHeight="1">
      <c r="A1" s="129" t="s">
        <v>0</v>
      </c>
      <c r="B1" s="130"/>
      <c r="C1" s="130"/>
      <c r="D1" s="130"/>
      <c r="E1" s="130"/>
      <c r="F1" s="130"/>
      <c r="G1" s="130"/>
      <c r="H1" s="130"/>
      <c r="I1" s="130"/>
      <c r="J1" s="130"/>
      <c r="K1" s="130"/>
      <c r="L1" s="131" t="s">
        <v>1</v>
      </c>
      <c r="M1" s="131"/>
      <c r="N1" s="131"/>
      <c r="O1" s="131"/>
      <c r="P1" s="131"/>
    </row>
    <row r="2" spans="1:45" s="35" customFormat="1" ht="23.45" customHeight="1">
      <c r="A2" s="133" t="s">
        <v>2</v>
      </c>
      <c r="B2" s="134"/>
      <c r="C2" s="134"/>
      <c r="D2" s="134"/>
      <c r="E2" s="134"/>
      <c r="F2" s="134"/>
      <c r="G2" s="134"/>
      <c r="H2" s="134"/>
      <c r="I2" s="134"/>
      <c r="J2" s="134"/>
      <c r="K2" s="134"/>
      <c r="L2" s="34"/>
      <c r="M2" s="34"/>
      <c r="N2" s="34"/>
      <c r="O2" s="34"/>
      <c r="P2" s="34"/>
    </row>
    <row r="3" spans="1:45" s="33" customFormat="1"/>
    <row r="4" spans="1:45" s="33" customFormat="1" ht="29.1" customHeight="1">
      <c r="F4" s="136" t="s">
        <v>3</v>
      </c>
      <c r="G4" s="137"/>
      <c r="H4" s="137"/>
      <c r="I4" s="137"/>
      <c r="J4" s="137"/>
      <c r="K4" s="138"/>
    </row>
    <row r="5" spans="1:45" s="33" customFormat="1" ht="15" customHeight="1">
      <c r="F5" s="2" t="s">
        <v>4</v>
      </c>
      <c r="G5" s="2" t="s">
        <v>5</v>
      </c>
      <c r="H5" s="136" t="s">
        <v>6</v>
      </c>
      <c r="I5" s="137"/>
      <c r="J5" s="137"/>
      <c r="K5" s="138"/>
    </row>
    <row r="6" spans="1:45" s="33" customFormat="1" ht="18.75" customHeight="1">
      <c r="F6" s="32">
        <v>1</v>
      </c>
      <c r="G6" s="32" t="s">
        <v>7</v>
      </c>
      <c r="H6" s="139" t="s">
        <v>8</v>
      </c>
      <c r="I6" s="139"/>
      <c r="J6" s="139"/>
      <c r="K6" s="139"/>
    </row>
    <row r="7" spans="1:45" s="33" customFormat="1" ht="41.25" customHeight="1">
      <c r="F7" s="32">
        <v>2</v>
      </c>
      <c r="G7" s="32" t="s">
        <v>9</v>
      </c>
      <c r="H7" s="139" t="s">
        <v>10</v>
      </c>
      <c r="I7" s="139"/>
      <c r="J7" s="139"/>
      <c r="K7" s="139"/>
    </row>
    <row r="8" spans="1:45" s="33" customFormat="1" ht="63.75" customHeight="1">
      <c r="F8" s="32">
        <v>3</v>
      </c>
      <c r="G8" s="32" t="s">
        <v>11</v>
      </c>
      <c r="H8" s="139" t="s">
        <v>12</v>
      </c>
      <c r="I8" s="139"/>
      <c r="J8" s="139"/>
      <c r="K8" s="139"/>
    </row>
    <row r="9" spans="1:45" s="33" customFormat="1" ht="40.5" customHeight="1">
      <c r="F9" s="91">
        <v>4</v>
      </c>
      <c r="G9" s="91" t="s">
        <v>13</v>
      </c>
      <c r="H9" s="140" t="s">
        <v>14</v>
      </c>
      <c r="I9" s="140"/>
      <c r="J9" s="140"/>
      <c r="K9" s="140"/>
    </row>
    <row r="10" spans="1:45" s="33" customFormat="1" ht="38.25" customHeight="1">
      <c r="F10" s="94">
        <v>5</v>
      </c>
      <c r="G10" s="94" t="s">
        <v>15</v>
      </c>
      <c r="H10" s="135" t="s">
        <v>16</v>
      </c>
      <c r="I10" s="135"/>
      <c r="J10" s="135"/>
      <c r="K10" s="135"/>
    </row>
    <row r="11" spans="1:45" s="33" customFormat="1" ht="38.25" customHeight="1">
      <c r="F11" s="90">
        <v>6</v>
      </c>
      <c r="G11" s="95" t="s">
        <v>17</v>
      </c>
      <c r="H11" s="141" t="s">
        <v>18</v>
      </c>
      <c r="I11" s="141"/>
      <c r="J11" s="141"/>
      <c r="K11" s="141"/>
    </row>
    <row r="12" spans="1:45" s="33" customFormat="1"/>
    <row r="13" spans="1:45" ht="14.45" customHeight="1">
      <c r="A13" s="128" t="s">
        <v>19</v>
      </c>
      <c r="B13" s="128"/>
      <c r="C13" s="128" t="s">
        <v>20</v>
      </c>
      <c r="D13" s="128" t="s">
        <v>21</v>
      </c>
      <c r="E13" s="128"/>
      <c r="F13" s="128"/>
      <c r="G13" s="132" t="s">
        <v>22</v>
      </c>
      <c r="H13" s="132"/>
      <c r="I13" s="132"/>
      <c r="J13" s="132"/>
      <c r="K13" s="132"/>
      <c r="L13" s="132"/>
      <c r="M13" s="132"/>
      <c r="N13" s="132"/>
      <c r="O13" s="132"/>
      <c r="P13" s="132"/>
      <c r="Q13" s="132"/>
      <c r="R13" s="128" t="s">
        <v>23</v>
      </c>
      <c r="S13" s="128"/>
      <c r="T13" s="128"/>
      <c r="U13" s="128"/>
      <c r="V13" s="98" t="s">
        <v>24</v>
      </c>
      <c r="W13" s="99"/>
      <c r="X13" s="99"/>
      <c r="Y13" s="99"/>
      <c r="Z13" s="100"/>
      <c r="AA13" s="104" t="s">
        <v>25</v>
      </c>
      <c r="AB13" s="105"/>
      <c r="AC13" s="105"/>
      <c r="AD13" s="105"/>
      <c r="AE13" s="106"/>
      <c r="AF13" s="110" t="s">
        <v>26</v>
      </c>
      <c r="AG13" s="111"/>
      <c r="AH13" s="111"/>
      <c r="AI13" s="111"/>
      <c r="AJ13" s="112"/>
      <c r="AK13" s="116" t="s">
        <v>27</v>
      </c>
      <c r="AL13" s="117"/>
      <c r="AM13" s="117"/>
      <c r="AN13" s="117"/>
      <c r="AO13" s="118"/>
      <c r="AP13" s="122" t="s">
        <v>28</v>
      </c>
      <c r="AQ13" s="123"/>
      <c r="AR13" s="123"/>
      <c r="AS13" s="124"/>
    </row>
    <row r="14" spans="1:45" ht="14.45" customHeight="1">
      <c r="A14" s="128"/>
      <c r="B14" s="128"/>
      <c r="C14" s="128"/>
      <c r="D14" s="128"/>
      <c r="E14" s="128"/>
      <c r="F14" s="128"/>
      <c r="G14" s="132"/>
      <c r="H14" s="132"/>
      <c r="I14" s="132"/>
      <c r="J14" s="132"/>
      <c r="K14" s="132"/>
      <c r="L14" s="132"/>
      <c r="M14" s="132"/>
      <c r="N14" s="132"/>
      <c r="O14" s="132"/>
      <c r="P14" s="132"/>
      <c r="Q14" s="132"/>
      <c r="R14" s="128"/>
      <c r="S14" s="128"/>
      <c r="T14" s="128"/>
      <c r="U14" s="128"/>
      <c r="V14" s="101"/>
      <c r="W14" s="102"/>
      <c r="X14" s="102"/>
      <c r="Y14" s="102"/>
      <c r="Z14" s="103"/>
      <c r="AA14" s="107"/>
      <c r="AB14" s="108"/>
      <c r="AC14" s="108"/>
      <c r="AD14" s="108"/>
      <c r="AE14" s="109"/>
      <c r="AF14" s="113"/>
      <c r="AG14" s="114"/>
      <c r="AH14" s="114"/>
      <c r="AI14" s="114"/>
      <c r="AJ14" s="115"/>
      <c r="AK14" s="119"/>
      <c r="AL14" s="120"/>
      <c r="AM14" s="120"/>
      <c r="AN14" s="120"/>
      <c r="AO14" s="121"/>
      <c r="AP14" s="125"/>
      <c r="AQ14" s="126"/>
      <c r="AR14" s="126"/>
      <c r="AS14" s="127"/>
    </row>
    <row r="15" spans="1:45" ht="45">
      <c r="A15" s="2" t="s">
        <v>29</v>
      </c>
      <c r="B15" s="2" t="s">
        <v>30</v>
      </c>
      <c r="C15" s="128"/>
      <c r="D15" s="2" t="s">
        <v>31</v>
      </c>
      <c r="E15" s="2" t="s">
        <v>32</v>
      </c>
      <c r="F15" s="2" t="s">
        <v>33</v>
      </c>
      <c r="G15" s="18" t="s">
        <v>34</v>
      </c>
      <c r="H15" s="18" t="s">
        <v>35</v>
      </c>
      <c r="I15" s="18" t="s">
        <v>36</v>
      </c>
      <c r="J15" s="18" t="s">
        <v>37</v>
      </c>
      <c r="K15" s="18" t="s">
        <v>38</v>
      </c>
      <c r="L15" s="18" t="s">
        <v>39</v>
      </c>
      <c r="M15" s="18" t="s">
        <v>40</v>
      </c>
      <c r="N15" s="18" t="s">
        <v>41</v>
      </c>
      <c r="O15" s="18" t="s">
        <v>42</v>
      </c>
      <c r="P15" s="18" t="s">
        <v>43</v>
      </c>
      <c r="Q15" s="18" t="s">
        <v>44</v>
      </c>
      <c r="R15" s="2" t="s">
        <v>45</v>
      </c>
      <c r="S15" s="2" t="s">
        <v>46</v>
      </c>
      <c r="T15" s="2" t="s">
        <v>47</v>
      </c>
      <c r="U15" s="2" t="s">
        <v>48</v>
      </c>
      <c r="V15" s="3" t="s">
        <v>49</v>
      </c>
      <c r="W15" s="3" t="s">
        <v>50</v>
      </c>
      <c r="X15" s="3" t="s">
        <v>51</v>
      </c>
      <c r="Y15" s="3" t="s">
        <v>52</v>
      </c>
      <c r="Z15" s="3" t="s">
        <v>53</v>
      </c>
      <c r="AA15" s="21" t="s">
        <v>49</v>
      </c>
      <c r="AB15" s="21" t="s">
        <v>50</v>
      </c>
      <c r="AC15" s="21" t="s">
        <v>51</v>
      </c>
      <c r="AD15" s="21" t="s">
        <v>52</v>
      </c>
      <c r="AE15" s="21" t="s">
        <v>53</v>
      </c>
      <c r="AF15" s="22" t="s">
        <v>49</v>
      </c>
      <c r="AG15" s="22" t="s">
        <v>50</v>
      </c>
      <c r="AH15" s="22" t="s">
        <v>51</v>
      </c>
      <c r="AI15" s="22" t="s">
        <v>52</v>
      </c>
      <c r="AJ15" s="22" t="s">
        <v>53</v>
      </c>
      <c r="AK15" s="23" t="s">
        <v>49</v>
      </c>
      <c r="AL15" s="23" t="s">
        <v>50</v>
      </c>
      <c r="AM15" s="23" t="s">
        <v>51</v>
      </c>
      <c r="AN15" s="23" t="s">
        <v>52</v>
      </c>
      <c r="AO15" s="23" t="s">
        <v>53</v>
      </c>
      <c r="AP15" s="4" t="s">
        <v>49</v>
      </c>
      <c r="AQ15" s="4" t="s">
        <v>50</v>
      </c>
      <c r="AR15" s="4" t="s">
        <v>51</v>
      </c>
      <c r="AS15" s="4" t="s">
        <v>52</v>
      </c>
    </row>
    <row r="16" spans="1:45" s="27" customFormat="1" ht="199.5">
      <c r="A16" s="20">
        <v>4</v>
      </c>
      <c r="B16" s="19" t="s">
        <v>54</v>
      </c>
      <c r="C16" s="19" t="s">
        <v>55</v>
      </c>
      <c r="D16" s="20">
        <v>1</v>
      </c>
      <c r="E16" s="19" t="s">
        <v>56</v>
      </c>
      <c r="F16" s="19" t="s">
        <v>57</v>
      </c>
      <c r="G16" s="19" t="s">
        <v>58</v>
      </c>
      <c r="H16" s="19" t="s">
        <v>59</v>
      </c>
      <c r="I16" s="28" t="s">
        <v>60</v>
      </c>
      <c r="J16" s="19" t="s">
        <v>61</v>
      </c>
      <c r="K16" s="19" t="s">
        <v>62</v>
      </c>
      <c r="L16" s="29">
        <v>0</v>
      </c>
      <c r="M16" s="29">
        <v>0.1</v>
      </c>
      <c r="N16" s="29">
        <v>0.2</v>
      </c>
      <c r="O16" s="29">
        <v>0.4</v>
      </c>
      <c r="P16" s="29">
        <f t="shared" ref="P16:P22" si="0">O16</f>
        <v>0.4</v>
      </c>
      <c r="Q16" s="19" t="s">
        <v>63</v>
      </c>
      <c r="R16" s="19" t="s">
        <v>64</v>
      </c>
      <c r="S16" s="19" t="s">
        <v>65</v>
      </c>
      <c r="T16" s="19" t="s">
        <v>66</v>
      </c>
      <c r="U16" s="19" t="s">
        <v>67</v>
      </c>
      <c r="V16" s="57">
        <f t="shared" ref="V16:V29" si="1">L16</f>
        <v>0</v>
      </c>
      <c r="W16" s="59">
        <v>0</v>
      </c>
      <c r="X16" s="59">
        <f>IFERROR(IF(W16/V16&gt;100%,100%,W16/V16),0)</f>
        <v>0</v>
      </c>
      <c r="Y16" s="19" t="s">
        <v>68</v>
      </c>
      <c r="Z16" s="19" t="s">
        <v>68</v>
      </c>
      <c r="AA16" s="29">
        <f t="shared" ref="AA16:AA29" si="2">M16</f>
        <v>0.1</v>
      </c>
      <c r="AB16" s="28">
        <v>1.6E-2</v>
      </c>
      <c r="AC16" s="54">
        <f>IFERROR(IF(AB16/AA16&gt;100%,100%,AB16/AA16),0)</f>
        <v>0.16</v>
      </c>
      <c r="AD16" s="19" t="s">
        <v>69</v>
      </c>
      <c r="AE16" s="19" t="s">
        <v>70</v>
      </c>
      <c r="AF16" s="57">
        <f t="shared" ref="AF16:AF29" si="3">N16</f>
        <v>0.2</v>
      </c>
      <c r="AG16" s="59">
        <v>0.04</v>
      </c>
      <c r="AH16" s="60">
        <f>IFERROR(IF(AG16/AF16&gt;100%,100%,AG16/AF16),0)</f>
        <v>0.19999999999999998</v>
      </c>
      <c r="AI16" s="19" t="s">
        <v>71</v>
      </c>
      <c r="AJ16" s="19" t="s">
        <v>72</v>
      </c>
      <c r="AK16" s="57">
        <f t="shared" ref="AK16:AK29" si="4">O16</f>
        <v>0.4</v>
      </c>
      <c r="AL16" s="59">
        <v>0.1187</v>
      </c>
      <c r="AM16" s="60">
        <f>IFERROR(IF(AL16/AK16&gt;100%,100%,AL16/AK16),0)</f>
        <v>0.29674999999999996</v>
      </c>
      <c r="AN16" s="19" t="s">
        <v>73</v>
      </c>
      <c r="AO16" s="19" t="s">
        <v>74</v>
      </c>
      <c r="AP16" s="57">
        <f t="shared" ref="AP16:AP29" si="5">P16</f>
        <v>0.4</v>
      </c>
      <c r="AQ16" s="76">
        <f>IFERROR(MAX(W16,AB16,AG16,AL16),0)</f>
        <v>0.1187</v>
      </c>
      <c r="AR16" s="60">
        <f>IFERROR(IF(AQ16/AP16&gt;100%,100%,AQ16/AP16),0)</f>
        <v>0.29674999999999996</v>
      </c>
      <c r="AS16" s="19" t="s">
        <v>75</v>
      </c>
    </row>
    <row r="17" spans="1:45" s="27" customFormat="1" ht="150">
      <c r="A17" s="20">
        <v>3</v>
      </c>
      <c r="B17" s="19" t="s">
        <v>76</v>
      </c>
      <c r="C17" s="19" t="s">
        <v>77</v>
      </c>
      <c r="D17" s="20">
        <v>2</v>
      </c>
      <c r="E17" s="19" t="s">
        <v>78</v>
      </c>
      <c r="F17" s="19" t="s">
        <v>57</v>
      </c>
      <c r="G17" s="19" t="s">
        <v>79</v>
      </c>
      <c r="H17" s="19" t="s">
        <v>80</v>
      </c>
      <c r="I17" s="19" t="s">
        <v>81</v>
      </c>
      <c r="J17" s="19" t="s">
        <v>61</v>
      </c>
      <c r="K17" s="19" t="s">
        <v>62</v>
      </c>
      <c r="L17" s="29">
        <v>0.12</v>
      </c>
      <c r="M17" s="29">
        <v>0.34</v>
      </c>
      <c r="N17" s="29">
        <v>0.51</v>
      </c>
      <c r="O17" s="29">
        <v>0.68</v>
      </c>
      <c r="P17" s="29">
        <f t="shared" si="0"/>
        <v>0.68</v>
      </c>
      <c r="Q17" s="19" t="s">
        <v>63</v>
      </c>
      <c r="R17" s="19" t="s">
        <v>82</v>
      </c>
      <c r="S17" s="19" t="s">
        <v>83</v>
      </c>
      <c r="T17" s="19" t="s">
        <v>66</v>
      </c>
      <c r="U17" s="19" t="s">
        <v>67</v>
      </c>
      <c r="V17" s="57">
        <f t="shared" si="1"/>
        <v>0.12</v>
      </c>
      <c r="W17" s="59">
        <v>0.20369999999999999</v>
      </c>
      <c r="X17" s="59">
        <f t="shared" ref="X17:X20" si="6">IFERROR(IF(W17/V17&gt;100%,100%,W17/V17),0)</f>
        <v>1</v>
      </c>
      <c r="Y17" s="19" t="s">
        <v>84</v>
      </c>
      <c r="Z17" s="19" t="s">
        <v>85</v>
      </c>
      <c r="AA17" s="29">
        <f t="shared" si="2"/>
        <v>0.34</v>
      </c>
      <c r="AB17" s="83">
        <v>0.36880000000000002</v>
      </c>
      <c r="AC17" s="54">
        <f t="shared" ref="AC17:AC29" si="7">IFERROR(IF(AB17/AA17&gt;100%,100%,AB17/AA17),0)</f>
        <v>1</v>
      </c>
      <c r="AD17" s="19" t="s">
        <v>86</v>
      </c>
      <c r="AE17" s="19" t="s">
        <v>70</v>
      </c>
      <c r="AF17" s="57">
        <f t="shared" si="3"/>
        <v>0.51</v>
      </c>
      <c r="AG17" s="59">
        <v>0.80510000000000004</v>
      </c>
      <c r="AH17" s="60">
        <f t="shared" ref="AH17:AH28" si="8">IFERROR(IF(AG17/AF17&gt;100%,100%,AG17/AF17),0)</f>
        <v>1</v>
      </c>
      <c r="AI17" s="19" t="s">
        <v>87</v>
      </c>
      <c r="AJ17" s="19" t="s">
        <v>88</v>
      </c>
      <c r="AK17" s="57">
        <f t="shared" si="4"/>
        <v>0.68</v>
      </c>
      <c r="AL17" s="59">
        <v>0.8639</v>
      </c>
      <c r="AM17" s="60">
        <f t="shared" ref="AM17:AM29" si="9">IFERROR(IF(AL17/AK17&gt;100%,100%,AL17/AK17),0)</f>
        <v>1</v>
      </c>
      <c r="AN17" s="19" t="s">
        <v>89</v>
      </c>
      <c r="AO17" s="19" t="s">
        <v>74</v>
      </c>
      <c r="AP17" s="57">
        <f t="shared" si="5"/>
        <v>0.68</v>
      </c>
      <c r="AQ17" s="76">
        <f>IFERROR(MAX(W17,AB17,AG17,AL17),0)</f>
        <v>0.8639</v>
      </c>
      <c r="AR17" s="60">
        <f t="shared" ref="AR17:AR28" si="10">IFERROR(IF(AQ17/AP17&gt;100%,100%,AQ17/AP17),0)</f>
        <v>1</v>
      </c>
      <c r="AS17" s="79" t="s">
        <v>90</v>
      </c>
    </row>
    <row r="18" spans="1:45" s="27" customFormat="1" ht="150">
      <c r="A18" s="20">
        <v>3</v>
      </c>
      <c r="B18" s="19" t="s">
        <v>76</v>
      </c>
      <c r="C18" s="19" t="s">
        <v>77</v>
      </c>
      <c r="D18" s="20">
        <v>3</v>
      </c>
      <c r="E18" s="19" t="s">
        <v>91</v>
      </c>
      <c r="F18" s="19" t="s">
        <v>57</v>
      </c>
      <c r="G18" s="19" t="s">
        <v>92</v>
      </c>
      <c r="H18" s="19" t="s">
        <v>93</v>
      </c>
      <c r="I18" s="19" t="s">
        <v>94</v>
      </c>
      <c r="J18" s="19" t="s">
        <v>61</v>
      </c>
      <c r="K18" s="19" t="s">
        <v>62</v>
      </c>
      <c r="L18" s="29">
        <v>0.12</v>
      </c>
      <c r="M18" s="29">
        <v>0.3</v>
      </c>
      <c r="N18" s="29">
        <v>0.48</v>
      </c>
      <c r="O18" s="29">
        <v>0.65</v>
      </c>
      <c r="P18" s="29">
        <f t="shared" si="0"/>
        <v>0.65</v>
      </c>
      <c r="Q18" s="19" t="s">
        <v>63</v>
      </c>
      <c r="R18" s="19" t="s">
        <v>82</v>
      </c>
      <c r="S18" s="19" t="s">
        <v>83</v>
      </c>
      <c r="T18" s="19" t="s">
        <v>66</v>
      </c>
      <c r="U18" s="19" t="s">
        <v>67</v>
      </c>
      <c r="V18" s="57">
        <f t="shared" si="1"/>
        <v>0.12</v>
      </c>
      <c r="W18" s="59">
        <v>0.14979999999999999</v>
      </c>
      <c r="X18" s="59">
        <f t="shared" si="6"/>
        <v>1</v>
      </c>
      <c r="Y18" s="19" t="s">
        <v>84</v>
      </c>
      <c r="Z18" s="19" t="s">
        <v>85</v>
      </c>
      <c r="AA18" s="29">
        <f t="shared" si="2"/>
        <v>0.3</v>
      </c>
      <c r="AB18" s="83">
        <v>0.18629999999999999</v>
      </c>
      <c r="AC18" s="54">
        <f t="shared" si="7"/>
        <v>0.621</v>
      </c>
      <c r="AD18" s="19" t="s">
        <v>95</v>
      </c>
      <c r="AE18" s="19" t="s">
        <v>70</v>
      </c>
      <c r="AF18" s="57">
        <f t="shared" si="3"/>
        <v>0.48</v>
      </c>
      <c r="AG18" s="59">
        <v>0.21229999999999999</v>
      </c>
      <c r="AH18" s="60">
        <f t="shared" si="8"/>
        <v>0.44229166666666664</v>
      </c>
      <c r="AI18" s="19" t="s">
        <v>96</v>
      </c>
      <c r="AJ18" s="19" t="s">
        <v>88</v>
      </c>
      <c r="AK18" s="57">
        <f t="shared" si="4"/>
        <v>0.65</v>
      </c>
      <c r="AL18" s="59">
        <v>0.2462</v>
      </c>
      <c r="AM18" s="60">
        <f t="shared" si="9"/>
        <v>0.37876923076923075</v>
      </c>
      <c r="AN18" s="19" t="s">
        <v>97</v>
      </c>
      <c r="AO18" s="19" t="s">
        <v>74</v>
      </c>
      <c r="AP18" s="57">
        <f t="shared" si="5"/>
        <v>0.65</v>
      </c>
      <c r="AQ18" s="76">
        <f>IFERROR(MAX(W18,AB18,AG18,AL18),0)</f>
        <v>0.2462</v>
      </c>
      <c r="AR18" s="60">
        <f t="shared" si="10"/>
        <v>0.37876923076923075</v>
      </c>
      <c r="AS18" s="79" t="s">
        <v>98</v>
      </c>
    </row>
    <row r="19" spans="1:45" s="27" customFormat="1" ht="299.25">
      <c r="A19" s="20">
        <v>3</v>
      </c>
      <c r="B19" s="19" t="s">
        <v>76</v>
      </c>
      <c r="C19" s="19" t="s">
        <v>77</v>
      </c>
      <c r="D19" s="20">
        <v>4</v>
      </c>
      <c r="E19" s="19" t="s">
        <v>99</v>
      </c>
      <c r="F19" s="19" t="s">
        <v>57</v>
      </c>
      <c r="G19" s="19" t="s">
        <v>100</v>
      </c>
      <c r="H19" s="19" t="s">
        <v>101</v>
      </c>
      <c r="I19" s="28" t="s">
        <v>102</v>
      </c>
      <c r="J19" s="19" t="s">
        <v>61</v>
      </c>
      <c r="K19" s="19" t="s">
        <v>62</v>
      </c>
      <c r="L19" s="29">
        <v>0.18</v>
      </c>
      <c r="M19" s="29">
        <v>0.35</v>
      </c>
      <c r="N19" s="29">
        <v>0.7</v>
      </c>
      <c r="O19" s="29">
        <v>0.97</v>
      </c>
      <c r="P19" s="29">
        <f t="shared" si="0"/>
        <v>0.97</v>
      </c>
      <c r="Q19" s="19" t="s">
        <v>63</v>
      </c>
      <c r="R19" s="19" t="s">
        <v>82</v>
      </c>
      <c r="S19" s="19" t="s">
        <v>83</v>
      </c>
      <c r="T19" s="19" t="s">
        <v>66</v>
      </c>
      <c r="U19" s="19" t="s">
        <v>67</v>
      </c>
      <c r="V19" s="57">
        <f t="shared" si="1"/>
        <v>0.18</v>
      </c>
      <c r="W19" s="59">
        <v>0.13320000000000001</v>
      </c>
      <c r="X19" s="59">
        <f>IFERROR(IF(W19/V19&gt;100%,100%,W19/V19),0)</f>
        <v>0.7400000000000001</v>
      </c>
      <c r="Y19" s="19" t="s">
        <v>103</v>
      </c>
      <c r="Z19" s="19" t="s">
        <v>85</v>
      </c>
      <c r="AA19" s="29">
        <f t="shared" si="2"/>
        <v>0.35</v>
      </c>
      <c r="AB19" s="83">
        <v>0.3513</v>
      </c>
      <c r="AC19" s="54">
        <f>IFERROR(IF(AB19/AA19&gt;100%,100%,AB19/AA19),0)</f>
        <v>1</v>
      </c>
      <c r="AD19" s="19" t="s">
        <v>104</v>
      </c>
      <c r="AE19" s="19" t="s">
        <v>70</v>
      </c>
      <c r="AF19" s="57">
        <f t="shared" si="3"/>
        <v>0.7</v>
      </c>
      <c r="AG19" s="61">
        <v>0.52</v>
      </c>
      <c r="AH19" s="60">
        <f>IFERROR(IF(AG19/AF19&gt;100%,100%,AG19/AF19),0)</f>
        <v>0.74285714285714288</v>
      </c>
      <c r="AI19" s="19" t="s">
        <v>105</v>
      </c>
      <c r="AJ19" s="19" t="s">
        <v>106</v>
      </c>
      <c r="AK19" s="57">
        <f t="shared" si="4"/>
        <v>0.97</v>
      </c>
      <c r="AL19" s="59">
        <v>0.95189999999999997</v>
      </c>
      <c r="AM19" s="60">
        <f t="shared" si="9"/>
        <v>0.98134020618556705</v>
      </c>
      <c r="AN19" s="19" t="s">
        <v>107</v>
      </c>
      <c r="AO19" s="19" t="s">
        <v>74</v>
      </c>
      <c r="AP19" s="57">
        <f t="shared" si="5"/>
        <v>0.97</v>
      </c>
      <c r="AQ19" s="76">
        <f>IFERROR(MAX(W19,AB19,AG19,AL19),0)</f>
        <v>0.95189999999999997</v>
      </c>
      <c r="AR19" s="60">
        <f>IFERROR(IF(AQ19/AP19&gt;100%,100%,AQ19/AP19),0)</f>
        <v>0.98134020618556705</v>
      </c>
      <c r="AS19" s="79" t="s">
        <v>108</v>
      </c>
    </row>
    <row r="20" spans="1:45" s="27" customFormat="1" ht="363.75" customHeight="1">
      <c r="A20" s="20">
        <v>3</v>
      </c>
      <c r="B20" s="19" t="s">
        <v>76</v>
      </c>
      <c r="C20" s="19" t="s">
        <v>77</v>
      </c>
      <c r="D20" s="20">
        <v>5</v>
      </c>
      <c r="E20" s="19" t="s">
        <v>109</v>
      </c>
      <c r="F20" s="19" t="s">
        <v>57</v>
      </c>
      <c r="G20" s="19" t="s">
        <v>110</v>
      </c>
      <c r="H20" s="19" t="s">
        <v>111</v>
      </c>
      <c r="I20" s="28" t="s">
        <v>112</v>
      </c>
      <c r="J20" s="19" t="s">
        <v>61</v>
      </c>
      <c r="K20" s="19" t="s">
        <v>62</v>
      </c>
      <c r="L20" s="29">
        <v>0.05</v>
      </c>
      <c r="M20" s="29">
        <v>0.15</v>
      </c>
      <c r="N20" s="29">
        <v>0.33</v>
      </c>
      <c r="O20" s="29">
        <v>0.51</v>
      </c>
      <c r="P20" s="29">
        <f t="shared" si="0"/>
        <v>0.51</v>
      </c>
      <c r="Q20" s="19" t="s">
        <v>63</v>
      </c>
      <c r="R20" s="19" t="s">
        <v>82</v>
      </c>
      <c r="S20" s="19" t="s">
        <v>83</v>
      </c>
      <c r="T20" s="19" t="s">
        <v>66</v>
      </c>
      <c r="U20" s="19" t="s">
        <v>67</v>
      </c>
      <c r="V20" s="57">
        <f t="shared" si="1"/>
        <v>0.05</v>
      </c>
      <c r="W20" s="59">
        <v>9.4000000000000004E-3</v>
      </c>
      <c r="X20" s="59">
        <f t="shared" si="6"/>
        <v>0.188</v>
      </c>
      <c r="Y20" s="19" t="s">
        <v>113</v>
      </c>
      <c r="Z20" s="19" t="s">
        <v>85</v>
      </c>
      <c r="AA20" s="29">
        <f t="shared" si="2"/>
        <v>0.15</v>
      </c>
      <c r="AB20" s="83">
        <v>0.13150000000000001</v>
      </c>
      <c r="AC20" s="54">
        <f t="shared" si="7"/>
        <v>0.87666666666666671</v>
      </c>
      <c r="AD20" s="19" t="s">
        <v>114</v>
      </c>
      <c r="AE20" s="19" t="s">
        <v>70</v>
      </c>
      <c r="AF20" s="57">
        <f t="shared" si="3"/>
        <v>0.33</v>
      </c>
      <c r="AG20" s="61">
        <v>0.28999999999999998</v>
      </c>
      <c r="AH20" s="60">
        <f t="shared" si="8"/>
        <v>0.87878787878787867</v>
      </c>
      <c r="AI20" s="19" t="s">
        <v>115</v>
      </c>
      <c r="AJ20" s="19" t="s">
        <v>116</v>
      </c>
      <c r="AK20" s="57">
        <f t="shared" si="4"/>
        <v>0.51</v>
      </c>
      <c r="AL20" s="59">
        <v>0.4718</v>
      </c>
      <c r="AM20" s="60">
        <f t="shared" si="9"/>
        <v>0.92509803921568623</v>
      </c>
      <c r="AN20" s="19" t="s">
        <v>117</v>
      </c>
      <c r="AO20" s="19" t="s">
        <v>74</v>
      </c>
      <c r="AP20" s="57">
        <f t="shared" si="5"/>
        <v>0.51</v>
      </c>
      <c r="AQ20" s="76">
        <f>IFERROR(MAX(W20,AB20,AG20,AL20),0)</f>
        <v>0.4718</v>
      </c>
      <c r="AR20" s="60">
        <f t="shared" si="10"/>
        <v>0.92509803921568623</v>
      </c>
      <c r="AS20" s="79" t="s">
        <v>118</v>
      </c>
    </row>
    <row r="21" spans="1:45" s="27" customFormat="1" ht="238.5" customHeight="1">
      <c r="A21" s="20">
        <v>3</v>
      </c>
      <c r="B21" s="19" t="s">
        <v>76</v>
      </c>
      <c r="C21" s="19" t="s">
        <v>77</v>
      </c>
      <c r="D21" s="20">
        <v>6</v>
      </c>
      <c r="E21" s="19" t="s">
        <v>119</v>
      </c>
      <c r="F21" s="19" t="s">
        <v>57</v>
      </c>
      <c r="G21" s="19" t="s">
        <v>120</v>
      </c>
      <c r="H21" s="19" t="s">
        <v>121</v>
      </c>
      <c r="I21" s="19" t="s">
        <v>122</v>
      </c>
      <c r="J21" s="19" t="s">
        <v>123</v>
      </c>
      <c r="K21" s="19" t="s">
        <v>62</v>
      </c>
      <c r="L21" s="29">
        <v>0.97</v>
      </c>
      <c r="M21" s="29">
        <v>0.97</v>
      </c>
      <c r="N21" s="29">
        <v>0.97</v>
      </c>
      <c r="O21" s="29">
        <v>0.97</v>
      </c>
      <c r="P21" s="29">
        <f t="shared" si="0"/>
        <v>0.97</v>
      </c>
      <c r="Q21" s="19" t="s">
        <v>63</v>
      </c>
      <c r="R21" s="19" t="s">
        <v>82</v>
      </c>
      <c r="S21" s="19" t="s">
        <v>124</v>
      </c>
      <c r="T21" s="19" t="s">
        <v>66</v>
      </c>
      <c r="U21" s="19" t="s">
        <v>67</v>
      </c>
      <c r="V21" s="57">
        <f t="shared" si="1"/>
        <v>0.97</v>
      </c>
      <c r="W21" s="61">
        <v>0.79</v>
      </c>
      <c r="X21" s="59">
        <f>IFERROR(IF(W21/V21&gt;100%,100%,W21/V21),0)</f>
        <v>0.81443298969072175</v>
      </c>
      <c r="Y21" s="19" t="s">
        <v>125</v>
      </c>
      <c r="Z21" s="19" t="s">
        <v>85</v>
      </c>
      <c r="AA21" s="29">
        <f t="shared" si="2"/>
        <v>0.97</v>
      </c>
      <c r="AB21" s="28">
        <v>1</v>
      </c>
      <c r="AC21" s="54">
        <f t="shared" si="7"/>
        <v>1</v>
      </c>
      <c r="AD21" s="19" t="s">
        <v>126</v>
      </c>
      <c r="AE21" s="19" t="s">
        <v>70</v>
      </c>
      <c r="AF21" s="57">
        <f t="shared" si="3"/>
        <v>0.97</v>
      </c>
      <c r="AG21" s="61">
        <v>0.94</v>
      </c>
      <c r="AH21" s="60">
        <f t="shared" si="8"/>
        <v>0.96907216494845361</v>
      </c>
      <c r="AI21" s="19" t="s">
        <v>127</v>
      </c>
      <c r="AJ21" s="19" t="s">
        <v>128</v>
      </c>
      <c r="AK21" s="57">
        <f t="shared" si="4"/>
        <v>0.97</v>
      </c>
      <c r="AL21" s="61">
        <v>0.24</v>
      </c>
      <c r="AM21" s="60">
        <f t="shared" si="9"/>
        <v>0.24742268041237114</v>
      </c>
      <c r="AN21" s="19" t="s">
        <v>129</v>
      </c>
      <c r="AO21" s="19" t="s">
        <v>74</v>
      </c>
      <c r="AP21" s="57">
        <f t="shared" si="5"/>
        <v>0.97</v>
      </c>
      <c r="AQ21" s="76">
        <f>IFERROR(AVERAGE(W21,AB21,AG21,AL21)*1,0)</f>
        <v>0.74249999999999994</v>
      </c>
      <c r="AR21" s="60">
        <f t="shared" si="10"/>
        <v>0.76546391752577314</v>
      </c>
      <c r="AS21" s="79" t="s">
        <v>130</v>
      </c>
    </row>
    <row r="22" spans="1:45" s="27" customFormat="1" ht="273.75" customHeight="1">
      <c r="A22" s="20">
        <v>3</v>
      </c>
      <c r="B22" s="19" t="s">
        <v>76</v>
      </c>
      <c r="C22" s="19" t="s">
        <v>77</v>
      </c>
      <c r="D22" s="20">
        <v>7</v>
      </c>
      <c r="E22" s="19" t="s">
        <v>131</v>
      </c>
      <c r="F22" s="19" t="s">
        <v>132</v>
      </c>
      <c r="G22" s="19" t="s">
        <v>133</v>
      </c>
      <c r="H22" s="19" t="s">
        <v>134</v>
      </c>
      <c r="I22" s="19" t="s">
        <v>135</v>
      </c>
      <c r="J22" s="19" t="s">
        <v>61</v>
      </c>
      <c r="K22" s="19" t="s">
        <v>62</v>
      </c>
      <c r="L22" s="29">
        <v>0.4</v>
      </c>
      <c r="M22" s="29">
        <v>0.7</v>
      </c>
      <c r="N22" s="29">
        <v>0.9</v>
      </c>
      <c r="O22" s="29">
        <v>1</v>
      </c>
      <c r="P22" s="29">
        <f t="shared" si="0"/>
        <v>1</v>
      </c>
      <c r="Q22" s="19" t="s">
        <v>63</v>
      </c>
      <c r="R22" s="19" t="s">
        <v>82</v>
      </c>
      <c r="S22" s="19" t="s">
        <v>124</v>
      </c>
      <c r="T22" s="19" t="s">
        <v>66</v>
      </c>
      <c r="U22" s="19" t="s">
        <v>67</v>
      </c>
      <c r="V22" s="57">
        <f t="shared" si="1"/>
        <v>0.4</v>
      </c>
      <c r="W22" s="62">
        <v>0</v>
      </c>
      <c r="X22" s="59">
        <f>IFERROR(IF(W22/V22&gt;100%,100%,W22/V22),0)</f>
        <v>0</v>
      </c>
      <c r="Y22" s="56" t="s">
        <v>136</v>
      </c>
      <c r="Z22" s="19" t="s">
        <v>85</v>
      </c>
      <c r="AA22" s="29">
        <f t="shared" si="2"/>
        <v>0.7</v>
      </c>
      <c r="AB22" s="28">
        <v>0.92</v>
      </c>
      <c r="AC22" s="54">
        <f>IFERROR(IF(AB22/AA22&gt;100%,100%,AB22/AA22),0)</f>
        <v>1</v>
      </c>
      <c r="AD22" s="19" t="s">
        <v>137</v>
      </c>
      <c r="AE22" s="19" t="s">
        <v>70</v>
      </c>
      <c r="AF22" s="57">
        <f t="shared" si="3"/>
        <v>0.9</v>
      </c>
      <c r="AG22" s="61">
        <v>0.7</v>
      </c>
      <c r="AH22" s="60">
        <f>IFERROR(IF(AG22/AF22&gt;100%,100%,AG22/AF22),0)</f>
        <v>0.77777777777777768</v>
      </c>
      <c r="AI22" s="19" t="s">
        <v>138</v>
      </c>
      <c r="AJ22" s="19" t="s">
        <v>139</v>
      </c>
      <c r="AK22" s="57">
        <f t="shared" si="4"/>
        <v>1</v>
      </c>
      <c r="AL22" s="62">
        <v>1</v>
      </c>
      <c r="AM22" s="96">
        <f t="shared" si="9"/>
        <v>1</v>
      </c>
      <c r="AN22" s="56" t="s">
        <v>140</v>
      </c>
      <c r="AO22" s="19" t="s">
        <v>74</v>
      </c>
      <c r="AP22" s="57">
        <f t="shared" si="5"/>
        <v>1</v>
      </c>
      <c r="AQ22" s="76">
        <f>IFERROR(MAX(W22,AB22,AG22,AL22),0)</f>
        <v>1</v>
      </c>
      <c r="AR22" s="60">
        <f>IFERROR(IF(AQ22/AP22&gt;100%,100%,AQ22/AP22),0)</f>
        <v>1</v>
      </c>
      <c r="AS22" s="19" t="s">
        <v>90</v>
      </c>
    </row>
    <row r="23" spans="1:45" s="27" customFormat="1" ht="150">
      <c r="A23" s="20">
        <v>4</v>
      </c>
      <c r="B23" s="19" t="s">
        <v>54</v>
      </c>
      <c r="C23" s="19" t="s">
        <v>141</v>
      </c>
      <c r="D23" s="20">
        <v>8</v>
      </c>
      <c r="E23" s="19" t="s">
        <v>142</v>
      </c>
      <c r="F23" s="19" t="s">
        <v>57</v>
      </c>
      <c r="G23" s="19" t="s">
        <v>143</v>
      </c>
      <c r="H23" s="19" t="s">
        <v>144</v>
      </c>
      <c r="I23" s="19" t="s">
        <v>145</v>
      </c>
      <c r="J23" s="19" t="s">
        <v>146</v>
      </c>
      <c r="K23" s="19" t="s">
        <v>143</v>
      </c>
      <c r="L23" s="26">
        <v>5440</v>
      </c>
      <c r="M23" s="26">
        <v>5440</v>
      </c>
      <c r="N23" s="26">
        <v>6720</v>
      </c>
      <c r="O23" s="26">
        <v>5440</v>
      </c>
      <c r="P23" s="26">
        <f>SUM(L23:O23)</f>
        <v>23040</v>
      </c>
      <c r="Q23" s="19" t="s">
        <v>63</v>
      </c>
      <c r="R23" s="19" t="s">
        <v>147</v>
      </c>
      <c r="S23" s="19" t="s">
        <v>148</v>
      </c>
      <c r="T23" s="19" t="s">
        <v>149</v>
      </c>
      <c r="U23" s="19" t="s">
        <v>150</v>
      </c>
      <c r="V23" s="63">
        <f t="shared" si="1"/>
        <v>5440</v>
      </c>
      <c r="W23" s="58">
        <v>2473</v>
      </c>
      <c r="X23" s="59">
        <f t="shared" ref="X23" si="11">IFERROR(IF(W23/V23&gt;100%,100%,W23/V23),0)</f>
        <v>0.45459558823529411</v>
      </c>
      <c r="Y23" s="19" t="s">
        <v>151</v>
      </c>
      <c r="Z23" s="19" t="s">
        <v>152</v>
      </c>
      <c r="AA23" s="26">
        <f t="shared" si="2"/>
        <v>5440</v>
      </c>
      <c r="AB23" s="19">
        <v>3145</v>
      </c>
      <c r="AC23" s="54">
        <f t="shared" si="7"/>
        <v>0.578125</v>
      </c>
      <c r="AD23" s="19" t="s">
        <v>153</v>
      </c>
      <c r="AE23" s="19" t="s">
        <v>154</v>
      </c>
      <c r="AF23" s="63">
        <f t="shared" si="3"/>
        <v>6720</v>
      </c>
      <c r="AG23" s="58">
        <v>1673</v>
      </c>
      <c r="AH23" s="60">
        <f t="shared" si="8"/>
        <v>0.24895833333333334</v>
      </c>
      <c r="AI23" s="19" t="s">
        <v>155</v>
      </c>
      <c r="AJ23" s="19" t="s">
        <v>156</v>
      </c>
      <c r="AK23" s="63">
        <f t="shared" si="4"/>
        <v>5440</v>
      </c>
      <c r="AL23" s="58">
        <v>2483</v>
      </c>
      <c r="AM23" s="60">
        <f t="shared" si="9"/>
        <v>0.45643382352941175</v>
      </c>
      <c r="AN23" s="19" t="s">
        <v>157</v>
      </c>
      <c r="AO23" s="19" t="s">
        <v>158</v>
      </c>
      <c r="AP23" s="58">
        <f t="shared" si="5"/>
        <v>23040</v>
      </c>
      <c r="AQ23" s="77">
        <f t="shared" ref="AQ23:AQ29" si="12">IFERROR(W23+AB23+AG23+AL23,0)</f>
        <v>9774</v>
      </c>
      <c r="AR23" s="60">
        <f t="shared" si="10"/>
        <v>0.42421874999999998</v>
      </c>
      <c r="AS23" s="79" t="s">
        <v>159</v>
      </c>
    </row>
    <row r="24" spans="1:45" s="27" customFormat="1" ht="150">
      <c r="A24" s="20">
        <v>4</v>
      </c>
      <c r="B24" s="19" t="s">
        <v>54</v>
      </c>
      <c r="C24" s="19" t="s">
        <v>141</v>
      </c>
      <c r="D24" s="20">
        <v>9</v>
      </c>
      <c r="E24" s="19" t="s">
        <v>160</v>
      </c>
      <c r="F24" s="19" t="s">
        <v>57</v>
      </c>
      <c r="G24" s="19" t="s">
        <v>161</v>
      </c>
      <c r="H24" s="19" t="s">
        <v>162</v>
      </c>
      <c r="I24" s="19" t="s">
        <v>145</v>
      </c>
      <c r="J24" s="19" t="s">
        <v>146</v>
      </c>
      <c r="K24" s="19" t="s">
        <v>161</v>
      </c>
      <c r="L24" s="26">
        <v>721</v>
      </c>
      <c r="M24" s="26">
        <v>721</v>
      </c>
      <c r="N24" s="26">
        <v>900</v>
      </c>
      <c r="O24" s="26">
        <v>721</v>
      </c>
      <c r="P24" s="26">
        <f t="shared" ref="P24:P29" si="13">SUM(L24:O24)</f>
        <v>3063</v>
      </c>
      <c r="Q24" s="19" t="s">
        <v>63</v>
      </c>
      <c r="R24" s="30" t="s">
        <v>163</v>
      </c>
      <c r="S24" s="30" t="s">
        <v>148</v>
      </c>
      <c r="T24" s="19" t="s">
        <v>149</v>
      </c>
      <c r="U24" s="19" t="s">
        <v>150</v>
      </c>
      <c r="V24" s="63">
        <f t="shared" si="1"/>
        <v>721</v>
      </c>
      <c r="W24" s="58">
        <v>616</v>
      </c>
      <c r="X24" s="59">
        <f>IFERROR(IF(W24/V24&gt;100%,100%,W24/V24),0)</f>
        <v>0.85436893203883491</v>
      </c>
      <c r="Y24" s="19" t="s">
        <v>164</v>
      </c>
      <c r="Z24" s="19" t="s">
        <v>152</v>
      </c>
      <c r="AA24" s="26">
        <f t="shared" si="2"/>
        <v>721</v>
      </c>
      <c r="AB24" s="19">
        <v>621</v>
      </c>
      <c r="AC24" s="54">
        <f>IFERROR(IF(AB24/AA24&gt;100%,100%,AB24/AA24),0)</f>
        <v>0.86130374479889038</v>
      </c>
      <c r="AD24" s="19" t="s">
        <v>165</v>
      </c>
      <c r="AE24" s="19" t="s">
        <v>154</v>
      </c>
      <c r="AF24" s="63">
        <f t="shared" si="3"/>
        <v>900</v>
      </c>
      <c r="AG24" s="58">
        <v>333</v>
      </c>
      <c r="AH24" s="60">
        <f>IFERROR(IF(AG24/AF24&gt;100%,100%,AG24/AF24),0)</f>
        <v>0.37</v>
      </c>
      <c r="AI24" s="19" t="s">
        <v>166</v>
      </c>
      <c r="AJ24" s="19" t="s">
        <v>167</v>
      </c>
      <c r="AK24" s="63">
        <f t="shared" si="4"/>
        <v>721</v>
      </c>
      <c r="AL24" s="58">
        <v>565</v>
      </c>
      <c r="AM24" s="60">
        <f t="shared" si="9"/>
        <v>0.78363384188626906</v>
      </c>
      <c r="AN24" s="19" t="s">
        <v>168</v>
      </c>
      <c r="AO24" s="19" t="s">
        <v>158</v>
      </c>
      <c r="AP24" s="58">
        <f t="shared" si="5"/>
        <v>3063</v>
      </c>
      <c r="AQ24" s="77">
        <f t="shared" si="12"/>
        <v>2135</v>
      </c>
      <c r="AR24" s="60">
        <f>IFERROR(IF(AQ24/AP24&gt;100%,100%,AQ24/AP24),0)</f>
        <v>0.69702905648057456</v>
      </c>
      <c r="AS24" s="79" t="s">
        <v>169</v>
      </c>
    </row>
    <row r="25" spans="1:45" s="27" customFormat="1" ht="150">
      <c r="A25" s="20">
        <v>4</v>
      </c>
      <c r="B25" s="19" t="s">
        <v>54</v>
      </c>
      <c r="C25" s="19" t="s">
        <v>141</v>
      </c>
      <c r="D25" s="20">
        <v>10</v>
      </c>
      <c r="E25" s="19" t="s">
        <v>170</v>
      </c>
      <c r="F25" s="19" t="s">
        <v>57</v>
      </c>
      <c r="G25" s="19" t="s">
        <v>171</v>
      </c>
      <c r="H25" s="19" t="s">
        <v>172</v>
      </c>
      <c r="I25" s="19" t="s">
        <v>145</v>
      </c>
      <c r="J25" s="19" t="s">
        <v>146</v>
      </c>
      <c r="K25" s="19" t="s">
        <v>173</v>
      </c>
      <c r="L25" s="26">
        <v>21</v>
      </c>
      <c r="M25" s="26">
        <v>33</v>
      </c>
      <c r="N25" s="26">
        <v>48</v>
      </c>
      <c r="O25" s="26">
        <v>34</v>
      </c>
      <c r="P25" s="26">
        <f t="shared" si="13"/>
        <v>136</v>
      </c>
      <c r="Q25" s="19" t="s">
        <v>63</v>
      </c>
      <c r="R25" s="19" t="s">
        <v>174</v>
      </c>
      <c r="S25" s="19" t="s">
        <v>175</v>
      </c>
      <c r="T25" s="19" t="s">
        <v>149</v>
      </c>
      <c r="U25" s="19" t="s">
        <v>150</v>
      </c>
      <c r="V25" s="63">
        <f t="shared" si="1"/>
        <v>21</v>
      </c>
      <c r="W25" s="58">
        <v>0</v>
      </c>
      <c r="X25" s="59">
        <f t="shared" ref="X25:X26" si="14">IFERROR(IF(W25/V25&gt;100%,100%,W25/V25),0)</f>
        <v>0</v>
      </c>
      <c r="Y25" s="19" t="s">
        <v>176</v>
      </c>
      <c r="Z25" s="19" t="s">
        <v>152</v>
      </c>
      <c r="AA25" s="26">
        <f t="shared" si="2"/>
        <v>33</v>
      </c>
      <c r="AB25" s="19">
        <v>25</v>
      </c>
      <c r="AC25" s="54">
        <f t="shared" si="7"/>
        <v>0.75757575757575757</v>
      </c>
      <c r="AD25" s="19" t="s">
        <v>177</v>
      </c>
      <c r="AE25" s="19" t="s">
        <v>154</v>
      </c>
      <c r="AF25" s="63">
        <f t="shared" si="3"/>
        <v>48</v>
      </c>
      <c r="AG25" s="58">
        <v>25</v>
      </c>
      <c r="AH25" s="60">
        <f t="shared" si="8"/>
        <v>0.52083333333333337</v>
      </c>
      <c r="AI25" s="19" t="s">
        <v>178</v>
      </c>
      <c r="AJ25" s="19" t="s">
        <v>179</v>
      </c>
      <c r="AK25" s="63">
        <f t="shared" si="4"/>
        <v>34</v>
      </c>
      <c r="AL25" s="58">
        <v>38</v>
      </c>
      <c r="AM25" s="60">
        <f t="shared" si="9"/>
        <v>1</v>
      </c>
      <c r="AN25" s="19" t="s">
        <v>180</v>
      </c>
      <c r="AO25" s="19" t="s">
        <v>158</v>
      </c>
      <c r="AP25" s="58">
        <f t="shared" si="5"/>
        <v>136</v>
      </c>
      <c r="AQ25" s="77">
        <f t="shared" si="12"/>
        <v>88</v>
      </c>
      <c r="AR25" s="60">
        <f t="shared" si="10"/>
        <v>0.6470588235294118</v>
      </c>
      <c r="AS25" s="79" t="s">
        <v>181</v>
      </c>
    </row>
    <row r="26" spans="1:45" s="27" customFormat="1" ht="150">
      <c r="A26" s="20">
        <v>4</v>
      </c>
      <c r="B26" s="19" t="s">
        <v>54</v>
      </c>
      <c r="C26" s="19" t="s">
        <v>141</v>
      </c>
      <c r="D26" s="20">
        <v>11</v>
      </c>
      <c r="E26" s="19" t="s">
        <v>182</v>
      </c>
      <c r="F26" s="19" t="s">
        <v>57</v>
      </c>
      <c r="G26" s="19" t="s">
        <v>183</v>
      </c>
      <c r="H26" s="19" t="s">
        <v>184</v>
      </c>
      <c r="I26" s="19" t="s">
        <v>145</v>
      </c>
      <c r="J26" s="19" t="s">
        <v>146</v>
      </c>
      <c r="K26" s="19" t="s">
        <v>185</v>
      </c>
      <c r="L26" s="36">
        <v>36</v>
      </c>
      <c r="M26" s="36">
        <v>60</v>
      </c>
      <c r="N26" s="36">
        <v>84</v>
      </c>
      <c r="O26" s="36">
        <v>58</v>
      </c>
      <c r="P26" s="26">
        <f t="shared" si="13"/>
        <v>238</v>
      </c>
      <c r="Q26" s="19" t="s">
        <v>63</v>
      </c>
      <c r="R26" s="19" t="s">
        <v>174</v>
      </c>
      <c r="S26" s="19" t="s">
        <v>175</v>
      </c>
      <c r="T26" s="19" t="s">
        <v>149</v>
      </c>
      <c r="U26" s="19" t="s">
        <v>150</v>
      </c>
      <c r="V26" s="63">
        <f t="shared" si="1"/>
        <v>36</v>
      </c>
      <c r="W26" s="64">
        <v>0</v>
      </c>
      <c r="X26" s="59">
        <f t="shared" si="14"/>
        <v>0</v>
      </c>
      <c r="Y26" s="19" t="s">
        <v>186</v>
      </c>
      <c r="Z26" s="19" t="s">
        <v>152</v>
      </c>
      <c r="AA26" s="26">
        <f t="shared" si="2"/>
        <v>60</v>
      </c>
      <c r="AB26" s="19">
        <v>7</v>
      </c>
      <c r="AC26" s="54">
        <f>IFERROR(IF(AB26/AA26&gt;100%,100%,AB26/AA26),0)</f>
        <v>0.11666666666666667</v>
      </c>
      <c r="AD26" s="19" t="s">
        <v>187</v>
      </c>
      <c r="AE26" s="19" t="s">
        <v>154</v>
      </c>
      <c r="AF26" s="63">
        <f t="shared" si="3"/>
        <v>84</v>
      </c>
      <c r="AG26" s="58">
        <v>6</v>
      </c>
      <c r="AH26" s="60">
        <f t="shared" si="8"/>
        <v>7.1428571428571425E-2</v>
      </c>
      <c r="AI26" s="19" t="s">
        <v>188</v>
      </c>
      <c r="AJ26" s="19" t="s">
        <v>189</v>
      </c>
      <c r="AK26" s="63">
        <f t="shared" si="4"/>
        <v>58</v>
      </c>
      <c r="AL26" s="58">
        <v>3</v>
      </c>
      <c r="AM26" s="60">
        <f t="shared" si="9"/>
        <v>5.1724137931034482E-2</v>
      </c>
      <c r="AN26" s="19" t="s">
        <v>190</v>
      </c>
      <c r="AO26" s="19" t="s">
        <v>158</v>
      </c>
      <c r="AP26" s="58">
        <f t="shared" si="5"/>
        <v>238</v>
      </c>
      <c r="AQ26" s="77">
        <f t="shared" si="12"/>
        <v>16</v>
      </c>
      <c r="AR26" s="60">
        <f t="shared" si="10"/>
        <v>6.7226890756302518E-2</v>
      </c>
      <c r="AS26" s="79" t="s">
        <v>191</v>
      </c>
    </row>
    <row r="27" spans="1:45" s="27" customFormat="1" ht="150">
      <c r="A27" s="20">
        <v>4</v>
      </c>
      <c r="B27" s="19" t="s">
        <v>54</v>
      </c>
      <c r="C27" s="19" t="s">
        <v>141</v>
      </c>
      <c r="D27" s="20">
        <v>12</v>
      </c>
      <c r="E27" s="19" t="s">
        <v>192</v>
      </c>
      <c r="F27" s="19" t="s">
        <v>57</v>
      </c>
      <c r="G27" s="19" t="s">
        <v>193</v>
      </c>
      <c r="H27" s="19" t="s">
        <v>194</v>
      </c>
      <c r="I27" s="19" t="s">
        <v>145</v>
      </c>
      <c r="J27" s="19" t="s">
        <v>146</v>
      </c>
      <c r="K27" s="19" t="s">
        <v>195</v>
      </c>
      <c r="L27" s="36">
        <v>16</v>
      </c>
      <c r="M27" s="36">
        <v>27</v>
      </c>
      <c r="N27" s="36">
        <v>27</v>
      </c>
      <c r="O27" s="36">
        <v>20</v>
      </c>
      <c r="P27" s="26">
        <f t="shared" si="13"/>
        <v>90</v>
      </c>
      <c r="Q27" s="19" t="s">
        <v>63</v>
      </c>
      <c r="R27" s="19" t="s">
        <v>196</v>
      </c>
      <c r="S27" s="19" t="s">
        <v>197</v>
      </c>
      <c r="T27" s="19" t="s">
        <v>149</v>
      </c>
      <c r="U27" s="19" t="s">
        <v>150</v>
      </c>
      <c r="V27" s="63">
        <f t="shared" si="1"/>
        <v>16</v>
      </c>
      <c r="W27" s="58">
        <v>76</v>
      </c>
      <c r="X27" s="59">
        <f>IFERROR(IF(W27/V27&gt;100%,100%,W27/V27),0)</f>
        <v>1</v>
      </c>
      <c r="Y27" s="19" t="s">
        <v>198</v>
      </c>
      <c r="Z27" s="19" t="s">
        <v>199</v>
      </c>
      <c r="AA27" s="26">
        <f t="shared" si="2"/>
        <v>27</v>
      </c>
      <c r="AB27" s="19">
        <v>120</v>
      </c>
      <c r="AC27" s="54">
        <f t="shared" si="7"/>
        <v>1</v>
      </c>
      <c r="AD27" s="19" t="s">
        <v>200</v>
      </c>
      <c r="AE27" s="19" t="s">
        <v>201</v>
      </c>
      <c r="AF27" s="63">
        <f t="shared" si="3"/>
        <v>27</v>
      </c>
      <c r="AG27" s="58">
        <v>171</v>
      </c>
      <c r="AH27" s="60">
        <f>IFERROR(IF(AG27/AF27&gt;100%,100%,AG27/AF27),0)</f>
        <v>1</v>
      </c>
      <c r="AI27" s="19" t="s">
        <v>202</v>
      </c>
      <c r="AJ27" s="19" t="s">
        <v>203</v>
      </c>
      <c r="AK27" s="63">
        <f t="shared" si="4"/>
        <v>20</v>
      </c>
      <c r="AL27" s="58">
        <v>122</v>
      </c>
      <c r="AM27" s="60">
        <f t="shared" si="9"/>
        <v>1</v>
      </c>
      <c r="AN27" s="19" t="s">
        <v>204</v>
      </c>
      <c r="AO27" s="19" t="s">
        <v>205</v>
      </c>
      <c r="AP27" s="58">
        <f t="shared" si="5"/>
        <v>90</v>
      </c>
      <c r="AQ27" s="77">
        <f t="shared" si="12"/>
        <v>489</v>
      </c>
      <c r="AR27" s="60">
        <f>IFERROR(IF(AQ27/AP27&gt;100%,100%,AQ27/AP27),0)</f>
        <v>1</v>
      </c>
      <c r="AS27" s="79" t="s">
        <v>90</v>
      </c>
    </row>
    <row r="28" spans="1:45" s="27" customFormat="1" ht="150">
      <c r="A28" s="20">
        <v>4</v>
      </c>
      <c r="B28" s="19" t="s">
        <v>54</v>
      </c>
      <c r="C28" s="19" t="s">
        <v>141</v>
      </c>
      <c r="D28" s="20">
        <v>13</v>
      </c>
      <c r="E28" s="19" t="s">
        <v>206</v>
      </c>
      <c r="F28" s="19" t="s">
        <v>57</v>
      </c>
      <c r="G28" s="19" t="s">
        <v>207</v>
      </c>
      <c r="H28" s="19" t="s">
        <v>208</v>
      </c>
      <c r="I28" s="19" t="s">
        <v>145</v>
      </c>
      <c r="J28" s="19" t="s">
        <v>146</v>
      </c>
      <c r="K28" s="19" t="s">
        <v>195</v>
      </c>
      <c r="L28" s="26">
        <v>25</v>
      </c>
      <c r="M28" s="26">
        <v>42</v>
      </c>
      <c r="N28" s="26">
        <v>42</v>
      </c>
      <c r="O28" s="26">
        <v>31</v>
      </c>
      <c r="P28" s="26">
        <f t="shared" si="13"/>
        <v>140</v>
      </c>
      <c r="Q28" s="19" t="s">
        <v>63</v>
      </c>
      <c r="R28" s="19" t="s">
        <v>209</v>
      </c>
      <c r="S28" s="19" t="s">
        <v>197</v>
      </c>
      <c r="T28" s="19" t="s">
        <v>149</v>
      </c>
      <c r="U28" s="19" t="s">
        <v>150</v>
      </c>
      <c r="V28" s="63">
        <f t="shared" si="1"/>
        <v>25</v>
      </c>
      <c r="W28" s="58">
        <v>44</v>
      </c>
      <c r="X28" s="59">
        <f t="shared" ref="X28" si="15">IFERROR(IF(W28/V28&gt;100%,100%,W28/V28),0)</f>
        <v>1</v>
      </c>
      <c r="Y28" s="19" t="s">
        <v>198</v>
      </c>
      <c r="Z28" s="19" t="s">
        <v>199</v>
      </c>
      <c r="AA28" s="26">
        <f t="shared" si="2"/>
        <v>42</v>
      </c>
      <c r="AB28" s="19">
        <v>45</v>
      </c>
      <c r="AC28" s="54">
        <f>IFERROR(IF(AB28/AA28&gt;100%,100%,AB28/AA28),0)</f>
        <v>1</v>
      </c>
      <c r="AD28" s="19" t="s">
        <v>210</v>
      </c>
      <c r="AE28" s="19" t="s">
        <v>209</v>
      </c>
      <c r="AF28" s="63">
        <f t="shared" si="3"/>
        <v>42</v>
      </c>
      <c r="AG28" s="58">
        <v>37</v>
      </c>
      <c r="AH28" s="60">
        <f t="shared" si="8"/>
        <v>0.88095238095238093</v>
      </c>
      <c r="AI28" s="19" t="s">
        <v>211</v>
      </c>
      <c r="AJ28" s="19" t="s">
        <v>203</v>
      </c>
      <c r="AK28" s="63">
        <f t="shared" si="4"/>
        <v>31</v>
      </c>
      <c r="AL28" s="64">
        <v>67</v>
      </c>
      <c r="AM28" s="60">
        <f t="shared" si="9"/>
        <v>1</v>
      </c>
      <c r="AN28" s="19" t="s">
        <v>212</v>
      </c>
      <c r="AO28" s="19" t="s">
        <v>205</v>
      </c>
      <c r="AP28" s="58">
        <f t="shared" si="5"/>
        <v>140</v>
      </c>
      <c r="AQ28" s="77">
        <f t="shared" si="12"/>
        <v>193</v>
      </c>
      <c r="AR28" s="60">
        <f t="shared" si="10"/>
        <v>1</v>
      </c>
      <c r="AS28" s="97" t="s">
        <v>90</v>
      </c>
    </row>
    <row r="29" spans="1:45" s="27" customFormat="1" ht="265.5">
      <c r="A29" s="20">
        <v>4</v>
      </c>
      <c r="B29" s="19" t="s">
        <v>54</v>
      </c>
      <c r="C29" s="19" t="s">
        <v>141</v>
      </c>
      <c r="D29" s="20">
        <v>14</v>
      </c>
      <c r="E29" s="19" t="s">
        <v>213</v>
      </c>
      <c r="F29" s="19" t="s">
        <v>57</v>
      </c>
      <c r="G29" s="19" t="s">
        <v>214</v>
      </c>
      <c r="H29" s="19" t="s">
        <v>215</v>
      </c>
      <c r="I29" s="19" t="s">
        <v>145</v>
      </c>
      <c r="J29" s="19" t="s">
        <v>146</v>
      </c>
      <c r="K29" s="19" t="s">
        <v>195</v>
      </c>
      <c r="L29" s="26">
        <v>6</v>
      </c>
      <c r="M29" s="26">
        <v>9</v>
      </c>
      <c r="N29" s="26">
        <v>9</v>
      </c>
      <c r="O29" s="26">
        <v>8</v>
      </c>
      <c r="P29" s="26">
        <f t="shared" si="13"/>
        <v>32</v>
      </c>
      <c r="Q29" s="19" t="s">
        <v>63</v>
      </c>
      <c r="R29" s="19" t="s">
        <v>216</v>
      </c>
      <c r="S29" s="19" t="s">
        <v>197</v>
      </c>
      <c r="T29" s="19" t="s">
        <v>149</v>
      </c>
      <c r="U29" s="19" t="s">
        <v>150</v>
      </c>
      <c r="V29" s="63">
        <f t="shared" si="1"/>
        <v>6</v>
      </c>
      <c r="W29" s="58">
        <v>23</v>
      </c>
      <c r="X29" s="59">
        <f>IFERROR(IF(W29/V29&gt;100%,100%,W29/V29),0)</f>
        <v>1</v>
      </c>
      <c r="Y29" s="19" t="s">
        <v>198</v>
      </c>
      <c r="Z29" s="19" t="s">
        <v>199</v>
      </c>
      <c r="AA29" s="26">
        <f t="shared" si="2"/>
        <v>9</v>
      </c>
      <c r="AB29" s="19">
        <v>21</v>
      </c>
      <c r="AC29" s="54">
        <f t="shared" si="7"/>
        <v>1</v>
      </c>
      <c r="AD29" s="19" t="s">
        <v>217</v>
      </c>
      <c r="AE29" s="19" t="s">
        <v>216</v>
      </c>
      <c r="AF29" s="63">
        <f t="shared" si="3"/>
        <v>9</v>
      </c>
      <c r="AG29" s="58">
        <v>42</v>
      </c>
      <c r="AH29" s="60">
        <f>IFERROR(IF(AG29/AF29&gt;100%,100%,AG29/AF29),0)</f>
        <v>1</v>
      </c>
      <c r="AI29" s="19" t="s">
        <v>218</v>
      </c>
      <c r="AJ29" s="19" t="s">
        <v>203</v>
      </c>
      <c r="AK29" s="63">
        <f t="shared" si="4"/>
        <v>8</v>
      </c>
      <c r="AL29" s="58">
        <v>54</v>
      </c>
      <c r="AM29" s="60">
        <f t="shared" si="9"/>
        <v>1</v>
      </c>
      <c r="AN29" s="19" t="s">
        <v>219</v>
      </c>
      <c r="AO29" s="19" t="s">
        <v>205</v>
      </c>
      <c r="AP29" s="58">
        <f t="shared" si="5"/>
        <v>32</v>
      </c>
      <c r="AQ29" s="77">
        <f t="shared" si="12"/>
        <v>140</v>
      </c>
      <c r="AR29" s="60">
        <f>IFERROR(IF(AQ29/AP29&gt;100%,100%,AQ29/AP29),0)</f>
        <v>1</v>
      </c>
      <c r="AS29" s="79" t="s">
        <v>90</v>
      </c>
    </row>
    <row r="30" spans="1:45" s="5" customFormat="1" ht="15.75">
      <c r="A30" s="10"/>
      <c r="B30" s="10"/>
      <c r="C30" s="10"/>
      <c r="D30" s="10"/>
      <c r="E30" s="13" t="s">
        <v>220</v>
      </c>
      <c r="F30" s="10"/>
      <c r="G30" s="10"/>
      <c r="H30" s="10"/>
      <c r="I30" s="10"/>
      <c r="J30" s="10"/>
      <c r="K30" s="10"/>
      <c r="L30" s="14"/>
      <c r="M30" s="14"/>
      <c r="N30" s="14"/>
      <c r="O30" s="14"/>
      <c r="P30" s="14"/>
      <c r="Q30" s="10"/>
      <c r="R30" s="10"/>
      <c r="S30" s="10"/>
      <c r="T30" s="10"/>
      <c r="U30" s="10"/>
      <c r="V30" s="15"/>
      <c r="W30" s="15"/>
      <c r="X30" s="65">
        <f>AVERAGE(X17:X29)*80%</f>
        <v>0.49547061599783704</v>
      </c>
      <c r="Y30" s="14"/>
      <c r="Z30" s="14"/>
      <c r="AA30" s="14"/>
      <c r="AB30" s="14"/>
      <c r="AC30" s="82">
        <f>AVERAGE(AC16:AC29)*80%</f>
        <v>0.62693359061188469</v>
      </c>
      <c r="AD30" s="14"/>
      <c r="AE30" s="14"/>
      <c r="AF30" s="15"/>
      <c r="AG30" s="15"/>
      <c r="AH30" s="65">
        <f>AVERAGE(AH16:AH29)*80%</f>
        <v>0.52016910000488792</v>
      </c>
      <c r="AI30" s="14"/>
      <c r="AJ30" s="14"/>
      <c r="AK30" s="15"/>
      <c r="AL30" s="15"/>
      <c r="AM30" s="65">
        <f>AVERAGE(AM16:AM29)*80%</f>
        <v>0.57835268342454682</v>
      </c>
      <c r="AN30" s="10"/>
      <c r="AO30" s="10"/>
      <c r="AP30" s="15"/>
      <c r="AQ30" s="15"/>
      <c r="AR30" s="65">
        <f>AVERAGE(AR16:AR29)*80%</f>
        <v>0.58188313796928826</v>
      </c>
      <c r="AS30" s="10"/>
    </row>
    <row r="31" spans="1:45" s="50" customFormat="1" ht="182.25">
      <c r="A31" s="31">
        <v>3</v>
      </c>
      <c r="B31" s="24" t="s">
        <v>76</v>
      </c>
      <c r="C31" s="24" t="s">
        <v>221</v>
      </c>
      <c r="D31" s="31" t="s">
        <v>222</v>
      </c>
      <c r="E31" s="24" t="s">
        <v>223</v>
      </c>
      <c r="F31" s="24" t="s">
        <v>224</v>
      </c>
      <c r="G31" s="24" t="s">
        <v>225</v>
      </c>
      <c r="H31" s="24" t="s">
        <v>226</v>
      </c>
      <c r="I31" s="24" t="s">
        <v>227</v>
      </c>
      <c r="J31" s="37" t="s">
        <v>123</v>
      </c>
      <c r="K31" s="37" t="s">
        <v>228</v>
      </c>
      <c r="L31" s="38" t="s">
        <v>229</v>
      </c>
      <c r="M31" s="39">
        <v>0.8</v>
      </c>
      <c r="N31" s="38" t="s">
        <v>229</v>
      </c>
      <c r="O31" s="39">
        <v>0.8</v>
      </c>
      <c r="P31" s="39">
        <v>0.8</v>
      </c>
      <c r="Q31" s="24" t="s">
        <v>63</v>
      </c>
      <c r="R31" s="24" t="s">
        <v>230</v>
      </c>
      <c r="S31" s="24" t="s">
        <v>231</v>
      </c>
      <c r="T31" s="24" t="s">
        <v>232</v>
      </c>
      <c r="U31" s="24" t="s">
        <v>233</v>
      </c>
      <c r="V31" s="66">
        <v>0</v>
      </c>
      <c r="W31" s="68">
        <v>0</v>
      </c>
      <c r="X31" s="68">
        <f>IFERROR(IF(W31/V31&gt;100%,100%,W31/V31),0)</f>
        <v>0</v>
      </c>
      <c r="Y31" s="24" t="s">
        <v>68</v>
      </c>
      <c r="Z31" s="24" t="s">
        <v>68</v>
      </c>
      <c r="AA31" s="41">
        <f>M31</f>
        <v>0.8</v>
      </c>
      <c r="AB31" s="84">
        <v>0.82</v>
      </c>
      <c r="AC31" s="55">
        <f>IFERROR(IF(AB31/AA31&gt;100%,100%,AB31/AA31),0)</f>
        <v>1</v>
      </c>
      <c r="AD31" s="24" t="s">
        <v>234</v>
      </c>
      <c r="AE31" s="24" t="s">
        <v>235</v>
      </c>
      <c r="AF31" s="69">
        <v>0</v>
      </c>
      <c r="AG31" s="72">
        <v>0</v>
      </c>
      <c r="AH31" s="68">
        <f>IFERROR(IF(AG31/AF31&gt;100%,100%,AG31/AF31),0)</f>
        <v>0</v>
      </c>
      <c r="AI31" s="24" t="s">
        <v>236</v>
      </c>
      <c r="AJ31" s="24" t="s">
        <v>236</v>
      </c>
      <c r="AK31" s="73">
        <f>O31</f>
        <v>0.8</v>
      </c>
      <c r="AL31" s="69">
        <v>0.8</v>
      </c>
      <c r="AM31" s="68">
        <f>IFERROR(IF(AL31/AK31&gt;100%,100%,AL31/AK31),0)</f>
        <v>1</v>
      </c>
      <c r="AN31" s="24" t="s">
        <v>237</v>
      </c>
      <c r="AO31" s="24" t="s">
        <v>238</v>
      </c>
      <c r="AP31" s="73">
        <f>P31</f>
        <v>0.8</v>
      </c>
      <c r="AQ31" s="72">
        <f>IFERROR(AVERAGE(AB31,AL31)*1,0)</f>
        <v>0.81</v>
      </c>
      <c r="AR31" s="70">
        <f>IFERROR(IF(AQ31/AP31&gt;100%,100%,AQ31/AP31),0)</f>
        <v>1</v>
      </c>
      <c r="AS31" s="78" t="s">
        <v>239</v>
      </c>
    </row>
    <row r="32" spans="1:45" s="50" customFormat="1" ht="216">
      <c r="A32" s="31">
        <v>5</v>
      </c>
      <c r="B32" s="24" t="s">
        <v>240</v>
      </c>
      <c r="C32" s="24" t="s">
        <v>241</v>
      </c>
      <c r="D32" s="31" t="s">
        <v>242</v>
      </c>
      <c r="E32" s="42" t="s">
        <v>243</v>
      </c>
      <c r="F32" s="42" t="s">
        <v>224</v>
      </c>
      <c r="G32" s="42" t="s">
        <v>244</v>
      </c>
      <c r="H32" s="42" t="s">
        <v>245</v>
      </c>
      <c r="I32" s="42" t="s">
        <v>246</v>
      </c>
      <c r="J32" s="42" t="s">
        <v>247</v>
      </c>
      <c r="K32" s="42" t="s">
        <v>244</v>
      </c>
      <c r="L32" s="43" t="s">
        <v>236</v>
      </c>
      <c r="M32" s="44">
        <v>1</v>
      </c>
      <c r="N32" s="44">
        <v>1</v>
      </c>
      <c r="O32" s="45">
        <v>1</v>
      </c>
      <c r="P32" s="45">
        <v>1</v>
      </c>
      <c r="Q32" s="42" t="s">
        <v>248</v>
      </c>
      <c r="R32" s="42" t="s">
        <v>249</v>
      </c>
      <c r="S32" s="42" t="s">
        <v>250</v>
      </c>
      <c r="T32" s="46" t="s">
        <v>251</v>
      </c>
      <c r="U32" s="47" t="s">
        <v>252</v>
      </c>
      <c r="V32" s="66">
        <v>0</v>
      </c>
      <c r="W32" s="68">
        <v>0</v>
      </c>
      <c r="X32" s="68">
        <f>IFERROR(IF(W32/V32&gt;100%,100%,W32/V32),0)</f>
        <v>0</v>
      </c>
      <c r="Y32" s="24" t="s">
        <v>68</v>
      </c>
      <c r="Z32" s="24" t="s">
        <v>68</v>
      </c>
      <c r="AA32" s="41">
        <f>M32</f>
        <v>1</v>
      </c>
      <c r="AB32" s="84">
        <v>1</v>
      </c>
      <c r="AC32" s="55">
        <f>IFERROR(IF(AB32/AA32&gt;100%,100%,AB32/AA32),0)</f>
        <v>1</v>
      </c>
      <c r="AD32" s="24" t="s">
        <v>253</v>
      </c>
      <c r="AE32" s="24" t="s">
        <v>254</v>
      </c>
      <c r="AF32" s="73">
        <f>N32</f>
        <v>1</v>
      </c>
      <c r="AG32" s="68">
        <v>0.9103</v>
      </c>
      <c r="AH32" s="68">
        <f t="shared" ref="AH32:AH37" si="16">IFERROR(IF(AG32/AF32&gt;100%,100%,AG32/AF32),0)</f>
        <v>0.9103</v>
      </c>
      <c r="AI32" s="24" t="s">
        <v>255</v>
      </c>
      <c r="AJ32" s="24" t="s">
        <v>256</v>
      </c>
      <c r="AK32" s="73">
        <f>O32</f>
        <v>1</v>
      </c>
      <c r="AL32" s="68">
        <v>0.72150000000000003</v>
      </c>
      <c r="AM32" s="68">
        <f t="shared" ref="AM32:AM37" si="17">IFERROR(IF(AL32/AK32&gt;100%,100%,AL32/AK32),0)</f>
        <v>0.72150000000000003</v>
      </c>
      <c r="AN32" s="24" t="s">
        <v>257</v>
      </c>
      <c r="AO32" s="24" t="s">
        <v>258</v>
      </c>
      <c r="AP32" s="73">
        <f>P32</f>
        <v>1</v>
      </c>
      <c r="AQ32" s="72">
        <f>IFERROR(AVERAGE(AB32,AG32,AL32)*1,0)</f>
        <v>0.87726666666666675</v>
      </c>
      <c r="AR32" s="70">
        <f t="shared" ref="AR32:AR33" si="18">IFERROR(IF(AQ32/AP32&gt;100%,100%,AQ32/AP32),0)</f>
        <v>0.87726666666666675</v>
      </c>
      <c r="AS32" s="78" t="s">
        <v>259</v>
      </c>
    </row>
    <row r="33" spans="1:45" s="50" customFormat="1" ht="117">
      <c r="A33" s="31">
        <v>3</v>
      </c>
      <c r="B33" s="24" t="s">
        <v>76</v>
      </c>
      <c r="C33" s="24" t="s">
        <v>221</v>
      </c>
      <c r="D33" s="31" t="s">
        <v>260</v>
      </c>
      <c r="E33" s="24" t="s">
        <v>261</v>
      </c>
      <c r="F33" s="24" t="s">
        <v>224</v>
      </c>
      <c r="G33" s="24" t="s">
        <v>262</v>
      </c>
      <c r="H33" s="24" t="s">
        <v>263</v>
      </c>
      <c r="I33" s="31" t="s">
        <v>264</v>
      </c>
      <c r="J33" s="25" t="s">
        <v>146</v>
      </c>
      <c r="K33" s="24" t="s">
        <v>262</v>
      </c>
      <c r="L33" s="48">
        <v>0</v>
      </c>
      <c r="M33" s="48">
        <v>1</v>
      </c>
      <c r="N33" s="48">
        <v>0</v>
      </c>
      <c r="O33" s="48">
        <v>1</v>
      </c>
      <c r="P33" s="48">
        <v>2</v>
      </c>
      <c r="Q33" s="24" t="s">
        <v>63</v>
      </c>
      <c r="R33" s="42" t="s">
        <v>265</v>
      </c>
      <c r="S33" s="42" t="s">
        <v>265</v>
      </c>
      <c r="T33" s="42" t="s">
        <v>232</v>
      </c>
      <c r="U33" s="42" t="s">
        <v>232</v>
      </c>
      <c r="V33" s="66">
        <f>L33</f>
        <v>0</v>
      </c>
      <c r="W33" s="68">
        <v>0</v>
      </c>
      <c r="X33" s="68">
        <f>IFERROR(IF(W33/V33&gt;100%,100%,W33/V33),0)</f>
        <v>0</v>
      </c>
      <c r="Y33" s="24" t="s">
        <v>68</v>
      </c>
      <c r="Z33" s="24" t="s">
        <v>68</v>
      </c>
      <c r="AA33" s="40">
        <f>M33</f>
        <v>1</v>
      </c>
      <c r="AB33" s="89">
        <v>1</v>
      </c>
      <c r="AC33" s="85">
        <f>IFERROR(IF(AB33/AA33&gt;100%,100%,AB33/AA33),0)</f>
        <v>1</v>
      </c>
      <c r="AD33" s="25" t="s">
        <v>266</v>
      </c>
      <c r="AE33" s="25" t="s">
        <v>68</v>
      </c>
      <c r="AF33" s="88">
        <f>N33</f>
        <v>0</v>
      </c>
      <c r="AG33" s="93">
        <v>0</v>
      </c>
      <c r="AH33" s="92">
        <f t="shared" si="16"/>
        <v>0</v>
      </c>
      <c r="AI33" s="24" t="s">
        <v>236</v>
      </c>
      <c r="AJ33" s="24" t="s">
        <v>236</v>
      </c>
      <c r="AK33" s="88">
        <f>O33</f>
        <v>1</v>
      </c>
      <c r="AL33" s="86">
        <v>1</v>
      </c>
      <c r="AM33" s="92">
        <f t="shared" si="17"/>
        <v>1</v>
      </c>
      <c r="AN33" s="25" t="s">
        <v>267</v>
      </c>
      <c r="AO33" s="25" t="s">
        <v>268</v>
      </c>
      <c r="AP33" s="86">
        <f>P33</f>
        <v>2</v>
      </c>
      <c r="AQ33" s="88">
        <f>IFERROR(AB33+AL33,0)</f>
        <v>2</v>
      </c>
      <c r="AR33" s="87">
        <f t="shared" si="18"/>
        <v>1</v>
      </c>
      <c r="AS33" s="78" t="s">
        <v>90</v>
      </c>
    </row>
    <row r="34" spans="1:45" s="50" customFormat="1" ht="265.5">
      <c r="A34" s="31">
        <v>3</v>
      </c>
      <c r="B34" s="24" t="s">
        <v>76</v>
      </c>
      <c r="C34" s="24" t="s">
        <v>269</v>
      </c>
      <c r="D34" s="31" t="s">
        <v>270</v>
      </c>
      <c r="E34" s="42" t="s">
        <v>271</v>
      </c>
      <c r="F34" s="42" t="s">
        <v>224</v>
      </c>
      <c r="G34" s="42" t="s">
        <v>272</v>
      </c>
      <c r="H34" s="42" t="s">
        <v>273</v>
      </c>
      <c r="I34" s="42" t="s">
        <v>274</v>
      </c>
      <c r="J34" s="42" t="s">
        <v>146</v>
      </c>
      <c r="K34" s="42" t="s">
        <v>275</v>
      </c>
      <c r="L34" s="49">
        <v>1</v>
      </c>
      <c r="M34" s="49">
        <v>0</v>
      </c>
      <c r="N34" s="49">
        <v>0</v>
      </c>
      <c r="O34" s="49">
        <v>0</v>
      </c>
      <c r="P34" s="49">
        <v>1</v>
      </c>
      <c r="Q34" s="42" t="s">
        <v>63</v>
      </c>
      <c r="R34" s="42" t="s">
        <v>276</v>
      </c>
      <c r="S34" s="42" t="s">
        <v>277</v>
      </c>
      <c r="T34" s="42" t="s">
        <v>232</v>
      </c>
      <c r="U34" s="42" t="s">
        <v>278</v>
      </c>
      <c r="V34" s="71">
        <v>1</v>
      </c>
      <c r="W34" s="72">
        <f>16/22</f>
        <v>0.72727272727272729</v>
      </c>
      <c r="X34" s="68">
        <f>IFERROR(IF(W34/V34&gt;100%,100%,W34/V34),0)</f>
        <v>0.72727272727272729</v>
      </c>
      <c r="Y34" s="24" t="s">
        <v>279</v>
      </c>
      <c r="Z34" s="24" t="s">
        <v>280</v>
      </c>
      <c r="AA34" s="40">
        <f>M34</f>
        <v>0</v>
      </c>
      <c r="AB34" s="84">
        <v>0</v>
      </c>
      <c r="AC34" s="55">
        <f>IFERROR(IF(AB34/AA34&gt;100%,100%,AB34/AA34),0)</f>
        <v>0</v>
      </c>
      <c r="AD34" s="24" t="s">
        <v>281</v>
      </c>
      <c r="AE34" s="24" t="s">
        <v>68</v>
      </c>
      <c r="AF34" s="69">
        <v>0</v>
      </c>
      <c r="AG34" s="72">
        <v>0</v>
      </c>
      <c r="AH34" s="68">
        <f t="shared" si="16"/>
        <v>0</v>
      </c>
      <c r="AI34" s="24" t="s">
        <v>236</v>
      </c>
      <c r="AJ34" s="24" t="s">
        <v>236</v>
      </c>
      <c r="AK34" s="66" t="s">
        <v>282</v>
      </c>
      <c r="AL34" s="69">
        <v>0</v>
      </c>
      <c r="AM34" s="68">
        <f t="shared" si="17"/>
        <v>0</v>
      </c>
      <c r="AN34" s="24" t="s">
        <v>68</v>
      </c>
      <c r="AO34" s="24" t="s">
        <v>283</v>
      </c>
      <c r="AP34" s="69">
        <v>1</v>
      </c>
      <c r="AQ34" s="72">
        <f>IFERROR(W34+AB34+AG34+AL34,0)</f>
        <v>0.72727272727272729</v>
      </c>
      <c r="AR34" s="70">
        <f>IFERROR(IF(AQ34/AP34&gt;100%,100%,AQ34/AP34),0)</f>
        <v>0.72727272727272729</v>
      </c>
      <c r="AS34" s="78" t="s">
        <v>284</v>
      </c>
    </row>
    <row r="35" spans="1:45" s="50" customFormat="1" ht="265.5">
      <c r="A35" s="31">
        <v>3</v>
      </c>
      <c r="B35" s="24" t="s">
        <v>76</v>
      </c>
      <c r="C35" s="24" t="s">
        <v>269</v>
      </c>
      <c r="D35" s="31" t="s">
        <v>285</v>
      </c>
      <c r="E35" s="42" t="s">
        <v>286</v>
      </c>
      <c r="F35" s="42" t="s">
        <v>224</v>
      </c>
      <c r="G35" s="42" t="s">
        <v>287</v>
      </c>
      <c r="H35" s="42" t="s">
        <v>288</v>
      </c>
      <c r="I35" s="42" t="s">
        <v>135</v>
      </c>
      <c r="J35" s="42" t="s">
        <v>123</v>
      </c>
      <c r="K35" s="42" t="s">
        <v>287</v>
      </c>
      <c r="L35" s="49">
        <v>1</v>
      </c>
      <c r="M35" s="49">
        <v>1</v>
      </c>
      <c r="N35" s="49">
        <v>1</v>
      </c>
      <c r="O35" s="49">
        <v>1</v>
      </c>
      <c r="P35" s="49">
        <v>1</v>
      </c>
      <c r="Q35" s="42" t="s">
        <v>289</v>
      </c>
      <c r="R35" s="42" t="s">
        <v>290</v>
      </c>
      <c r="S35" s="42" t="s">
        <v>291</v>
      </c>
      <c r="T35" s="42" t="s">
        <v>232</v>
      </c>
      <c r="U35" s="42" t="s">
        <v>278</v>
      </c>
      <c r="V35" s="73">
        <f>L35</f>
        <v>1</v>
      </c>
      <c r="W35" s="72">
        <f>16/40</f>
        <v>0.4</v>
      </c>
      <c r="X35" s="68">
        <f>IFERROR(IF(W35/V35&gt;100%,100%,W35/V35),0)</f>
        <v>0.4</v>
      </c>
      <c r="Y35" s="24" t="s">
        <v>292</v>
      </c>
      <c r="Z35" s="24" t="s">
        <v>280</v>
      </c>
      <c r="AA35" s="41">
        <f>M35</f>
        <v>1</v>
      </c>
      <c r="AB35" s="84">
        <f>41/76</f>
        <v>0.53947368421052633</v>
      </c>
      <c r="AC35" s="55">
        <f>IFERROR(IF(AB35/AA35&gt;100%,100%,AB35/AA35),0)</f>
        <v>0.53947368421052633</v>
      </c>
      <c r="AD35" s="24" t="s">
        <v>293</v>
      </c>
      <c r="AE35" s="24" t="s">
        <v>294</v>
      </c>
      <c r="AF35" s="73">
        <f>N35</f>
        <v>1</v>
      </c>
      <c r="AG35" s="72">
        <f>35/45</f>
        <v>0.77777777777777779</v>
      </c>
      <c r="AH35" s="68">
        <f t="shared" si="16"/>
        <v>0.77777777777777779</v>
      </c>
      <c r="AI35" s="24" t="s">
        <v>295</v>
      </c>
      <c r="AJ35" s="24" t="s">
        <v>296</v>
      </c>
      <c r="AK35" s="73">
        <f>O35</f>
        <v>1</v>
      </c>
      <c r="AL35" s="69">
        <f>25/41</f>
        <v>0.6097560975609756</v>
      </c>
      <c r="AM35" s="68">
        <f t="shared" si="17"/>
        <v>0.6097560975609756</v>
      </c>
      <c r="AN35" s="24" t="s">
        <v>297</v>
      </c>
      <c r="AO35" s="24" t="s">
        <v>268</v>
      </c>
      <c r="AP35" s="73">
        <f>P35</f>
        <v>1</v>
      </c>
      <c r="AQ35" s="72">
        <f>IFERROR(AVERAGE(W35,AB35,AG35,AL35)*1,0)</f>
        <v>0.58175188988731996</v>
      </c>
      <c r="AR35" s="70">
        <f>IFERROR(IF(AQ35/AP35&gt;100%,100%,AQ35/AP35),0)</f>
        <v>0.58175188988731996</v>
      </c>
      <c r="AS35" s="78" t="s">
        <v>298</v>
      </c>
    </row>
    <row r="36" spans="1:45" s="50" customFormat="1" ht="83.25" customHeight="1">
      <c r="A36" s="31">
        <v>3</v>
      </c>
      <c r="B36" s="24" t="s">
        <v>76</v>
      </c>
      <c r="C36" s="24" t="s">
        <v>299</v>
      </c>
      <c r="D36" s="31" t="s">
        <v>300</v>
      </c>
      <c r="E36" s="24" t="s">
        <v>301</v>
      </c>
      <c r="F36" s="42" t="s">
        <v>224</v>
      </c>
      <c r="G36" s="24" t="s">
        <v>302</v>
      </c>
      <c r="H36" s="24" t="s">
        <v>303</v>
      </c>
      <c r="I36" s="24" t="s">
        <v>304</v>
      </c>
      <c r="J36" s="51" t="s">
        <v>146</v>
      </c>
      <c r="K36" s="24" t="s">
        <v>302</v>
      </c>
      <c r="L36" s="52">
        <v>0</v>
      </c>
      <c r="M36" s="52">
        <v>1</v>
      </c>
      <c r="N36" s="52">
        <v>0</v>
      </c>
      <c r="O36" s="52">
        <v>0</v>
      </c>
      <c r="P36" s="53">
        <v>1</v>
      </c>
      <c r="Q36" s="24" t="s">
        <v>63</v>
      </c>
      <c r="R36" s="24" t="s">
        <v>302</v>
      </c>
      <c r="S36" s="24" t="s">
        <v>305</v>
      </c>
      <c r="T36" s="24" t="s">
        <v>232</v>
      </c>
      <c r="U36" s="24" t="s">
        <v>306</v>
      </c>
      <c r="V36" s="66">
        <f>L36</f>
        <v>0</v>
      </c>
      <c r="W36" s="68">
        <v>0</v>
      </c>
      <c r="X36" s="68">
        <f>IFERROR(IF(W36/V36&gt;100%,100%,W36/V36),0)</f>
        <v>0</v>
      </c>
      <c r="Y36" s="24" t="s">
        <v>68</v>
      </c>
      <c r="Z36" s="24" t="s">
        <v>68</v>
      </c>
      <c r="AA36" s="40">
        <f>M36</f>
        <v>1</v>
      </c>
      <c r="AB36" s="84">
        <v>0.5</v>
      </c>
      <c r="AC36" s="55">
        <f>IFERROR(IF(AB36/AA36&gt;100%,100%,AB36/AA36),0)</f>
        <v>0.5</v>
      </c>
      <c r="AD36" s="24" t="s">
        <v>307</v>
      </c>
      <c r="AE36" s="24" t="s">
        <v>308</v>
      </c>
      <c r="AF36" s="66">
        <f>N36</f>
        <v>0</v>
      </c>
      <c r="AG36" s="93">
        <v>0</v>
      </c>
      <c r="AH36" s="68">
        <f t="shared" si="16"/>
        <v>0</v>
      </c>
      <c r="AI36" s="24" t="s">
        <v>236</v>
      </c>
      <c r="AJ36" s="24" t="s">
        <v>236</v>
      </c>
      <c r="AK36" s="66">
        <f>O36</f>
        <v>0</v>
      </c>
      <c r="AL36" s="69">
        <v>0</v>
      </c>
      <c r="AM36" s="68">
        <f t="shared" si="17"/>
        <v>0</v>
      </c>
      <c r="AN36" s="24" t="s">
        <v>68</v>
      </c>
      <c r="AO36" s="24" t="s">
        <v>283</v>
      </c>
      <c r="AP36" s="67">
        <f>P36</f>
        <v>1</v>
      </c>
      <c r="AQ36" s="93">
        <f>IFERROR(W36+AB36+AG36+AL36,0)</f>
        <v>0.5</v>
      </c>
      <c r="AR36" s="70">
        <f t="shared" ref="AR36" si="19">IFERROR(IF(AQ36/AP36&gt;100%,100%,AQ36/AP36),0)</f>
        <v>0.5</v>
      </c>
      <c r="AS36" s="78" t="s">
        <v>309</v>
      </c>
    </row>
    <row r="37" spans="1:45" s="50" customFormat="1" ht="94.5" customHeight="1">
      <c r="A37" s="31">
        <v>3</v>
      </c>
      <c r="B37" s="24" t="s">
        <v>76</v>
      </c>
      <c r="C37" s="24" t="s">
        <v>299</v>
      </c>
      <c r="D37" s="31" t="s">
        <v>310</v>
      </c>
      <c r="E37" s="24" t="s">
        <v>311</v>
      </c>
      <c r="F37" s="42" t="s">
        <v>224</v>
      </c>
      <c r="G37" s="24" t="s">
        <v>312</v>
      </c>
      <c r="H37" s="24" t="s">
        <v>313</v>
      </c>
      <c r="I37" s="24" t="s">
        <v>304</v>
      </c>
      <c r="J37" s="51" t="s">
        <v>146</v>
      </c>
      <c r="K37" s="24" t="s">
        <v>312</v>
      </c>
      <c r="L37" s="53">
        <v>0</v>
      </c>
      <c r="M37" s="53">
        <v>0</v>
      </c>
      <c r="N37" s="53">
        <v>0</v>
      </c>
      <c r="O37" s="53">
        <v>1</v>
      </c>
      <c r="P37" s="53">
        <v>1</v>
      </c>
      <c r="Q37" s="24" t="s">
        <v>63</v>
      </c>
      <c r="R37" s="24" t="s">
        <v>314</v>
      </c>
      <c r="S37" s="24" t="s">
        <v>315</v>
      </c>
      <c r="T37" s="24" t="s">
        <v>232</v>
      </c>
      <c r="U37" s="24" t="s">
        <v>306</v>
      </c>
      <c r="V37" s="66">
        <f>L37</f>
        <v>0</v>
      </c>
      <c r="W37" s="68">
        <v>0</v>
      </c>
      <c r="X37" s="68">
        <f>IFERROR(IF(W37/V37&gt;100%,100%,W37/V37),0)</f>
        <v>0</v>
      </c>
      <c r="Y37" s="24" t="s">
        <v>68</v>
      </c>
      <c r="Z37" s="24" t="s">
        <v>68</v>
      </c>
      <c r="AA37" s="40">
        <f>M37</f>
        <v>0</v>
      </c>
      <c r="AB37" s="84">
        <v>0</v>
      </c>
      <c r="AC37" s="55">
        <f>IFERROR(IF(AB37/AA37&gt;100%,100%,AB37/AA37),0)</f>
        <v>0</v>
      </c>
      <c r="AD37" s="24" t="s">
        <v>281</v>
      </c>
      <c r="AE37" s="24" t="s">
        <v>68</v>
      </c>
      <c r="AF37" s="66">
        <f>N37</f>
        <v>0</v>
      </c>
      <c r="AG37" s="93">
        <v>0</v>
      </c>
      <c r="AH37" s="68">
        <f t="shared" si="16"/>
        <v>0</v>
      </c>
      <c r="AI37" s="24" t="s">
        <v>236</v>
      </c>
      <c r="AJ37" s="24" t="s">
        <v>236</v>
      </c>
      <c r="AK37" s="66">
        <f>O37</f>
        <v>1</v>
      </c>
      <c r="AL37" s="69">
        <v>0</v>
      </c>
      <c r="AM37" s="68">
        <f t="shared" si="17"/>
        <v>0</v>
      </c>
      <c r="AN37" s="24" t="s">
        <v>316</v>
      </c>
      <c r="AO37" s="24" t="s">
        <v>317</v>
      </c>
      <c r="AP37" s="67">
        <f>P37</f>
        <v>1</v>
      </c>
      <c r="AQ37" s="93">
        <f>IFERROR(W37+AB37+AG37+AL37,0)</f>
        <v>0</v>
      </c>
      <c r="AR37" s="70">
        <f>IFERROR(IF(AQ37/AP37&gt;100%,100%,AQ37/AP37),0)</f>
        <v>0</v>
      </c>
      <c r="AS37" s="42" t="s">
        <v>318</v>
      </c>
    </row>
    <row r="38" spans="1:45" s="5" customFormat="1" ht="17.25">
      <c r="A38" s="10"/>
      <c r="B38" s="10"/>
      <c r="C38" s="10"/>
      <c r="D38" s="10"/>
      <c r="E38" s="11" t="s">
        <v>319</v>
      </c>
      <c r="F38" s="11"/>
      <c r="G38" s="11"/>
      <c r="H38" s="11"/>
      <c r="I38" s="11"/>
      <c r="J38" s="11"/>
      <c r="K38" s="11"/>
      <c r="L38" s="12"/>
      <c r="M38" s="12"/>
      <c r="N38" s="12"/>
      <c r="O38" s="12"/>
      <c r="P38" s="12"/>
      <c r="Q38" s="11"/>
      <c r="R38" s="10"/>
      <c r="S38" s="10"/>
      <c r="T38" s="10"/>
      <c r="U38" s="10"/>
      <c r="V38" s="16"/>
      <c r="W38" s="16"/>
      <c r="X38" s="74">
        <f>AVERAGE(X34,X35)*20%</f>
        <v>0.11272727272727275</v>
      </c>
      <c r="Y38" s="10"/>
      <c r="Z38" s="10"/>
      <c r="AA38" s="12"/>
      <c r="AB38" s="12"/>
      <c r="AC38" s="80">
        <f>AVERAGE(AC31,AC32,AC33,AC35:AC36)*20%</f>
        <v>0.16157894736842107</v>
      </c>
      <c r="AD38" s="10"/>
      <c r="AE38" s="10"/>
      <c r="AF38" s="16"/>
      <c r="AG38" s="16"/>
      <c r="AH38" s="74">
        <f>AVERAGE(AH32,AH35)*20%</f>
        <v>0.16880777777777778</v>
      </c>
      <c r="AI38" s="10"/>
      <c r="AJ38" s="10"/>
      <c r="AK38" s="16"/>
      <c r="AL38" s="16"/>
      <c r="AM38" s="74">
        <f>AVERAGE(AM31,AM32,AM33,AM35,AM37)*20%</f>
        <v>0.13325024390243903</v>
      </c>
      <c r="AN38" s="10"/>
      <c r="AO38" s="10"/>
      <c r="AP38" s="16"/>
      <c r="AQ38" s="16"/>
      <c r="AR38" s="74">
        <f>AVERAGE(AR31,AR32,AR33,AR34,AR35,AR36,AR37)*20%</f>
        <v>0.13389403668076325</v>
      </c>
      <c r="AS38" s="10"/>
    </row>
    <row r="39" spans="1:45" s="9" customFormat="1" ht="20.25">
      <c r="A39" s="6"/>
      <c r="B39" s="6"/>
      <c r="C39" s="6"/>
      <c r="D39" s="6"/>
      <c r="E39" s="7" t="s">
        <v>320</v>
      </c>
      <c r="F39" s="6"/>
      <c r="G39" s="6"/>
      <c r="H39" s="6"/>
      <c r="I39" s="6"/>
      <c r="J39" s="6"/>
      <c r="K39" s="6"/>
      <c r="L39" s="8"/>
      <c r="M39" s="8"/>
      <c r="N39" s="8"/>
      <c r="O39" s="8"/>
      <c r="P39" s="8"/>
      <c r="Q39" s="6"/>
      <c r="R39" s="6"/>
      <c r="S39" s="6"/>
      <c r="T39" s="6"/>
      <c r="U39" s="6"/>
      <c r="V39" s="17"/>
      <c r="W39" s="17"/>
      <c r="X39" s="75">
        <f>X30+X38</f>
        <v>0.60819788872510983</v>
      </c>
      <c r="Y39" s="6"/>
      <c r="Z39" s="6"/>
      <c r="AA39" s="8"/>
      <c r="AB39" s="8"/>
      <c r="AC39" s="81">
        <f>AC30+AC38</f>
        <v>0.78851253798030574</v>
      </c>
      <c r="AD39" s="6"/>
      <c r="AE39" s="6"/>
      <c r="AF39" s="17"/>
      <c r="AG39" s="17"/>
      <c r="AH39" s="75">
        <f>AH30+AH38</f>
        <v>0.6889768777826657</v>
      </c>
      <c r="AI39" s="6"/>
      <c r="AJ39" s="6"/>
      <c r="AK39" s="17"/>
      <c r="AL39" s="17"/>
      <c r="AM39" s="75">
        <f>AM30+AM38</f>
        <v>0.71160292732698582</v>
      </c>
      <c r="AN39" s="6"/>
      <c r="AO39" s="6"/>
      <c r="AP39" s="17"/>
      <c r="AQ39" s="17"/>
      <c r="AR39" s="75">
        <f>AR30+AR38</f>
        <v>0.71577717465005153</v>
      </c>
      <c r="AS39" s="6"/>
    </row>
  </sheetData>
  <mergeCells count="21">
    <mergeCell ref="R13:U14"/>
    <mergeCell ref="F4:K4"/>
    <mergeCell ref="H5:K5"/>
    <mergeCell ref="H6:K6"/>
    <mergeCell ref="H7:K7"/>
    <mergeCell ref="H8:K8"/>
    <mergeCell ref="H9:K9"/>
    <mergeCell ref="H11:K11"/>
    <mergeCell ref="A13:B14"/>
    <mergeCell ref="C13:C15"/>
    <mergeCell ref="A1:K1"/>
    <mergeCell ref="L1:P1"/>
    <mergeCell ref="D13:F14"/>
    <mergeCell ref="G13:Q14"/>
    <mergeCell ref="A2:K2"/>
    <mergeCell ref="H10:K10"/>
    <mergeCell ref="V13:Z14"/>
    <mergeCell ref="AA13:AE14"/>
    <mergeCell ref="AF13:AJ14"/>
    <mergeCell ref="AK13:AO14"/>
    <mergeCell ref="AP13:AS14"/>
  </mergeCells>
  <phoneticPr fontId="14" type="noConversion"/>
  <dataValidations count="1">
    <dataValidation allowBlank="1" showInputMessage="1" showErrorMessage="1" error="Escriba un texto " promptTitle="Cualquier contenido" sqref="F15 F3:F12"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F13:F14 F1 F16:F30 F38:F1048576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33</v>
      </c>
    </row>
    <row r="2" spans="1:1">
      <c r="A2" t="s">
        <v>57</v>
      </c>
    </row>
    <row r="3" spans="1:1">
      <c r="A3" t="s">
        <v>132</v>
      </c>
    </row>
    <row r="4" spans="1:1">
      <c r="A4" t="s">
        <v>224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4B04E062-62B6-4D96-AE08-E5A7AE6521F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2026-01-16T21:36:34Z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