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defaultThemeVersion="166925"/>
  <mc:AlternateContent xmlns:mc="http://schemas.openxmlformats.org/markup-compatibility/2006">
    <mc:Choice Requires="x15">
      <x15ac:absPath xmlns:x15ac="http://schemas.microsoft.com/office/spreadsheetml/2010/11/ac" url="D:\USUARIOS\Diego Buelvas\Desktop\VERSIONES PUBLICACION APROBADA\PPGG NC\"/>
    </mc:Choice>
  </mc:AlternateContent>
  <xr:revisionPtr revIDLastSave="1" documentId="13_ncr:1_{66F4A948-01A4-43B6-B792-992E4B6E223F}" xr6:coauthVersionLast="47" xr6:coauthVersionMax="47" xr10:uidLastSave="{DDD41042-A192-4CA9-B39E-D4025BFA3DEB}"/>
  <bookViews>
    <workbookView xWindow="-120" yWindow="-120" windowWidth="20730" windowHeight="11040" xr2:uid="{00000000-000D-0000-FFFF-FFFF00000000}"/>
  </bookViews>
  <sheets>
    <sheet name="PG NC" sheetId="1" r:id="rId1"/>
    <sheet name="Instrucciones" sheetId="3" r:id="rId2"/>
    <sheet name="Listas" sheetId="2" r:id="rId3"/>
  </sheets>
  <definedNames>
    <definedName name="_xlnm._FilterDatabase" localSheetId="0" hidden="1">'PG NC'!$G$11:$G$17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7" i="1" l="1"/>
  <c r="AS17" i="1" s="1"/>
  <c r="T16" i="1"/>
  <c r="AS16" i="1" s="1"/>
  <c r="T15" i="1"/>
  <c r="AS15" i="1" s="1"/>
  <c r="T14" i="1"/>
  <c r="AS14" i="1" s="1"/>
  <c r="T13" i="1"/>
  <c r="AS13" i="1" s="1"/>
  <c r="T12" i="1"/>
  <c r="AS12" i="1" s="1"/>
  <c r="T11" i="1"/>
  <c r="AS11" i="1" s="1"/>
  <c r="AT17" i="1"/>
  <c r="AT16" i="1"/>
  <c r="AT14" i="1"/>
  <c r="AT11" i="1"/>
  <c r="AN16" i="1"/>
  <c r="AP16" i="1" s="1"/>
  <c r="AN17" i="1"/>
  <c r="AP17" i="1" s="1"/>
  <c r="AI16" i="1"/>
  <c r="AK16" i="1" s="1"/>
  <c r="AI17" i="1"/>
  <c r="AK17" i="1" s="1"/>
  <c r="AD16" i="1"/>
  <c r="AF16" i="1" s="1"/>
  <c r="AD17" i="1"/>
  <c r="AF17" i="1" s="1"/>
  <c r="Y16" i="1"/>
  <c r="AA16" i="1" s="1"/>
  <c r="Y17" i="1"/>
  <c r="AA17" i="1" s="1"/>
  <c r="AT22" i="1"/>
  <c r="AN22" i="1"/>
  <c r="AP22" i="1" s="1"/>
  <c r="AI22" i="1"/>
  <c r="AK22" i="1" s="1"/>
  <c r="AD22" i="1"/>
  <c r="AF22" i="1" s="1"/>
  <c r="Y22" i="1"/>
  <c r="AA22" i="1" s="1"/>
  <c r="AT21" i="1"/>
  <c r="AN21" i="1"/>
  <c r="AP21" i="1" s="1"/>
  <c r="AI21" i="1"/>
  <c r="AK21" i="1" s="1"/>
  <c r="AD21" i="1"/>
  <c r="AF21" i="1" s="1"/>
  <c r="Y21" i="1"/>
  <c r="AA21" i="1" s="1"/>
  <c r="AT20" i="1"/>
  <c r="AN20" i="1"/>
  <c r="AP20" i="1" s="1"/>
  <c r="AI20" i="1"/>
  <c r="AK20" i="1" s="1"/>
  <c r="AD20" i="1"/>
  <c r="AF20" i="1" s="1"/>
  <c r="Y20" i="1"/>
  <c r="AA20" i="1" s="1"/>
  <c r="AT19" i="1"/>
  <c r="AN19" i="1"/>
  <c r="AP19" i="1" s="1"/>
  <c r="AI19" i="1"/>
  <c r="AK19" i="1" s="1"/>
  <c r="AD19" i="1"/>
  <c r="AF19" i="1" s="1"/>
  <c r="Y19" i="1"/>
  <c r="AA19" i="1" s="1"/>
  <c r="T22" i="1"/>
  <c r="AS22" i="1" s="1"/>
  <c r="T21" i="1"/>
  <c r="AS21" i="1" s="1"/>
  <c r="T20" i="1"/>
  <c r="AS20" i="1" s="1"/>
  <c r="T19" i="1"/>
  <c r="AS19" i="1" s="1"/>
  <c r="AN12" i="1"/>
  <c r="AP12" i="1" s="1"/>
  <c r="AN13" i="1"/>
  <c r="AP13" i="1" s="1"/>
  <c r="AN14" i="1"/>
  <c r="AP14" i="1" s="1"/>
  <c r="AN15" i="1"/>
  <c r="AP15" i="1" s="1"/>
  <c r="AN11" i="1"/>
  <c r="AP11" i="1" s="1"/>
  <c r="AI12" i="1"/>
  <c r="AK12" i="1" s="1"/>
  <c r="AI13" i="1"/>
  <c r="AK13" i="1" s="1"/>
  <c r="AI14" i="1"/>
  <c r="AK14" i="1" s="1"/>
  <c r="AI15" i="1"/>
  <c r="AK15" i="1" s="1"/>
  <c r="AI11" i="1"/>
  <c r="AK11" i="1" s="1"/>
  <c r="AD12" i="1"/>
  <c r="AF12" i="1" s="1"/>
  <c r="AD13" i="1"/>
  <c r="AF13" i="1" s="1"/>
  <c r="AD14" i="1"/>
  <c r="AF14" i="1" s="1"/>
  <c r="AD15" i="1"/>
  <c r="AF15" i="1" s="1"/>
  <c r="AD11" i="1"/>
  <c r="AF11" i="1" s="1"/>
  <c r="Y12" i="1"/>
  <c r="AA12" i="1" s="1"/>
  <c r="Y13" i="1"/>
  <c r="AA13" i="1" s="1"/>
  <c r="Y14" i="1"/>
  <c r="AA14" i="1" s="1"/>
  <c r="Y15" i="1"/>
  <c r="AA15" i="1" s="1"/>
  <c r="Y11" i="1"/>
  <c r="AA11" i="1" s="1"/>
  <c r="AT15" i="1"/>
  <c r="AT13" i="1"/>
  <c r="AT12" i="1"/>
  <c r="AU14" i="1" l="1"/>
  <c r="AU16" i="1"/>
  <c r="AU17" i="1"/>
  <c r="AP23" i="1"/>
  <c r="AF23" i="1"/>
  <c r="AK18" i="1"/>
  <c r="AF18" i="1"/>
  <c r="AK23" i="1"/>
  <c r="AA23" i="1"/>
  <c r="AA18" i="1"/>
  <c r="AU15" i="1"/>
  <c r="AP18" i="1"/>
  <c r="AU22" i="1"/>
  <c r="AU21" i="1"/>
  <c r="AU20" i="1"/>
  <c r="AU19" i="1"/>
  <c r="AU13" i="1"/>
  <c r="AU12" i="1"/>
  <c r="AU11" i="1"/>
  <c r="AF24" i="1" l="1"/>
  <c r="AK24" i="1"/>
  <c r="AA24" i="1"/>
  <c r="AP24" i="1"/>
  <c r="AU23" i="1"/>
  <c r="AU18" i="1"/>
  <c r="AU24" i="1" s="1"/>
</calcChain>
</file>

<file path=xl/sharedStrings.xml><?xml version="1.0" encoding="utf-8"?>
<sst xmlns="http://schemas.openxmlformats.org/spreadsheetml/2006/main" count="475" uniqueCount="309">
  <si>
    <t>FORMULACIÓN Y SEGUIMIENTO PLANES DE GESTIÓN NIVEL CENTRAL</t>
  </si>
  <si>
    <r>
      <rPr>
        <b/>
        <sz val="11"/>
        <color theme="1"/>
        <rFont val="Calibri Light"/>
        <family val="2"/>
        <scheme val="major"/>
      </rPr>
      <t xml:space="preserve">Código: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08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</si>
  <si>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PROCESO DE GESTIÓN</t>
  </si>
  <si>
    <t>Servicio a la Ciudadanía</t>
  </si>
  <si>
    <t>CONTROL DE CAMBIOS</t>
  </si>
  <si>
    <t>VERSIÓN</t>
  </si>
  <si>
    <t>FECHA</t>
  </si>
  <si>
    <t>DESCRIPCIÓN</t>
  </si>
  <si>
    <t>DEPENDENCIAS ASOCIADAS</t>
  </si>
  <si>
    <t>Subsecretaría de Gestión Institucional</t>
  </si>
  <si>
    <t>Publicación del plan de gestión aprobado CIGD. Caso HOLA: 22331</t>
  </si>
  <si>
    <t>AÑO VIGENCIA</t>
  </si>
  <si>
    <t>META</t>
  </si>
  <si>
    <t>PLANEACIÓN DEL DESARROLLO</t>
  </si>
  <si>
    <t>FUENTE DE FINANCIAMIENTO</t>
  </si>
  <si>
    <t>OBJETIVOS ESTRATÉGICOS</t>
  </si>
  <si>
    <t>MODELO INTEGRADO DE PLANEACIÓN Y GESTIÓN</t>
  </si>
  <si>
    <t>INDICADOR</t>
  </si>
  <si>
    <t>PROGRAMACIÓN</t>
  </si>
  <si>
    <t>RESULTADO</t>
  </si>
  <si>
    <t>I TRIMESTRE</t>
  </si>
  <si>
    <t>II TRIMESTRE</t>
  </si>
  <si>
    <t>III TRIMESTRE</t>
  </si>
  <si>
    <t>IV TRIMESTRE</t>
  </si>
  <si>
    <t>ACUMULADO VIGENCIA</t>
  </si>
  <si>
    <t>No. META</t>
  </si>
  <si>
    <t>NOMBRE META</t>
  </si>
  <si>
    <t>OBJETIVO PDD</t>
  </si>
  <si>
    <t>PROGRAMA PDD</t>
  </si>
  <si>
    <t>META PDD</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</si>
  <si>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</si>
  <si>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</si>
  <si>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</si>
  <si>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</si>
  <si>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</si>
  <si>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</si>
  <si>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</si>
  <si>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</si>
  <si>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</si>
  <si>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</si>
  <si>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</si>
  <si>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</si>
  <si>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</si>
  <si>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</si>
  <si>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</si>
  <si>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</si>
  <si>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</si>
  <si>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</si>
  <si>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</si>
  <si>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</si>
  <si>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</si>
  <si>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MT1</t>
  </si>
  <si>
    <t>Efectuar la entrega a los titulares o devolución a las entidades emisoras del 95% de los documentos de identificación extraviados que cumplen con el tiempo de custodia definidos en el procedimiento.</t>
  </si>
  <si>
    <t>5. Bogotá confía en su gobierno</t>
  </si>
  <si>
    <t>5.32. Gobierno abierto, íntegro, transparente y corresponsable  </t>
  </si>
  <si>
    <t>Ejecutar 12 acciones que garanticen atención a la ciudadanía transparencia anticorrupción y acceso a la información en el marco de las políticas públicas existentes.  </t>
  </si>
  <si>
    <t>8037 - Implementación de acciones orientadas a la gestión pública efectiva y transparente en la Secretaria Distrital de Gobierno de Bogotá D.C.</t>
  </si>
  <si>
    <t>PEI - Propiciar la revolución del servicio con criterios de calidad, calidez, eficacia, oportunidad, sostenibilidad y transformación digital.</t>
  </si>
  <si>
    <t>3. Gestión con Valores para Resultados</t>
  </si>
  <si>
    <t>Política 3.8. Servicio al Ciudadano</t>
  </si>
  <si>
    <t>Eficacia</t>
  </si>
  <si>
    <t>Porcentaje de entrega o devolución de Documentos Extraviados</t>
  </si>
  <si>
    <t>Porcentaje  de entrega o devolución de documentos extraviados</t>
  </si>
  <si>
    <t>Cantidad de documentos registrados en el aplicativo SIDE-BIZAGI con corte al 1 de enero de 2026.</t>
  </si>
  <si>
    <t>(Número  total de documentos entregados o devueltos en 2.026 / Número total de documentos registrados en el aplicativo SIDE-BIZAGI que cumplen con el tiempo de custodia) * 100</t>
  </si>
  <si>
    <t>Creciente</t>
  </si>
  <si>
    <t>Consolidado de seguimiento a la gestión del Banco de Documentos extraviados</t>
  </si>
  <si>
    <t>Reporte aplicativo SIDE-BIZAGI</t>
  </si>
  <si>
    <t>SGI - Subsecretaría de Gestión Institucional</t>
  </si>
  <si>
    <t>MT2</t>
  </si>
  <si>
    <t>Visitar el 100% de los puntos presenciales de Atención a la Ciudadanía (Nivel Central, Alcaldías Locales, Red CADE), para la verificación del cumplimiento de los criterios del formato "Monitoreo a la calidad del servicio - Alcaldías locales", el cumplimiento de Accesibilidad  NTC 6047 de 2013 y diseño universal,  al igual, que la implementación de la Política Pública de Atención a la Ciudadanía.</t>
  </si>
  <si>
    <t>Seguimiento a los puntos de atención a la ciudadanía para la verificación del cumplimiento de criterios.</t>
  </si>
  <si>
    <t>Número de seguimientos realizados a los puntos de atención a la ciudadanía</t>
  </si>
  <si>
    <t>4 visitas de seguimiento a los puntos de atención realizada en la vigencia 2025.</t>
  </si>
  <si>
    <t>Constante</t>
  </si>
  <si>
    <t>Acta de visitas realizadas.
Relación de puntos de atención activos en el periodo.</t>
  </si>
  <si>
    <t>Formatos de verificación de  "Monitoreo a la calidad del servicio - Alcaldías locales" del plan de acción de la Política Pública Distrital de Servicio a la Ciudadanía, así como del cumplimiento de Accesibilidad a Medios Fisicos NTC 6047 de 2013 y la normaividada vigente, al igual, la implementación de la Política Pública de Atención a la Ciudadanía.</t>
  </si>
  <si>
    <t>MT3</t>
  </si>
  <si>
    <t>Realizar un (1) evento para la exaltación y desarrollo de las habilidades y capacidades de las personas  con discapacidad  que permita fortalecer el impacto e incidencia de la Estrategia Gobierno Sin Límites en lo local.</t>
  </si>
  <si>
    <t>Evento de disminución de barreras</t>
  </si>
  <si>
    <t>Número</t>
  </si>
  <si>
    <t>1 Evento de desarrollo de habilidades y capacidades realizada en la vigencia 2025.</t>
  </si>
  <si>
    <t>Número de eventos de disminución de barreras realizados / Número de eventos de disminución de barreras programados</t>
  </si>
  <si>
    <t>Suma</t>
  </si>
  <si>
    <t>Actas de reuniones adelantadas en cada trimestre para la organización del evento, registros fotográficos, grabaciones de reuniones virtuales, archivos y anexos generales relacionados con el evento.</t>
  </si>
  <si>
    <t>Informes, reportes, planes y demás registros de información pertinentes al asunto.</t>
  </si>
  <si>
    <t>MT4</t>
  </si>
  <si>
    <t>Realizar cuatro (4) ferias itinerantes de servicios  en el marco de la estrategia "Gobierno al Territorio", dirigidas a la ciudadanía con enfoque diferencial, territorial, poblacional y de género, permitiendo una reactivación económica, cultural  y el impulso local.</t>
  </si>
  <si>
    <t>Ferias itinerantes de servicios</t>
  </si>
  <si>
    <t>4 ferias realizadas en la vigencia 2025.</t>
  </si>
  <si>
    <t>Número de ferias itinerantes de servicios realizadas / Número de ferias itinerantes de servicios programadas</t>
  </si>
  <si>
    <t>Actas de asistencia y registro fotográfico de cada feria desarrollada</t>
  </si>
  <si>
    <t>MT5</t>
  </si>
  <si>
    <t>Adelantar la clasificación al 100% de las peticiones ciudadanas registradas, recibidas e ingresadas por el aplicativo Bogotá Te Escucha.</t>
  </si>
  <si>
    <t>Porcentaje de clasificación a las peticiones  ciudadanas registradas, recibidas e ingresadas por el aplicativo Bogotá Te Escucha.</t>
  </si>
  <si>
    <t>Porcentaje</t>
  </si>
  <si>
    <t>100% con corte a 31 de octubre de 2025</t>
  </si>
  <si>
    <t>(Número total de peticiones clasificadas / Número  total de peticiones registradas, recibidas e ingresadas) x 100%</t>
  </si>
  <si>
    <t>Consolidado de clasificaciones efectuadas a las peticiones registradas, recibidas e ingresadas por el aplicativo Bogotá Te Escucha.</t>
  </si>
  <si>
    <t>Aplicativo de Gestión Documental ORFEO</t>
  </si>
  <si>
    <t>MT6</t>
  </si>
  <si>
    <t>Adelantar el seguimiento al 100% de las peticiones ciudadanas registradas, recibidas e ingresadas por el aplicativo Bogotá Te Escucha.</t>
  </si>
  <si>
    <t>Porcentaje de seguimiento a las peticiones  ciudadanas registradas, recibidas e ingresadas por el aplicativo Bogotá Te Escucha.</t>
  </si>
  <si>
    <t>(Número total de peticiones con seguimiento / Número  total de peticiones registradas, recibidas e ingresadas) x 100%</t>
  </si>
  <si>
    <t>Consolidado de seguimientos efectuados a las peticiones registradas, recibidas e ingresadas por el aplicativo Bogotá Te Escucha.</t>
  </si>
  <si>
    <t>MT7</t>
  </si>
  <si>
    <t>Efectuar doce (12) reportes de las peticiones registradas y clasificadas como sugerencias. a la Oficina Asesora de Planeación.</t>
  </si>
  <si>
    <t>Reporte mensual de peticiones registradas y clasificadas como Sugerencias.</t>
  </si>
  <si>
    <t>N/A</t>
  </si>
  <si>
    <t>Número de reportes mensuales de peticiones registradas y clasificadas como sugerencias enviados a la OAP</t>
  </si>
  <si>
    <t>Reporte de peticiones clasificadas como sugerencias.</t>
  </si>
  <si>
    <t>Reporte PQRS Oficina de Servicio Atención a la Ciudadanía y/o Reporte PQRS Secretaria General</t>
  </si>
  <si>
    <t>Subtotal Metas Técnicas (80%)</t>
  </si>
  <si>
    <t>MTS1</t>
  </si>
  <si>
    <t>Obtener un (1) sello "Gobierno Sostenible"  por el cumplimiento de los criterios establecidos por la Oficina Asesora de Planeación en el marco del Sistema de Gestión Ambiental y Energético</t>
  </si>
  <si>
    <t>5.33. Fortalecimiento institucional para un gobierno confiable  </t>
  </si>
  <si>
    <t>Implementar 1 estrategia para fortalecimiento de la gestión institucional y operativa  </t>
  </si>
  <si>
    <t>8179 - Fortalecimiento de la gestión administrativa y operativa de la Secretaria Distrital de Gobierno Bogotá D.C.</t>
  </si>
  <si>
    <t>Política 3.9. Gestión Ambiental</t>
  </si>
  <si>
    <t>Sello "Gobierno Sostenible"</t>
  </si>
  <si>
    <t>Sello</t>
  </si>
  <si>
    <t>No. de criterios cumplidos /No. cumplidos establecidos</t>
  </si>
  <si>
    <t xml:space="preserve">Un sello </t>
  </si>
  <si>
    <t xml:space="preserve">Herramienta caificación criterios </t>
  </si>
  <si>
    <t>OAP - Oficina Asesora de Planeación</t>
  </si>
  <si>
    <t>MTS2</t>
  </si>
  <si>
    <t xml:space="preserve">Realizar una (1) jornada de revisión de de actualización documental de los procesos para la siguiente vigencia. </t>
  </si>
  <si>
    <t>Política 3.1. Fortalecimiento organizacional y simplificación de procesos</t>
  </si>
  <si>
    <t xml:space="preserve">Jornadas realizadas de revisión de de actualización documental de todos los procesos  para la siguiente vigencia. </t>
  </si>
  <si>
    <t>Jornadas</t>
  </si>
  <si>
    <t xml:space="preserve">Número de jornadas realizadas de revisión de actualización documental de  los  procesos para la siguiente vigencia / Número de jornadas programadas de revisión de actualización documental de  los  procesos para la siguiente vigencia. </t>
  </si>
  <si>
    <t>Evidencia de reunión</t>
  </si>
  <si>
    <t>Reporte de realización de la  jornada revisión de actualización documental de los procesos para la siguiente vigencia por parte de la OAP.</t>
  </si>
  <si>
    <t>MTS3</t>
  </si>
  <si>
    <t>Dar respuesta al 100% de los requerimientos ciudadanos asignados a los procesos de nivel central con corte a 31 de diciembre de 2025 tipificadas como Derechos de Petición registradas en el aplicativo Bogotá Te Escucha y gestor documental ORFEO</t>
  </si>
  <si>
    <t>Porcentaje de requerimientos ciudadanos con respuesta definitiva</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</si>
  <si>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</si>
  <si>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</si>
  <si>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</si>
  <si>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</si>
  <si>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MTS4</t>
  </si>
  <si>
    <t>Gestionar oportunamente el 100% de los requerimientos  que se tipifiquen como derecho de petición ciudadano en los aplicativos Bogotá Te Escucha y  ORFEO, que  sean asignados a los procesos del Nivel Central durante la vigencia 2026.</t>
  </si>
  <si>
    <t>Eficiencia</t>
  </si>
  <si>
    <t>Porcentaje de requerimientos ciudadanos  gestionados dentro del término de ley.</t>
  </si>
  <si>
    <t>100% en 2026</t>
  </si>
  <si>
    <t>No. de peticiones gestionadas en los términos de ley / No. Requerimientos recibidos en la vigencia 2026 que deben tener respuesta</t>
  </si>
  <si>
    <t>Subtotal Metas Transversales (20%)</t>
  </si>
  <si>
    <t>TOTAL PLAN DE GESTIÓN (100%)</t>
  </si>
  <si>
    <t>INSTRUCCIONES DE DILIGENCIAMIENTO</t>
  </si>
  <si>
    <t>CAMPOS</t>
  </si>
  <si>
    <t>Retomar de la lista desplegable.</t>
  </si>
  <si>
    <t>DEPENDENCIAS ASOCIADAS:</t>
  </si>
  <si>
    <t>Relacione las dependencias que aportan al cumplimiento del instrumento de planeación de acuerdo con el Decreto Distrital 411 de 2016.</t>
  </si>
  <si>
    <t>No. META:</t>
  </si>
  <si>
    <t>No diligenciar. La numeración será definida por la OAP.</t>
  </si>
  <si>
    <t>NOMBRE META:</t>
  </si>
  <si>
    <t>Diligenciar bajo la estructura sintáctica "Verbo fuerte en infinitivo + Magnitud (Número entero) + Unidad de medida + Complemento (condiciones de cumplimiento)"</t>
  </si>
  <si>
    <t>OBJETIVO PDD:</t>
  </si>
  <si>
    <t>Plan de Desarrollo Distrital. Retomar de la lista desplegable.</t>
  </si>
  <si>
    <t>PROGRAMA PDD:</t>
  </si>
  <si>
    <t>META PDD:</t>
  </si>
  <si>
    <t>FUENTE DE FINANCIAMIENTO:</t>
  </si>
  <si>
    <t>Si las actividades se financiarán únicamente con recursos de Funcionamiento, seleccionar esta opción, de lo contrario retomar de la lista desplegable el proyecto de inversión correspondiente.</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</si>
  <si>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</si>
  <si>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</si>
  <si>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</si>
  <si>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</si>
  <si>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</si>
  <si>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</si>
  <si>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</si>
  <si>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</si>
  <si>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</si>
  <si>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</si>
  <si>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</si>
  <si>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</si>
  <si>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</si>
  <si>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</si>
  <si>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</si>
  <si>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</si>
  <si>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</si>
  <si>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</si>
  <si>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</si>
  <si>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</si>
  <si>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</si>
  <si>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</si>
  <si>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</si>
  <si>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</si>
  <si>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</si>
  <si>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</si>
  <si>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</si>
  <si>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</si>
  <si>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</si>
  <si>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</si>
  <si>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</si>
  <si>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</si>
  <si>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PROGRAMAS PDD</t>
  </si>
  <si>
    <t>METAS PDD</t>
  </si>
  <si>
    <t>PROYECTOS DE INVERSIÓN</t>
  </si>
  <si>
    <t>OBJETIVO ESTRATÉGICO</t>
  </si>
  <si>
    <t>DIMENSIONES MIPG</t>
  </si>
  <si>
    <t>POLÍTICAS MIPG</t>
  </si>
  <si>
    <t>Despacho SDG</t>
  </si>
  <si>
    <t>1. Bogotá avanza en su seguridad</t>
  </si>
  <si>
    <t>1.01. Diálogo social y cultura ciudadana para la convivencia pacífica y la recuperación de la confianza  </t>
  </si>
  <si>
    <t>Proferir 1.608.200 fallos de fondo en primera instancia de los expedientes de policía por comportamientos contrarios a la convivencia en el marco del Código Nacional de Seguridad y Convivencia Ciudadana  </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</si>
  <si>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</si>
  <si>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</si>
  <si>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</si>
  <si>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</si>
  <si>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</si>
  <si>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2. Bogotá confía en su bienestar</t>
  </si>
  <si>
    <t>2.13. Bogotá, un territorio de paz y reconciliación en donde todos puedan volver a empezar  </t>
  </si>
  <si>
    <t>Fortalecer un (1) programa de atención integral en el marco del diálogo social y la convivencia, articulando acciones con las organizaciones de DDHH para la atención de situaciones de convivencia y conflictividad social en Bogotá.  </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</si>
  <si>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</si>
  <si>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</si>
  <si>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2. Direccionamiento Estratégico</t>
  </si>
  <si>
    <t>Política 1.2. Integridad</t>
  </si>
  <si>
    <t>Comunicación Estratégica</t>
  </si>
  <si>
    <t>OAC - Oficina Asesora de Comunicaciones</t>
  </si>
  <si>
    <t>2.12. Bogotá cuida a su gente  </t>
  </si>
  <si>
    <t>Fortalecer un (1) programa junto con sus estrategias para el fomento de la cultura ciudadana la convivencia y la prevención de las violencias asociadas al fútbol  </t>
  </si>
  <si>
    <t>7988 - Fortalecimiento de la capacidad institucional y de los actores sociales para la garantía, promoción y protección de los derechos humanos y de libertad religiosa y de conciencia en Bogotá D.C.</t>
  </si>
  <si>
    <t>Política 2.1. Planeación institucional</t>
  </si>
  <si>
    <t>Efectividad</t>
  </si>
  <si>
    <t>Control Disciplinario Interno</t>
  </si>
  <si>
    <t>OCI - Oficina de Control Interno</t>
  </si>
  <si>
    <t>No Aplica</t>
  </si>
  <si>
    <t>5.39. Camino hacia una democracia deliberativa con un gobierno cercano a la gente y con participación ciudadana  </t>
  </si>
  <si>
    <t>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  </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</si>
  <si>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</si>
  <si>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</si>
  <si>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4. Evaluación de Resultados</t>
  </si>
  <si>
    <t>Política 2.2. Gestión Presupuestal y Eficiencia del Gasto Público</t>
  </si>
  <si>
    <t>Decreciente</t>
  </si>
  <si>
    <t>Convivencia y Diálogo Social</t>
  </si>
  <si>
    <t>OCDI - Oficina de Control Disciplinario Interno</t>
  </si>
  <si>
    <t>Adoptar en las 20 localidades el Sistema Distrital de Derechos Humanos en el marco de las acciones de la política pública Integral de Derechos Humanos, de la política sobre la Lucha contra la Trata de Personas, y la política pública para la Población Migrante Internacional.  </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</si>
  <si>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</si>
  <si>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</si>
  <si>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5. Información y Comunicación</t>
  </si>
  <si>
    <t>Política 2.3. Compras y Contratación Pública</t>
  </si>
  <si>
    <t>Evaluación Independiente</t>
  </si>
  <si>
    <t>DRP - Dirección de Relaciones Políticas</t>
  </si>
  <si>
    <t>Formar 16.000 personas en el programa de educación en derechos humanos para la paz, reconciliación y promoción integral de derechos humanos, a través del conocimiento de las artes y los saberes populares, impulsando estrategias de profesionalización de lideres sociales  </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</si>
  <si>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</si>
  <si>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</si>
  <si>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6. Gestión del Conocimiento y la Innovación</t>
  </si>
  <si>
    <t>Fomento y Protección de los Derechos Étnicos</t>
  </si>
  <si>
    <t>DJ - Dirección Jurídica</t>
  </si>
  <si>
    <t>5.36. Innovación Pública para la generación de confianza ciudadana  </t>
  </si>
  <si>
    <t>Ejecutar 14 iniciativas que garanticen el ejercicio de las libertades fundamentales de religión culto y conciencia en el marco de la política pública existente  </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</si>
  <si>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</si>
  <si>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</si>
  <si>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</si>
  <si>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</si>
  <si>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</si>
  <si>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DGAEP - Dirección para la Gestión Administrativa Especial de Policía</t>
  </si>
  <si>
    <t>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  </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</si>
  <si>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</si>
  <si>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</si>
  <si>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</si>
  <si>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</si>
  <si>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SGL - Subsecretaría de Gestión Local</t>
  </si>
  <si>
    <t>Prestar 40.000 atenciones con enfoque diferencial, de mujer, género, familia y generaciones a las personas que soliciten los servicios brindados en los espacios de atención apropiación cultural y reconocimiento de procesos organizativos de los grupos étnicos en Bogotá.  </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</si>
  <si>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</si>
  <si>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</si>
  <si>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</si>
  <si>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DGDL - Dirección para la Gestión del Desarrollo Local</t>
  </si>
  <si>
    <t>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  </t>
  </si>
  <si>
    <t>8048 - Fortalecimiento Tecnológico para una Administración Más Eficiente en la Secretaría Distrital de Gobierno Bogotá D.C.</t>
  </si>
  <si>
    <t>Política 3.5. Mejora Normativa</t>
  </si>
  <si>
    <t>Gestión Corporativa Institucional</t>
  </si>
  <si>
    <t>DGP - Dirección para la Gestión Policiva</t>
  </si>
  <si>
    <t>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  </t>
  </si>
  <si>
    <t>Política 3.6. Participación Ciudadana en la Gestión Pública</t>
  </si>
  <si>
    <t>Gestión del Conocimiento</t>
  </si>
  <si>
    <t>SGGD - Subsecretaría de Gobernabilidad y Garantía de Derechos</t>
  </si>
  <si>
    <t>Constituir (3) componentes de fortalecimiento institucional para las Alcaldías Locales y su gestión del desarrollo local desde un enfoque de interseccionalidad  </t>
  </si>
  <si>
    <t>Funcionamiento</t>
  </si>
  <si>
    <t>Política 3.7. Racionalización de Trámites</t>
  </si>
  <si>
    <t>Gestión del Patrimonio Documental</t>
  </si>
  <si>
    <t>DDH - Dirección de Derechos Humanos</t>
  </si>
  <si>
    <t>Gestión Jurídica</t>
  </si>
  <si>
    <t>SARLC - Subdirección de Asuntos de Libertad Religiosa y de Conciencia</t>
  </si>
  <si>
    <t>Gestión Pública Territorial Local</t>
  </si>
  <si>
    <t>DAE - Dirección de Asuntos Étnicos</t>
  </si>
  <si>
    <t>Fortalecer un (1) laboratorio de innovación pública que promueva el gobierno abierto y la participación ciudadana desde un enfoque de interseccionalidad.  </t>
  </si>
  <si>
    <t>Política 4.1. Seguimiento y evaluación del desempeño institucional</t>
  </si>
  <si>
    <t>Inspección, Vigilancia y Control</t>
  </si>
  <si>
    <t>SAIR - Subdirección de Asuntos Indígenas y Rrom</t>
  </si>
  <si>
    <t>Fortalecer un (1) Observatorio de Conflictividad Social y Gobernabilidad con enfoque de derechos humanos género y diferencial.  </t>
  </si>
  <si>
    <t>Política 5.1. Gestión Documental</t>
  </si>
  <si>
    <t>Planeación Institucional</t>
  </si>
  <si>
    <t>SANARP - Subdirección de Asuntos para Comunidades Negras, Afrocolombianas, Raizales y Palenqueras</t>
  </si>
  <si>
    <t>Beneficiar 37 proyectos del sector interreligioso con impacto y retribución social en el marco de la construcción de paz, tejido social, aporte social y/o entornos inspiradores en Bogotá  </t>
  </si>
  <si>
    <t>Política 5.2. Transparencia, acceso a la información pública y lucha contra la corrupción</t>
  </si>
  <si>
    <t>Planeación y Gestión Sectorial</t>
  </si>
  <si>
    <t>DCDS - Dirección de Convivencia y Diálogo Social</t>
  </si>
  <si>
    <t>Implementar una (1) estrategia de participación ciudadana en las 20 localidades con enfoque de género, poblacional y diferencial en el marco de presupuestos participativos Gobierno Abierto de Bogotá.  </t>
  </si>
  <si>
    <t>Política 5.3. Gestión de la Información Estadística</t>
  </si>
  <si>
    <t>Relaciones Estratégicas</t>
  </si>
  <si>
    <t>Implementar un (1) plan de fortalecimiento a Consejos y Plataformas de Juventud  </t>
  </si>
  <si>
    <t>Política 6.1. Gestión del Conocimiento y la Innovación</t>
  </si>
  <si>
    <t>DGTH - Dirección de Gestión del Talento Humano</t>
  </si>
  <si>
    <t>Política 7.1. Control Interno</t>
  </si>
  <si>
    <t>DA - Dirección Administrativa</t>
  </si>
  <si>
    <t>DF - Dirección Financiera</t>
  </si>
  <si>
    <t>DTI - Dirección de Tecnologías e Información</t>
  </si>
  <si>
    <t>DC - Dirección de Contratación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</si>
</sst>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26">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name val="Calibri Light"/>
      <family val="2"/>
      <scheme val="major"/>
    </font>
    <font>
      <sz val="11"/>
      <color rgb="FF000000"/>
      <name val="Calibri Light"/>
      <family val="2"/>
    </font>
    <font>
      <b/>
      <sz val="11"/>
      <color rgb="FF000000"/>
      <name val="Calibri Light"/>
      <family val="2"/>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36">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4" borderId="1" xfId="0" applyFont="1" applyFill="1" applyBorder="1" applyAlignment="1">
      <alignment horizontal="justify" vertical="center" wrapText="1"/>
    </xf>
    <xf numFmtId="0" fontId="1" fillId="0" borderId="7" xfId="0" applyFont="1" applyBorder="1" applyAlignment="1">
      <alignment vertical="center" wrapText="1"/>
    </xf>
    <xf numFmtId="0" fontId="11" fillId="0" borderId="1" xfId="0" applyFont="1" applyBorder="1" applyAlignment="1">
      <alignment horizontal="justify" vertical="center" wrapText="1"/>
    </xf>
    <xf numFmtId="0" fontId="1" fillId="4" borderId="1" xfId="0" applyFont="1" applyFill="1" applyBorder="1" applyAlignment="1">
      <alignment horizontal="left" vertical="center" wrapText="1"/>
    </xf>
    <xf numFmtId="0" fontId="2" fillId="4" borderId="0" xfId="0" applyFont="1" applyFill="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9" fillId="0" borderId="0" xfId="0" applyFont="1"/>
    <xf numFmtId="0" fontId="2" fillId="7" borderId="1"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5" fillId="7" borderId="1" xfId="0" applyFont="1" applyFill="1" applyBorder="1"/>
    <xf numFmtId="0" fontId="5" fillId="7" borderId="1" xfId="0" applyFont="1" applyFill="1" applyBorder="1" applyAlignment="1">
      <alignment wrapText="1"/>
    </xf>
    <xf numFmtId="0" fontId="7" fillId="8" borderId="1" xfId="0" applyFont="1" applyFill="1" applyBorder="1" applyAlignment="1">
      <alignment wrapText="1"/>
    </xf>
    <xf numFmtId="0" fontId="13" fillId="5"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9"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pplyProtection="1">
      <alignment horizontal="justify" vertical="center" wrapText="1"/>
      <protection locked="0"/>
    </xf>
    <xf numFmtId="0" fontId="17" fillId="4" borderId="1" xfId="0" applyFont="1" applyFill="1" applyBorder="1" applyAlignment="1">
      <alignment horizontal="justify" vertical="center" wrapText="1"/>
    </xf>
    <xf numFmtId="0" fontId="19" fillId="7" borderId="1" xfId="0" applyFont="1" applyFill="1" applyBorder="1" applyAlignment="1">
      <alignment wrapText="1"/>
    </xf>
    <xf numFmtId="10" fontId="1" fillId="0" borderId="1" xfId="1" applyNumberFormat="1" applyFont="1" applyBorder="1" applyAlignment="1">
      <alignment horizontal="right" vertical="center" wrapText="1"/>
    </xf>
    <xf numFmtId="1" fontId="17" fillId="0" borderId="1" xfId="0" applyNumberFormat="1" applyFont="1" applyBorder="1" applyAlignment="1">
      <alignment horizontal="right" vertical="center" wrapText="1"/>
    </xf>
    <xf numFmtId="164" fontId="5" fillId="7" borderId="1" xfId="1" applyNumberFormat="1" applyFont="1" applyFill="1" applyBorder="1" applyAlignment="1">
      <alignment horizontal="right" wrapText="1"/>
    </xf>
    <xf numFmtId="164" fontId="19" fillId="7" borderId="1" xfId="0" applyNumberFormat="1" applyFont="1" applyFill="1" applyBorder="1" applyAlignment="1">
      <alignment horizontal="right" wrapText="1"/>
    </xf>
    <xf numFmtId="164" fontId="7" fillId="8" borderId="1" xfId="1" applyNumberFormat="1" applyFont="1" applyFill="1" applyBorder="1" applyAlignment="1">
      <alignment horizontal="right" wrapText="1"/>
    </xf>
    <xf numFmtId="1" fontId="5" fillId="7" borderId="1" xfId="1" applyNumberFormat="1" applyFont="1" applyFill="1" applyBorder="1" applyAlignment="1">
      <alignment horizontal="right" wrapText="1"/>
    </xf>
    <xf numFmtId="1" fontId="17" fillId="0" borderId="1" xfId="1" applyNumberFormat="1" applyFont="1" applyBorder="1" applyAlignment="1">
      <alignment horizontal="right" vertical="center" wrapText="1"/>
    </xf>
    <xf numFmtId="1" fontId="19" fillId="7" borderId="1" xfId="0" applyNumberFormat="1" applyFont="1" applyFill="1" applyBorder="1" applyAlignment="1">
      <alignment horizontal="right" wrapText="1"/>
    </xf>
    <xf numFmtId="1" fontId="7" fillId="8" borderId="1" xfId="1" applyNumberFormat="1" applyFont="1" applyFill="1" applyBorder="1" applyAlignment="1">
      <alignment horizontal="right" wrapText="1"/>
    </xf>
    <xf numFmtId="10" fontId="5" fillId="7"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7" borderId="1" xfId="1" applyNumberFormat="1" applyFont="1" applyFill="1" applyBorder="1" applyAlignment="1">
      <alignment horizontal="right" wrapText="1"/>
    </xf>
    <xf numFmtId="10" fontId="7" fillId="8" borderId="1" xfId="1" applyNumberFormat="1" applyFont="1" applyFill="1" applyBorder="1" applyAlignment="1">
      <alignment horizontal="right" wrapText="1"/>
    </xf>
    <xf numFmtId="10" fontId="2" fillId="0" borderId="1" xfId="1" applyNumberFormat="1" applyFont="1" applyBorder="1" applyAlignment="1">
      <alignment horizontal="right" vertical="center" wrapText="1"/>
    </xf>
    <xf numFmtId="10" fontId="18" fillId="0" borderId="1" xfId="1" applyNumberFormat="1" applyFont="1" applyBorder="1" applyAlignment="1">
      <alignment horizontal="right" vertical="center" wrapText="1"/>
    </xf>
    <xf numFmtId="0" fontId="11" fillId="0" borderId="7" xfId="0" applyFont="1" applyBorder="1" applyAlignment="1">
      <alignment horizontal="justify" vertical="center" wrapText="1"/>
    </xf>
    <xf numFmtId="0" fontId="0" fillId="0" borderId="0" xfId="0" applyAlignment="1">
      <alignment vertical="center"/>
    </xf>
    <xf numFmtId="0" fontId="22" fillId="13"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9" fontId="1" fillId="0" borderId="1" xfId="1" applyFont="1" applyBorder="1" applyAlignment="1">
      <alignment horizontal="right" vertical="center" wrapText="1"/>
    </xf>
    <xf numFmtId="1" fontId="1" fillId="0" borderId="1" xfId="6" applyNumberFormat="1" applyFont="1" applyBorder="1" applyAlignment="1">
      <alignment horizontal="right" vertical="center" wrapText="1"/>
    </xf>
    <xf numFmtId="1" fontId="2" fillId="0" borderId="1" xfId="6" applyNumberFormat="1" applyFont="1" applyBorder="1" applyAlignment="1">
      <alignment horizontal="right" vertical="center" wrapText="1"/>
    </xf>
    <xf numFmtId="2" fontId="17" fillId="0" borderId="1" xfId="1" applyNumberFormat="1" applyFont="1" applyBorder="1" applyAlignment="1">
      <alignment horizontal="right" vertical="center" wrapText="1"/>
    </xf>
    <xf numFmtId="2" fontId="17" fillId="0" borderId="1" xfId="0" applyNumberFormat="1" applyFont="1" applyBorder="1" applyAlignment="1">
      <alignment horizontal="right" vertical="center" wrapText="1"/>
    </xf>
    <xf numFmtId="9" fontId="17" fillId="0" borderId="1" xfId="1" applyFont="1" applyBorder="1" applyAlignment="1">
      <alignment horizontal="right" vertical="center" wrapText="1"/>
    </xf>
    <xf numFmtId="0" fontId="17" fillId="0" borderId="1" xfId="0" applyFont="1" applyBorder="1" applyAlignment="1">
      <alignment horizontal="left" vertical="center" wrapText="1"/>
    </xf>
    <xf numFmtId="0" fontId="23" fillId="0" borderId="1" xfId="0" applyFont="1" applyBorder="1" applyAlignment="1">
      <alignment horizontal="justify" vertical="center" wrapText="1"/>
    </xf>
    <xf numFmtId="0" fontId="17" fillId="0" borderId="7" xfId="0" applyFont="1" applyBorder="1" applyAlignment="1">
      <alignment vertical="center" wrapText="1"/>
    </xf>
    <xf numFmtId="9" fontId="18" fillId="0" borderId="1" xfId="1" applyFont="1" applyBorder="1" applyAlignment="1">
      <alignment horizontal="right" vertical="center" wrapText="1"/>
    </xf>
    <xf numFmtId="9" fontId="18" fillId="0" borderId="1" xfId="0" applyNumberFormat="1" applyFont="1" applyBorder="1" applyAlignment="1">
      <alignment horizontal="right" vertical="center" wrapText="1"/>
    </xf>
    <xf numFmtId="0" fontId="23" fillId="4" borderId="1" xfId="0" applyFont="1" applyFill="1" applyBorder="1" applyAlignment="1">
      <alignment horizontal="justify" vertical="center" wrapText="1"/>
    </xf>
    <xf numFmtId="49" fontId="1" fillId="4" borderId="1" xfId="0" applyNumberFormat="1" applyFont="1" applyFill="1" applyBorder="1" applyAlignment="1">
      <alignment horizontal="center" vertical="center" wrapText="1"/>
    </xf>
    <xf numFmtId="0" fontId="24" fillId="4" borderId="1" xfId="0" applyFont="1" applyFill="1" applyBorder="1" applyAlignment="1">
      <alignment horizontal="justify" vertical="center" wrapText="1"/>
    </xf>
    <xf numFmtId="0" fontId="11" fillId="4" borderId="1" xfId="0" applyFont="1" applyFill="1" applyBorder="1" applyAlignment="1">
      <alignment horizontal="justify" vertical="center" wrapText="1"/>
    </xf>
    <xf numFmtId="9" fontId="24" fillId="4" borderId="1" xfId="0" applyNumberFormat="1" applyFont="1" applyFill="1" applyBorder="1" applyAlignment="1">
      <alignment horizontal="right" vertical="center" wrapText="1"/>
    </xf>
    <xf numFmtId="9" fontId="1" fillId="4" borderId="1" xfId="1" applyFont="1" applyFill="1" applyBorder="1" applyAlignment="1">
      <alignment horizontal="right" vertical="center" wrapText="1"/>
    </xf>
    <xf numFmtId="0" fontId="11" fillId="14" borderId="1"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24" fillId="14" borderId="1" xfId="0" applyFont="1" applyFill="1" applyBorder="1" applyAlignment="1">
      <alignment horizontal="justify" vertical="center" wrapText="1"/>
    </xf>
    <xf numFmtId="0" fontId="24" fillId="4" borderId="1" xfId="0" applyFont="1" applyFill="1" applyBorder="1" applyAlignment="1">
      <alignment horizontal="right" vertical="center" wrapText="1"/>
    </xf>
    <xf numFmtId="0" fontId="24" fillId="14" borderId="1" xfId="0" applyFont="1" applyFill="1" applyBorder="1" applyAlignment="1">
      <alignment horizontal="right" vertical="center" wrapText="1"/>
    </xf>
    <xf numFmtId="1" fontId="1" fillId="4" borderId="1" xfId="1" applyNumberFormat="1" applyFont="1" applyFill="1" applyBorder="1" applyAlignment="1">
      <alignment horizontal="right" vertical="center" wrapText="1"/>
    </xf>
    <xf numFmtId="9" fontId="25" fillId="4" borderId="1" xfId="0" applyNumberFormat="1" applyFont="1" applyFill="1" applyBorder="1" applyAlignment="1">
      <alignment horizontal="right" vertical="center" wrapText="1"/>
    </xf>
    <xf numFmtId="0" fontId="25" fillId="4" borderId="1" xfId="0" applyFont="1" applyFill="1" applyBorder="1" applyAlignment="1">
      <alignment horizontal="right" vertical="center" wrapText="1"/>
    </xf>
    <xf numFmtId="14" fontId="1" fillId="4" borderId="1" xfId="0" applyNumberFormat="1"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8"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7" fillId="8" borderId="2" xfId="0" applyFont="1" applyFill="1" applyBorder="1" applyAlignment="1">
      <alignment horizontal="center" wrapText="1"/>
    </xf>
    <xf numFmtId="0" fontId="7" fillId="8" borderId="4" xfId="0" applyFont="1" applyFill="1" applyBorder="1" applyAlignment="1">
      <alignment horizontal="center" wrapText="1"/>
    </xf>
    <xf numFmtId="0" fontId="7" fillId="8" borderId="3" xfId="0" applyFont="1" applyFill="1" applyBorder="1" applyAlignment="1">
      <alignment horizontal="center" wrapText="1"/>
    </xf>
    <xf numFmtId="9" fontId="5" fillId="7" borderId="2" xfId="1" applyFont="1" applyFill="1" applyBorder="1" applyAlignment="1">
      <alignment horizontal="center" wrapText="1"/>
    </xf>
    <xf numFmtId="9" fontId="5" fillId="7" borderId="4" xfId="1" applyFont="1" applyFill="1" applyBorder="1" applyAlignment="1">
      <alignment horizontal="center" wrapText="1"/>
    </xf>
    <xf numFmtId="9" fontId="5" fillId="7" borderId="3" xfId="1" applyFont="1" applyFill="1" applyBorder="1" applyAlignment="1">
      <alignment horizontal="center" wrapText="1"/>
    </xf>
    <xf numFmtId="0" fontId="5" fillId="7" borderId="2" xfId="0" applyFont="1" applyFill="1" applyBorder="1" applyAlignment="1">
      <alignment horizontal="center" wrapText="1"/>
    </xf>
    <xf numFmtId="0" fontId="5" fillId="7" borderId="4" xfId="0" applyFont="1" applyFill="1" applyBorder="1" applyAlignment="1">
      <alignment horizontal="center" wrapText="1"/>
    </xf>
    <xf numFmtId="0" fontId="5" fillId="7" borderId="3" xfId="0" applyFont="1" applyFill="1" applyBorder="1" applyAlignment="1">
      <alignment horizontal="center" wrapText="1"/>
    </xf>
    <xf numFmtId="9" fontId="19" fillId="7" borderId="2" xfId="1" applyFont="1" applyFill="1" applyBorder="1" applyAlignment="1">
      <alignment horizontal="center" wrapText="1"/>
    </xf>
    <xf numFmtId="9" fontId="19" fillId="7" borderId="4" xfId="1" applyFont="1" applyFill="1" applyBorder="1" applyAlignment="1">
      <alignment horizontal="center" wrapText="1"/>
    </xf>
    <xf numFmtId="9" fontId="19" fillId="7" borderId="3" xfId="1" applyFont="1" applyFill="1" applyBorder="1" applyAlignment="1">
      <alignment horizontal="center" wrapText="1"/>
    </xf>
    <xf numFmtId="0" fontId="19" fillId="7" borderId="2" xfId="0" applyFont="1" applyFill="1" applyBorder="1" applyAlignment="1">
      <alignment horizontal="center" wrapText="1"/>
    </xf>
    <xf numFmtId="0" fontId="19" fillId="7" borderId="4" xfId="0" applyFont="1" applyFill="1" applyBorder="1" applyAlignment="1">
      <alignment horizontal="center" wrapText="1"/>
    </xf>
    <xf numFmtId="0" fontId="19" fillId="7" borderId="3" xfId="0" applyFont="1" applyFill="1" applyBorder="1" applyAlignment="1">
      <alignment horizontal="center" wrapText="1"/>
    </xf>
    <xf numFmtId="0" fontId="22" fillId="13" borderId="1" xfId="0" applyFont="1" applyFill="1" applyBorder="1" applyAlignment="1">
      <alignment horizontal="center" vertical="center"/>
    </xf>
  </cellXfs>
  <cellStyles count="7">
    <cellStyle name="Hyperlink" xfId="3" xr:uid="{14138197-E382-4CE1-A30F-A7D16093FF4A}"/>
    <cellStyle name="Millares" xfId="6" builtinId="3"/>
    <cellStyle name="Millares [0] 2" xfId="2" xr:uid="{7AD3B61C-92D8-47DB-808B-DC8D39504633}"/>
    <cellStyle name="Millares 2" xfId="5" xr:uid="{52D3A40D-261E-41C7-B17F-B8185987DFA1}"/>
    <cellStyle name="Normal" xfId="0" builtinId="0"/>
    <cellStyle name="Normal 2" xfId="4" xr:uid="{0F48EBA1-2C0A-4CA5-B0E0-28071D4C543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24"/>
  <sheetViews>
    <sheetView tabSelected="1" topLeftCell="A15" zoomScaleNormal="100" workbookViewId="0">
      <selection activeCell="G19" sqref="G19"/>
    </sheetView>
  </sheetViews>
  <sheetFormatPr defaultColWidth="10.85546875" defaultRowHeight="15"/>
  <cols>
    <col min="1" max="1" width="7" style="1" customWidth="1"/>
    <col min="2" max="2" width="42.85546875" style="1" customWidth="1"/>
    <col min="3" max="3" width="28.5703125" style="1" customWidth="1"/>
    <col min="4" max="5" width="42.85546875" style="1" customWidth="1"/>
    <col min="6" max="6" width="42.7109375" style="1" customWidth="1"/>
    <col min="7" max="7" width="42.85546875" style="1" customWidth="1"/>
    <col min="8" max="8" width="28.5703125" style="1" customWidth="1"/>
    <col min="9" max="9" width="42.85546875" style="1" customWidth="1"/>
    <col min="10" max="15" width="21.42578125" style="1" customWidth="1"/>
    <col min="16" max="19" width="10" style="1" customWidth="1"/>
    <col min="20" max="20" width="14.28515625" style="1" customWidth="1"/>
    <col min="21" max="24" width="21.42578125" style="1" customWidth="1"/>
    <col min="25" max="27" width="14.28515625" style="1" customWidth="1"/>
    <col min="28" max="28" width="42.85546875" style="1" customWidth="1"/>
    <col min="29" max="29" width="28.5703125" style="1" customWidth="1"/>
    <col min="30" max="32" width="14.28515625" style="1" customWidth="1"/>
    <col min="33" max="33" width="42.85546875" style="1" customWidth="1"/>
    <col min="34" max="34" width="28.5703125" style="1" customWidth="1"/>
    <col min="35" max="37" width="14.28515625" style="1" customWidth="1"/>
    <col min="38" max="38" width="42.85546875" style="1" customWidth="1"/>
    <col min="39" max="39" width="28.5703125" style="1" customWidth="1"/>
    <col min="40" max="42" width="14.28515625" style="1" customWidth="1"/>
    <col min="43" max="43" width="42.85546875" style="1" customWidth="1"/>
    <col min="44" max="44" width="28.5703125" style="1" customWidth="1"/>
    <col min="45" max="47" width="14.28515625" style="1" customWidth="1"/>
    <col min="48" max="49" width="16.5703125" style="1" customWidth="1"/>
    <col min="50" max="50" width="39.42578125" style="1" customWidth="1"/>
    <col min="51" max="16384" width="10.85546875" style="1"/>
  </cols>
  <sheetData>
    <row r="1" spans="1:47" s="6" customFormat="1" ht="61.5" customHeight="1">
      <c r="A1" s="96" t="s">
        <v>0</v>
      </c>
      <c r="B1" s="97"/>
      <c r="C1" s="97"/>
      <c r="D1" s="97"/>
      <c r="E1" s="97"/>
      <c r="F1" s="97"/>
      <c r="G1" s="97"/>
      <c r="H1" s="98"/>
      <c r="I1" s="14" t="s">
        <v>1</v>
      </c>
    </row>
    <row r="2" spans="1:47" s="8" customFormat="1">
      <c r="A2" s="16"/>
      <c r="B2" s="17"/>
      <c r="C2" s="17"/>
      <c r="D2" s="17"/>
      <c r="E2" s="15"/>
      <c r="F2" s="15"/>
      <c r="G2" s="15"/>
      <c r="H2" s="15"/>
      <c r="I2" s="15"/>
      <c r="J2" s="15"/>
      <c r="K2" s="15"/>
      <c r="L2" s="15"/>
      <c r="M2" s="15"/>
      <c r="N2" s="15"/>
      <c r="O2" s="15"/>
      <c r="P2" s="15"/>
      <c r="Q2" s="7"/>
      <c r="R2" s="7"/>
      <c r="S2" s="7"/>
      <c r="T2" s="7"/>
    </row>
    <row r="3" spans="1:47" s="6" customFormat="1" ht="15" customHeight="1">
      <c r="A3" s="94" t="s">
        <v>2</v>
      </c>
      <c r="B3" s="94"/>
      <c r="C3" s="95" t="s">
        <v>3</v>
      </c>
      <c r="D3" s="95"/>
      <c r="F3" s="86" t="s">
        <v>4</v>
      </c>
      <c r="G3" s="87"/>
      <c r="H3" s="87"/>
      <c r="I3" s="88"/>
    </row>
    <row r="4" spans="1:47" s="6" customFormat="1" ht="15" customHeight="1">
      <c r="A4" s="94"/>
      <c r="B4" s="94"/>
      <c r="C4" s="95"/>
      <c r="D4" s="95"/>
      <c r="F4" s="19" t="s">
        <v>5</v>
      </c>
      <c r="G4" s="20" t="s">
        <v>6</v>
      </c>
      <c r="H4" s="86" t="s">
        <v>7</v>
      </c>
      <c r="I4" s="88"/>
    </row>
    <row r="5" spans="1:47" s="6" customFormat="1">
      <c r="A5" s="94" t="s">
        <v>8</v>
      </c>
      <c r="B5" s="94"/>
      <c r="C5" s="95" t="s">
        <v>9</v>
      </c>
      <c r="D5" s="95"/>
      <c r="F5" s="9">
        <v>1</v>
      </c>
      <c r="G5" s="85">
        <v>46051</v>
      </c>
      <c r="H5" s="89" t="s">
        <v>10</v>
      </c>
      <c r="I5" s="90"/>
    </row>
    <row r="6" spans="1:47" s="6" customFormat="1">
      <c r="A6" s="94"/>
      <c r="B6" s="94"/>
      <c r="C6" s="95"/>
      <c r="D6" s="95"/>
      <c r="F6" s="9"/>
      <c r="G6" s="9"/>
      <c r="H6" s="89"/>
      <c r="I6" s="90"/>
    </row>
    <row r="7" spans="1:47" s="6" customFormat="1">
      <c r="A7" s="94" t="s">
        <v>11</v>
      </c>
      <c r="B7" s="94"/>
      <c r="C7" s="95">
        <v>2026</v>
      </c>
      <c r="D7" s="95"/>
      <c r="F7" s="9"/>
      <c r="G7" s="9"/>
      <c r="H7" s="89"/>
      <c r="I7" s="90"/>
    </row>
    <row r="8" spans="1:47" s="6" customFormat="1"/>
    <row r="9" spans="1:47" ht="37.5" customHeight="1">
      <c r="A9" s="86" t="s">
        <v>12</v>
      </c>
      <c r="B9" s="88"/>
      <c r="C9" s="94" t="s">
        <v>13</v>
      </c>
      <c r="D9" s="94"/>
      <c r="E9" s="94"/>
      <c r="F9" s="118" t="s">
        <v>14</v>
      </c>
      <c r="G9" s="118" t="s">
        <v>15</v>
      </c>
      <c r="H9" s="86" t="s">
        <v>16</v>
      </c>
      <c r="I9" s="88"/>
      <c r="J9" s="113" t="s">
        <v>17</v>
      </c>
      <c r="K9" s="114"/>
      <c r="L9" s="114"/>
      <c r="M9" s="114"/>
      <c r="N9" s="114"/>
      <c r="O9" s="115" t="s">
        <v>18</v>
      </c>
      <c r="P9" s="116"/>
      <c r="Q9" s="116"/>
      <c r="R9" s="116"/>
      <c r="S9" s="116"/>
      <c r="T9" s="117"/>
      <c r="U9" s="91" t="s">
        <v>19</v>
      </c>
      <c r="V9" s="92"/>
      <c r="W9" s="92"/>
      <c r="X9" s="93"/>
      <c r="Y9" s="110" t="s">
        <v>20</v>
      </c>
      <c r="Z9" s="111"/>
      <c r="AA9" s="111"/>
      <c r="AB9" s="111"/>
      <c r="AC9" s="112"/>
      <c r="AD9" s="107" t="s">
        <v>21</v>
      </c>
      <c r="AE9" s="108"/>
      <c r="AF9" s="108"/>
      <c r="AG9" s="108"/>
      <c r="AH9" s="109"/>
      <c r="AI9" s="104" t="s">
        <v>22</v>
      </c>
      <c r="AJ9" s="105"/>
      <c r="AK9" s="105"/>
      <c r="AL9" s="105"/>
      <c r="AM9" s="106"/>
      <c r="AN9" s="101" t="s">
        <v>23</v>
      </c>
      <c r="AO9" s="102"/>
      <c r="AP9" s="102"/>
      <c r="AQ9" s="102"/>
      <c r="AR9" s="103"/>
      <c r="AS9" s="99" t="s">
        <v>24</v>
      </c>
      <c r="AT9" s="100"/>
      <c r="AU9" s="100"/>
    </row>
    <row r="10" spans="1:47" s="28" customFormat="1" ht="25.5">
      <c r="A10" s="33" t="s">
        <v>25</v>
      </c>
      <c r="B10" s="33" t="s">
        <v>26</v>
      </c>
      <c r="C10" s="33" t="s">
        <v>27</v>
      </c>
      <c r="D10" s="33" t="s">
        <v>28</v>
      </c>
      <c r="E10" s="33" t="s">
        <v>29</v>
      </c>
      <c r="F10" s="119"/>
      <c r="G10" s="119"/>
      <c r="H10" s="33" t="s">
        <v>30</v>
      </c>
      <c r="I10" s="33" t="s">
        <v>31</v>
      </c>
      <c r="J10" s="24" t="s">
        <v>32</v>
      </c>
      <c r="K10" s="24" t="s">
        <v>33</v>
      </c>
      <c r="L10" s="24" t="s">
        <v>34</v>
      </c>
      <c r="M10" s="24" t="s">
        <v>35</v>
      </c>
      <c r="N10" s="24" t="s">
        <v>36</v>
      </c>
      <c r="O10" s="25" t="s">
        <v>37</v>
      </c>
      <c r="P10" s="25" t="s">
        <v>38</v>
      </c>
      <c r="Q10" s="25" t="s">
        <v>39</v>
      </c>
      <c r="R10" s="25" t="s">
        <v>40</v>
      </c>
      <c r="S10" s="25" t="s">
        <v>41</v>
      </c>
      <c r="T10" s="25" t="s">
        <v>42</v>
      </c>
      <c r="U10" s="27" t="s">
        <v>43</v>
      </c>
      <c r="V10" s="27" t="s">
        <v>44</v>
      </c>
      <c r="W10" s="27" t="s">
        <v>45</v>
      </c>
      <c r="X10" s="27" t="s">
        <v>46</v>
      </c>
      <c r="Y10" s="32" t="s">
        <v>47</v>
      </c>
      <c r="Z10" s="32" t="s">
        <v>48</v>
      </c>
      <c r="AA10" s="32" t="s">
        <v>19</v>
      </c>
      <c r="AB10" s="32" t="s">
        <v>49</v>
      </c>
      <c r="AC10" s="32" t="s">
        <v>50</v>
      </c>
      <c r="AD10" s="26" t="s">
        <v>47</v>
      </c>
      <c r="AE10" s="26" t="s">
        <v>48</v>
      </c>
      <c r="AF10" s="26" t="s">
        <v>19</v>
      </c>
      <c r="AG10" s="26" t="s">
        <v>49</v>
      </c>
      <c r="AH10" s="26" t="s">
        <v>50</v>
      </c>
      <c r="AI10" s="31" t="s">
        <v>47</v>
      </c>
      <c r="AJ10" s="31" t="s">
        <v>48</v>
      </c>
      <c r="AK10" s="31" t="s">
        <v>19</v>
      </c>
      <c r="AL10" s="31" t="s">
        <v>49</v>
      </c>
      <c r="AM10" s="31" t="s">
        <v>50</v>
      </c>
      <c r="AN10" s="30" t="s">
        <v>47</v>
      </c>
      <c r="AO10" s="30" t="s">
        <v>48</v>
      </c>
      <c r="AP10" s="30" t="s">
        <v>19</v>
      </c>
      <c r="AQ10" s="30" t="s">
        <v>49</v>
      </c>
      <c r="AR10" s="30" t="s">
        <v>50</v>
      </c>
      <c r="AS10" s="29" t="s">
        <v>47</v>
      </c>
      <c r="AT10" s="29" t="s">
        <v>48</v>
      </c>
      <c r="AU10" s="29" t="s">
        <v>19</v>
      </c>
    </row>
    <row r="11" spans="1:47" s="5" customFormat="1" ht="150">
      <c r="A11" s="72" t="s">
        <v>51</v>
      </c>
      <c r="B11" s="11" t="s">
        <v>52</v>
      </c>
      <c r="C11" s="55" t="s">
        <v>53</v>
      </c>
      <c r="D11" s="12" t="s">
        <v>54</v>
      </c>
      <c r="E11" s="12" t="s">
        <v>55</v>
      </c>
      <c r="F11" s="12" t="s">
        <v>56</v>
      </c>
      <c r="G11" s="67" t="s">
        <v>57</v>
      </c>
      <c r="H11" s="12" t="s">
        <v>58</v>
      </c>
      <c r="I11" s="12" t="s">
        <v>59</v>
      </c>
      <c r="J11" s="13" t="s">
        <v>60</v>
      </c>
      <c r="K11" s="73" t="s">
        <v>61</v>
      </c>
      <c r="L11" s="73" t="s">
        <v>62</v>
      </c>
      <c r="M11" s="73" t="s">
        <v>63</v>
      </c>
      <c r="N11" s="73" t="s">
        <v>64</v>
      </c>
      <c r="O11" s="71" t="s">
        <v>65</v>
      </c>
      <c r="P11" s="75">
        <v>0.2</v>
      </c>
      <c r="Q11" s="75">
        <v>0.45</v>
      </c>
      <c r="R11" s="75">
        <v>0.65</v>
      </c>
      <c r="S11" s="75">
        <v>0.95</v>
      </c>
      <c r="T11" s="76">
        <f>MAX(P11:S11)</f>
        <v>0.95</v>
      </c>
      <c r="U11" s="73" t="s">
        <v>66</v>
      </c>
      <c r="V11" s="73" t="s">
        <v>67</v>
      </c>
      <c r="W11" s="67" t="s">
        <v>68</v>
      </c>
      <c r="X11" s="67" t="s">
        <v>68</v>
      </c>
      <c r="Y11" s="75">
        <f>P11</f>
        <v>0.2</v>
      </c>
      <c r="Z11" s="61"/>
      <c r="AA11" s="40">
        <f t="shared" ref="AA11:AA17" si="0">IFERROR(IF(Z11/Y11&gt;1,1,Z11/Y11),0)</f>
        <v>0</v>
      </c>
      <c r="AB11" s="4"/>
      <c r="AC11" s="4"/>
      <c r="AD11" s="75">
        <f>Q11</f>
        <v>0.45</v>
      </c>
      <c r="AE11" s="61"/>
      <c r="AF11" s="40">
        <f t="shared" ref="AF11:AF17" si="1">IFERROR(IF(AE11/AD11&gt;1,1,AE11/AD11),0)</f>
        <v>0</v>
      </c>
      <c r="AG11" s="4"/>
      <c r="AH11" s="4"/>
      <c r="AI11" s="75">
        <f>R11</f>
        <v>0.65</v>
      </c>
      <c r="AJ11" s="61"/>
      <c r="AK11" s="40">
        <f t="shared" ref="AK11:AK17" si="2">IFERROR(IF(AJ11/AI11&gt;1,1,AJ11/AI11),0)</f>
        <v>0</v>
      </c>
      <c r="AL11" s="4"/>
      <c r="AM11" s="4"/>
      <c r="AN11" s="75">
        <f>S11</f>
        <v>0.95</v>
      </c>
      <c r="AO11" s="61"/>
      <c r="AP11" s="40">
        <f t="shared" ref="AP11:AP17" si="3">IFERROR(IF(AO11/AN11&gt;1,1,AO11/AN11),0)</f>
        <v>0</v>
      </c>
      <c r="AQ11" s="4"/>
      <c r="AR11" s="4"/>
      <c r="AS11" s="83">
        <f>T11</f>
        <v>0.95</v>
      </c>
      <c r="AT11" s="62">
        <f>IFERROR(AVERAGE(Z11,AE11,AJ11,AO11),0)</f>
        <v>0</v>
      </c>
      <c r="AU11" s="53">
        <f>IFERROR(IF(AT11/AS11&gt;1,1,AT11/AS11),0)</f>
        <v>0</v>
      </c>
    </row>
    <row r="12" spans="1:47" s="5" customFormat="1" ht="270">
      <c r="A12" s="77" t="s">
        <v>69</v>
      </c>
      <c r="B12" s="74" t="s">
        <v>70</v>
      </c>
      <c r="C12" s="55" t="s">
        <v>53</v>
      </c>
      <c r="D12" s="12" t="s">
        <v>54</v>
      </c>
      <c r="E12" s="12" t="s">
        <v>55</v>
      </c>
      <c r="F12" s="12" t="s">
        <v>56</v>
      </c>
      <c r="G12" s="67" t="s">
        <v>57</v>
      </c>
      <c r="H12" s="12" t="s">
        <v>58</v>
      </c>
      <c r="I12" s="12" t="s">
        <v>59</v>
      </c>
      <c r="J12" s="13" t="s">
        <v>60</v>
      </c>
      <c r="K12" s="73" t="s">
        <v>71</v>
      </c>
      <c r="L12" s="73" t="s">
        <v>72</v>
      </c>
      <c r="M12" s="73" t="s">
        <v>73</v>
      </c>
      <c r="N12" s="78" t="s">
        <v>72</v>
      </c>
      <c r="O12" s="71" t="s">
        <v>74</v>
      </c>
      <c r="P12" s="75">
        <v>1</v>
      </c>
      <c r="Q12" s="75">
        <v>1</v>
      </c>
      <c r="R12" s="75">
        <v>1</v>
      </c>
      <c r="S12" s="75">
        <v>1</v>
      </c>
      <c r="T12" s="76">
        <f>AVERAGE(P12:S12)</f>
        <v>1</v>
      </c>
      <c r="U12" s="73" t="s">
        <v>75</v>
      </c>
      <c r="V12" s="79" t="s">
        <v>76</v>
      </c>
      <c r="W12" s="67" t="s">
        <v>68</v>
      </c>
      <c r="X12" s="67" t="s">
        <v>68</v>
      </c>
      <c r="Y12" s="75">
        <f t="shared" ref="Y12:Y17" si="4">P12</f>
        <v>1</v>
      </c>
      <c r="Z12" s="61"/>
      <c r="AA12" s="40">
        <f t="shared" si="0"/>
        <v>0</v>
      </c>
      <c r="AB12" s="4"/>
      <c r="AC12" s="4"/>
      <c r="AD12" s="75">
        <f t="shared" ref="AD12:AD17" si="5">Q12</f>
        <v>1</v>
      </c>
      <c r="AE12" s="61"/>
      <c r="AF12" s="40">
        <f t="shared" si="1"/>
        <v>0</v>
      </c>
      <c r="AG12" s="4"/>
      <c r="AH12" s="4"/>
      <c r="AI12" s="75">
        <f t="shared" ref="AI12:AI17" si="6">R12</f>
        <v>1</v>
      </c>
      <c r="AJ12" s="61"/>
      <c r="AK12" s="40">
        <f t="shared" si="2"/>
        <v>0</v>
      </c>
      <c r="AL12" s="4"/>
      <c r="AM12" s="4"/>
      <c r="AN12" s="75">
        <f t="shared" ref="AN12:AN17" si="7">S12</f>
        <v>1</v>
      </c>
      <c r="AO12" s="61"/>
      <c r="AP12" s="40">
        <f t="shared" si="3"/>
        <v>0</v>
      </c>
      <c r="AQ12" s="4"/>
      <c r="AR12" s="4"/>
      <c r="AS12" s="83">
        <f t="shared" ref="AS12:AS17" si="8">T12</f>
        <v>1</v>
      </c>
      <c r="AT12" s="62">
        <f t="shared" ref="AT12:AT17" si="9">+Z12+AE12+AJ12+AO12</f>
        <v>0</v>
      </c>
      <c r="AU12" s="53">
        <f>IFERROR(IF(AT12/AS12&gt;1,1,AT12/AS12),0)</f>
        <v>0</v>
      </c>
    </row>
    <row r="13" spans="1:47" s="5" customFormat="1" ht="165">
      <c r="A13" s="77" t="s">
        <v>77</v>
      </c>
      <c r="B13" s="74" t="s">
        <v>78</v>
      </c>
      <c r="C13" s="55" t="s">
        <v>53</v>
      </c>
      <c r="D13" s="12" t="s">
        <v>54</v>
      </c>
      <c r="E13" s="12" t="s">
        <v>55</v>
      </c>
      <c r="F13" s="12" t="s">
        <v>56</v>
      </c>
      <c r="G13" s="67" t="s">
        <v>57</v>
      </c>
      <c r="H13" s="12" t="s">
        <v>58</v>
      </c>
      <c r="I13" s="12" t="s">
        <v>59</v>
      </c>
      <c r="J13" s="13" t="s">
        <v>60</v>
      </c>
      <c r="K13" s="73" t="s">
        <v>79</v>
      </c>
      <c r="L13" s="73" t="s">
        <v>80</v>
      </c>
      <c r="M13" s="73" t="s">
        <v>81</v>
      </c>
      <c r="N13" s="78" t="s">
        <v>82</v>
      </c>
      <c r="O13" s="71" t="s">
        <v>83</v>
      </c>
      <c r="P13" s="80">
        <v>0</v>
      </c>
      <c r="Q13" s="81">
        <v>0</v>
      </c>
      <c r="R13" s="81">
        <v>0</v>
      </c>
      <c r="S13" s="81">
        <v>1</v>
      </c>
      <c r="T13" s="76">
        <f>SUM(P13:S13)</f>
        <v>1</v>
      </c>
      <c r="U13" s="79" t="s">
        <v>84</v>
      </c>
      <c r="V13" s="79" t="s">
        <v>85</v>
      </c>
      <c r="W13" s="67" t="s">
        <v>68</v>
      </c>
      <c r="X13" s="67" t="s">
        <v>68</v>
      </c>
      <c r="Y13" s="80">
        <f t="shared" si="4"/>
        <v>0</v>
      </c>
      <c r="Z13" s="61"/>
      <c r="AA13" s="40">
        <f t="shared" si="0"/>
        <v>0</v>
      </c>
      <c r="AB13" s="4"/>
      <c r="AC13" s="4"/>
      <c r="AD13" s="80">
        <f t="shared" si="5"/>
        <v>0</v>
      </c>
      <c r="AE13" s="61"/>
      <c r="AF13" s="40">
        <f t="shared" si="1"/>
        <v>0</v>
      </c>
      <c r="AG13" s="4"/>
      <c r="AH13" s="4"/>
      <c r="AI13" s="80">
        <f t="shared" si="6"/>
        <v>0</v>
      </c>
      <c r="AJ13" s="61"/>
      <c r="AK13" s="40">
        <f t="shared" si="2"/>
        <v>0</v>
      </c>
      <c r="AL13" s="4"/>
      <c r="AM13" s="4"/>
      <c r="AN13" s="80">
        <f t="shared" si="7"/>
        <v>1</v>
      </c>
      <c r="AO13" s="61"/>
      <c r="AP13" s="40">
        <f t="shared" si="3"/>
        <v>0</v>
      </c>
      <c r="AQ13" s="4"/>
      <c r="AR13" s="4"/>
      <c r="AS13" s="84">
        <f t="shared" si="8"/>
        <v>1</v>
      </c>
      <c r="AT13" s="62">
        <f t="shared" si="9"/>
        <v>0</v>
      </c>
      <c r="AU13" s="53">
        <f>IFERROR(IF(AT13/AS13&gt;1,1,AT13/AS13),0)</f>
        <v>0</v>
      </c>
    </row>
    <row r="14" spans="1:47" s="5" customFormat="1" ht="90">
      <c r="A14" s="77" t="s">
        <v>86</v>
      </c>
      <c r="B14" s="74" t="s">
        <v>87</v>
      </c>
      <c r="C14" s="55" t="s">
        <v>53</v>
      </c>
      <c r="D14" s="12" t="s">
        <v>54</v>
      </c>
      <c r="E14" s="12" t="s">
        <v>55</v>
      </c>
      <c r="F14" s="12" t="s">
        <v>56</v>
      </c>
      <c r="G14" s="67" t="s">
        <v>57</v>
      </c>
      <c r="H14" s="12" t="s">
        <v>58</v>
      </c>
      <c r="I14" s="12" t="s">
        <v>59</v>
      </c>
      <c r="J14" s="13" t="s">
        <v>60</v>
      </c>
      <c r="K14" s="73" t="s">
        <v>88</v>
      </c>
      <c r="L14" s="73" t="s">
        <v>80</v>
      </c>
      <c r="M14" s="73" t="s">
        <v>89</v>
      </c>
      <c r="N14" s="78" t="s">
        <v>90</v>
      </c>
      <c r="O14" s="71" t="s">
        <v>83</v>
      </c>
      <c r="P14" s="80">
        <v>1</v>
      </c>
      <c r="Q14" s="81">
        <v>1</v>
      </c>
      <c r="R14" s="81">
        <v>1</v>
      </c>
      <c r="S14" s="81">
        <v>1</v>
      </c>
      <c r="T14" s="82">
        <f>SUM(P14:S14)</f>
        <v>4</v>
      </c>
      <c r="U14" s="79" t="s">
        <v>91</v>
      </c>
      <c r="V14" s="79" t="s">
        <v>85</v>
      </c>
      <c r="W14" s="67" t="s">
        <v>68</v>
      </c>
      <c r="X14" s="67" t="s">
        <v>68</v>
      </c>
      <c r="Y14" s="80">
        <f t="shared" si="4"/>
        <v>1</v>
      </c>
      <c r="Z14" s="60"/>
      <c r="AA14" s="40">
        <f t="shared" si="0"/>
        <v>0</v>
      </c>
      <c r="AB14" s="4"/>
      <c r="AC14" s="4"/>
      <c r="AD14" s="80">
        <f t="shared" si="5"/>
        <v>1</v>
      </c>
      <c r="AE14" s="60"/>
      <c r="AF14" s="40">
        <f t="shared" si="1"/>
        <v>0</v>
      </c>
      <c r="AG14" s="4"/>
      <c r="AH14" s="4"/>
      <c r="AI14" s="80">
        <f t="shared" si="6"/>
        <v>1</v>
      </c>
      <c r="AJ14" s="60"/>
      <c r="AK14" s="40">
        <f t="shared" si="2"/>
        <v>0</v>
      </c>
      <c r="AL14" s="4"/>
      <c r="AM14" s="4"/>
      <c r="AN14" s="80">
        <f t="shared" si="7"/>
        <v>1</v>
      </c>
      <c r="AO14" s="60"/>
      <c r="AP14" s="40">
        <f t="shared" si="3"/>
        <v>0</v>
      </c>
      <c r="AQ14" s="4"/>
      <c r="AR14" s="4"/>
      <c r="AS14" s="84">
        <f t="shared" si="8"/>
        <v>4</v>
      </c>
      <c r="AT14" s="62">
        <f t="shared" si="9"/>
        <v>0</v>
      </c>
      <c r="AU14" s="53">
        <f>IFERROR(IF(AT14/AS14&gt;1,1,AT14/AS14),0)</f>
        <v>0</v>
      </c>
    </row>
    <row r="15" spans="1:47" s="5" customFormat="1" ht="105">
      <c r="A15" s="77" t="s">
        <v>92</v>
      </c>
      <c r="B15" s="74" t="s">
        <v>93</v>
      </c>
      <c r="C15" s="55" t="s">
        <v>53</v>
      </c>
      <c r="D15" s="12" t="s">
        <v>54</v>
      </c>
      <c r="E15" s="12" t="s">
        <v>55</v>
      </c>
      <c r="F15" s="12" t="s">
        <v>56</v>
      </c>
      <c r="G15" s="67" t="s">
        <v>57</v>
      </c>
      <c r="H15" s="12" t="s">
        <v>58</v>
      </c>
      <c r="I15" s="12" t="s">
        <v>59</v>
      </c>
      <c r="J15" s="13" t="s">
        <v>60</v>
      </c>
      <c r="K15" s="73" t="s">
        <v>94</v>
      </c>
      <c r="L15" s="73" t="s">
        <v>95</v>
      </c>
      <c r="M15" s="73" t="s">
        <v>96</v>
      </c>
      <c r="N15" s="78" t="s">
        <v>97</v>
      </c>
      <c r="O15" s="71" t="s">
        <v>74</v>
      </c>
      <c r="P15" s="75">
        <v>1</v>
      </c>
      <c r="Q15" s="75">
        <v>1</v>
      </c>
      <c r="R15" s="75">
        <v>1</v>
      </c>
      <c r="S15" s="75">
        <v>1</v>
      </c>
      <c r="T15" s="76">
        <f>AVERAGE(P15:S15)</f>
        <v>1</v>
      </c>
      <c r="U15" s="79" t="s">
        <v>98</v>
      </c>
      <c r="V15" s="79" t="s">
        <v>99</v>
      </c>
      <c r="W15" s="67" t="s">
        <v>68</v>
      </c>
      <c r="X15" s="67" t="s">
        <v>68</v>
      </c>
      <c r="Y15" s="75">
        <f t="shared" si="4"/>
        <v>1</v>
      </c>
      <c r="Z15" s="61"/>
      <c r="AA15" s="40">
        <f t="shared" si="0"/>
        <v>0</v>
      </c>
      <c r="AB15" s="4"/>
      <c r="AC15" s="4"/>
      <c r="AD15" s="75">
        <f t="shared" si="5"/>
        <v>1</v>
      </c>
      <c r="AE15" s="61"/>
      <c r="AF15" s="40">
        <f t="shared" si="1"/>
        <v>0</v>
      </c>
      <c r="AG15" s="4"/>
      <c r="AH15" s="4"/>
      <c r="AI15" s="75">
        <f t="shared" si="6"/>
        <v>1</v>
      </c>
      <c r="AJ15" s="61"/>
      <c r="AK15" s="40">
        <f t="shared" si="2"/>
        <v>0</v>
      </c>
      <c r="AL15" s="4"/>
      <c r="AM15" s="4"/>
      <c r="AN15" s="75">
        <f t="shared" si="7"/>
        <v>1</v>
      </c>
      <c r="AO15" s="61"/>
      <c r="AP15" s="40">
        <f t="shared" si="3"/>
        <v>0</v>
      </c>
      <c r="AQ15" s="4"/>
      <c r="AR15" s="4"/>
      <c r="AS15" s="83">
        <f t="shared" si="8"/>
        <v>1</v>
      </c>
      <c r="AT15" s="62">
        <f t="shared" si="9"/>
        <v>0</v>
      </c>
      <c r="AU15" s="53">
        <f>IFERROR(IF(AT15/AS15&gt;1,1,AT15/AS15),0)</f>
        <v>0</v>
      </c>
    </row>
    <row r="16" spans="1:47" s="5" customFormat="1" ht="105">
      <c r="A16" s="72" t="s">
        <v>100</v>
      </c>
      <c r="B16" s="74" t="s">
        <v>101</v>
      </c>
      <c r="C16" s="55" t="s">
        <v>53</v>
      </c>
      <c r="D16" s="12" t="s">
        <v>54</v>
      </c>
      <c r="E16" s="12" t="s">
        <v>55</v>
      </c>
      <c r="F16" s="12" t="s">
        <v>56</v>
      </c>
      <c r="G16" s="67" t="s">
        <v>57</v>
      </c>
      <c r="H16" s="12" t="s">
        <v>58</v>
      </c>
      <c r="I16" s="12" t="s">
        <v>59</v>
      </c>
      <c r="J16" s="13" t="s">
        <v>60</v>
      </c>
      <c r="K16" s="73" t="s">
        <v>102</v>
      </c>
      <c r="L16" s="73" t="s">
        <v>95</v>
      </c>
      <c r="M16" s="73" t="s">
        <v>96</v>
      </c>
      <c r="N16" s="78" t="s">
        <v>103</v>
      </c>
      <c r="O16" s="71" t="s">
        <v>74</v>
      </c>
      <c r="P16" s="75">
        <v>1</v>
      </c>
      <c r="Q16" s="75">
        <v>1</v>
      </c>
      <c r="R16" s="75">
        <v>1</v>
      </c>
      <c r="S16" s="75">
        <v>1</v>
      </c>
      <c r="T16" s="76">
        <f>AVERAGE(P16:S16)</f>
        <v>1</v>
      </c>
      <c r="U16" s="79" t="s">
        <v>104</v>
      </c>
      <c r="V16" s="79" t="s">
        <v>99</v>
      </c>
      <c r="W16" s="67" t="s">
        <v>68</v>
      </c>
      <c r="X16" s="67" t="s">
        <v>68</v>
      </c>
      <c r="Y16" s="75">
        <f t="shared" si="4"/>
        <v>1</v>
      </c>
      <c r="Z16" s="61"/>
      <c r="AA16" s="40">
        <f t="shared" si="0"/>
        <v>0</v>
      </c>
      <c r="AB16" s="4"/>
      <c r="AC16" s="4"/>
      <c r="AD16" s="75">
        <f t="shared" si="5"/>
        <v>1</v>
      </c>
      <c r="AE16" s="61"/>
      <c r="AF16" s="40">
        <f t="shared" si="1"/>
        <v>0</v>
      </c>
      <c r="AG16" s="4"/>
      <c r="AH16" s="4"/>
      <c r="AI16" s="75">
        <f t="shared" si="6"/>
        <v>1</v>
      </c>
      <c r="AJ16" s="61"/>
      <c r="AK16" s="40">
        <f t="shared" si="2"/>
        <v>0</v>
      </c>
      <c r="AL16" s="4"/>
      <c r="AM16" s="4"/>
      <c r="AN16" s="75">
        <f t="shared" si="7"/>
        <v>1</v>
      </c>
      <c r="AO16" s="61"/>
      <c r="AP16" s="40">
        <f t="shared" si="3"/>
        <v>0</v>
      </c>
      <c r="AQ16" s="4"/>
      <c r="AR16" s="4"/>
      <c r="AS16" s="83">
        <f t="shared" si="8"/>
        <v>1</v>
      </c>
      <c r="AT16" s="62">
        <f t="shared" si="9"/>
        <v>0</v>
      </c>
      <c r="AU16" s="53">
        <f t="shared" ref="AU16:AU17" si="10">IFERROR(IF(AT16/AS16&gt;1,1,AT16/AS16),0)</f>
        <v>0</v>
      </c>
    </row>
    <row r="17" spans="1:47" s="5" customFormat="1" ht="90">
      <c r="A17" s="72" t="s">
        <v>105</v>
      </c>
      <c r="B17" s="74" t="s">
        <v>106</v>
      </c>
      <c r="C17" s="55" t="s">
        <v>53</v>
      </c>
      <c r="D17" s="12" t="s">
        <v>54</v>
      </c>
      <c r="E17" s="12" t="s">
        <v>55</v>
      </c>
      <c r="F17" s="12" t="s">
        <v>56</v>
      </c>
      <c r="G17" s="67" t="s">
        <v>57</v>
      </c>
      <c r="H17" s="12" t="s">
        <v>58</v>
      </c>
      <c r="I17" s="12" t="s">
        <v>59</v>
      </c>
      <c r="J17" s="13" t="s">
        <v>60</v>
      </c>
      <c r="K17" s="73" t="s">
        <v>107</v>
      </c>
      <c r="L17" s="73" t="s">
        <v>80</v>
      </c>
      <c r="M17" s="73" t="s">
        <v>108</v>
      </c>
      <c r="N17" s="78" t="s">
        <v>109</v>
      </c>
      <c r="O17" s="71" t="s">
        <v>83</v>
      </c>
      <c r="P17" s="80">
        <v>3</v>
      </c>
      <c r="Q17" s="81">
        <v>3</v>
      </c>
      <c r="R17" s="81">
        <v>3</v>
      </c>
      <c r="S17" s="81">
        <v>3</v>
      </c>
      <c r="T17" s="82">
        <f>SUM(P17:S17)</f>
        <v>12</v>
      </c>
      <c r="U17" s="79" t="s">
        <v>110</v>
      </c>
      <c r="V17" s="79" t="s">
        <v>111</v>
      </c>
      <c r="W17" s="67" t="s">
        <v>68</v>
      </c>
      <c r="X17" s="67" t="s">
        <v>68</v>
      </c>
      <c r="Y17" s="80">
        <f t="shared" si="4"/>
        <v>3</v>
      </c>
      <c r="Z17" s="61"/>
      <c r="AA17" s="40">
        <f t="shared" si="0"/>
        <v>0</v>
      </c>
      <c r="AB17" s="4"/>
      <c r="AC17" s="4"/>
      <c r="AD17" s="80">
        <f t="shared" si="5"/>
        <v>3</v>
      </c>
      <c r="AE17" s="61"/>
      <c r="AF17" s="40">
        <f t="shared" si="1"/>
        <v>0</v>
      </c>
      <c r="AG17" s="4"/>
      <c r="AH17" s="4"/>
      <c r="AI17" s="80">
        <f t="shared" si="6"/>
        <v>3</v>
      </c>
      <c r="AJ17" s="61"/>
      <c r="AK17" s="40">
        <f t="shared" si="2"/>
        <v>0</v>
      </c>
      <c r="AL17" s="4"/>
      <c r="AM17" s="4"/>
      <c r="AN17" s="80">
        <f t="shared" si="7"/>
        <v>3</v>
      </c>
      <c r="AO17" s="61"/>
      <c r="AP17" s="40">
        <f t="shared" si="3"/>
        <v>0</v>
      </c>
      <c r="AQ17" s="4"/>
      <c r="AR17" s="4"/>
      <c r="AS17" s="84">
        <f t="shared" si="8"/>
        <v>12</v>
      </c>
      <c r="AT17" s="62">
        <f t="shared" si="9"/>
        <v>0</v>
      </c>
      <c r="AU17" s="53">
        <f t="shared" si="10"/>
        <v>0</v>
      </c>
    </row>
    <row r="18" spans="1:47" s="2" customFormat="1" ht="15.75">
      <c r="A18" s="22"/>
      <c r="B18" s="21" t="s">
        <v>112</v>
      </c>
      <c r="C18" s="21"/>
      <c r="D18" s="22"/>
      <c r="E18" s="22"/>
      <c r="F18" s="22"/>
      <c r="G18" s="22"/>
      <c r="H18" s="22"/>
      <c r="I18" s="22"/>
      <c r="J18" s="22"/>
      <c r="K18" s="22"/>
      <c r="L18" s="22"/>
      <c r="M18" s="22"/>
      <c r="N18" s="22"/>
      <c r="O18" s="22"/>
      <c r="P18" s="45"/>
      <c r="Q18" s="45"/>
      <c r="R18" s="45"/>
      <c r="S18" s="45"/>
      <c r="T18" s="45"/>
      <c r="U18" s="22"/>
      <c r="V18" s="22"/>
      <c r="W18" s="22"/>
      <c r="X18" s="22"/>
      <c r="Y18" s="42"/>
      <c r="Z18" s="42"/>
      <c r="AA18" s="49">
        <f>SUM(AA11:AA17)*80%</f>
        <v>0</v>
      </c>
      <c r="AB18" s="123"/>
      <c r="AC18" s="124"/>
      <c r="AD18" s="124"/>
      <c r="AE18" s="125"/>
      <c r="AF18" s="49">
        <f>SUM(AF11:AF17)*80%</f>
        <v>0</v>
      </c>
      <c r="AG18" s="123"/>
      <c r="AH18" s="124"/>
      <c r="AI18" s="124"/>
      <c r="AJ18" s="125"/>
      <c r="AK18" s="49">
        <f>SUM(AK11:AK17)*80%</f>
        <v>0</v>
      </c>
      <c r="AL18" s="123"/>
      <c r="AM18" s="124"/>
      <c r="AN18" s="124"/>
      <c r="AO18" s="125"/>
      <c r="AP18" s="49">
        <f>SUM(AP11:AP17)*80%</f>
        <v>0</v>
      </c>
      <c r="AQ18" s="126"/>
      <c r="AR18" s="127"/>
      <c r="AS18" s="127"/>
      <c r="AT18" s="128"/>
      <c r="AU18" s="49">
        <f>SUM(AU11:AU17)*80%</f>
        <v>0</v>
      </c>
    </row>
    <row r="19" spans="1:47" s="5" customFormat="1" ht="60">
      <c r="A19" s="35" t="s">
        <v>113</v>
      </c>
      <c r="B19" s="36" t="s">
        <v>114</v>
      </c>
      <c r="C19" s="36" t="s">
        <v>53</v>
      </c>
      <c r="D19" s="66" t="s">
        <v>115</v>
      </c>
      <c r="E19" s="36" t="s">
        <v>116</v>
      </c>
      <c r="F19" s="36" t="s">
        <v>117</v>
      </c>
      <c r="G19" s="36" t="s">
        <v>57</v>
      </c>
      <c r="H19" s="68" t="s">
        <v>58</v>
      </c>
      <c r="I19" s="36" t="s">
        <v>118</v>
      </c>
      <c r="J19" s="36" t="s">
        <v>60</v>
      </c>
      <c r="K19" s="36" t="s">
        <v>119</v>
      </c>
      <c r="L19" s="36" t="s">
        <v>120</v>
      </c>
      <c r="M19" s="37">
        <v>0</v>
      </c>
      <c r="N19" s="37" t="s">
        <v>121</v>
      </c>
      <c r="O19" s="38" t="s">
        <v>83</v>
      </c>
      <c r="P19" s="63">
        <v>0.25</v>
      </c>
      <c r="Q19" s="63">
        <v>0.25</v>
      </c>
      <c r="R19" s="63">
        <v>0.25</v>
      </c>
      <c r="S19" s="63">
        <v>0.25</v>
      </c>
      <c r="T19" s="64">
        <f>SUM(P19:S19)</f>
        <v>1</v>
      </c>
      <c r="U19" s="36" t="s">
        <v>122</v>
      </c>
      <c r="V19" s="36" t="s">
        <v>123</v>
      </c>
      <c r="W19" s="36" t="s">
        <v>68</v>
      </c>
      <c r="X19" s="36" t="s">
        <v>124</v>
      </c>
      <c r="Y19" s="65">
        <f t="shared" ref="Y19" si="11">P19</f>
        <v>0.25</v>
      </c>
      <c r="Z19" s="65"/>
      <c r="AA19" s="50">
        <f>IFERROR(IF(Z19/Y19&gt;1,1,Z19/Y19),0)</f>
        <v>0</v>
      </c>
      <c r="AB19" s="36"/>
      <c r="AC19" s="36"/>
      <c r="AD19" s="65">
        <f t="shared" ref="AD19" si="12">Q19</f>
        <v>0.25</v>
      </c>
      <c r="AE19" s="65"/>
      <c r="AF19" s="50">
        <f t="shared" ref="AF19" si="13">IFERROR(IF(AE19/AD19&gt;1,1,AE19/AD19),0)</f>
        <v>0</v>
      </c>
      <c r="AG19" s="36"/>
      <c r="AH19" s="36"/>
      <c r="AI19" s="65">
        <f t="shared" ref="AI19" si="14">R19</f>
        <v>0.25</v>
      </c>
      <c r="AJ19" s="65"/>
      <c r="AK19" s="50">
        <f t="shared" ref="AK19" si="15">IFERROR(IF(AJ19/AI19&gt;1,1,AJ19/AI19),0)</f>
        <v>0</v>
      </c>
      <c r="AL19" s="36"/>
      <c r="AM19" s="36"/>
      <c r="AN19" s="65">
        <f t="shared" ref="AN19" si="16">S19</f>
        <v>0.25</v>
      </c>
      <c r="AO19" s="65"/>
      <c r="AP19" s="50">
        <f t="shared" ref="AP19" si="17">IFERROR(IF(AO19/AN19&gt;1,1,AO19/AN19),0)</f>
        <v>0</v>
      </c>
      <c r="AQ19" s="36"/>
      <c r="AR19" s="36"/>
      <c r="AS19" s="69">
        <f t="shared" ref="AS19" si="18">T19</f>
        <v>1</v>
      </c>
      <c r="AT19" s="70">
        <f>MAX(Z19,AE19,AJ19,AO19)</f>
        <v>0</v>
      </c>
      <c r="AU19" s="54">
        <f>IFERROR(IF(AT19/AS19&gt;1,1,AT19/AS19),0)</f>
        <v>0</v>
      </c>
    </row>
    <row r="20" spans="1:47" s="5" customFormat="1" ht="195">
      <c r="A20" s="35" t="s">
        <v>125</v>
      </c>
      <c r="B20" s="36" t="s">
        <v>126</v>
      </c>
      <c r="C20" s="36" t="s">
        <v>53</v>
      </c>
      <c r="D20" s="66" t="s">
        <v>115</v>
      </c>
      <c r="E20" s="36" t="s">
        <v>116</v>
      </c>
      <c r="F20" s="36" t="s">
        <v>117</v>
      </c>
      <c r="G20" s="36" t="s">
        <v>57</v>
      </c>
      <c r="H20" s="68" t="s">
        <v>58</v>
      </c>
      <c r="I20" s="36" t="s">
        <v>127</v>
      </c>
      <c r="J20" s="36" t="s">
        <v>60</v>
      </c>
      <c r="K20" s="36" t="s">
        <v>128</v>
      </c>
      <c r="L20" s="36" t="s">
        <v>129</v>
      </c>
      <c r="M20" s="38">
        <v>0</v>
      </c>
      <c r="N20" s="38" t="s">
        <v>130</v>
      </c>
      <c r="O20" s="38" t="s">
        <v>83</v>
      </c>
      <c r="P20" s="46">
        <v>0</v>
      </c>
      <c r="Q20" s="46">
        <v>0</v>
      </c>
      <c r="R20" s="46">
        <v>1</v>
      </c>
      <c r="S20" s="46">
        <v>0</v>
      </c>
      <c r="T20" s="41">
        <f>SUM(P20:S20)</f>
        <v>1</v>
      </c>
      <c r="U20" s="36" t="s">
        <v>131</v>
      </c>
      <c r="V20" s="36" t="s">
        <v>132</v>
      </c>
      <c r="W20" s="36" t="s">
        <v>68</v>
      </c>
      <c r="X20" s="36" t="s">
        <v>124</v>
      </c>
      <c r="Y20" s="65">
        <f t="shared" ref="Y20:Y22" si="19">P20</f>
        <v>0</v>
      </c>
      <c r="Z20" s="65"/>
      <c r="AA20" s="50">
        <f>IFERROR(IF(Z20/Y20&gt;1,1,Z20/Y20),0)</f>
        <v>0</v>
      </c>
      <c r="AB20" s="36"/>
      <c r="AC20" s="36"/>
      <c r="AD20" s="65">
        <f t="shared" ref="AD20:AD22" si="20">Q20</f>
        <v>0</v>
      </c>
      <c r="AE20" s="65"/>
      <c r="AF20" s="50">
        <f t="shared" ref="AF20:AF22" si="21">IFERROR(IF(AE20/AD20&gt;1,1,AE20/AD20),0)</f>
        <v>0</v>
      </c>
      <c r="AG20" s="36"/>
      <c r="AH20" s="36"/>
      <c r="AI20" s="65">
        <f t="shared" ref="AI20:AI22" si="22">R20</f>
        <v>1</v>
      </c>
      <c r="AJ20" s="65"/>
      <c r="AK20" s="50">
        <f t="shared" ref="AK20:AK22" si="23">IFERROR(IF(AJ20/AI20&gt;1,1,AJ20/AI20),0)</f>
        <v>0</v>
      </c>
      <c r="AL20" s="36"/>
      <c r="AM20" s="36"/>
      <c r="AN20" s="65">
        <f t="shared" ref="AN20:AN22" si="24">S20</f>
        <v>0</v>
      </c>
      <c r="AO20" s="65"/>
      <c r="AP20" s="50">
        <f t="shared" ref="AP20:AP22" si="25">IFERROR(IF(AO20/AN20&gt;1,1,AO20/AN20),0)</f>
        <v>0</v>
      </c>
      <c r="AQ20" s="36"/>
      <c r="AR20" s="36"/>
      <c r="AS20" s="69">
        <f t="shared" ref="AS20:AS22" si="26">T20</f>
        <v>1</v>
      </c>
      <c r="AT20" s="70">
        <f>MAX(Z20,AE20,AJ20,AO20)</f>
        <v>0</v>
      </c>
      <c r="AU20" s="54">
        <f>IFERROR(IF(AT20/AS20&gt;1,1,AT20/AS20),0)</f>
        <v>0</v>
      </c>
    </row>
    <row r="21" spans="1:47" s="5" customFormat="1" ht="105">
      <c r="A21" s="35" t="s">
        <v>133</v>
      </c>
      <c r="B21" s="36" t="s">
        <v>134</v>
      </c>
      <c r="C21" s="36" t="s">
        <v>53</v>
      </c>
      <c r="D21" s="66" t="s">
        <v>54</v>
      </c>
      <c r="E21" s="36" t="s">
        <v>55</v>
      </c>
      <c r="F21" s="36" t="s">
        <v>56</v>
      </c>
      <c r="G21" s="36" t="s">
        <v>57</v>
      </c>
      <c r="H21" s="68" t="s">
        <v>58</v>
      </c>
      <c r="I21" s="36" t="s">
        <v>59</v>
      </c>
      <c r="J21" s="36" t="s">
        <v>60</v>
      </c>
      <c r="K21" s="36" t="s">
        <v>135</v>
      </c>
      <c r="L21" s="36" t="s">
        <v>95</v>
      </c>
      <c r="M21" s="38" t="s">
        <v>136</v>
      </c>
      <c r="N21" s="38" t="s">
        <v>137</v>
      </c>
      <c r="O21" s="38" t="s">
        <v>83</v>
      </c>
      <c r="P21" s="65">
        <v>1</v>
      </c>
      <c r="Q21" s="65">
        <v>0</v>
      </c>
      <c r="R21" s="65">
        <v>0</v>
      </c>
      <c r="S21" s="65">
        <v>0</v>
      </c>
      <c r="T21" s="65">
        <f>SUM(P21:S21)</f>
        <v>1</v>
      </c>
      <c r="U21" s="36" t="s">
        <v>138</v>
      </c>
      <c r="V21" s="36" t="s">
        <v>139</v>
      </c>
      <c r="W21" s="36" t="s">
        <v>68</v>
      </c>
      <c r="X21" s="36" t="s">
        <v>68</v>
      </c>
      <c r="Y21" s="65">
        <f t="shared" si="19"/>
        <v>1</v>
      </c>
      <c r="Z21" s="65"/>
      <c r="AA21" s="50">
        <f>IFERROR(IF(Z21/Y21&gt;1,1,Z21/Y21),0)</f>
        <v>0</v>
      </c>
      <c r="AB21" s="36"/>
      <c r="AC21" s="36"/>
      <c r="AD21" s="65">
        <f t="shared" si="20"/>
        <v>0</v>
      </c>
      <c r="AE21" s="65"/>
      <c r="AF21" s="50">
        <f t="shared" si="21"/>
        <v>0</v>
      </c>
      <c r="AG21" s="36"/>
      <c r="AH21" s="36"/>
      <c r="AI21" s="65">
        <f t="shared" si="22"/>
        <v>0</v>
      </c>
      <c r="AJ21" s="65"/>
      <c r="AK21" s="50">
        <f t="shared" si="23"/>
        <v>0</v>
      </c>
      <c r="AL21" s="36"/>
      <c r="AM21" s="36"/>
      <c r="AN21" s="65">
        <f t="shared" si="24"/>
        <v>0</v>
      </c>
      <c r="AO21" s="65"/>
      <c r="AP21" s="50">
        <f t="shared" si="25"/>
        <v>0</v>
      </c>
      <c r="AQ21" s="36"/>
      <c r="AR21" s="36"/>
      <c r="AS21" s="69">
        <f t="shared" si="26"/>
        <v>1</v>
      </c>
      <c r="AT21" s="70">
        <f>MAX(Z21,AE21,AJ21,AO21)</f>
        <v>0</v>
      </c>
      <c r="AU21" s="54">
        <f>IFERROR(IF(AT21/AS21&gt;1,1,AT21/AS21),0)</f>
        <v>0</v>
      </c>
    </row>
    <row r="22" spans="1:47" s="5" customFormat="1" ht="105">
      <c r="A22" s="35" t="s">
        <v>140</v>
      </c>
      <c r="B22" s="36" t="s">
        <v>141</v>
      </c>
      <c r="C22" s="36" t="s">
        <v>53</v>
      </c>
      <c r="D22" s="66" t="s">
        <v>54</v>
      </c>
      <c r="E22" s="36" t="s">
        <v>55</v>
      </c>
      <c r="F22" s="36" t="s">
        <v>56</v>
      </c>
      <c r="G22" s="36" t="s">
        <v>57</v>
      </c>
      <c r="H22" s="68" t="s">
        <v>58</v>
      </c>
      <c r="I22" s="36" t="s">
        <v>59</v>
      </c>
      <c r="J22" s="36" t="s">
        <v>142</v>
      </c>
      <c r="K22" s="36" t="s">
        <v>143</v>
      </c>
      <c r="L22" s="36" t="s">
        <v>95</v>
      </c>
      <c r="M22" s="38" t="s">
        <v>144</v>
      </c>
      <c r="N22" s="38" t="s">
        <v>145</v>
      </c>
      <c r="O22" s="38" t="s">
        <v>74</v>
      </c>
      <c r="P22" s="65">
        <v>1</v>
      </c>
      <c r="Q22" s="65">
        <v>1</v>
      </c>
      <c r="R22" s="65">
        <v>1</v>
      </c>
      <c r="S22" s="65">
        <v>1</v>
      </c>
      <c r="T22" s="65">
        <f>AVERAGE(P22:S22)</f>
        <v>1</v>
      </c>
      <c r="U22" s="36" t="s">
        <v>138</v>
      </c>
      <c r="V22" s="36" t="s">
        <v>139</v>
      </c>
      <c r="W22" s="36" t="s">
        <v>68</v>
      </c>
      <c r="X22" s="36" t="s">
        <v>68</v>
      </c>
      <c r="Y22" s="65">
        <f t="shared" si="19"/>
        <v>1</v>
      </c>
      <c r="Z22" s="65"/>
      <c r="AA22" s="50">
        <f>IFERROR(IF(Z22/Y22&gt;1,1,Z22/Y22),0)</f>
        <v>0</v>
      </c>
      <c r="AB22" s="36"/>
      <c r="AC22" s="36"/>
      <c r="AD22" s="65">
        <f t="shared" si="20"/>
        <v>1</v>
      </c>
      <c r="AE22" s="65"/>
      <c r="AF22" s="50">
        <f t="shared" si="21"/>
        <v>0</v>
      </c>
      <c r="AG22" s="36"/>
      <c r="AH22" s="36"/>
      <c r="AI22" s="65">
        <f t="shared" si="22"/>
        <v>1</v>
      </c>
      <c r="AJ22" s="65"/>
      <c r="AK22" s="50">
        <f t="shared" si="23"/>
        <v>0</v>
      </c>
      <c r="AL22" s="36"/>
      <c r="AM22" s="36"/>
      <c r="AN22" s="65">
        <f t="shared" si="24"/>
        <v>1</v>
      </c>
      <c r="AO22" s="65"/>
      <c r="AP22" s="50">
        <f t="shared" si="25"/>
        <v>0</v>
      </c>
      <c r="AQ22" s="36"/>
      <c r="AR22" s="36"/>
      <c r="AS22" s="69">
        <f t="shared" si="26"/>
        <v>1</v>
      </c>
      <c r="AT22" s="70">
        <f>MAX(Z22,AE22,AJ22,AO22)</f>
        <v>0</v>
      </c>
      <c r="AU22" s="54">
        <f>IFERROR(IF(AT22/AS22&gt;1,1,AT22/AS22),0)</f>
        <v>0</v>
      </c>
    </row>
    <row r="23" spans="1:47" s="2" customFormat="1" ht="15.75">
      <c r="A23" s="39"/>
      <c r="B23" s="39" t="s">
        <v>146</v>
      </c>
      <c r="C23" s="39"/>
      <c r="D23" s="39"/>
      <c r="E23" s="39"/>
      <c r="F23" s="39"/>
      <c r="G23" s="39"/>
      <c r="H23" s="39"/>
      <c r="I23" s="39"/>
      <c r="J23" s="39"/>
      <c r="K23" s="39"/>
      <c r="L23" s="39"/>
      <c r="M23" s="39"/>
      <c r="N23" s="39"/>
      <c r="O23" s="39"/>
      <c r="P23" s="47"/>
      <c r="Q23" s="47"/>
      <c r="R23" s="47"/>
      <c r="S23" s="47"/>
      <c r="T23" s="47"/>
      <c r="U23" s="39"/>
      <c r="V23" s="39"/>
      <c r="W23" s="39"/>
      <c r="X23" s="39"/>
      <c r="Y23" s="47"/>
      <c r="Z23" s="43"/>
      <c r="AA23" s="51">
        <f>SUM(AA19,AA21,AA22)*20%</f>
        <v>0</v>
      </c>
      <c r="AB23" s="129"/>
      <c r="AC23" s="130"/>
      <c r="AD23" s="130"/>
      <c r="AE23" s="131"/>
      <c r="AF23" s="51">
        <f>SUM(AF19,AF22)*20%</f>
        <v>0</v>
      </c>
      <c r="AG23" s="129"/>
      <c r="AH23" s="130"/>
      <c r="AI23" s="130"/>
      <c r="AJ23" s="131"/>
      <c r="AK23" s="51">
        <f>SUM(AK19,AK20,AK22)*20%</f>
        <v>0</v>
      </c>
      <c r="AL23" s="129"/>
      <c r="AM23" s="130"/>
      <c r="AN23" s="130"/>
      <c r="AO23" s="131"/>
      <c r="AP23" s="51">
        <f>SUM(AP19,AP22)*20%</f>
        <v>0</v>
      </c>
      <c r="AQ23" s="132"/>
      <c r="AR23" s="133"/>
      <c r="AS23" s="133"/>
      <c r="AT23" s="134"/>
      <c r="AU23" s="51">
        <f>SUM(AU19:AU22)*20%</f>
        <v>0</v>
      </c>
    </row>
    <row r="24" spans="1:47" s="3" customFormat="1" ht="18.75">
      <c r="A24" s="23"/>
      <c r="B24" s="23" t="s">
        <v>147</v>
      </c>
      <c r="C24" s="23"/>
      <c r="D24" s="23"/>
      <c r="E24" s="23"/>
      <c r="F24" s="23"/>
      <c r="G24" s="23"/>
      <c r="H24" s="23"/>
      <c r="I24" s="23"/>
      <c r="J24" s="23"/>
      <c r="K24" s="23"/>
      <c r="L24" s="23"/>
      <c r="M24" s="23"/>
      <c r="N24" s="23"/>
      <c r="O24" s="23"/>
      <c r="P24" s="48"/>
      <c r="Q24" s="48"/>
      <c r="R24" s="48"/>
      <c r="S24" s="48"/>
      <c r="T24" s="48"/>
      <c r="U24" s="23"/>
      <c r="V24" s="23"/>
      <c r="W24" s="23"/>
      <c r="X24" s="23"/>
      <c r="Y24" s="48"/>
      <c r="Z24" s="44"/>
      <c r="AA24" s="52">
        <f>+AA18+AA23</f>
        <v>0</v>
      </c>
      <c r="AB24" s="120"/>
      <c r="AC24" s="121"/>
      <c r="AD24" s="121"/>
      <c r="AE24" s="122"/>
      <c r="AF24" s="52">
        <f>+AF18+AF23</f>
        <v>0</v>
      </c>
      <c r="AG24" s="120"/>
      <c r="AH24" s="121"/>
      <c r="AI24" s="121"/>
      <c r="AJ24" s="122"/>
      <c r="AK24" s="52">
        <f>+AK18+AK23</f>
        <v>0</v>
      </c>
      <c r="AL24" s="120"/>
      <c r="AM24" s="121"/>
      <c r="AN24" s="121"/>
      <c r="AO24" s="122"/>
      <c r="AP24" s="52">
        <f>+AP18+AP23</f>
        <v>0</v>
      </c>
      <c r="AQ24" s="120"/>
      <c r="AR24" s="121"/>
      <c r="AS24" s="121"/>
      <c r="AT24" s="122"/>
      <c r="AU24" s="52">
        <f>+AU18+AU23</f>
        <v>0</v>
      </c>
    </row>
  </sheetData>
  <sheetProtection formatCells="0" formatRows="0" insertRows="0" insertHyperlinks="0" deleteRows="0" sort="0" autoFilter="0" pivotTables="0"/>
  <mergeCells count="37">
    <mergeCell ref="AB24:AE24"/>
    <mergeCell ref="AG24:AJ24"/>
    <mergeCell ref="AL24:AO24"/>
    <mergeCell ref="AQ24:AT24"/>
    <mergeCell ref="AB18:AE18"/>
    <mergeCell ref="AG18:AJ18"/>
    <mergeCell ref="AL18:AO18"/>
    <mergeCell ref="AQ18:AT18"/>
    <mergeCell ref="AB23:AE23"/>
    <mergeCell ref="AG23:AJ23"/>
    <mergeCell ref="AL23:AO23"/>
    <mergeCell ref="AQ23:AT23"/>
    <mergeCell ref="A1:H1"/>
    <mergeCell ref="AS9:AU9"/>
    <mergeCell ref="AN9:AR9"/>
    <mergeCell ref="AI9:AM9"/>
    <mergeCell ref="AD9:AH9"/>
    <mergeCell ref="Y9:AC9"/>
    <mergeCell ref="H6:I6"/>
    <mergeCell ref="H7:I7"/>
    <mergeCell ref="A9:B9"/>
    <mergeCell ref="J9:N9"/>
    <mergeCell ref="O9:T9"/>
    <mergeCell ref="H9:I9"/>
    <mergeCell ref="F9:F10"/>
    <mergeCell ref="G9:G10"/>
    <mergeCell ref="C9:E9"/>
    <mergeCell ref="H4:I4"/>
    <mergeCell ref="F3:I3"/>
    <mergeCell ref="H5:I5"/>
    <mergeCell ref="U9:X9"/>
    <mergeCell ref="A3:B4"/>
    <mergeCell ref="C3:D4"/>
    <mergeCell ref="A5:B6"/>
    <mergeCell ref="A7:B7"/>
    <mergeCell ref="C5:D6"/>
    <mergeCell ref="C7:D7"/>
  </mergeCells>
  <phoneticPr fontId="10" type="noConversion"/>
  <dataValidations count="2">
    <dataValidation allowBlank="1" showInputMessage="1" showErrorMessage="1" error="Escriba un texto " promptTitle="Cualquier contenido" sqref="L8 F4:F7" xr:uid="{00000000-0002-0000-0100-000000000000}"/>
    <dataValidation type="decimal" allowBlank="1" showInputMessage="1" showErrorMessage="1" sqref="AF11:AF24 AK11:AK24 AP11:AP24 Y11:AA24 AU11:AU24" xr:uid="{2620A730-8CA7-472C-88BC-172E885C72B7}">
      <formula1>0</formula1>
      <formula2>1000000</formula2>
    </dataValidation>
  </dataValidations>
  <pageMargins left="0.7" right="0.7" top="0.75" bottom="0.75" header="0.3" footer="0.3"/>
  <pageSetup paperSize="9" orientation="portrait" r:id="rId1"/>
  <ignoredErrors>
    <ignoredError sqref="AA18 AF18 AK18 AP18 AU18" 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D42C5450-6ED3-4564-A887-50449244D0BF}">
          <x14:formula1>
            <xm:f>Listas!$E$2:$E$13</xm:f>
          </x14:formula1>
          <xm:sqref>F19:F22 F11:F17</xm:sqref>
        </x14:dataValidation>
        <x14:dataValidation type="list" allowBlank="1" showInputMessage="1" showErrorMessage="1" xr:uid="{368CAFF5-BE04-4FFF-B338-51D69BA23554}">
          <x14:formula1>
            <xm:f>Listas!$F$2:$F$10</xm:f>
          </x14:formula1>
          <xm:sqref>G19:G22 G11:G17</xm:sqref>
        </x14:dataValidation>
        <x14:dataValidation type="list" allowBlank="1" showInputMessage="1" showErrorMessage="1" xr:uid="{644DEEAA-0D3C-4060-99CA-C576A2F91A4D}">
          <x14:formula1>
            <xm:f>Listas!$I$2:$I$4</xm:f>
          </x14:formula1>
          <xm:sqref>J19:J22 J11:J17</xm:sqref>
        </x14:dataValidation>
        <x14:dataValidation type="list" allowBlank="1" showInputMessage="1" showErrorMessage="1" xr:uid="{F27B990B-F8E1-43B0-B8F7-E94519E68711}">
          <x14:formula1>
            <xm:f>Listas!$J$2:$J$5</xm:f>
          </x14:formula1>
          <xm:sqref>O19:O22 O11:O17</xm:sqref>
        </x14:dataValidation>
        <x14:dataValidation type="list" allowBlank="1" showInputMessage="1" showErrorMessage="1" xr:uid="{04D58E5A-C535-424D-AAB5-8991AB9C5DFB}">
          <x14:formula1>
            <xm:f>Listas!$G$2:$G$9</xm:f>
          </x14:formula1>
          <xm:sqref>H19:H22 H11:H17</xm:sqref>
        </x14:dataValidation>
        <x14:dataValidation type="list" allowBlank="1" showInputMessage="1" showErrorMessage="1" xr:uid="{FAFEBD2F-5282-4B82-98B1-C87AACF170B0}">
          <x14:formula1>
            <xm:f>Listas!$C$2:$C$10</xm:f>
          </x14:formula1>
          <xm:sqref>D19:D22 D11:D17</xm:sqref>
        </x14:dataValidation>
        <x14:dataValidation type="list" allowBlank="1" showInputMessage="1" showErrorMessage="1" xr:uid="{520D2F01-9FDA-4008-9999-0E710FCEF4EB}">
          <x14:formula1>
            <xm:f>Listas!$D$2:$D$21</xm:f>
          </x14:formula1>
          <xm:sqref>E19:E22 E11:E17</xm:sqref>
        </x14:dataValidation>
        <x14:dataValidation type="list" allowBlank="1" showInputMessage="1" showErrorMessage="1" xr:uid="{80A19DC1-4D67-4B84-B2EE-734B5921D124}">
          <x14:formula1>
            <xm:f>Listas!$A$2:$A$25</xm:f>
          </x14:formula1>
          <xm:sqref>W19:X22 W11:X17</xm:sqref>
        </x14:dataValidation>
        <x14:dataValidation type="list" allowBlank="1" showInputMessage="1" showErrorMessage="1" xr:uid="{085547D8-D571-4659-8620-E369E4253A0D}">
          <x14:formula1>
            <xm:f>Listas!$B$2:$B$5</xm:f>
          </x14:formula1>
          <xm:sqref>C19:C22 C11:C17</xm:sqref>
        </x14:dataValidation>
        <x14:dataValidation type="list" allowBlank="1" showInputMessage="1" showErrorMessage="1" xr:uid="{75A1D4BA-28C6-414C-8133-438305F1EAD0}">
          <x14:formula1>
            <xm:f>Listas!$K$1:$K$20</xm:f>
          </x14:formula1>
          <xm:sqref>C3:D4</xm:sqref>
        </x14:dataValidation>
        <x14:dataValidation type="list" allowBlank="1" showInputMessage="1" showErrorMessage="1" xr:uid="{F6AE8673-425F-47F4-8692-64AAB292128E}">
          <x14:formula1>
            <xm:f>Listas!$H$2:$H$37</xm:f>
          </x14:formula1>
          <xm:sqref>I19:I22 I11:I17</xm:sqref>
        </x14:dataValidation>
        <x14:dataValidation type="list" allowBlank="1" showInputMessage="1" showErrorMessage="1" error="Escriba un texto " promptTitle="Cualquier contenido" xr:uid="{00000000-0002-0000-0100-000001000000}">
          <x14:formula1>
            <xm:f>Listas!#REF!</xm:f>
          </x14:formula1>
          <xm:sqref>L25:L1048576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354F2-5518-43F3-9A09-06FCECE42ED6}">
  <dimension ref="A1:B26"/>
  <sheetViews>
    <sheetView workbookViewId="0">
      <selection activeCell="B9" sqref="B9"/>
    </sheetView>
  </sheetViews>
  <sheetFormatPr defaultColWidth="11.42578125" defaultRowHeight="15"/>
  <cols>
    <col min="1" max="1" width="29" style="56" bestFit="1" customWidth="1"/>
    <col min="2" max="2" width="70.42578125" style="56" customWidth="1"/>
  </cols>
  <sheetData>
    <row r="1" spans="1:2" ht="21">
      <c r="A1" s="135" t="s">
        <v>148</v>
      </c>
      <c r="B1" s="135"/>
    </row>
    <row r="2" spans="1:2" ht="21">
      <c r="A2" s="57" t="s">
        <v>149</v>
      </c>
      <c r="B2" s="57" t="s">
        <v>7</v>
      </c>
    </row>
    <row r="3" spans="1:2">
      <c r="A3" s="58" t="s">
        <v>2</v>
      </c>
      <c r="B3" s="59" t="s">
        <v>150</v>
      </c>
    </row>
    <row r="4" spans="1:2" ht="30">
      <c r="A4" s="58" t="s">
        <v>151</v>
      </c>
      <c r="B4" s="59" t="s">
        <v>152</v>
      </c>
    </row>
    <row r="5" spans="1:2">
      <c r="A5" s="58" t="s">
        <v>153</v>
      </c>
      <c r="B5" s="59" t="s">
        <v>154</v>
      </c>
    </row>
    <row r="6" spans="1:2" ht="45">
      <c r="A6" s="58" t="s">
        <v>155</v>
      </c>
      <c r="B6" s="59" t="s">
        <v>156</v>
      </c>
    </row>
    <row r="7" spans="1:2">
      <c r="A7" s="58" t="s">
        <v>157</v>
      </c>
      <c r="B7" s="59" t="s">
        <v>158</v>
      </c>
    </row>
    <row r="8" spans="1:2">
      <c r="A8" s="58" t="s">
        <v>159</v>
      </c>
      <c r="B8" s="59" t="s">
        <v>158</v>
      </c>
    </row>
    <row r="9" spans="1:2">
      <c r="A9" s="58" t="s">
        <v>160</v>
      </c>
      <c r="B9" s="59" t="s">
        <v>158</v>
      </c>
    </row>
    <row r="10" spans="1:2" ht="45">
      <c r="A10" s="58" t="s">
        <v>161</v>
      </c>
      <c r="B10" s="59" t="s">
        <v>162</v>
      </c>
    </row>
    <row r="11" spans="1:2" ht="45">
      <c r="A11" s="58" t="s">
        <v>163</v>
      </c>
      <c r="B11" s="59" t="s">
        <v>164</v>
      </c>
    </row>
    <row r="12" spans="1:2" ht="30">
      <c r="A12" s="58" t="s">
        <v>165</v>
      </c>
      <c r="B12" s="59" t="s">
        <v>166</v>
      </c>
    </row>
    <row r="13" spans="1:2" ht="30">
      <c r="A13" s="58" t="s">
        <v>167</v>
      </c>
      <c r="B13" s="59" t="s">
        <v>166</v>
      </c>
    </row>
    <row r="14" spans="1:2" ht="150">
      <c r="A14" s="58" t="s">
        <v>168</v>
      </c>
      <c r="B14" s="59" t="s">
        <v>169</v>
      </c>
    </row>
    <row r="15" spans="1:2" ht="30">
      <c r="A15" s="58" t="s">
        <v>170</v>
      </c>
      <c r="B15" s="59" t="s">
        <v>171</v>
      </c>
    </row>
    <row r="16" spans="1:2" ht="30">
      <c r="A16" s="58" t="s">
        <v>172</v>
      </c>
      <c r="B16" s="59" t="s">
        <v>173</v>
      </c>
    </row>
    <row r="17" spans="1:2" ht="75">
      <c r="A17" s="58" t="s">
        <v>174</v>
      </c>
      <c r="B17" s="59" t="s">
        <v>175</v>
      </c>
    </row>
    <row r="18" spans="1:2" ht="30">
      <c r="A18" s="58" t="s">
        <v>176</v>
      </c>
      <c r="B18" s="59" t="s">
        <v>177</v>
      </c>
    </row>
    <row r="19" spans="1:2" ht="300">
      <c r="A19" s="58" t="s">
        <v>178</v>
      </c>
      <c r="B19" s="59" t="s">
        <v>179</v>
      </c>
    </row>
    <row r="20" spans="1:2" ht="30">
      <c r="A20" s="58" t="s">
        <v>180</v>
      </c>
      <c r="B20" s="59" t="s">
        <v>181</v>
      </c>
    </row>
    <row r="21" spans="1:2" ht="30">
      <c r="A21" s="58" t="s">
        <v>182</v>
      </c>
      <c r="B21" s="59" t="s">
        <v>183</v>
      </c>
    </row>
    <row r="22" spans="1:2" ht="45">
      <c r="A22" s="58" t="s">
        <v>184</v>
      </c>
      <c r="B22" s="59" t="s">
        <v>185</v>
      </c>
    </row>
    <row r="23" spans="1:2" ht="30">
      <c r="A23" s="58" t="s">
        <v>186</v>
      </c>
      <c r="B23" s="59" t="s">
        <v>187</v>
      </c>
    </row>
    <row r="24" spans="1:2" ht="30">
      <c r="A24" s="58" t="s">
        <v>188</v>
      </c>
      <c r="B24" s="59" t="s">
        <v>189</v>
      </c>
    </row>
    <row r="25" spans="1:2" ht="60">
      <c r="A25" s="58" t="s">
        <v>190</v>
      </c>
      <c r="B25" s="59" t="s">
        <v>191</v>
      </c>
    </row>
    <row r="26" spans="1:2" ht="45">
      <c r="A26" s="58" t="s">
        <v>192</v>
      </c>
      <c r="B26" s="59" t="s">
        <v>193</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2"/>
  <sheetViews>
    <sheetView workbookViewId="0">
      <selection activeCell="A21" sqref="A21"/>
    </sheetView>
  </sheetViews>
  <sheetFormatPr defaultColWidth="11.42578125" defaultRowHeight="15"/>
  <cols>
    <col min="1" max="1" width="94.28515625" bestFit="1" customWidth="1"/>
    <col min="2" max="2" width="30.28515625" bestFit="1" customWidth="1"/>
    <col min="3" max="3" width="109.7109375" bestFit="1" customWidth="1"/>
    <col min="4" max="4" width="83.42578125" customWidth="1"/>
    <col min="5" max="5" width="177.140625" bestFit="1" customWidth="1"/>
    <col min="6" max="6" width="121.42578125" customWidth="1"/>
    <col min="7" max="7" width="41.140625" bestFit="1" customWidth="1"/>
    <col min="8" max="8" width="84" bestFit="1" customWidth="1"/>
    <col min="9" max="9" width="15.7109375" bestFit="1" customWidth="1"/>
    <col min="10" max="10" width="21" bestFit="1" customWidth="1"/>
    <col min="11" max="11" width="46.7109375" bestFit="1" customWidth="1"/>
  </cols>
  <sheetData>
    <row r="1" spans="1:11" s="34" customFormat="1">
      <c r="A1" s="34" t="s">
        <v>194</v>
      </c>
      <c r="B1" s="34" t="s">
        <v>27</v>
      </c>
      <c r="C1" s="34" t="s">
        <v>195</v>
      </c>
      <c r="D1" s="34" t="s">
        <v>196</v>
      </c>
      <c r="E1" s="34" t="s">
        <v>197</v>
      </c>
      <c r="F1" s="34" t="s">
        <v>198</v>
      </c>
      <c r="G1" s="34" t="s">
        <v>199</v>
      </c>
      <c r="H1" s="34" t="s">
        <v>200</v>
      </c>
      <c r="I1" s="34" t="s">
        <v>32</v>
      </c>
      <c r="J1" s="34" t="s">
        <v>37</v>
      </c>
      <c r="K1" s="34" t="s">
        <v>2</v>
      </c>
    </row>
    <row r="2" spans="1:11">
      <c r="A2" t="s">
        <v>201</v>
      </c>
      <c r="B2" t="s">
        <v>202</v>
      </c>
      <c r="C2" s="18" t="s">
        <v>203</v>
      </c>
      <c r="D2" t="s">
        <v>204</v>
      </c>
      <c r="E2" t="s">
        <v>205</v>
      </c>
      <c r="F2" t="s">
        <v>206</v>
      </c>
      <c r="G2" t="s">
        <v>207</v>
      </c>
      <c r="H2" s="18" t="s">
        <v>208</v>
      </c>
      <c r="I2" t="s">
        <v>60</v>
      </c>
      <c r="J2" t="s">
        <v>83</v>
      </c>
      <c r="K2" s="10" t="s">
        <v>209</v>
      </c>
    </row>
    <row r="3" spans="1:11">
      <c r="A3" t="s">
        <v>124</v>
      </c>
      <c r="B3" t="s">
        <v>210</v>
      </c>
      <c r="C3" s="18" t="s">
        <v>211</v>
      </c>
      <c r="D3" t="s">
        <v>212</v>
      </c>
      <c r="E3" t="s">
        <v>213</v>
      </c>
      <c r="F3" t="s">
        <v>214</v>
      </c>
      <c r="G3" t="s">
        <v>215</v>
      </c>
      <c r="H3" s="18" t="s">
        <v>216</v>
      </c>
      <c r="I3" t="s">
        <v>142</v>
      </c>
      <c r="J3" t="s">
        <v>74</v>
      </c>
      <c r="K3" s="10" t="s">
        <v>217</v>
      </c>
    </row>
    <row r="4" spans="1:11">
      <c r="A4" t="s">
        <v>218</v>
      </c>
      <c r="B4" t="s">
        <v>53</v>
      </c>
      <c r="C4" s="18" t="s">
        <v>219</v>
      </c>
      <c r="D4" t="s">
        <v>220</v>
      </c>
      <c r="E4" t="s">
        <v>221</v>
      </c>
      <c r="F4" t="s">
        <v>57</v>
      </c>
      <c r="G4" t="s">
        <v>58</v>
      </c>
      <c r="H4" s="18" t="s">
        <v>222</v>
      </c>
      <c r="I4" t="s">
        <v>223</v>
      </c>
      <c r="J4" t="s">
        <v>65</v>
      </c>
      <c r="K4" s="10" t="s">
        <v>224</v>
      </c>
    </row>
    <row r="5" spans="1:11">
      <c r="A5" t="s">
        <v>225</v>
      </c>
      <c r="B5" t="s">
        <v>226</v>
      </c>
      <c r="C5" s="18" t="s">
        <v>227</v>
      </c>
      <c r="D5" t="s">
        <v>228</v>
      </c>
      <c r="E5" t="s">
        <v>229</v>
      </c>
      <c r="F5" t="s">
        <v>230</v>
      </c>
      <c r="G5" t="s">
        <v>231</v>
      </c>
      <c r="H5" s="18" t="s">
        <v>232</v>
      </c>
      <c r="J5" t="s">
        <v>233</v>
      </c>
      <c r="K5" s="10" t="s">
        <v>234</v>
      </c>
    </row>
    <row r="6" spans="1:11">
      <c r="A6" t="s">
        <v>235</v>
      </c>
      <c r="C6" s="18" t="s">
        <v>115</v>
      </c>
      <c r="D6" t="s">
        <v>236</v>
      </c>
      <c r="E6" t="s">
        <v>237</v>
      </c>
      <c r="F6" t="s">
        <v>238</v>
      </c>
      <c r="G6" t="s">
        <v>239</v>
      </c>
      <c r="H6" s="18" t="s">
        <v>240</v>
      </c>
      <c r="K6" s="10" t="s">
        <v>241</v>
      </c>
    </row>
    <row r="7" spans="1:11">
      <c r="A7" t="s">
        <v>242</v>
      </c>
      <c r="C7" s="18" t="s">
        <v>54</v>
      </c>
      <c r="D7" t="s">
        <v>243</v>
      </c>
      <c r="E7" t="s">
        <v>244</v>
      </c>
      <c r="F7" t="s">
        <v>245</v>
      </c>
      <c r="G7" t="s">
        <v>246</v>
      </c>
      <c r="H7" s="18" t="s">
        <v>127</v>
      </c>
      <c r="K7" s="10" t="s">
        <v>247</v>
      </c>
    </row>
    <row r="8" spans="1:11">
      <c r="A8" t="s">
        <v>248</v>
      </c>
      <c r="C8" s="18" t="s">
        <v>249</v>
      </c>
      <c r="D8" t="s">
        <v>250</v>
      </c>
      <c r="E8" t="s">
        <v>251</v>
      </c>
      <c r="F8" t="s">
        <v>252</v>
      </c>
      <c r="G8" t="s">
        <v>253</v>
      </c>
      <c r="H8" s="18" t="s">
        <v>254</v>
      </c>
      <c r="K8" s="10" t="s">
        <v>255</v>
      </c>
    </row>
    <row r="9" spans="1:11">
      <c r="A9" t="s">
        <v>256</v>
      </c>
      <c r="C9" s="18" t="s">
        <v>227</v>
      </c>
      <c r="D9" t="s">
        <v>257</v>
      </c>
      <c r="E9" t="s">
        <v>258</v>
      </c>
      <c r="F9" t="s">
        <v>259</v>
      </c>
      <c r="G9" s="18" t="s">
        <v>226</v>
      </c>
      <c r="H9" s="18" t="s">
        <v>260</v>
      </c>
      <c r="K9" s="10" t="s">
        <v>261</v>
      </c>
    </row>
    <row r="10" spans="1:11">
      <c r="A10" t="s">
        <v>262</v>
      </c>
      <c r="C10" s="18" t="s">
        <v>226</v>
      </c>
      <c r="D10" t="s">
        <v>263</v>
      </c>
      <c r="E10" t="s">
        <v>56</v>
      </c>
      <c r="F10" t="s">
        <v>264</v>
      </c>
      <c r="H10" s="18" t="s">
        <v>265</v>
      </c>
      <c r="K10" s="10" t="s">
        <v>266</v>
      </c>
    </row>
    <row r="11" spans="1:11">
      <c r="A11" t="s">
        <v>267</v>
      </c>
      <c r="C11" s="18"/>
      <c r="D11" t="s">
        <v>268</v>
      </c>
      <c r="E11" t="s">
        <v>269</v>
      </c>
      <c r="H11" s="18" t="s">
        <v>270</v>
      </c>
      <c r="K11" s="10" t="s">
        <v>271</v>
      </c>
    </row>
    <row r="12" spans="1:11" ht="17.25" customHeight="1">
      <c r="A12" t="s">
        <v>272</v>
      </c>
      <c r="C12" s="18"/>
      <c r="D12" t="s">
        <v>273</v>
      </c>
      <c r="E12" t="s">
        <v>117</v>
      </c>
      <c r="H12" s="18" t="s">
        <v>274</v>
      </c>
      <c r="K12" s="10" t="s">
        <v>275</v>
      </c>
    </row>
    <row r="13" spans="1:11">
      <c r="A13" t="s">
        <v>276</v>
      </c>
      <c r="D13" t="s">
        <v>277</v>
      </c>
      <c r="E13" t="s">
        <v>278</v>
      </c>
      <c r="H13" s="18" t="s">
        <v>279</v>
      </c>
      <c r="K13" s="10" t="s">
        <v>280</v>
      </c>
    </row>
    <row r="14" spans="1:11">
      <c r="A14" t="s">
        <v>281</v>
      </c>
      <c r="D14" t="s">
        <v>55</v>
      </c>
      <c r="H14" s="18" t="s">
        <v>59</v>
      </c>
      <c r="I14" s="10"/>
      <c r="K14" s="10" t="s">
        <v>282</v>
      </c>
    </row>
    <row r="15" spans="1:11">
      <c r="A15" t="s">
        <v>283</v>
      </c>
      <c r="D15" t="s">
        <v>116</v>
      </c>
      <c r="H15" s="18" t="s">
        <v>118</v>
      </c>
      <c r="I15" s="10"/>
      <c r="K15" s="10" t="s">
        <v>284</v>
      </c>
    </row>
    <row r="16" spans="1:11">
      <c r="A16" t="s">
        <v>285</v>
      </c>
      <c r="D16" t="s">
        <v>286</v>
      </c>
      <c r="H16" s="18" t="s">
        <v>287</v>
      </c>
      <c r="I16" s="10"/>
      <c r="K16" s="10" t="s">
        <v>288</v>
      </c>
    </row>
    <row r="17" spans="1:11">
      <c r="A17" t="s">
        <v>289</v>
      </c>
      <c r="D17" t="s">
        <v>290</v>
      </c>
      <c r="H17" s="18" t="s">
        <v>291</v>
      </c>
      <c r="I17" s="10"/>
      <c r="K17" s="10" t="s">
        <v>292</v>
      </c>
    </row>
    <row r="18" spans="1:11">
      <c r="A18" t="s">
        <v>293</v>
      </c>
      <c r="D18" t="s">
        <v>294</v>
      </c>
      <c r="H18" s="18" t="s">
        <v>295</v>
      </c>
      <c r="I18" s="10"/>
      <c r="K18" s="10" t="s">
        <v>296</v>
      </c>
    </row>
    <row r="19" spans="1:11">
      <c r="A19" t="s">
        <v>297</v>
      </c>
      <c r="D19" t="s">
        <v>298</v>
      </c>
      <c r="H19" s="18" t="s">
        <v>299</v>
      </c>
      <c r="I19" s="10"/>
      <c r="K19" s="10" t="s">
        <v>300</v>
      </c>
    </row>
    <row r="20" spans="1:11">
      <c r="A20" t="s">
        <v>68</v>
      </c>
      <c r="D20" t="s">
        <v>301</v>
      </c>
      <c r="H20" s="18" t="s">
        <v>302</v>
      </c>
      <c r="I20" s="10"/>
      <c r="K20" s="10" t="s">
        <v>3</v>
      </c>
    </row>
    <row r="21" spans="1:11">
      <c r="A21" t="s">
        <v>303</v>
      </c>
      <c r="D21" t="s">
        <v>226</v>
      </c>
      <c r="G21" s="18"/>
      <c r="H21" s="18" t="s">
        <v>304</v>
      </c>
      <c r="I21" s="10"/>
    </row>
    <row r="22" spans="1:11">
      <c r="A22" t="s">
        <v>305</v>
      </c>
      <c r="H22" s="18" t="s">
        <v>226</v>
      </c>
    </row>
    <row r="23" spans="1:11">
      <c r="A23" t="s">
        <v>306</v>
      </c>
    </row>
    <row r="24" spans="1:11">
      <c r="A24" t="s">
        <v>307</v>
      </c>
    </row>
    <row r="25" spans="1:11">
      <c r="A25" t="s">
        <v>308</v>
      </c>
    </row>
    <row r="26" spans="1:11">
      <c r="H26" s="18"/>
    </row>
    <row r="28" spans="1:11">
      <c r="H28" s="18"/>
    </row>
    <row r="29" spans="1:11">
      <c r="H29" s="18"/>
    </row>
    <row r="30" spans="1:11">
      <c r="H30" s="18"/>
    </row>
    <row r="31" spans="1:11">
      <c r="H31" s="18"/>
    </row>
    <row r="32" spans="1:11">
      <c r="H32" s="18"/>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D310F5-2D8E-4B6B-B45D-AE6F0232947E}"/>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2026-01-29T15:13:32Z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