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defaultThemeVersion="166925"/>
  <mc:AlternateContent xmlns:mc="http://schemas.openxmlformats.org/markup-compatibility/2006">
    <mc:Choice Requires="x15">
      <x15ac:absPath xmlns:x15ac="http://schemas.microsoft.com/office/spreadsheetml/2010/11/ac" url="D:\USUARIOS\Diego Buelvas\Desktop\VERSIONES PUBLICACION APROBADA\PPGG NC\"/>
    </mc:Choice>
  </mc:AlternateContent>
  <xr:revisionPtr revIDLastSave="2" documentId="13_ncr:1_{B9E4BD23-78B4-411F-9B73-399447B03D71}" xr6:coauthVersionLast="47" xr6:coauthVersionMax="47" xr10:uidLastSave="{64532B6F-3DEC-4FCB-951C-37F804AA3B09}"/>
  <bookViews>
    <workbookView xWindow="-120" yWindow="-120" windowWidth="20730" windowHeight="11040" xr2:uid="{00000000-000D-0000-FFFF-FFFF00000000}"/>
  </bookViews>
  <sheets>
    <sheet name="PG NC" sheetId="1" r:id="rId1"/>
    <sheet name="Instrucciones" sheetId="3" r:id="rId2"/>
    <sheet name="Listas" sheetId="2" r:id="rId3"/>
  </sheets>
  <definedNames>
    <definedName name="_xlnm._FilterDatabase" localSheetId="0" hidden="1">'PG NC'!$G$11:$G$19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9" i="1" l="1"/>
  <c r="AS19" i="1" s="1"/>
  <c r="T18" i="1"/>
  <c r="T17" i="1"/>
  <c r="AS17" i="1" s="1"/>
  <c r="T16" i="1"/>
  <c r="AS16" i="1" s="1"/>
  <c r="T15" i="1"/>
  <c r="AS15" i="1" s="1"/>
  <c r="T14" i="1"/>
  <c r="AS14" i="1" s="1"/>
  <c r="T13" i="1"/>
  <c r="AS13" i="1" s="1"/>
  <c r="T12" i="1"/>
  <c r="AS12" i="1" s="1"/>
  <c r="T11" i="1"/>
  <c r="AS11" i="1" s="1"/>
  <c r="AS18" i="1"/>
  <c r="AT19" i="1"/>
  <c r="AT18" i="1"/>
  <c r="AT17" i="1"/>
  <c r="AT16" i="1"/>
  <c r="AT14" i="1"/>
  <c r="AT11" i="1"/>
  <c r="AN16" i="1"/>
  <c r="AP16" i="1" s="1"/>
  <c r="AN17" i="1"/>
  <c r="AP17" i="1" s="1"/>
  <c r="AN18" i="1"/>
  <c r="AP18" i="1" s="1"/>
  <c r="AN19" i="1"/>
  <c r="AP19" i="1" s="1"/>
  <c r="AI16" i="1"/>
  <c r="AK16" i="1" s="1"/>
  <c r="AI17" i="1"/>
  <c r="AK17" i="1" s="1"/>
  <c r="AI18" i="1"/>
  <c r="AK18" i="1" s="1"/>
  <c r="AI19" i="1"/>
  <c r="AK19" i="1" s="1"/>
  <c r="AD16" i="1"/>
  <c r="AF16" i="1" s="1"/>
  <c r="AD17" i="1"/>
  <c r="AF17" i="1" s="1"/>
  <c r="AD18" i="1"/>
  <c r="AF18" i="1" s="1"/>
  <c r="AD19" i="1"/>
  <c r="AF19" i="1" s="1"/>
  <c r="Y16" i="1"/>
  <c r="AA16" i="1" s="1"/>
  <c r="Y17" i="1"/>
  <c r="AA17" i="1" s="1"/>
  <c r="Y18" i="1"/>
  <c r="AA18" i="1" s="1"/>
  <c r="Y19" i="1"/>
  <c r="AA19" i="1" s="1"/>
  <c r="AT24" i="1"/>
  <c r="AN24" i="1"/>
  <c r="AP24" i="1" s="1"/>
  <c r="AI24" i="1"/>
  <c r="AK24" i="1" s="1"/>
  <c r="AD24" i="1"/>
  <c r="AF24" i="1" s="1"/>
  <c r="Y24" i="1"/>
  <c r="AA24" i="1" s="1"/>
  <c r="AT23" i="1"/>
  <c r="AN23" i="1"/>
  <c r="AP23" i="1" s="1"/>
  <c r="AI23" i="1"/>
  <c r="AK23" i="1" s="1"/>
  <c r="AD23" i="1"/>
  <c r="AF23" i="1" s="1"/>
  <c r="Y23" i="1"/>
  <c r="AA23" i="1" s="1"/>
  <c r="AT22" i="1"/>
  <c r="AN22" i="1"/>
  <c r="AP22" i="1" s="1"/>
  <c r="AI22" i="1"/>
  <c r="AK22" i="1" s="1"/>
  <c r="AD22" i="1"/>
  <c r="AF22" i="1" s="1"/>
  <c r="Y22" i="1"/>
  <c r="AA22" i="1" s="1"/>
  <c r="AT21" i="1"/>
  <c r="AN21" i="1"/>
  <c r="AP21" i="1" s="1"/>
  <c r="AI21" i="1"/>
  <c r="AK21" i="1" s="1"/>
  <c r="AD21" i="1"/>
  <c r="AF21" i="1" s="1"/>
  <c r="Y21" i="1"/>
  <c r="AA21" i="1" s="1"/>
  <c r="T24" i="1"/>
  <c r="AS24" i="1" s="1"/>
  <c r="T23" i="1"/>
  <c r="AS23" i="1" s="1"/>
  <c r="T22" i="1"/>
  <c r="AS22" i="1" s="1"/>
  <c r="T21" i="1"/>
  <c r="AS21" i="1" s="1"/>
  <c r="AN12" i="1"/>
  <c r="AP12" i="1" s="1"/>
  <c r="AN13" i="1"/>
  <c r="AP13" i="1" s="1"/>
  <c r="AN14" i="1"/>
  <c r="AP14" i="1" s="1"/>
  <c r="AN15" i="1"/>
  <c r="AP15" i="1" s="1"/>
  <c r="AN11" i="1"/>
  <c r="AP11" i="1" s="1"/>
  <c r="AI12" i="1"/>
  <c r="AK12" i="1" s="1"/>
  <c r="AI13" i="1"/>
  <c r="AK13" i="1" s="1"/>
  <c r="AI14" i="1"/>
  <c r="AK14" i="1" s="1"/>
  <c r="AI15" i="1"/>
  <c r="AK15" i="1" s="1"/>
  <c r="AI11" i="1"/>
  <c r="AK11" i="1" s="1"/>
  <c r="AD12" i="1"/>
  <c r="AF12" i="1" s="1"/>
  <c r="AD13" i="1"/>
  <c r="AF13" i="1" s="1"/>
  <c r="AD14" i="1"/>
  <c r="AF14" i="1" s="1"/>
  <c r="AD15" i="1"/>
  <c r="AF15" i="1" s="1"/>
  <c r="AD11" i="1"/>
  <c r="AF11" i="1" s="1"/>
  <c r="Y12" i="1"/>
  <c r="AA12" i="1" s="1"/>
  <c r="Y13" i="1"/>
  <c r="AA13" i="1" s="1"/>
  <c r="Y14" i="1"/>
  <c r="AA14" i="1" s="1"/>
  <c r="Y15" i="1"/>
  <c r="AA15" i="1" s="1"/>
  <c r="Y11" i="1"/>
  <c r="AA11" i="1" s="1"/>
  <c r="AT15" i="1"/>
  <c r="AT13" i="1"/>
  <c r="AT12" i="1"/>
  <c r="AU14" i="1" l="1"/>
  <c r="AU16" i="1"/>
  <c r="AU17" i="1"/>
  <c r="AU19" i="1"/>
  <c r="AU18" i="1"/>
  <c r="AP25" i="1"/>
  <c r="AF25" i="1"/>
  <c r="AK20" i="1"/>
  <c r="AF20" i="1"/>
  <c r="AK25" i="1"/>
  <c r="AA25" i="1"/>
  <c r="AA20" i="1"/>
  <c r="AU15" i="1"/>
  <c r="AP20" i="1"/>
  <c r="AU24" i="1"/>
  <c r="AU23" i="1"/>
  <c r="AU22" i="1"/>
  <c r="AU21" i="1"/>
  <c r="AU13" i="1"/>
  <c r="AU12" i="1"/>
  <c r="AU11" i="1"/>
  <c r="AF26" i="1" l="1"/>
  <c r="AK26" i="1"/>
  <c r="AA26" i="1"/>
  <c r="AP26" i="1"/>
  <c r="AU25" i="1"/>
  <c r="AU20" i="1"/>
  <c r="AU26" i="1" s="1"/>
</calcChain>
</file>

<file path=xl/sharedStrings.xml><?xml version="1.0" encoding="utf-8"?>
<sst xmlns="http://schemas.openxmlformats.org/spreadsheetml/2006/main" count="513" uniqueCount="319">
  <si>
    <t>FORMULACIÓN Y SEGUIMIENTO PLANES DE GESTIÓN NIVEL CENTRAL</t>
  </si>
  <si>
    <r>
      <rPr>
        <b/>
        <sz val="11"/>
        <color theme="1"/>
        <rFont val="Calibri Light"/>
        <family val="2"/>
        <scheme val="major"/>
      </rPr>
      <t xml:space="preserve">Código: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08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</si>
  <si>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PROCESO DE GESTIÓN</t>
  </si>
  <si>
    <t>Inspección, Vigilancia y Control</t>
  </si>
  <si>
    <t>CONTROL DE CAMBIOS</t>
  </si>
  <si>
    <t>VERSIÓN</t>
  </si>
  <si>
    <t>FECHA</t>
  </si>
  <si>
    <t>DESCRIPCIÓN</t>
  </si>
  <si>
    <t>DEPENDENCIAS ASOCIADAS</t>
  </si>
  <si>
    <t>Dirección para la Gestión Policiva
Dirección para la Gestión Administrativa Especial de Policia</t>
  </si>
  <si>
    <t>Publicación del plan de gestión aprobado CIGD. Caso HOLA: 22970</t>
  </si>
  <si>
    <t>AÑO VIGENCIA</t>
  </si>
  <si>
    <t>META</t>
  </si>
  <si>
    <t>PLANEACIÓN DEL DESARROLLO</t>
  </si>
  <si>
    <t>FUENTE DE FINANCIAMIENTO</t>
  </si>
  <si>
    <t>OBJETIVOS ESTRATÉGICOS</t>
  </si>
  <si>
    <t>MODELO INTEGRADO DE PLANEACIÓN Y GESTIÓN</t>
  </si>
  <si>
    <t>INDICADOR</t>
  </si>
  <si>
    <t>PROGRAMACIÓN</t>
  </si>
  <si>
    <t>RESULTADO</t>
  </si>
  <si>
    <t>I TRIMESTRE</t>
  </si>
  <si>
    <t>II TRIMESTRE</t>
  </si>
  <si>
    <t>III TRIMESTRE</t>
  </si>
  <si>
    <t>IV TRIMESTRE</t>
  </si>
  <si>
    <t>ACUMULADO VIGENCIA</t>
  </si>
  <si>
    <t>No. META</t>
  </si>
  <si>
    <t>NOMBRE META</t>
  </si>
  <si>
    <t>OBJETIVO PDD</t>
  </si>
  <si>
    <t>PROGRAMA PDD</t>
  </si>
  <si>
    <t>META PDD</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</si>
  <si>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</si>
  <si>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</si>
  <si>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</si>
  <si>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</si>
  <si>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</si>
  <si>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</si>
  <si>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</si>
  <si>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</si>
  <si>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</si>
  <si>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</si>
  <si>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</si>
  <si>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</si>
  <si>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</si>
  <si>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</si>
  <si>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</si>
  <si>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</si>
  <si>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</si>
  <si>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</si>
  <si>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</si>
  <si>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</si>
  <si>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</si>
  <si>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MT1</t>
  </si>
  <si>
    <t>Acompañar 2.200 operativos de Inspección, Vigilancia y Control en materia de actividad económica</t>
  </si>
  <si>
    <t>1. Bogotá avanza en su seguridad</t>
  </si>
  <si>
    <t>1.01. Diálogo social y cultura ciudadana para la convivencia pacífica y la recuperación de la confianza  </t>
  </si>
  <si>
    <t>Proferir 1.608.200 fallos de fondo en primera instancia de los expedientes de policía por comportamientos contrarios a la convivencia en el marco del Código Nacional de Seguridad y Convivencia Ciudadana  </t>
  </si>
  <si>
    <t>7983 - Fortalecimiento de la gestión policiva en Bogotá D.C.</t>
  </si>
  <si>
    <t xml:space="preserve">PEI - Fortalecer la articulación de la administración pública central y local para una gestión local y policiva más efectiva y transparente. </t>
  </si>
  <si>
    <t>No Aplica</t>
  </si>
  <si>
    <t>Eficacia</t>
  </si>
  <si>
    <t>Operativos de IVC acompañados en materia de actividad económica</t>
  </si>
  <si>
    <t>Número de operativos de IVC acompañados en materia de actividad económica</t>
  </si>
  <si>
    <t>1675
(Corte: 30 de septiembre de 2025)</t>
  </si>
  <si>
    <t>Suma</t>
  </si>
  <si>
    <t>Formatos Evidencia de Reunión - GDI-GPD-F029</t>
  </si>
  <si>
    <t>Sistema de Gestión DGP</t>
  </si>
  <si>
    <t>DGP - Dirección para la Gestión Policiva</t>
  </si>
  <si>
    <t>MT2</t>
  </si>
  <si>
    <t>Acompañar 450 operativos de Inspección, Vigilancia y Control en materia ambiental y minería</t>
  </si>
  <si>
    <t>Operativos de IVC acompañados en materia ambiental y minería</t>
  </si>
  <si>
    <t>Número de operativos de IVC acompañados en materia ambiental y minería</t>
  </si>
  <si>
    <t>331
(Corte: 30 de septiembre de 2025)</t>
  </si>
  <si>
    <t>MT3</t>
  </si>
  <si>
    <t>Acompañar 220 operativos de Inspección, Vigilancia y Control para el cumplimiento de la sentencia de Cerros Orientales</t>
  </si>
  <si>
    <t>Operativos de IVC acompañados para el cumplimiento de la sentencia de Cerros Orientales</t>
  </si>
  <si>
    <t>Número de operativos de IVC acompañados para el cumplimiento de la sentencia de  Cerros Orientales</t>
  </si>
  <si>
    <t>141
(Corte: 30 de septiembre de 2025)</t>
  </si>
  <si>
    <t>Número de operativos de IVC acompañados para el cumplimiento de la sentencia de Cerros Orientales</t>
  </si>
  <si>
    <t>MT4</t>
  </si>
  <si>
    <t>Acompañar 78 operativos de Inspección, Vigilancia y Control para el cumplimiento de la sentencia del Río Bogotá</t>
  </si>
  <si>
    <t>Operativos de IVC acompañados para el cumplimiento de la sentencia del Río Bogotá</t>
  </si>
  <si>
    <t>Número de operativos de IVC acompañados para el cumplimiento de la sentencia del  Río Bogotá</t>
  </si>
  <si>
    <t>42
(Corte: 30 de septiembre de 2025)</t>
  </si>
  <si>
    <t>Número de operativos de IVC acompañados para el cumplimiento de la sentencia del Río Bogotá</t>
  </si>
  <si>
    <t>MT5</t>
  </si>
  <si>
    <t>Acompañar 1.660 operativos de Inspección, Vigilancia y Control en materia de espacio público</t>
  </si>
  <si>
    <t>Operativos de IVC acompañados en materia de espacio público</t>
  </si>
  <si>
    <t>Número de operativos de IVC acompañados en materia de espacio público</t>
  </si>
  <si>
    <t>1119
(Corte: 30 de septiembre de 2025)</t>
  </si>
  <si>
    <t>MT6</t>
  </si>
  <si>
    <t>Acompañar 200 operativos de inspección, vigilancia y control de ocupaciones ilegales</t>
  </si>
  <si>
    <t>Operativos de IVC acompañados en materia de ocupaciones ilegales</t>
  </si>
  <si>
    <t>Número de operativos de IVC acompañados en materia de  ocupaciones ilegales</t>
  </si>
  <si>
    <t>130
(Corte: 30 de septiembre de 2025)</t>
  </si>
  <si>
    <t>Número de operativos de IVC acompañados en materia de ocupaciones ilegales</t>
  </si>
  <si>
    <t>MT7</t>
  </si>
  <si>
    <t>Realizar el trámite de sustanciación, notificación y devolución del 100% de los expedientes radicados en la Dirección para la Gestión Administrativa Especial de Policía, en un tiempo igual o inferior a sesenta (60) días hábiles, a partir de la recepción del expediente en la DGAEP</t>
  </si>
  <si>
    <t>Porcentaje de expedientes sustanciados, notificados y devueltos en un tiempo igual o menor a 60 días hábiles a partir de la recepción del expediente en la Dirección para la Gestión Administrativa Especial de Policía</t>
  </si>
  <si>
    <t>Porcentaje de expedientes notificados y devueltos en un tiempo igual o menor a 60 días hábiles a partir de la recepción del expediente en la Dirección para la Gestión Administrativa Especial de Policía</t>
  </si>
  <si>
    <t>100%
(Corte: 30 de septiembre de 2025)</t>
  </si>
  <si>
    <t>(Número de expedientes notificados y devueltos en un tiempo igual o menor a  60 días hábiles a partir de la recepción del expediente en la DGAEP / Número total de expedientes notificados y devueltos a las alcaldías locales)*100</t>
  </si>
  <si>
    <t>Constante</t>
  </si>
  <si>
    <t>Matriz de seguimiento de los expedientes radicados y devueltos en un tiempo igual o menor a 60 días hábiles a partir de la recepción del expediente en la Dirección para la Gestión Administrativa Especial de Policía</t>
  </si>
  <si>
    <t>Formato controlado GET-IVC-F054 Trazabilidad de expedientes tramitados,  archivo compartido en One Drive</t>
  </si>
  <si>
    <t>DGAEP - Dirección para la Gestión Administrativa Especial de Policía</t>
  </si>
  <si>
    <t>MT8</t>
  </si>
  <si>
    <t>Realizar 4 informes de seguimiento y recomendaciones relacionadas con la política publica, planes, programas y proyectos para la defensa del espacio público</t>
  </si>
  <si>
    <t>Informes de seguimiento y recomendaciones relacionadas con la política publica, planes, programas y proyectos para la defensa del espacio público</t>
  </si>
  <si>
    <t>Informes de seguimiento y recomendaciones relacionadas con la política pública, planes, programa y proyectos para la defensa del espacio público</t>
  </si>
  <si>
    <t>3
(Corte: 30 de septiembre de 2025)</t>
  </si>
  <si>
    <t>Número de informes de seguimiento y recomendaciones relacionadas con la política publica, planes, programas y proyectos para la defensa del espacio público</t>
  </si>
  <si>
    <t>Actas de reunión, tableros de información, informes</t>
  </si>
  <si>
    <t>MT9</t>
  </si>
  <si>
    <t>Realizar 202 visitas de seguimiento y/o asesorías al proceso de Cobro Persuasivo de las Alcaldías Locales</t>
  </si>
  <si>
    <t>Visitas de seguimiento y/o asesorías al proceso de cobro persuasivo de las Alcaldías Locales</t>
  </si>
  <si>
    <t>Número de visitas de seguimiento y/o asesorías al proceso de cobro persuasivo de las Alcaldías Locales</t>
  </si>
  <si>
    <t xml:space="preserve">
158
(Corte: 30 de septiembre de 2025)</t>
  </si>
  <si>
    <t>Número de visitas de seguimiento y/o asesorías al proceso de cobro persuasivo de las Alcaldías Locales realizadas</t>
  </si>
  <si>
    <t>Archivo en Sharepoint de la Dirección para la Gestión Policiva - Cobro Persuasivo</t>
  </si>
  <si>
    <t>Subtotal Metas Técnicas (80%)</t>
  </si>
  <si>
    <t>MTS1</t>
  </si>
  <si>
    <t>Obtener un (1) sello "Gobierno Sostenible"  por el cumplimiento de los criterios establecidos por la Oficina Asesora de Planeación en el marco del Sistema de Gestión Ambiental y Energético</t>
  </si>
  <si>
    <t>5. Bogotá confía en su gobierno</t>
  </si>
  <si>
    <t>5.33. Fortalecimiento institucional para un gobierno confiable  </t>
  </si>
  <si>
    <t>Implementar 1 estrategia para fortalecimiento de la gestión institucional y operativa  </t>
  </si>
  <si>
    <t>8179 - Fortalecimiento de la gestión administrativa y operativa de la Secretaria Distrital de Gobierno Bogotá D.C.</t>
  </si>
  <si>
    <t>PEI - Propiciar la revolución del servicio con criterios de calidad, calidez, eficacia, oportunidad, sostenibilidad y transformación digital.</t>
  </si>
  <si>
    <t>3. Gestión con Valores para Resultados</t>
  </si>
  <si>
    <t>Política 3.9. Gestión Ambiental</t>
  </si>
  <si>
    <t>Sello "Gobierno Sostenible"</t>
  </si>
  <si>
    <t>Sello</t>
  </si>
  <si>
    <t>No. de criterios cumplidos /No. cumplidos establecidos</t>
  </si>
  <si>
    <t xml:space="preserve">Un sello </t>
  </si>
  <si>
    <t xml:space="preserve">Herramienta caificación criterios </t>
  </si>
  <si>
    <t>DGAEP - Dirección para la Gestión Administrativa Especial de Policía
DGP - Dirección para la Gestión Policiva</t>
  </si>
  <si>
    <t>OAP - Oficina Asesora de Planeación</t>
  </si>
  <si>
    <t>MTS2</t>
  </si>
  <si>
    <t xml:space="preserve">Realizar una (1) jornada de revisión de de actualización documental de los procesos para la siguiente vigencia. </t>
  </si>
  <si>
    <t>Política 3.1. Fortalecimiento organizacional y simplificación de procesos</t>
  </si>
  <si>
    <t xml:space="preserve">Jornadas realizadas de revisión de de actualización documental de todos los procesos  para la siguiente vigencia. </t>
  </si>
  <si>
    <t>Jornadas</t>
  </si>
  <si>
    <t xml:space="preserve">Número de jornadas realizadas de revisión de actualización documental de  los  procesos para la siguiente vigencia / Número de jornadas programadas de revisión de actualización documental de  los  procesos para la siguiente vigencia. </t>
  </si>
  <si>
    <t>Evidencia de reunión</t>
  </si>
  <si>
    <t>Reporte de realización de la  jornada revisión de actualización documental de los procesos para la siguiente vigencia por parte de la OAP.</t>
  </si>
  <si>
    <t>MTS3</t>
  </si>
  <si>
    <t>Dar respuesta al 100% de los requerimientos ciudadanos asignados a los procesos de nivel central con corte a 31 de diciembre de 2025 tipificadas como Derechos de Petición registradas en el aplicativo Bogotá Te Escucha y gestor documental ORFEO</t>
  </si>
  <si>
    <t>5.32. Gobierno abierto, íntegro, transparente y corresponsable  </t>
  </si>
  <si>
    <t>Ejecutar 12 acciones que garanticen atención a la ciudadanía transparencia anticorrupción y acceso a la información en el marco de las políticas públicas existentes.  </t>
  </si>
  <si>
    <t>8037 - Implementación de acciones orientadas a la gestión pública efectiva y transparente en la Secretaria Distrital de Gobierno de Bogotá D.C.</t>
  </si>
  <si>
    <t>Política 3.8. Servicio al Ciudadano</t>
  </si>
  <si>
    <t>Porcentaje de requerimientos ciudadanos con respuesta definitiva</t>
  </si>
  <si>
    <t>Porcentaje</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</si>
  <si>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</si>
  <si>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</si>
  <si>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</si>
  <si>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</si>
  <si>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</si>
  <si>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MTS4</t>
  </si>
  <si>
    <t>Gestionar oportunamente el 100% de los requerimientos  que se tipifiquen como derecho de petición ciudadano en los aplicativos Bogotá Te Escucha y  ORFEO, que  sean asignados a los procesos del Nivel Central durante la vigencia 2026.</t>
  </si>
  <si>
    <t>Eficiencia</t>
  </si>
  <si>
    <t>Porcentaje de requerimientos ciudadanos  gestionados dentro del término de ley.</t>
  </si>
  <si>
    <t>100% en 2026</t>
  </si>
  <si>
    <t>No. de peticiones gestionadas en los términos de ley / No. Requerimientos recibidos en la vigencia 2026 que deben tener respuesta</t>
  </si>
  <si>
    <t>Subtotal Metas Transversales (20%)</t>
  </si>
  <si>
    <t>TOTAL PLAN DE GESTIÓN (100%)</t>
  </si>
  <si>
    <t>INSTRUCCIONES DE DILIGENCIAMIENTO</t>
  </si>
  <si>
    <t>CAMPOS</t>
  </si>
  <si>
    <t>Retomar de la lista desplegable.</t>
  </si>
  <si>
    <t>DEPENDENCIAS ASOCIADAS:</t>
  </si>
  <si>
    <t>Relacione las dependencias que aportan al cumplimiento del instrumento de planeación de acuerdo con el Decreto Distrital 411 de 2016.</t>
  </si>
  <si>
    <t>No. META:</t>
  </si>
  <si>
    <t>No diligenciar. La numeración será definida por la OAP.</t>
  </si>
  <si>
    <t>NOMBRE META:</t>
  </si>
  <si>
    <t>Diligenciar bajo la estructura sintáctica "Verbo fuerte en infinitivo + Magnitud (Número entero) + Unidad de medida + Complemento (condiciones de cumplimiento)"</t>
  </si>
  <si>
    <t>OBJETIVO PDD:</t>
  </si>
  <si>
    <t>Plan de Desarrollo Distrital. Retomar de la lista desplegable.</t>
  </si>
  <si>
    <t>PROGRAMA PDD:</t>
  </si>
  <si>
    <t>META PDD:</t>
  </si>
  <si>
    <t>FUENTE DE FINANCIAMIENTO:</t>
  </si>
  <si>
    <t>Si las actividades se financiarán únicamente con recursos de Funcionamiento, seleccionar esta opción, de lo contrario retomar de la lista desplegable el proyecto de inversión correspondiente.</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</si>
  <si>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</si>
  <si>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</si>
  <si>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</si>
  <si>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</si>
  <si>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</si>
  <si>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</si>
  <si>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</si>
  <si>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</si>
  <si>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</si>
  <si>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</si>
  <si>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</si>
  <si>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</si>
  <si>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</si>
  <si>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</si>
  <si>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</si>
  <si>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</si>
  <si>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</si>
  <si>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</si>
  <si>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</si>
  <si>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</si>
  <si>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</si>
  <si>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</si>
  <si>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</si>
  <si>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</si>
  <si>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</si>
  <si>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</si>
  <si>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</si>
  <si>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</si>
  <si>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</si>
  <si>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</si>
  <si>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</si>
  <si>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</si>
  <si>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PROGRAMAS PDD</t>
  </si>
  <si>
    <t>METAS PDD</t>
  </si>
  <si>
    <t>PROYECTOS DE INVERSIÓN</t>
  </si>
  <si>
    <t>OBJETIVO ESTRATÉGICO</t>
  </si>
  <si>
    <t>DIMENSIONES MIPG</t>
  </si>
  <si>
    <t>POLÍTICAS MIPG</t>
  </si>
  <si>
    <t>Despacho SDG</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</si>
  <si>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</si>
  <si>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</si>
  <si>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</si>
  <si>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</si>
  <si>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</si>
  <si>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2. Bogotá confía en su bienestar</t>
  </si>
  <si>
    <t>2.13. Bogotá, un territorio de paz y reconciliación en donde todos puedan volver a empezar  </t>
  </si>
  <si>
    <t>Fortalecer un (1) programa de atención integral en el marco del diálogo social y la convivencia, articulando acciones con las organizaciones de DDHH para la atención de situaciones de convivencia y conflictividad social en Bogotá.  </t>
  </si>
  <si>
    <t xml:space="preserve">PEI - Fomentar la promoción, garantía, protección, respeto y apropiación de los Derechos Humanos, la Libertad Religiosa y de conciencia, el Dialogo, la convivencia pacífica y la lucha contra el racismo. </t>
  </si>
  <si>
    <t>2. Direccionamiento Estratégico</t>
  </si>
  <si>
    <t>Política 1.2. Integridad</t>
  </si>
  <si>
    <t>Comunicación Estratégica</t>
  </si>
  <si>
    <t>OAC - Oficina Asesora de Comunicaciones</t>
  </si>
  <si>
    <t>2.12. Bogotá cuida a su gente  </t>
  </si>
  <si>
    <t>Fortalecer un (1) programa junto con sus estrategias para el fomento de la cultura ciudadana la convivencia y la prevención de las violencias asociadas al fútbol  </t>
  </si>
  <si>
    <t>7988 - Fortalecimiento de la capacidad institucional y de los actores sociales para la garantía, promoción y protección de los derechos humanos y de libertad religiosa y de conciencia en Bogotá D.C.</t>
  </si>
  <si>
    <t>Política 2.1. Planeación institucional</t>
  </si>
  <si>
    <t>Efectividad</t>
  </si>
  <si>
    <t>Creciente</t>
  </si>
  <si>
    <t>Control Disciplinario Interno</t>
  </si>
  <si>
    <t>OCI - Oficina de Control Interno</t>
  </si>
  <si>
    <t>5.39. Camino hacia una democracia deliberativa con un gobierno cercano a la gente y con participación ciudadana  </t>
  </si>
  <si>
    <t>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  </t>
  </si>
  <si>
    <t>7993 - Fortalecimiento del tejido social y la reconstrucción de la confianza con la ciudadanía para promover la cultura de la convivencia basada en el diálogo</t>
  </si>
  <si>
    <t>4. Evaluación de Resultados</t>
  </si>
  <si>
    <t>Política 2.2. Gestión Presupuestal y Eficiencia del Gasto Público</t>
  </si>
  <si>
    <t>Decreciente</t>
  </si>
  <si>
    <t>Convivencia y Diálogo Social</t>
  </si>
  <si>
    <t>OCDI - Oficina de Control Disciplinario Interno</t>
  </si>
  <si>
    <t>Adoptar en las 20 localidades el Sistema Distrital de Derechos Humanos en el marco de las acciones de la política pública Integral de Derechos Humanos, de la política sobre la Lucha contra la Trata de Personas, y la política pública para la Población Migrante Internacional.  </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</si>
  <si>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</si>
  <si>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</si>
  <si>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5. Información y Comunicación</t>
  </si>
  <si>
    <t>Política 2.3. Compras y Contratación Pública</t>
  </si>
  <si>
    <t>Evaluación Independiente</t>
  </si>
  <si>
    <t>DRP - Dirección de Relaciones Políticas</t>
  </si>
  <si>
    <t>Formar 16.000 personas en el programa de educación en derechos humanos para la paz, reconciliación y promoción integral de derechos humanos, a través del conocimiento de las artes y los saberes populares, impulsando estrategias de profesionalización de lideres sociales  </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</si>
  <si>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</si>
  <si>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</si>
  <si>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6. Gestión del Conocimiento y la Innovación</t>
  </si>
  <si>
    <t>Fomento y Protección de los Derechos Étnicos</t>
  </si>
  <si>
    <t>DJ - Dirección Jurídica</t>
  </si>
  <si>
    <t>5.36. Innovación Pública para la generación de confianza ciudadana  </t>
  </si>
  <si>
    <t>Ejecutar 14 iniciativas que garanticen el ejercicio de las libertades fundamentales de religión culto y conciencia en el marco de la política pública existente  </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</si>
  <si>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</si>
  <si>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</si>
  <si>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</si>
  <si>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</si>
  <si>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</si>
  <si>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  </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</si>
  <si>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</si>
  <si>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</si>
  <si>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</si>
  <si>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</si>
  <si>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SGL - Subsecretaría de Gestión Local</t>
  </si>
  <si>
    <t>Prestar 40.000 atenciones con enfoque diferencial, de mujer, género, familia y generaciones a las personas que soliciten los servicios brindados en los espacios de atención apropiación cultural y reconocimiento de procesos organizativos de los grupos étnicos en Bogotá.  </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</si>
  <si>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</si>
  <si>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</si>
  <si>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</si>
  <si>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DGDL - Dirección para la Gestión del Desarrollo Local</t>
  </si>
  <si>
    <t>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  </t>
  </si>
  <si>
    <t>8048 - Fortalecimiento Tecnológico para una Administración Más Eficiente en la Secretaría Distrital de Gobierno Bogotá D.C.</t>
  </si>
  <si>
    <t>Política 3.5. Mejora Normativa</t>
  </si>
  <si>
    <t>Gestión Corporativa Institucional</t>
  </si>
  <si>
    <t>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  </t>
  </si>
  <si>
    <t>Política 3.6. Participación Ciudadana en la Gestión Pública</t>
  </si>
  <si>
    <t>Gestión del Conocimiento</t>
  </si>
  <si>
    <t>SGGD - Subsecretaría de Gobernabilidad y Garantía de Derechos</t>
  </si>
  <si>
    <t>Constituir (3) componentes de fortalecimiento institucional para las Alcaldías Locales y su gestión del desarrollo local desde un enfoque de interseccionalidad  </t>
  </si>
  <si>
    <t>Funcionamiento</t>
  </si>
  <si>
    <t>Política 3.7. Racionalización de Trámites</t>
  </si>
  <si>
    <t>Gestión del Patrimonio Documental</t>
  </si>
  <si>
    <t>DDH - Dirección de Derechos Humanos</t>
  </si>
  <si>
    <t>Gestión Jurídica</t>
  </si>
  <si>
    <t>SARLC - Subdirección de Asuntos de Libertad Religiosa y de Conciencia</t>
  </si>
  <si>
    <t>Gestión Pública Territorial Local</t>
  </si>
  <si>
    <t>DAE - Dirección de Asuntos Étnicos</t>
  </si>
  <si>
    <t>Fortalecer un (1) laboratorio de innovación pública que promueva el gobierno abierto y la participación ciudadana desde un enfoque de interseccionalidad.  </t>
  </si>
  <si>
    <t>Política 4.1. Seguimiento y evaluación del desempeño institucional</t>
  </si>
  <si>
    <t>SAIR - Subdirección de Asuntos Indígenas y Rrom</t>
  </si>
  <si>
    <t>Fortalecer un (1) Observatorio de Conflictividad Social y Gobernabilidad con enfoque de derechos humanos género y diferencial.  </t>
  </si>
  <si>
    <t>Política 5.1. Gestión Documental</t>
  </si>
  <si>
    <t>Planeación Institucional</t>
  </si>
  <si>
    <t>SANARP - Subdirección de Asuntos para Comunidades Negras, Afrocolombianas, Raizales y Palenqueras</t>
  </si>
  <si>
    <t>Beneficiar 37 proyectos del sector interreligioso con impacto y retribución social en el marco de la construcción de paz, tejido social, aporte social y/o entornos inspiradores en Bogotá  </t>
  </si>
  <si>
    <t>Política 5.2. Transparencia, acceso a la información pública y lucha contra la corrupción</t>
  </si>
  <si>
    <t>Planeación y Gestión Sectorial</t>
  </si>
  <si>
    <t>DCDS - Dirección de Convivencia y Diálogo Social</t>
  </si>
  <si>
    <t>Implementar una (1) estrategia de participación ciudadana en las 20 localidades con enfoque de género, poblacional y diferencial en el marco de presupuestos participativos Gobierno Abierto de Bogotá.  </t>
  </si>
  <si>
    <t>Política 5.3. Gestión de la Información Estadística</t>
  </si>
  <si>
    <t>Relaciones Estratégicas</t>
  </si>
  <si>
    <t>Implementar un (1) plan de fortalecimiento a Consejos y Plataformas de Juventud  </t>
  </si>
  <si>
    <t>Política 6.1. Gestión del Conocimiento y la Innovación</t>
  </si>
  <si>
    <t>Servicio a la Ciudadanía</t>
  </si>
  <si>
    <t>DGTH - Dirección de Gestión del Talento Humano</t>
  </si>
  <si>
    <t>Política 7.1. Control Interno</t>
  </si>
  <si>
    <t>DA - Dirección Administrativa</t>
  </si>
  <si>
    <t>DF - Dirección Financiera</t>
  </si>
  <si>
    <t>DTI - Dirección de Tecnologías e Información</t>
  </si>
  <si>
    <t>DC - Dirección de Contratación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</si>
</sst>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24">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name val="Calibri Light"/>
      <family val="2"/>
      <scheme val="major"/>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
      <patternFill patternType="solid">
        <fgColor rgb="FFFFFFF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31">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4" borderId="1" xfId="0" applyFont="1" applyFill="1" applyBorder="1" applyAlignment="1">
      <alignment horizontal="justify" vertical="center" wrapText="1"/>
    </xf>
    <xf numFmtId="0" fontId="1" fillId="0" borderId="7" xfId="0" applyFont="1" applyBorder="1" applyAlignment="1">
      <alignment vertical="center" wrapText="1"/>
    </xf>
    <xf numFmtId="0" fontId="11" fillId="0" borderId="1" xfId="0" applyFont="1" applyBorder="1" applyAlignment="1">
      <alignment horizontal="justify" vertical="center" wrapText="1"/>
    </xf>
    <xf numFmtId="0" fontId="1" fillId="4" borderId="1" xfId="0" applyFont="1" applyFill="1" applyBorder="1" applyAlignment="1">
      <alignment horizontal="left" vertical="center" wrapText="1"/>
    </xf>
    <xf numFmtId="0" fontId="2" fillId="4" borderId="0" xfId="0" applyFont="1" applyFill="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9" fillId="0" borderId="0" xfId="0" applyFont="1"/>
    <xf numFmtId="0" fontId="2" fillId="7" borderId="1"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5" fillId="7" borderId="1" xfId="0" applyFont="1" applyFill="1" applyBorder="1"/>
    <xf numFmtId="0" fontId="5" fillId="7" borderId="1" xfId="0" applyFont="1" applyFill="1" applyBorder="1" applyAlignment="1">
      <alignment wrapText="1"/>
    </xf>
    <xf numFmtId="0" fontId="7" fillId="8" borderId="1" xfId="0" applyFont="1" applyFill="1" applyBorder="1" applyAlignment="1">
      <alignment wrapText="1"/>
    </xf>
    <xf numFmtId="0" fontId="13" fillId="5"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9"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pplyProtection="1">
      <alignment horizontal="justify" vertical="center" wrapText="1"/>
      <protection locked="0"/>
    </xf>
    <xf numFmtId="0" fontId="17" fillId="4" borderId="1" xfId="0" applyFont="1" applyFill="1" applyBorder="1" applyAlignment="1">
      <alignment horizontal="justify" vertical="center" wrapText="1"/>
    </xf>
    <xf numFmtId="0" fontId="19" fillId="7" borderId="1" xfId="0" applyFont="1" applyFill="1" applyBorder="1" applyAlignment="1">
      <alignment wrapText="1"/>
    </xf>
    <xf numFmtId="10" fontId="1" fillId="0" borderId="1" xfId="1" applyNumberFormat="1" applyFont="1" applyBorder="1" applyAlignment="1">
      <alignment horizontal="right" vertical="center" wrapText="1"/>
    </xf>
    <xf numFmtId="1" fontId="17" fillId="0" borderId="1" xfId="0" applyNumberFormat="1" applyFont="1" applyBorder="1" applyAlignment="1">
      <alignment horizontal="right" vertical="center" wrapText="1"/>
    </xf>
    <xf numFmtId="164" fontId="5" fillId="7" borderId="1" xfId="1" applyNumberFormat="1" applyFont="1" applyFill="1" applyBorder="1" applyAlignment="1">
      <alignment horizontal="right" wrapText="1"/>
    </xf>
    <xf numFmtId="164" fontId="19" fillId="7" borderId="1" xfId="0" applyNumberFormat="1" applyFont="1" applyFill="1" applyBorder="1" applyAlignment="1">
      <alignment horizontal="right" wrapText="1"/>
    </xf>
    <xf numFmtId="164" fontId="7" fillId="8" borderId="1" xfId="1" applyNumberFormat="1" applyFont="1" applyFill="1" applyBorder="1" applyAlignment="1">
      <alignment horizontal="right" wrapText="1"/>
    </xf>
    <xf numFmtId="1" fontId="1" fillId="0" borderId="1" xfId="1" applyNumberFormat="1" applyFont="1" applyBorder="1" applyAlignment="1">
      <alignment horizontal="right" vertical="center" wrapText="1"/>
    </xf>
    <xf numFmtId="1" fontId="5" fillId="7" borderId="1" xfId="1" applyNumberFormat="1" applyFont="1" applyFill="1" applyBorder="1" applyAlignment="1">
      <alignment horizontal="right" wrapText="1"/>
    </xf>
    <xf numFmtId="1" fontId="17" fillId="0" borderId="1" xfId="1" applyNumberFormat="1" applyFont="1" applyBorder="1" applyAlignment="1">
      <alignment horizontal="right" vertical="center" wrapText="1"/>
    </xf>
    <xf numFmtId="1" fontId="19" fillId="7" borderId="1" xfId="0" applyNumberFormat="1" applyFont="1" applyFill="1" applyBorder="1" applyAlignment="1">
      <alignment horizontal="right" wrapText="1"/>
    </xf>
    <xf numFmtId="1" fontId="7" fillId="8" borderId="1" xfId="1" applyNumberFormat="1" applyFont="1" applyFill="1" applyBorder="1" applyAlignment="1">
      <alignment horizontal="right" wrapText="1"/>
    </xf>
    <xf numFmtId="10" fontId="5" fillId="7"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7" borderId="1" xfId="1" applyNumberFormat="1" applyFont="1" applyFill="1" applyBorder="1" applyAlignment="1">
      <alignment horizontal="right" wrapText="1"/>
    </xf>
    <xf numFmtId="10" fontId="7" fillId="8" borderId="1" xfId="1" applyNumberFormat="1" applyFont="1" applyFill="1" applyBorder="1" applyAlignment="1">
      <alignment horizontal="right" wrapText="1"/>
    </xf>
    <xf numFmtId="10" fontId="2" fillId="0" borderId="1" xfId="1" applyNumberFormat="1" applyFont="1" applyBorder="1" applyAlignment="1">
      <alignment horizontal="right" vertical="center" wrapText="1"/>
    </xf>
    <xf numFmtId="10" fontId="18" fillId="0" borderId="1" xfId="1" applyNumberFormat="1" applyFont="1" applyBorder="1" applyAlignment="1">
      <alignment horizontal="right" vertical="center" wrapText="1"/>
    </xf>
    <xf numFmtId="0" fontId="11" fillId="0" borderId="7" xfId="0" applyFont="1" applyBorder="1" applyAlignment="1">
      <alignment horizontal="justify" vertical="center" wrapText="1"/>
    </xf>
    <xf numFmtId="0" fontId="0" fillId="0" borderId="0" xfId="0" applyAlignment="1">
      <alignment vertical="center"/>
    </xf>
    <xf numFmtId="0" fontId="22" fillId="13"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9" fontId="1" fillId="0" borderId="1" xfId="1" applyFont="1" applyBorder="1" applyAlignment="1">
      <alignment horizontal="right" vertical="center" wrapText="1"/>
    </xf>
    <xf numFmtId="1" fontId="1" fillId="0" borderId="1" xfId="6" applyNumberFormat="1" applyFont="1" applyBorder="1" applyAlignment="1">
      <alignment horizontal="right" vertical="center" wrapText="1"/>
    </xf>
    <xf numFmtId="1" fontId="2" fillId="0" borderId="1" xfId="6" applyNumberFormat="1" applyFont="1" applyBorder="1" applyAlignment="1">
      <alignment horizontal="right" vertical="center" wrapText="1"/>
    </xf>
    <xf numFmtId="2" fontId="17" fillId="0" borderId="1" xfId="1" applyNumberFormat="1" applyFont="1" applyBorder="1" applyAlignment="1">
      <alignment horizontal="right" vertical="center" wrapText="1"/>
    </xf>
    <xf numFmtId="2" fontId="17" fillId="0" borderId="1" xfId="0" applyNumberFormat="1" applyFont="1" applyBorder="1" applyAlignment="1">
      <alignment horizontal="right" vertical="center" wrapText="1"/>
    </xf>
    <xf numFmtId="9" fontId="17" fillId="0" borderId="1" xfId="1" applyFont="1" applyBorder="1" applyAlignment="1">
      <alignment horizontal="right" vertical="center" wrapText="1"/>
    </xf>
    <xf numFmtId="0" fontId="17" fillId="0" borderId="1" xfId="0" applyFont="1" applyBorder="1" applyAlignment="1">
      <alignment horizontal="left" vertical="center" wrapText="1"/>
    </xf>
    <xf numFmtId="0" fontId="23" fillId="0" borderId="1" xfId="0" applyFont="1" applyBorder="1" applyAlignment="1">
      <alignment horizontal="justify" vertical="center" wrapText="1"/>
    </xf>
    <xf numFmtId="0" fontId="17" fillId="0" borderId="7" xfId="0" applyFont="1" applyBorder="1" applyAlignment="1">
      <alignment vertical="center" wrapText="1"/>
    </xf>
    <xf numFmtId="9" fontId="18" fillId="0" borderId="1" xfId="1" applyFont="1" applyBorder="1" applyAlignment="1">
      <alignment horizontal="right" vertical="center" wrapText="1"/>
    </xf>
    <xf numFmtId="9" fontId="18" fillId="0" borderId="1" xfId="0" applyNumberFormat="1" applyFont="1" applyBorder="1" applyAlignment="1">
      <alignment horizontal="right" vertical="center" wrapText="1"/>
    </xf>
    <xf numFmtId="0" fontId="17" fillId="0" borderId="1" xfId="0" applyFont="1" applyBorder="1" applyAlignment="1">
      <alignment wrapText="1"/>
    </xf>
    <xf numFmtId="0" fontId="1" fillId="0" borderId="1" xfId="0" applyFont="1" applyBorder="1" applyAlignment="1">
      <alignment horizontal="left" vertical="center" wrapText="1"/>
    </xf>
    <xf numFmtId="0" fontId="11" fillId="14" borderId="1" xfId="0" applyFont="1" applyFill="1" applyBorder="1" applyAlignment="1">
      <alignment horizontal="center" vertical="center" wrapText="1"/>
    </xf>
    <xf numFmtId="1" fontId="2" fillId="0" borderId="1" xfId="1" applyNumberFormat="1" applyFont="1" applyBorder="1" applyAlignment="1">
      <alignment horizontal="right" vertical="center" wrapText="1"/>
    </xf>
    <xf numFmtId="0" fontId="23" fillId="4" borderId="1" xfId="0" applyFont="1" applyFill="1" applyBorder="1" applyAlignment="1">
      <alignment horizontal="justify" vertical="center" wrapText="1"/>
    </xf>
    <xf numFmtId="9" fontId="2" fillId="0" borderId="1" xfId="1" applyFont="1" applyBorder="1" applyAlignment="1">
      <alignment horizontal="right" vertical="center" wrapText="1"/>
    </xf>
    <xf numFmtId="10" fontId="1" fillId="0" borderId="1" xfId="0" applyNumberFormat="1" applyFont="1" applyBorder="1" applyAlignment="1">
      <alignment horizontal="justify" vertical="center" wrapText="1"/>
    </xf>
    <xf numFmtId="14" fontId="1" fillId="4" borderId="1" xfId="0" applyNumberFormat="1" applyFont="1" applyFill="1" applyBorder="1" applyAlignment="1">
      <alignment horizontal="center" vertical="center" wrapText="1"/>
    </xf>
    <xf numFmtId="0" fontId="7" fillId="8" borderId="2" xfId="0" applyFont="1" applyFill="1" applyBorder="1" applyAlignment="1">
      <alignment horizontal="center" wrapText="1"/>
    </xf>
    <xf numFmtId="0" fontId="7" fillId="8" borderId="4" xfId="0" applyFont="1" applyFill="1" applyBorder="1" applyAlignment="1">
      <alignment horizontal="center" wrapText="1"/>
    </xf>
    <xf numFmtId="0" fontId="7" fillId="8" borderId="3" xfId="0" applyFont="1" applyFill="1" applyBorder="1" applyAlignment="1">
      <alignment horizontal="center" wrapText="1"/>
    </xf>
    <xf numFmtId="9" fontId="5" fillId="7" borderId="2" xfId="1" applyFont="1" applyFill="1" applyBorder="1" applyAlignment="1">
      <alignment horizontal="center" wrapText="1"/>
    </xf>
    <xf numFmtId="9" fontId="5" fillId="7" borderId="4" xfId="1" applyFont="1" applyFill="1" applyBorder="1" applyAlignment="1">
      <alignment horizontal="center" wrapText="1"/>
    </xf>
    <xf numFmtId="9" fontId="5" fillId="7" borderId="3" xfId="1" applyFont="1" applyFill="1" applyBorder="1" applyAlignment="1">
      <alignment horizontal="center" wrapText="1"/>
    </xf>
    <xf numFmtId="0" fontId="5" fillId="7" borderId="2" xfId="0" applyFont="1" applyFill="1" applyBorder="1" applyAlignment="1">
      <alignment horizontal="center" wrapText="1"/>
    </xf>
    <xf numFmtId="0" fontId="5" fillId="7" borderId="4" xfId="0" applyFont="1" applyFill="1" applyBorder="1" applyAlignment="1">
      <alignment horizontal="center" wrapText="1"/>
    </xf>
    <xf numFmtId="0" fontId="5" fillId="7" borderId="3" xfId="0" applyFont="1" applyFill="1" applyBorder="1" applyAlignment="1">
      <alignment horizontal="center" wrapText="1"/>
    </xf>
    <xf numFmtId="9" fontId="19" fillId="7" borderId="2" xfId="1" applyFont="1" applyFill="1" applyBorder="1" applyAlignment="1">
      <alignment horizontal="center" wrapText="1"/>
    </xf>
    <xf numFmtId="9" fontId="19" fillId="7" borderId="4" xfId="1" applyFont="1" applyFill="1" applyBorder="1" applyAlignment="1">
      <alignment horizontal="center" wrapText="1"/>
    </xf>
    <xf numFmtId="9" fontId="19" fillId="7" borderId="3" xfId="1" applyFont="1" applyFill="1" applyBorder="1" applyAlignment="1">
      <alignment horizontal="center" wrapText="1"/>
    </xf>
    <xf numFmtId="0" fontId="19" fillId="7" borderId="2" xfId="0" applyFont="1" applyFill="1" applyBorder="1" applyAlignment="1">
      <alignment horizontal="center" wrapText="1"/>
    </xf>
    <xf numFmtId="0" fontId="19" fillId="7" borderId="4" xfId="0" applyFont="1" applyFill="1" applyBorder="1" applyAlignment="1">
      <alignment horizontal="center" wrapText="1"/>
    </xf>
    <xf numFmtId="0" fontId="19" fillId="7" borderId="3" xfId="0" applyFont="1" applyFill="1" applyBorder="1" applyAlignment="1">
      <alignment horizontal="center" wrapText="1"/>
    </xf>
    <xf numFmtId="0" fontId="8"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0" borderId="1" xfId="0" applyFont="1" applyBorder="1" applyAlignment="1">
      <alignment horizontal="center" vertical="center" wrapText="1"/>
    </xf>
    <xf numFmtId="0" fontId="22" fillId="13" borderId="1" xfId="0" applyFont="1" applyFill="1" applyBorder="1" applyAlignment="1">
      <alignment horizontal="center" vertical="center"/>
    </xf>
  </cellXfs>
  <cellStyles count="7">
    <cellStyle name="Hyperlink" xfId="3" xr:uid="{14138197-E382-4CE1-A30F-A7D16093FF4A}"/>
    <cellStyle name="Millares" xfId="6" builtinId="3"/>
    <cellStyle name="Millares [0] 2" xfId="2" xr:uid="{7AD3B61C-92D8-47DB-808B-DC8D39504633}"/>
    <cellStyle name="Millares 2" xfId="5" xr:uid="{52D3A40D-261E-41C7-B17F-B8185987DFA1}"/>
    <cellStyle name="Normal" xfId="0" builtinId="0"/>
    <cellStyle name="Normal 2" xfId="4" xr:uid="{0F48EBA1-2C0A-4CA5-B0E0-28071D4C543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26"/>
  <sheetViews>
    <sheetView tabSelected="1" topLeftCell="F1" zoomScaleNormal="100" workbookViewId="0">
      <selection activeCell="I12" sqref="I12"/>
    </sheetView>
  </sheetViews>
  <sheetFormatPr defaultColWidth="10.85546875" defaultRowHeight="15"/>
  <cols>
    <col min="1" max="1" width="7" style="1" customWidth="1"/>
    <col min="2" max="2" width="42.85546875" style="1" customWidth="1"/>
    <col min="3" max="3" width="28.5703125" style="1" customWidth="1"/>
    <col min="4" max="5" width="42.85546875" style="1" customWidth="1"/>
    <col min="6" max="6" width="42.7109375" style="1" customWidth="1"/>
    <col min="7" max="7" width="42.85546875" style="1" customWidth="1"/>
    <col min="8" max="8" width="28.5703125" style="1" customWidth="1"/>
    <col min="9" max="9" width="42.85546875" style="1" customWidth="1"/>
    <col min="10" max="15" width="21.42578125" style="1" customWidth="1"/>
    <col min="16" max="19" width="10" style="1" customWidth="1"/>
    <col min="20" max="20" width="14.28515625" style="1" customWidth="1"/>
    <col min="21" max="24" width="21.42578125" style="1" customWidth="1"/>
    <col min="25" max="27" width="14.28515625" style="1" customWidth="1"/>
    <col min="28" max="28" width="42.85546875" style="1" customWidth="1"/>
    <col min="29" max="29" width="28.5703125" style="1" customWidth="1"/>
    <col min="30" max="32" width="14.28515625" style="1" customWidth="1"/>
    <col min="33" max="33" width="42.85546875" style="1" customWidth="1"/>
    <col min="34" max="34" width="28.5703125" style="1" customWidth="1"/>
    <col min="35" max="37" width="14.28515625" style="1" customWidth="1"/>
    <col min="38" max="38" width="42.85546875" style="1" customWidth="1"/>
    <col min="39" max="39" width="28.5703125" style="1" customWidth="1"/>
    <col min="40" max="42" width="14.28515625" style="1" customWidth="1"/>
    <col min="43" max="43" width="42.85546875" style="1" customWidth="1"/>
    <col min="44" max="44" width="28.5703125" style="1" customWidth="1"/>
    <col min="45" max="47" width="14.28515625" style="1" customWidth="1"/>
    <col min="48" max="49" width="16.5703125" style="1" customWidth="1"/>
    <col min="50" max="50" width="39.42578125" style="1" customWidth="1"/>
    <col min="51" max="16384" width="10.85546875" style="1"/>
  </cols>
  <sheetData>
    <row r="1" spans="1:47" s="7" customFormat="1" ht="61.5" customHeight="1">
      <c r="A1" s="96" t="s">
        <v>0</v>
      </c>
      <c r="B1" s="97"/>
      <c r="C1" s="97"/>
      <c r="D1" s="97"/>
      <c r="E1" s="97"/>
      <c r="F1" s="97"/>
      <c r="G1" s="97"/>
      <c r="H1" s="98"/>
      <c r="I1" s="15" t="s">
        <v>1</v>
      </c>
    </row>
    <row r="2" spans="1:47" s="9" customFormat="1">
      <c r="A2" s="17"/>
      <c r="B2" s="18"/>
      <c r="C2" s="18"/>
      <c r="D2" s="18"/>
      <c r="E2" s="16"/>
      <c r="F2" s="16"/>
      <c r="G2" s="16"/>
      <c r="H2" s="16"/>
      <c r="I2" s="16"/>
      <c r="J2" s="16"/>
      <c r="K2" s="16"/>
      <c r="L2" s="16"/>
      <c r="M2" s="16"/>
      <c r="N2" s="16"/>
      <c r="O2" s="16"/>
      <c r="P2" s="16"/>
      <c r="Q2" s="8"/>
      <c r="R2" s="8"/>
      <c r="S2" s="8"/>
      <c r="T2" s="8"/>
    </row>
    <row r="3" spans="1:47" s="7" customFormat="1" ht="15" customHeight="1">
      <c r="A3" s="124" t="s">
        <v>2</v>
      </c>
      <c r="B3" s="124"/>
      <c r="C3" s="129" t="s">
        <v>3</v>
      </c>
      <c r="D3" s="129"/>
      <c r="F3" s="115" t="s">
        <v>4</v>
      </c>
      <c r="G3" s="125"/>
      <c r="H3" s="125"/>
      <c r="I3" s="116"/>
    </row>
    <row r="4" spans="1:47" s="7" customFormat="1" ht="15" customHeight="1">
      <c r="A4" s="124"/>
      <c r="B4" s="124"/>
      <c r="C4" s="129"/>
      <c r="D4" s="129"/>
      <c r="F4" s="20" t="s">
        <v>5</v>
      </c>
      <c r="G4" s="21" t="s">
        <v>6</v>
      </c>
      <c r="H4" s="115" t="s">
        <v>7</v>
      </c>
      <c r="I4" s="116"/>
    </row>
    <row r="5" spans="1:47" s="7" customFormat="1">
      <c r="A5" s="124" t="s">
        <v>8</v>
      </c>
      <c r="B5" s="124"/>
      <c r="C5" s="129" t="s">
        <v>9</v>
      </c>
      <c r="D5" s="129"/>
      <c r="F5" s="10">
        <v>1</v>
      </c>
      <c r="G5" s="80">
        <v>46050</v>
      </c>
      <c r="H5" s="113" t="s">
        <v>10</v>
      </c>
      <c r="I5" s="114"/>
    </row>
    <row r="6" spans="1:47" s="7" customFormat="1">
      <c r="A6" s="124"/>
      <c r="B6" s="124"/>
      <c r="C6" s="129"/>
      <c r="D6" s="129"/>
      <c r="F6" s="10"/>
      <c r="G6" s="10"/>
      <c r="H6" s="113"/>
      <c r="I6" s="114"/>
    </row>
    <row r="7" spans="1:47" s="7" customFormat="1">
      <c r="A7" s="124" t="s">
        <v>11</v>
      </c>
      <c r="B7" s="124"/>
      <c r="C7" s="129">
        <v>2026</v>
      </c>
      <c r="D7" s="129"/>
      <c r="F7" s="10"/>
      <c r="G7" s="10"/>
      <c r="H7" s="113"/>
      <c r="I7" s="114"/>
    </row>
    <row r="8" spans="1:47" s="7" customFormat="1"/>
    <row r="9" spans="1:47" ht="37.5" customHeight="1">
      <c r="A9" s="115" t="s">
        <v>12</v>
      </c>
      <c r="B9" s="116"/>
      <c r="C9" s="124" t="s">
        <v>13</v>
      </c>
      <c r="D9" s="124"/>
      <c r="E9" s="124"/>
      <c r="F9" s="122" t="s">
        <v>14</v>
      </c>
      <c r="G9" s="122" t="s">
        <v>15</v>
      </c>
      <c r="H9" s="115" t="s">
        <v>16</v>
      </c>
      <c r="I9" s="116"/>
      <c r="J9" s="117" t="s">
        <v>17</v>
      </c>
      <c r="K9" s="118"/>
      <c r="L9" s="118"/>
      <c r="M9" s="118"/>
      <c r="N9" s="118"/>
      <c r="O9" s="119" t="s">
        <v>18</v>
      </c>
      <c r="P9" s="120"/>
      <c r="Q9" s="120"/>
      <c r="R9" s="120"/>
      <c r="S9" s="120"/>
      <c r="T9" s="121"/>
      <c r="U9" s="126" t="s">
        <v>19</v>
      </c>
      <c r="V9" s="127"/>
      <c r="W9" s="127"/>
      <c r="X9" s="128"/>
      <c r="Y9" s="110" t="s">
        <v>20</v>
      </c>
      <c r="Z9" s="111"/>
      <c r="AA9" s="111"/>
      <c r="AB9" s="111"/>
      <c r="AC9" s="112"/>
      <c r="AD9" s="107" t="s">
        <v>21</v>
      </c>
      <c r="AE9" s="108"/>
      <c r="AF9" s="108"/>
      <c r="AG9" s="108"/>
      <c r="AH9" s="109"/>
      <c r="AI9" s="104" t="s">
        <v>22</v>
      </c>
      <c r="AJ9" s="105"/>
      <c r="AK9" s="105"/>
      <c r="AL9" s="105"/>
      <c r="AM9" s="106"/>
      <c r="AN9" s="101" t="s">
        <v>23</v>
      </c>
      <c r="AO9" s="102"/>
      <c r="AP9" s="102"/>
      <c r="AQ9" s="102"/>
      <c r="AR9" s="103"/>
      <c r="AS9" s="99" t="s">
        <v>24</v>
      </c>
      <c r="AT9" s="100"/>
      <c r="AU9" s="100"/>
    </row>
    <row r="10" spans="1:47" s="29" customFormat="1" ht="25.5">
      <c r="A10" s="34" t="s">
        <v>25</v>
      </c>
      <c r="B10" s="34" t="s">
        <v>26</v>
      </c>
      <c r="C10" s="34" t="s">
        <v>27</v>
      </c>
      <c r="D10" s="34" t="s">
        <v>28</v>
      </c>
      <c r="E10" s="34" t="s">
        <v>29</v>
      </c>
      <c r="F10" s="123"/>
      <c r="G10" s="123"/>
      <c r="H10" s="34" t="s">
        <v>30</v>
      </c>
      <c r="I10" s="34" t="s">
        <v>31</v>
      </c>
      <c r="J10" s="25" t="s">
        <v>32</v>
      </c>
      <c r="K10" s="25" t="s">
        <v>33</v>
      </c>
      <c r="L10" s="25" t="s">
        <v>34</v>
      </c>
      <c r="M10" s="25" t="s">
        <v>35</v>
      </c>
      <c r="N10" s="25" t="s">
        <v>36</v>
      </c>
      <c r="O10" s="26" t="s">
        <v>37</v>
      </c>
      <c r="P10" s="26" t="s">
        <v>38</v>
      </c>
      <c r="Q10" s="26" t="s">
        <v>39</v>
      </c>
      <c r="R10" s="26" t="s">
        <v>40</v>
      </c>
      <c r="S10" s="26" t="s">
        <v>41</v>
      </c>
      <c r="T10" s="26" t="s">
        <v>42</v>
      </c>
      <c r="U10" s="28" t="s">
        <v>43</v>
      </c>
      <c r="V10" s="28" t="s">
        <v>44</v>
      </c>
      <c r="W10" s="28" t="s">
        <v>45</v>
      </c>
      <c r="X10" s="28" t="s">
        <v>46</v>
      </c>
      <c r="Y10" s="33" t="s">
        <v>47</v>
      </c>
      <c r="Z10" s="33" t="s">
        <v>48</v>
      </c>
      <c r="AA10" s="33" t="s">
        <v>19</v>
      </c>
      <c r="AB10" s="33" t="s">
        <v>49</v>
      </c>
      <c r="AC10" s="33" t="s">
        <v>50</v>
      </c>
      <c r="AD10" s="27" t="s">
        <v>47</v>
      </c>
      <c r="AE10" s="27" t="s">
        <v>48</v>
      </c>
      <c r="AF10" s="27" t="s">
        <v>19</v>
      </c>
      <c r="AG10" s="27" t="s">
        <v>49</v>
      </c>
      <c r="AH10" s="27" t="s">
        <v>50</v>
      </c>
      <c r="AI10" s="32" t="s">
        <v>47</v>
      </c>
      <c r="AJ10" s="32" t="s">
        <v>48</v>
      </c>
      <c r="AK10" s="32" t="s">
        <v>19</v>
      </c>
      <c r="AL10" s="32" t="s">
        <v>49</v>
      </c>
      <c r="AM10" s="32" t="s">
        <v>50</v>
      </c>
      <c r="AN10" s="31" t="s">
        <v>47</v>
      </c>
      <c r="AO10" s="31" t="s">
        <v>48</v>
      </c>
      <c r="AP10" s="31" t="s">
        <v>19</v>
      </c>
      <c r="AQ10" s="31" t="s">
        <v>49</v>
      </c>
      <c r="AR10" s="31" t="s">
        <v>50</v>
      </c>
      <c r="AS10" s="30" t="s">
        <v>47</v>
      </c>
      <c r="AT10" s="30" t="s">
        <v>48</v>
      </c>
      <c r="AU10" s="30" t="s">
        <v>19</v>
      </c>
    </row>
    <row r="11" spans="1:47" s="6" customFormat="1" ht="75">
      <c r="A11" s="5" t="s">
        <v>51</v>
      </c>
      <c r="B11" s="4" t="s">
        <v>52</v>
      </c>
      <c r="C11" s="57" t="s">
        <v>53</v>
      </c>
      <c r="D11" s="13" t="s">
        <v>54</v>
      </c>
      <c r="E11" s="13" t="s">
        <v>55</v>
      </c>
      <c r="F11" s="13" t="s">
        <v>56</v>
      </c>
      <c r="G11" s="69" t="s">
        <v>57</v>
      </c>
      <c r="H11" s="13" t="s">
        <v>58</v>
      </c>
      <c r="I11" s="13" t="s">
        <v>58</v>
      </c>
      <c r="J11" s="14" t="s">
        <v>59</v>
      </c>
      <c r="K11" s="4" t="s">
        <v>60</v>
      </c>
      <c r="L11" s="79" t="s">
        <v>61</v>
      </c>
      <c r="M11" s="14" t="s">
        <v>62</v>
      </c>
      <c r="N11" s="14" t="s">
        <v>61</v>
      </c>
      <c r="O11" s="77" t="s">
        <v>63</v>
      </c>
      <c r="P11" s="46">
        <v>500</v>
      </c>
      <c r="Q11" s="46">
        <v>600</v>
      </c>
      <c r="R11" s="46">
        <v>600</v>
      </c>
      <c r="S11" s="46">
        <v>500</v>
      </c>
      <c r="T11" s="46">
        <f t="shared" ref="T11:T16" si="0">(SUM(P11:S11))</f>
        <v>2200</v>
      </c>
      <c r="U11" s="4" t="s">
        <v>64</v>
      </c>
      <c r="V11" s="4" t="s">
        <v>65</v>
      </c>
      <c r="W11" s="12" t="s">
        <v>66</v>
      </c>
      <c r="X11" s="12" t="s">
        <v>66</v>
      </c>
      <c r="Y11" s="46">
        <f>P11</f>
        <v>500</v>
      </c>
      <c r="Z11" s="63"/>
      <c r="AA11" s="41">
        <f t="shared" ref="AA11:AA19" si="1">IFERROR(IF(Z11/Y11&gt;1,1,Z11/Y11),0)</f>
        <v>0</v>
      </c>
      <c r="AB11" s="4"/>
      <c r="AC11" s="4"/>
      <c r="AD11" s="46">
        <f>Q11</f>
        <v>600</v>
      </c>
      <c r="AE11" s="63"/>
      <c r="AF11" s="41">
        <f t="shared" ref="AF11:AF19" si="2">IFERROR(IF(AE11/AD11&gt;1,1,AE11/AD11),0)</f>
        <v>0</v>
      </c>
      <c r="AG11" s="4"/>
      <c r="AH11" s="4"/>
      <c r="AI11" s="46">
        <f>R11</f>
        <v>600</v>
      </c>
      <c r="AJ11" s="63"/>
      <c r="AK11" s="41">
        <f t="shared" ref="AK11:AK19" si="3">IFERROR(IF(AJ11/AI11&gt;1,1,AJ11/AI11),0)</f>
        <v>0</v>
      </c>
      <c r="AL11" s="4"/>
      <c r="AM11" s="4"/>
      <c r="AN11" s="46">
        <f>S11</f>
        <v>500</v>
      </c>
      <c r="AO11" s="63"/>
      <c r="AP11" s="41">
        <f t="shared" ref="AP11:AP19" si="4">IFERROR(IF(AO11/AN11&gt;1,1,AO11/AN11),0)</f>
        <v>0</v>
      </c>
      <c r="AQ11" s="4"/>
      <c r="AR11" s="4"/>
      <c r="AS11" s="76">
        <f>T11</f>
        <v>2200</v>
      </c>
      <c r="AT11" s="64">
        <f>IFERROR(AVERAGE(Z11,AE11,AJ11,AO11),0)</f>
        <v>0</v>
      </c>
      <c r="AU11" s="55">
        <f>IFERROR(IF(AT11/AS11&gt;1,1,AT11/AS11),0)</f>
        <v>0</v>
      </c>
    </row>
    <row r="12" spans="1:47" s="6" customFormat="1" ht="75">
      <c r="A12" s="75" t="s">
        <v>67</v>
      </c>
      <c r="B12" s="14" t="s">
        <v>68</v>
      </c>
      <c r="C12" s="57" t="s">
        <v>53</v>
      </c>
      <c r="D12" s="13" t="s">
        <v>54</v>
      </c>
      <c r="E12" s="13" t="s">
        <v>55</v>
      </c>
      <c r="F12" s="13" t="s">
        <v>56</v>
      </c>
      <c r="G12" s="69" t="s">
        <v>57</v>
      </c>
      <c r="H12" s="13" t="s">
        <v>58</v>
      </c>
      <c r="I12" s="13" t="s">
        <v>58</v>
      </c>
      <c r="J12" s="14" t="s">
        <v>59</v>
      </c>
      <c r="K12" s="4" t="s">
        <v>69</v>
      </c>
      <c r="L12" s="79" t="s">
        <v>70</v>
      </c>
      <c r="M12" s="14" t="s">
        <v>71</v>
      </c>
      <c r="N12" s="14" t="s">
        <v>70</v>
      </c>
      <c r="O12" s="77" t="s">
        <v>63</v>
      </c>
      <c r="P12" s="46">
        <v>90</v>
      </c>
      <c r="Q12" s="46">
        <v>120</v>
      </c>
      <c r="R12" s="46">
        <v>120</v>
      </c>
      <c r="S12" s="46">
        <v>120</v>
      </c>
      <c r="T12" s="46">
        <f t="shared" si="0"/>
        <v>450</v>
      </c>
      <c r="U12" s="4" t="s">
        <v>64</v>
      </c>
      <c r="V12" s="4" t="s">
        <v>65</v>
      </c>
      <c r="W12" s="12" t="s">
        <v>66</v>
      </c>
      <c r="X12" s="12" t="s">
        <v>66</v>
      </c>
      <c r="Y12" s="46">
        <f t="shared" ref="Y12:Y19" si="5">P12</f>
        <v>90</v>
      </c>
      <c r="Z12" s="63"/>
      <c r="AA12" s="41">
        <f t="shared" si="1"/>
        <v>0</v>
      </c>
      <c r="AB12" s="4"/>
      <c r="AC12" s="4"/>
      <c r="AD12" s="46">
        <f t="shared" ref="AD12:AD19" si="6">Q12</f>
        <v>120</v>
      </c>
      <c r="AE12" s="63"/>
      <c r="AF12" s="41">
        <f t="shared" si="2"/>
        <v>0</v>
      </c>
      <c r="AG12" s="4"/>
      <c r="AH12" s="4"/>
      <c r="AI12" s="46">
        <f t="shared" ref="AI12:AI19" si="7">R12</f>
        <v>120</v>
      </c>
      <c r="AJ12" s="63"/>
      <c r="AK12" s="41">
        <f t="shared" si="3"/>
        <v>0</v>
      </c>
      <c r="AL12" s="4"/>
      <c r="AM12" s="4"/>
      <c r="AN12" s="46">
        <f t="shared" ref="AN12:AN19" si="8">S12</f>
        <v>120</v>
      </c>
      <c r="AO12" s="63"/>
      <c r="AP12" s="41">
        <f t="shared" si="4"/>
        <v>0</v>
      </c>
      <c r="AQ12" s="4"/>
      <c r="AR12" s="4"/>
      <c r="AS12" s="76">
        <f t="shared" ref="AS12:AS19" si="9">T12</f>
        <v>450</v>
      </c>
      <c r="AT12" s="64">
        <f t="shared" ref="AT12:AT19" si="10">+Z12+AE12+AJ12+AO12</f>
        <v>0</v>
      </c>
      <c r="AU12" s="55">
        <f>IFERROR(IF(AT12/AS12&gt;1,1,AT12/AS12),0)</f>
        <v>0</v>
      </c>
    </row>
    <row r="13" spans="1:47" s="6" customFormat="1" ht="75">
      <c r="A13" s="75" t="s">
        <v>72</v>
      </c>
      <c r="B13" s="14" t="s">
        <v>73</v>
      </c>
      <c r="C13" s="57" t="s">
        <v>53</v>
      </c>
      <c r="D13" s="13" t="s">
        <v>54</v>
      </c>
      <c r="E13" s="13" t="s">
        <v>55</v>
      </c>
      <c r="F13" s="13" t="s">
        <v>56</v>
      </c>
      <c r="G13" s="69" t="s">
        <v>57</v>
      </c>
      <c r="H13" s="13" t="s">
        <v>58</v>
      </c>
      <c r="I13" s="13" t="s">
        <v>58</v>
      </c>
      <c r="J13" s="14" t="s">
        <v>59</v>
      </c>
      <c r="K13" s="4" t="s">
        <v>74</v>
      </c>
      <c r="L13" s="79" t="s">
        <v>75</v>
      </c>
      <c r="M13" s="14" t="s">
        <v>76</v>
      </c>
      <c r="N13" s="14" t="s">
        <v>77</v>
      </c>
      <c r="O13" s="77" t="s">
        <v>63</v>
      </c>
      <c r="P13" s="46">
        <v>45</v>
      </c>
      <c r="Q13" s="46">
        <v>60</v>
      </c>
      <c r="R13" s="46">
        <v>60</v>
      </c>
      <c r="S13" s="46">
        <v>55</v>
      </c>
      <c r="T13" s="46">
        <f t="shared" si="0"/>
        <v>220</v>
      </c>
      <c r="U13" s="4" t="s">
        <v>64</v>
      </c>
      <c r="V13" s="4" t="s">
        <v>65</v>
      </c>
      <c r="W13" s="12" t="s">
        <v>66</v>
      </c>
      <c r="X13" s="12" t="s">
        <v>66</v>
      </c>
      <c r="Y13" s="46">
        <f t="shared" si="5"/>
        <v>45</v>
      </c>
      <c r="Z13" s="63"/>
      <c r="AA13" s="41">
        <f t="shared" si="1"/>
        <v>0</v>
      </c>
      <c r="AB13" s="4"/>
      <c r="AC13" s="4"/>
      <c r="AD13" s="46">
        <f t="shared" si="6"/>
        <v>60</v>
      </c>
      <c r="AE13" s="63"/>
      <c r="AF13" s="41">
        <f t="shared" si="2"/>
        <v>0</v>
      </c>
      <c r="AG13" s="4"/>
      <c r="AH13" s="4"/>
      <c r="AI13" s="46">
        <f t="shared" si="7"/>
        <v>60</v>
      </c>
      <c r="AJ13" s="63"/>
      <c r="AK13" s="41">
        <f t="shared" si="3"/>
        <v>0</v>
      </c>
      <c r="AL13" s="4"/>
      <c r="AM13" s="4"/>
      <c r="AN13" s="46">
        <f t="shared" si="8"/>
        <v>55</v>
      </c>
      <c r="AO13" s="63"/>
      <c r="AP13" s="41">
        <f t="shared" si="4"/>
        <v>0</v>
      </c>
      <c r="AQ13" s="4"/>
      <c r="AR13" s="4"/>
      <c r="AS13" s="76">
        <f t="shared" si="9"/>
        <v>220</v>
      </c>
      <c r="AT13" s="64">
        <f t="shared" si="10"/>
        <v>0</v>
      </c>
      <c r="AU13" s="55">
        <f>IFERROR(IF(AT13/AS13&gt;1,1,AT13/AS13),0)</f>
        <v>0</v>
      </c>
    </row>
    <row r="14" spans="1:47" s="6" customFormat="1" ht="75">
      <c r="A14" s="75" t="s">
        <v>78</v>
      </c>
      <c r="B14" s="14" t="s">
        <v>79</v>
      </c>
      <c r="C14" s="57" t="s">
        <v>53</v>
      </c>
      <c r="D14" s="13" t="s">
        <v>54</v>
      </c>
      <c r="E14" s="13" t="s">
        <v>55</v>
      </c>
      <c r="F14" s="13" t="s">
        <v>56</v>
      </c>
      <c r="G14" s="69" t="s">
        <v>57</v>
      </c>
      <c r="H14" s="13" t="s">
        <v>58</v>
      </c>
      <c r="I14" s="13" t="s">
        <v>58</v>
      </c>
      <c r="J14" s="14" t="s">
        <v>59</v>
      </c>
      <c r="K14" s="4" t="s">
        <v>80</v>
      </c>
      <c r="L14" s="79" t="s">
        <v>81</v>
      </c>
      <c r="M14" s="14" t="s">
        <v>82</v>
      </c>
      <c r="N14" s="14" t="s">
        <v>83</v>
      </c>
      <c r="O14" s="77" t="s">
        <v>63</v>
      </c>
      <c r="P14" s="46">
        <v>17</v>
      </c>
      <c r="Q14" s="46">
        <v>21</v>
      </c>
      <c r="R14" s="46">
        <v>21</v>
      </c>
      <c r="S14" s="46">
        <v>19</v>
      </c>
      <c r="T14" s="46">
        <f t="shared" si="0"/>
        <v>78</v>
      </c>
      <c r="U14" s="4" t="s">
        <v>64</v>
      </c>
      <c r="V14" s="4" t="s">
        <v>65</v>
      </c>
      <c r="W14" s="12" t="s">
        <v>66</v>
      </c>
      <c r="X14" s="12" t="s">
        <v>66</v>
      </c>
      <c r="Y14" s="46">
        <f t="shared" si="5"/>
        <v>17</v>
      </c>
      <c r="Z14" s="62"/>
      <c r="AA14" s="41">
        <f t="shared" si="1"/>
        <v>0</v>
      </c>
      <c r="AB14" s="4"/>
      <c r="AC14" s="4"/>
      <c r="AD14" s="46">
        <f t="shared" si="6"/>
        <v>21</v>
      </c>
      <c r="AE14" s="62"/>
      <c r="AF14" s="41">
        <f t="shared" si="2"/>
        <v>0</v>
      </c>
      <c r="AG14" s="4"/>
      <c r="AH14" s="4"/>
      <c r="AI14" s="46">
        <f t="shared" si="7"/>
        <v>21</v>
      </c>
      <c r="AJ14" s="62"/>
      <c r="AK14" s="41">
        <f t="shared" si="3"/>
        <v>0</v>
      </c>
      <c r="AL14" s="4"/>
      <c r="AM14" s="4"/>
      <c r="AN14" s="46">
        <f t="shared" si="8"/>
        <v>19</v>
      </c>
      <c r="AO14" s="62"/>
      <c r="AP14" s="41">
        <f t="shared" si="4"/>
        <v>0</v>
      </c>
      <c r="AQ14" s="4"/>
      <c r="AR14" s="4"/>
      <c r="AS14" s="76">
        <f t="shared" si="9"/>
        <v>78</v>
      </c>
      <c r="AT14" s="64">
        <f t="shared" si="10"/>
        <v>0</v>
      </c>
      <c r="AU14" s="55">
        <f>IFERROR(IF(AT14/AS14&gt;1,1,AT14/AS14),0)</f>
        <v>0</v>
      </c>
    </row>
    <row r="15" spans="1:47" s="6" customFormat="1" ht="75">
      <c r="A15" s="75" t="s">
        <v>84</v>
      </c>
      <c r="B15" s="14" t="s">
        <v>85</v>
      </c>
      <c r="C15" s="57" t="s">
        <v>53</v>
      </c>
      <c r="D15" s="13" t="s">
        <v>54</v>
      </c>
      <c r="E15" s="13" t="s">
        <v>55</v>
      </c>
      <c r="F15" s="13" t="s">
        <v>56</v>
      </c>
      <c r="G15" s="69" t="s">
        <v>57</v>
      </c>
      <c r="H15" s="13" t="s">
        <v>58</v>
      </c>
      <c r="I15" s="13" t="s">
        <v>58</v>
      </c>
      <c r="J15" s="14" t="s">
        <v>59</v>
      </c>
      <c r="K15" s="4" t="s">
        <v>86</v>
      </c>
      <c r="L15" s="79" t="s">
        <v>87</v>
      </c>
      <c r="M15" s="14" t="s">
        <v>88</v>
      </c>
      <c r="N15" s="14" t="s">
        <v>87</v>
      </c>
      <c r="O15" s="77" t="s">
        <v>63</v>
      </c>
      <c r="P15" s="46">
        <v>360</v>
      </c>
      <c r="Q15" s="46">
        <v>450</v>
      </c>
      <c r="R15" s="46">
        <v>450</v>
      </c>
      <c r="S15" s="46">
        <v>400</v>
      </c>
      <c r="T15" s="46">
        <f t="shared" si="0"/>
        <v>1660</v>
      </c>
      <c r="U15" s="4" t="s">
        <v>64</v>
      </c>
      <c r="V15" s="4" t="s">
        <v>65</v>
      </c>
      <c r="W15" s="12" t="s">
        <v>66</v>
      </c>
      <c r="X15" s="12" t="s">
        <v>66</v>
      </c>
      <c r="Y15" s="46">
        <f t="shared" si="5"/>
        <v>360</v>
      </c>
      <c r="Z15" s="63"/>
      <c r="AA15" s="41">
        <f t="shared" si="1"/>
        <v>0</v>
      </c>
      <c r="AB15" s="4"/>
      <c r="AC15" s="4"/>
      <c r="AD15" s="46">
        <f t="shared" si="6"/>
        <v>450</v>
      </c>
      <c r="AE15" s="63"/>
      <c r="AF15" s="41">
        <f t="shared" si="2"/>
        <v>0</v>
      </c>
      <c r="AG15" s="4"/>
      <c r="AH15" s="4"/>
      <c r="AI15" s="46">
        <f t="shared" si="7"/>
        <v>450</v>
      </c>
      <c r="AJ15" s="63"/>
      <c r="AK15" s="41">
        <f t="shared" si="3"/>
        <v>0</v>
      </c>
      <c r="AL15" s="4"/>
      <c r="AM15" s="4"/>
      <c r="AN15" s="46">
        <f t="shared" si="8"/>
        <v>400</v>
      </c>
      <c r="AO15" s="63"/>
      <c r="AP15" s="41">
        <f t="shared" si="4"/>
        <v>0</v>
      </c>
      <c r="AQ15" s="4"/>
      <c r="AR15" s="4"/>
      <c r="AS15" s="76">
        <f t="shared" si="9"/>
        <v>1660</v>
      </c>
      <c r="AT15" s="64">
        <f t="shared" si="10"/>
        <v>0</v>
      </c>
      <c r="AU15" s="55">
        <f>IFERROR(IF(AT15/AS15&gt;1,1,AT15/AS15),0)</f>
        <v>0</v>
      </c>
    </row>
    <row r="16" spans="1:47" s="6" customFormat="1" ht="75">
      <c r="A16" s="75" t="s">
        <v>89</v>
      </c>
      <c r="B16" s="14" t="s">
        <v>90</v>
      </c>
      <c r="C16" s="57" t="s">
        <v>53</v>
      </c>
      <c r="D16" s="13" t="s">
        <v>54</v>
      </c>
      <c r="E16" s="13" t="s">
        <v>55</v>
      </c>
      <c r="F16" s="13" t="s">
        <v>56</v>
      </c>
      <c r="G16" s="69" t="s">
        <v>57</v>
      </c>
      <c r="H16" s="13" t="s">
        <v>58</v>
      </c>
      <c r="I16" s="13" t="s">
        <v>58</v>
      </c>
      <c r="J16" s="14" t="s">
        <v>59</v>
      </c>
      <c r="K16" s="4" t="s">
        <v>91</v>
      </c>
      <c r="L16" s="79" t="s">
        <v>92</v>
      </c>
      <c r="M16" s="14" t="s">
        <v>93</v>
      </c>
      <c r="N16" s="14" t="s">
        <v>94</v>
      </c>
      <c r="O16" s="77" t="s">
        <v>63</v>
      </c>
      <c r="P16" s="46">
        <v>49</v>
      </c>
      <c r="Q16" s="46">
        <v>51</v>
      </c>
      <c r="R16" s="46">
        <v>51</v>
      </c>
      <c r="S16" s="46">
        <v>49</v>
      </c>
      <c r="T16" s="46">
        <f t="shared" si="0"/>
        <v>200</v>
      </c>
      <c r="U16" s="4" t="s">
        <v>64</v>
      </c>
      <c r="V16" s="4" t="s">
        <v>65</v>
      </c>
      <c r="W16" s="12" t="s">
        <v>66</v>
      </c>
      <c r="X16" s="12" t="s">
        <v>66</v>
      </c>
      <c r="Y16" s="46">
        <f t="shared" si="5"/>
        <v>49</v>
      </c>
      <c r="Z16" s="63"/>
      <c r="AA16" s="41">
        <f t="shared" si="1"/>
        <v>0</v>
      </c>
      <c r="AB16" s="4"/>
      <c r="AC16" s="4"/>
      <c r="AD16" s="46">
        <f t="shared" si="6"/>
        <v>51</v>
      </c>
      <c r="AE16" s="63"/>
      <c r="AF16" s="41">
        <f t="shared" si="2"/>
        <v>0</v>
      </c>
      <c r="AG16" s="4"/>
      <c r="AH16" s="4"/>
      <c r="AI16" s="46">
        <f t="shared" si="7"/>
        <v>51</v>
      </c>
      <c r="AJ16" s="63"/>
      <c r="AK16" s="41">
        <f t="shared" si="3"/>
        <v>0</v>
      </c>
      <c r="AL16" s="4"/>
      <c r="AM16" s="4"/>
      <c r="AN16" s="46">
        <f t="shared" si="8"/>
        <v>49</v>
      </c>
      <c r="AO16" s="63"/>
      <c r="AP16" s="41">
        <f t="shared" si="4"/>
        <v>0</v>
      </c>
      <c r="AQ16" s="4"/>
      <c r="AR16" s="4"/>
      <c r="AS16" s="76">
        <f t="shared" si="9"/>
        <v>200</v>
      </c>
      <c r="AT16" s="64">
        <f t="shared" si="10"/>
        <v>0</v>
      </c>
      <c r="AU16" s="55">
        <f t="shared" ref="AU16:AU19" si="11">IFERROR(IF(AT16/AS16&gt;1,1,AT16/AS16),0)</f>
        <v>0</v>
      </c>
    </row>
    <row r="17" spans="1:47" s="6" customFormat="1" ht="165">
      <c r="A17" s="75" t="s">
        <v>95</v>
      </c>
      <c r="B17" s="14" t="s">
        <v>96</v>
      </c>
      <c r="C17" s="57" t="s">
        <v>53</v>
      </c>
      <c r="D17" s="13" t="s">
        <v>54</v>
      </c>
      <c r="E17" s="13" t="s">
        <v>55</v>
      </c>
      <c r="F17" s="13" t="s">
        <v>56</v>
      </c>
      <c r="G17" s="69" t="s">
        <v>57</v>
      </c>
      <c r="H17" s="13" t="s">
        <v>58</v>
      </c>
      <c r="I17" s="13" t="s">
        <v>58</v>
      </c>
      <c r="J17" s="14" t="s">
        <v>59</v>
      </c>
      <c r="K17" s="4" t="s">
        <v>97</v>
      </c>
      <c r="L17" s="79" t="s">
        <v>98</v>
      </c>
      <c r="M17" s="14" t="s">
        <v>99</v>
      </c>
      <c r="N17" s="14" t="s">
        <v>100</v>
      </c>
      <c r="O17" s="77" t="s">
        <v>101</v>
      </c>
      <c r="P17" s="62">
        <v>1</v>
      </c>
      <c r="Q17" s="62">
        <v>1</v>
      </c>
      <c r="R17" s="62">
        <v>1</v>
      </c>
      <c r="S17" s="62">
        <v>1</v>
      </c>
      <c r="T17" s="62">
        <f>(AVERAGE(P17:S17))</f>
        <v>1</v>
      </c>
      <c r="U17" s="12" t="s">
        <v>102</v>
      </c>
      <c r="V17" s="12" t="s">
        <v>103</v>
      </c>
      <c r="W17" s="12" t="s">
        <v>104</v>
      </c>
      <c r="X17" s="12" t="s">
        <v>104</v>
      </c>
      <c r="Y17" s="62">
        <f t="shared" si="5"/>
        <v>1</v>
      </c>
      <c r="Z17" s="63"/>
      <c r="AA17" s="41">
        <f t="shared" si="1"/>
        <v>0</v>
      </c>
      <c r="AB17" s="4"/>
      <c r="AC17" s="4"/>
      <c r="AD17" s="62">
        <f t="shared" si="6"/>
        <v>1</v>
      </c>
      <c r="AE17" s="63"/>
      <c r="AF17" s="41">
        <f t="shared" si="2"/>
        <v>0</v>
      </c>
      <c r="AG17" s="4"/>
      <c r="AH17" s="4"/>
      <c r="AI17" s="62">
        <f t="shared" si="7"/>
        <v>1</v>
      </c>
      <c r="AJ17" s="63"/>
      <c r="AK17" s="41">
        <f t="shared" si="3"/>
        <v>0</v>
      </c>
      <c r="AL17" s="4"/>
      <c r="AM17" s="4"/>
      <c r="AN17" s="62">
        <f t="shared" si="8"/>
        <v>1</v>
      </c>
      <c r="AO17" s="63"/>
      <c r="AP17" s="41">
        <f t="shared" si="4"/>
        <v>0</v>
      </c>
      <c r="AQ17" s="4"/>
      <c r="AR17" s="4"/>
      <c r="AS17" s="78">
        <f t="shared" si="9"/>
        <v>1</v>
      </c>
      <c r="AT17" s="64">
        <f t="shared" si="10"/>
        <v>0</v>
      </c>
      <c r="AU17" s="55">
        <f t="shared" si="11"/>
        <v>0</v>
      </c>
    </row>
    <row r="18" spans="1:47" s="6" customFormat="1" ht="120">
      <c r="A18" s="5" t="s">
        <v>105</v>
      </c>
      <c r="B18" s="14" t="s">
        <v>106</v>
      </c>
      <c r="C18" s="57" t="s">
        <v>53</v>
      </c>
      <c r="D18" s="13" t="s">
        <v>54</v>
      </c>
      <c r="E18" s="13" t="s">
        <v>55</v>
      </c>
      <c r="F18" s="13" t="s">
        <v>56</v>
      </c>
      <c r="G18" s="69" t="s">
        <v>57</v>
      </c>
      <c r="H18" s="13" t="s">
        <v>58</v>
      </c>
      <c r="I18" s="13" t="s">
        <v>58</v>
      </c>
      <c r="J18" s="14" t="s">
        <v>59</v>
      </c>
      <c r="K18" s="4" t="s">
        <v>107</v>
      </c>
      <c r="L18" s="79" t="s">
        <v>108</v>
      </c>
      <c r="M18" s="14" t="s">
        <v>109</v>
      </c>
      <c r="N18" s="14" t="s">
        <v>110</v>
      </c>
      <c r="O18" s="77" t="s">
        <v>63</v>
      </c>
      <c r="P18" s="46">
        <v>1</v>
      </c>
      <c r="Q18" s="46">
        <v>1</v>
      </c>
      <c r="R18" s="46">
        <v>1</v>
      </c>
      <c r="S18" s="46">
        <v>1</v>
      </c>
      <c r="T18" s="46">
        <f>(SUM(P18:S18))</f>
        <v>4</v>
      </c>
      <c r="U18" s="12" t="s">
        <v>108</v>
      </c>
      <c r="V18" s="74" t="s">
        <v>111</v>
      </c>
      <c r="W18" s="12" t="s">
        <v>66</v>
      </c>
      <c r="X18" s="12" t="s">
        <v>66</v>
      </c>
      <c r="Y18" s="46">
        <f t="shared" si="5"/>
        <v>1</v>
      </c>
      <c r="Z18" s="63"/>
      <c r="AA18" s="41">
        <f t="shared" si="1"/>
        <v>0</v>
      </c>
      <c r="AB18" s="4"/>
      <c r="AC18" s="4"/>
      <c r="AD18" s="46">
        <f t="shared" si="6"/>
        <v>1</v>
      </c>
      <c r="AE18" s="63"/>
      <c r="AF18" s="41">
        <f t="shared" si="2"/>
        <v>0</v>
      </c>
      <c r="AG18" s="4"/>
      <c r="AH18" s="4"/>
      <c r="AI18" s="46">
        <f t="shared" si="7"/>
        <v>1</v>
      </c>
      <c r="AJ18" s="63"/>
      <c r="AK18" s="41">
        <f t="shared" si="3"/>
        <v>0</v>
      </c>
      <c r="AL18" s="4"/>
      <c r="AM18" s="4"/>
      <c r="AN18" s="46">
        <f t="shared" si="8"/>
        <v>1</v>
      </c>
      <c r="AO18" s="63"/>
      <c r="AP18" s="41">
        <f t="shared" si="4"/>
        <v>0</v>
      </c>
      <c r="AQ18" s="4"/>
      <c r="AR18" s="4"/>
      <c r="AS18" s="76">
        <f t="shared" si="9"/>
        <v>4</v>
      </c>
      <c r="AT18" s="64">
        <f t="shared" si="10"/>
        <v>0</v>
      </c>
      <c r="AU18" s="55">
        <f t="shared" si="11"/>
        <v>0</v>
      </c>
    </row>
    <row r="19" spans="1:47" s="6" customFormat="1" ht="90">
      <c r="A19" s="5" t="s">
        <v>112</v>
      </c>
      <c r="B19" s="14" t="s">
        <v>113</v>
      </c>
      <c r="C19" s="57" t="s">
        <v>53</v>
      </c>
      <c r="D19" s="13" t="s">
        <v>54</v>
      </c>
      <c r="E19" s="13" t="s">
        <v>55</v>
      </c>
      <c r="F19" s="13" t="s">
        <v>56</v>
      </c>
      <c r="G19" s="69" t="s">
        <v>57</v>
      </c>
      <c r="H19" s="13" t="s">
        <v>58</v>
      </c>
      <c r="I19" s="13" t="s">
        <v>58</v>
      </c>
      <c r="J19" s="14" t="s">
        <v>59</v>
      </c>
      <c r="K19" s="4" t="s">
        <v>114</v>
      </c>
      <c r="L19" s="79" t="s">
        <v>115</v>
      </c>
      <c r="M19" s="14" t="s">
        <v>116</v>
      </c>
      <c r="N19" s="14" t="s">
        <v>117</v>
      </c>
      <c r="O19" s="77" t="s">
        <v>63</v>
      </c>
      <c r="P19" s="46">
        <v>48</v>
      </c>
      <c r="Q19" s="46">
        <v>54</v>
      </c>
      <c r="R19" s="46">
        <v>54</v>
      </c>
      <c r="S19" s="46">
        <v>46</v>
      </c>
      <c r="T19" s="46">
        <f>(SUM(P19:S19))</f>
        <v>202</v>
      </c>
      <c r="U19" s="12" t="s">
        <v>64</v>
      </c>
      <c r="V19" s="12" t="s">
        <v>118</v>
      </c>
      <c r="W19" s="12" t="s">
        <v>66</v>
      </c>
      <c r="X19" s="12" t="s">
        <v>66</v>
      </c>
      <c r="Y19" s="46">
        <f t="shared" si="5"/>
        <v>48</v>
      </c>
      <c r="Z19" s="63"/>
      <c r="AA19" s="41">
        <f t="shared" si="1"/>
        <v>0</v>
      </c>
      <c r="AB19" s="4"/>
      <c r="AC19" s="4"/>
      <c r="AD19" s="46">
        <f t="shared" si="6"/>
        <v>54</v>
      </c>
      <c r="AE19" s="63"/>
      <c r="AF19" s="41">
        <f t="shared" si="2"/>
        <v>0</v>
      </c>
      <c r="AG19" s="4"/>
      <c r="AH19" s="4"/>
      <c r="AI19" s="46">
        <f t="shared" si="7"/>
        <v>54</v>
      </c>
      <c r="AJ19" s="63"/>
      <c r="AK19" s="41">
        <f t="shared" si="3"/>
        <v>0</v>
      </c>
      <c r="AL19" s="4"/>
      <c r="AM19" s="4"/>
      <c r="AN19" s="46">
        <f t="shared" si="8"/>
        <v>46</v>
      </c>
      <c r="AO19" s="63"/>
      <c r="AP19" s="41">
        <f t="shared" si="4"/>
        <v>0</v>
      </c>
      <c r="AQ19" s="4"/>
      <c r="AR19" s="4"/>
      <c r="AS19" s="76">
        <f t="shared" si="9"/>
        <v>202</v>
      </c>
      <c r="AT19" s="64">
        <f t="shared" si="10"/>
        <v>0</v>
      </c>
      <c r="AU19" s="55">
        <f t="shared" si="11"/>
        <v>0</v>
      </c>
    </row>
    <row r="20" spans="1:47" s="2" customFormat="1" ht="15.75">
      <c r="A20" s="23"/>
      <c r="B20" s="22" t="s">
        <v>119</v>
      </c>
      <c r="C20" s="22"/>
      <c r="D20" s="23"/>
      <c r="E20" s="23"/>
      <c r="F20" s="23"/>
      <c r="G20" s="23"/>
      <c r="H20" s="23"/>
      <c r="I20" s="23"/>
      <c r="J20" s="23"/>
      <c r="K20" s="23"/>
      <c r="L20" s="23"/>
      <c r="M20" s="23"/>
      <c r="N20" s="23"/>
      <c r="O20" s="23"/>
      <c r="P20" s="47"/>
      <c r="Q20" s="47"/>
      <c r="R20" s="47"/>
      <c r="S20" s="47"/>
      <c r="T20" s="47"/>
      <c r="U20" s="23"/>
      <c r="V20" s="23"/>
      <c r="W20" s="23"/>
      <c r="X20" s="23"/>
      <c r="Y20" s="43"/>
      <c r="Z20" s="43"/>
      <c r="AA20" s="51">
        <f>SUM(AA11:AA19)*80%</f>
        <v>0</v>
      </c>
      <c r="AB20" s="84"/>
      <c r="AC20" s="85"/>
      <c r="AD20" s="85"/>
      <c r="AE20" s="86"/>
      <c r="AF20" s="51">
        <f>SUM(AF11:AF19)*80%</f>
        <v>0</v>
      </c>
      <c r="AG20" s="84"/>
      <c r="AH20" s="85"/>
      <c r="AI20" s="85"/>
      <c r="AJ20" s="86"/>
      <c r="AK20" s="51">
        <f>SUM(AK11:AK19)*80%</f>
        <v>0</v>
      </c>
      <c r="AL20" s="84"/>
      <c r="AM20" s="85"/>
      <c r="AN20" s="85"/>
      <c r="AO20" s="86"/>
      <c r="AP20" s="51">
        <f>SUM(AP11:AP19)*80%</f>
        <v>0</v>
      </c>
      <c r="AQ20" s="87"/>
      <c r="AR20" s="88"/>
      <c r="AS20" s="88"/>
      <c r="AT20" s="89"/>
      <c r="AU20" s="51">
        <f>SUM(AU11:AU19)*80%</f>
        <v>0</v>
      </c>
    </row>
    <row r="21" spans="1:47" s="6" customFormat="1" ht="90">
      <c r="A21" s="36" t="s">
        <v>120</v>
      </c>
      <c r="B21" s="37" t="s">
        <v>121</v>
      </c>
      <c r="C21" s="37" t="s">
        <v>122</v>
      </c>
      <c r="D21" s="68" t="s">
        <v>123</v>
      </c>
      <c r="E21" s="37" t="s">
        <v>124</v>
      </c>
      <c r="F21" s="37" t="s">
        <v>125</v>
      </c>
      <c r="G21" s="37" t="s">
        <v>126</v>
      </c>
      <c r="H21" s="70" t="s">
        <v>127</v>
      </c>
      <c r="I21" s="37" t="s">
        <v>128</v>
      </c>
      <c r="J21" s="37" t="s">
        <v>59</v>
      </c>
      <c r="K21" s="37" t="s">
        <v>129</v>
      </c>
      <c r="L21" s="37" t="s">
        <v>130</v>
      </c>
      <c r="M21" s="38">
        <v>0</v>
      </c>
      <c r="N21" s="38" t="s">
        <v>131</v>
      </c>
      <c r="O21" s="39" t="s">
        <v>63</v>
      </c>
      <c r="P21" s="65">
        <v>0.25</v>
      </c>
      <c r="Q21" s="65">
        <v>0.25</v>
      </c>
      <c r="R21" s="65">
        <v>0.25</v>
      </c>
      <c r="S21" s="65">
        <v>0.25</v>
      </c>
      <c r="T21" s="66">
        <f>SUM(P21:S21)</f>
        <v>1</v>
      </c>
      <c r="U21" s="37" t="s">
        <v>132</v>
      </c>
      <c r="V21" s="37" t="s">
        <v>133</v>
      </c>
      <c r="W21" s="73" t="s">
        <v>134</v>
      </c>
      <c r="X21" s="37" t="s">
        <v>135</v>
      </c>
      <c r="Y21" s="67">
        <f t="shared" ref="Y21" si="12">P21</f>
        <v>0.25</v>
      </c>
      <c r="Z21" s="67"/>
      <c r="AA21" s="52">
        <f>IFERROR(IF(Z21/Y21&gt;1,1,Z21/Y21),0)</f>
        <v>0</v>
      </c>
      <c r="AB21" s="37"/>
      <c r="AC21" s="37"/>
      <c r="AD21" s="67">
        <f t="shared" ref="AD21" si="13">Q21</f>
        <v>0.25</v>
      </c>
      <c r="AE21" s="67"/>
      <c r="AF21" s="52">
        <f t="shared" ref="AF21" si="14">IFERROR(IF(AE21/AD21&gt;1,1,AE21/AD21),0)</f>
        <v>0</v>
      </c>
      <c r="AG21" s="37"/>
      <c r="AH21" s="37"/>
      <c r="AI21" s="67">
        <f t="shared" ref="AI21" si="15">R21</f>
        <v>0.25</v>
      </c>
      <c r="AJ21" s="67"/>
      <c r="AK21" s="52">
        <f t="shared" ref="AK21" si="16">IFERROR(IF(AJ21/AI21&gt;1,1,AJ21/AI21),0)</f>
        <v>0</v>
      </c>
      <c r="AL21" s="37"/>
      <c r="AM21" s="37"/>
      <c r="AN21" s="67">
        <f t="shared" ref="AN21" si="17">S21</f>
        <v>0.25</v>
      </c>
      <c r="AO21" s="67"/>
      <c r="AP21" s="52">
        <f t="shared" ref="AP21" si="18">IFERROR(IF(AO21/AN21&gt;1,1,AO21/AN21),0)</f>
        <v>0</v>
      </c>
      <c r="AQ21" s="37"/>
      <c r="AR21" s="37"/>
      <c r="AS21" s="71">
        <f t="shared" ref="AS21" si="19">T21</f>
        <v>1</v>
      </c>
      <c r="AT21" s="72">
        <f>MAX(Z21,AE21,AJ21,AO21)</f>
        <v>0</v>
      </c>
      <c r="AU21" s="56">
        <f>IFERROR(IF(AT21/AS21&gt;1,1,AT21/AS21),0)</f>
        <v>0</v>
      </c>
    </row>
    <row r="22" spans="1:47" s="6" customFormat="1" ht="195">
      <c r="A22" s="36" t="s">
        <v>136</v>
      </c>
      <c r="B22" s="37" t="s">
        <v>137</v>
      </c>
      <c r="C22" s="37" t="s">
        <v>122</v>
      </c>
      <c r="D22" s="68" t="s">
        <v>123</v>
      </c>
      <c r="E22" s="37" t="s">
        <v>124</v>
      </c>
      <c r="F22" s="37" t="s">
        <v>125</v>
      </c>
      <c r="G22" s="37" t="s">
        <v>126</v>
      </c>
      <c r="H22" s="70" t="s">
        <v>127</v>
      </c>
      <c r="I22" s="37" t="s">
        <v>138</v>
      </c>
      <c r="J22" s="37" t="s">
        <v>59</v>
      </c>
      <c r="K22" s="37" t="s">
        <v>139</v>
      </c>
      <c r="L22" s="37" t="s">
        <v>140</v>
      </c>
      <c r="M22" s="39">
        <v>0</v>
      </c>
      <c r="N22" s="39" t="s">
        <v>141</v>
      </c>
      <c r="O22" s="39" t="s">
        <v>63</v>
      </c>
      <c r="P22" s="48">
        <v>0</v>
      </c>
      <c r="Q22" s="48">
        <v>0</v>
      </c>
      <c r="R22" s="48">
        <v>1</v>
      </c>
      <c r="S22" s="48">
        <v>0</v>
      </c>
      <c r="T22" s="42">
        <f>SUM(P22:S22)</f>
        <v>1</v>
      </c>
      <c r="U22" s="37" t="s">
        <v>142</v>
      </c>
      <c r="V22" s="37" t="s">
        <v>143</v>
      </c>
      <c r="W22" s="73" t="s">
        <v>134</v>
      </c>
      <c r="X22" s="37" t="s">
        <v>135</v>
      </c>
      <c r="Y22" s="67">
        <f t="shared" ref="Y22:Y24" si="20">P22</f>
        <v>0</v>
      </c>
      <c r="Z22" s="67"/>
      <c r="AA22" s="52">
        <f>IFERROR(IF(Z22/Y22&gt;1,1,Z22/Y22),0)</f>
        <v>0</v>
      </c>
      <c r="AB22" s="37"/>
      <c r="AC22" s="37"/>
      <c r="AD22" s="67">
        <f t="shared" ref="AD22:AD24" si="21">Q22</f>
        <v>0</v>
      </c>
      <c r="AE22" s="67"/>
      <c r="AF22" s="52">
        <f t="shared" ref="AF22:AF24" si="22">IFERROR(IF(AE22/AD22&gt;1,1,AE22/AD22),0)</f>
        <v>0</v>
      </c>
      <c r="AG22" s="37"/>
      <c r="AH22" s="37"/>
      <c r="AI22" s="67">
        <f t="shared" ref="AI22:AI24" si="23">R22</f>
        <v>1</v>
      </c>
      <c r="AJ22" s="67"/>
      <c r="AK22" s="52">
        <f t="shared" ref="AK22:AK24" si="24">IFERROR(IF(AJ22/AI22&gt;1,1,AJ22/AI22),0)</f>
        <v>0</v>
      </c>
      <c r="AL22" s="37"/>
      <c r="AM22" s="37"/>
      <c r="AN22" s="67">
        <f t="shared" ref="AN22:AN24" si="25">S22</f>
        <v>0</v>
      </c>
      <c r="AO22" s="67"/>
      <c r="AP22" s="52">
        <f t="shared" ref="AP22:AP24" si="26">IFERROR(IF(AO22/AN22&gt;1,1,AO22/AN22),0)</f>
        <v>0</v>
      </c>
      <c r="AQ22" s="37"/>
      <c r="AR22" s="37"/>
      <c r="AS22" s="71">
        <f t="shared" ref="AS22:AS24" si="27">T22</f>
        <v>1</v>
      </c>
      <c r="AT22" s="72">
        <f>MAX(Z22,AE22,AJ22,AO22)</f>
        <v>0</v>
      </c>
      <c r="AU22" s="56">
        <f>IFERROR(IF(AT22/AS22&gt;1,1,AT22/AS22),0)</f>
        <v>0</v>
      </c>
    </row>
    <row r="23" spans="1:47" s="6" customFormat="1" ht="105">
      <c r="A23" s="36" t="s">
        <v>144</v>
      </c>
      <c r="B23" s="37" t="s">
        <v>145</v>
      </c>
      <c r="C23" s="37" t="s">
        <v>122</v>
      </c>
      <c r="D23" s="68" t="s">
        <v>146</v>
      </c>
      <c r="E23" s="37" t="s">
        <v>147</v>
      </c>
      <c r="F23" s="37" t="s">
        <v>148</v>
      </c>
      <c r="G23" s="37" t="s">
        <v>126</v>
      </c>
      <c r="H23" s="70" t="s">
        <v>127</v>
      </c>
      <c r="I23" s="37" t="s">
        <v>149</v>
      </c>
      <c r="J23" s="37" t="s">
        <v>59</v>
      </c>
      <c r="K23" s="37" t="s">
        <v>150</v>
      </c>
      <c r="L23" s="37" t="s">
        <v>151</v>
      </c>
      <c r="M23" s="39" t="s">
        <v>152</v>
      </c>
      <c r="N23" s="39" t="s">
        <v>153</v>
      </c>
      <c r="O23" s="39" t="s">
        <v>63</v>
      </c>
      <c r="P23" s="67">
        <v>1</v>
      </c>
      <c r="Q23" s="67">
        <v>0</v>
      </c>
      <c r="R23" s="67">
        <v>0</v>
      </c>
      <c r="S23" s="67">
        <v>0</v>
      </c>
      <c r="T23" s="67">
        <f>SUM(P23:S23)</f>
        <v>1</v>
      </c>
      <c r="U23" s="37" t="s">
        <v>154</v>
      </c>
      <c r="V23" s="37" t="s">
        <v>155</v>
      </c>
      <c r="W23" s="73" t="s">
        <v>134</v>
      </c>
      <c r="X23" s="37" t="s">
        <v>156</v>
      </c>
      <c r="Y23" s="67">
        <f t="shared" si="20"/>
        <v>1</v>
      </c>
      <c r="Z23" s="67"/>
      <c r="AA23" s="52">
        <f>IFERROR(IF(Z23/Y23&gt;1,1,Z23/Y23),0)</f>
        <v>0</v>
      </c>
      <c r="AB23" s="37"/>
      <c r="AC23" s="37"/>
      <c r="AD23" s="67">
        <f t="shared" si="21"/>
        <v>0</v>
      </c>
      <c r="AE23" s="67"/>
      <c r="AF23" s="52">
        <f t="shared" si="22"/>
        <v>0</v>
      </c>
      <c r="AG23" s="37"/>
      <c r="AH23" s="37"/>
      <c r="AI23" s="67">
        <f t="shared" si="23"/>
        <v>0</v>
      </c>
      <c r="AJ23" s="67"/>
      <c r="AK23" s="52">
        <f t="shared" si="24"/>
        <v>0</v>
      </c>
      <c r="AL23" s="37"/>
      <c r="AM23" s="37"/>
      <c r="AN23" s="67">
        <f t="shared" si="25"/>
        <v>0</v>
      </c>
      <c r="AO23" s="67"/>
      <c r="AP23" s="52">
        <f t="shared" si="26"/>
        <v>0</v>
      </c>
      <c r="AQ23" s="37"/>
      <c r="AR23" s="37"/>
      <c r="AS23" s="71">
        <f t="shared" si="27"/>
        <v>1</v>
      </c>
      <c r="AT23" s="72">
        <f>MAX(Z23,AE23,AJ23,AO23)</f>
        <v>0</v>
      </c>
      <c r="AU23" s="56">
        <f>IFERROR(IF(AT23/AS23&gt;1,1,AT23/AS23),0)</f>
        <v>0</v>
      </c>
    </row>
    <row r="24" spans="1:47" s="6" customFormat="1" ht="105">
      <c r="A24" s="36" t="s">
        <v>157</v>
      </c>
      <c r="B24" s="37" t="s">
        <v>158</v>
      </c>
      <c r="C24" s="37" t="s">
        <v>122</v>
      </c>
      <c r="D24" s="68" t="s">
        <v>146</v>
      </c>
      <c r="E24" s="37" t="s">
        <v>147</v>
      </c>
      <c r="F24" s="37" t="s">
        <v>148</v>
      </c>
      <c r="G24" s="37" t="s">
        <v>126</v>
      </c>
      <c r="H24" s="70" t="s">
        <v>127</v>
      </c>
      <c r="I24" s="37" t="s">
        <v>149</v>
      </c>
      <c r="J24" s="37" t="s">
        <v>159</v>
      </c>
      <c r="K24" s="37" t="s">
        <v>160</v>
      </c>
      <c r="L24" s="37" t="s">
        <v>151</v>
      </c>
      <c r="M24" s="39" t="s">
        <v>161</v>
      </c>
      <c r="N24" s="39" t="s">
        <v>162</v>
      </c>
      <c r="O24" s="39" t="s">
        <v>101</v>
      </c>
      <c r="P24" s="67">
        <v>1</v>
      </c>
      <c r="Q24" s="67">
        <v>1</v>
      </c>
      <c r="R24" s="67">
        <v>1</v>
      </c>
      <c r="S24" s="67">
        <v>1</v>
      </c>
      <c r="T24" s="67">
        <f>AVERAGE(P24:S24)</f>
        <v>1</v>
      </c>
      <c r="U24" s="37" t="s">
        <v>154</v>
      </c>
      <c r="V24" s="37" t="s">
        <v>155</v>
      </c>
      <c r="W24" s="73" t="s">
        <v>134</v>
      </c>
      <c r="X24" s="37" t="s">
        <v>156</v>
      </c>
      <c r="Y24" s="67">
        <f t="shared" si="20"/>
        <v>1</v>
      </c>
      <c r="Z24" s="67"/>
      <c r="AA24" s="52">
        <f>IFERROR(IF(Z24/Y24&gt;1,1,Z24/Y24),0)</f>
        <v>0</v>
      </c>
      <c r="AB24" s="37"/>
      <c r="AC24" s="37"/>
      <c r="AD24" s="67">
        <f t="shared" si="21"/>
        <v>1</v>
      </c>
      <c r="AE24" s="67"/>
      <c r="AF24" s="52">
        <f t="shared" si="22"/>
        <v>0</v>
      </c>
      <c r="AG24" s="37"/>
      <c r="AH24" s="37"/>
      <c r="AI24" s="67">
        <f t="shared" si="23"/>
        <v>1</v>
      </c>
      <c r="AJ24" s="67"/>
      <c r="AK24" s="52">
        <f t="shared" si="24"/>
        <v>0</v>
      </c>
      <c r="AL24" s="37"/>
      <c r="AM24" s="37"/>
      <c r="AN24" s="67">
        <f t="shared" si="25"/>
        <v>1</v>
      </c>
      <c r="AO24" s="67"/>
      <c r="AP24" s="52">
        <f t="shared" si="26"/>
        <v>0</v>
      </c>
      <c r="AQ24" s="37"/>
      <c r="AR24" s="37"/>
      <c r="AS24" s="71">
        <f t="shared" si="27"/>
        <v>1</v>
      </c>
      <c r="AT24" s="72">
        <f>MAX(Z24,AE24,AJ24,AO24)</f>
        <v>0</v>
      </c>
      <c r="AU24" s="56">
        <f>IFERROR(IF(AT24/AS24&gt;1,1,AT24/AS24),0)</f>
        <v>0</v>
      </c>
    </row>
    <row r="25" spans="1:47" s="2" customFormat="1" ht="15.75">
      <c r="A25" s="40"/>
      <c r="B25" s="40" t="s">
        <v>163</v>
      </c>
      <c r="C25" s="40"/>
      <c r="D25" s="40"/>
      <c r="E25" s="40"/>
      <c r="F25" s="40"/>
      <c r="G25" s="40"/>
      <c r="H25" s="40"/>
      <c r="I25" s="40"/>
      <c r="J25" s="40"/>
      <c r="K25" s="40"/>
      <c r="L25" s="40"/>
      <c r="M25" s="40"/>
      <c r="N25" s="40"/>
      <c r="O25" s="40"/>
      <c r="P25" s="49"/>
      <c r="Q25" s="49"/>
      <c r="R25" s="49"/>
      <c r="S25" s="49"/>
      <c r="T25" s="49"/>
      <c r="U25" s="40"/>
      <c r="V25" s="40"/>
      <c r="W25" s="40"/>
      <c r="X25" s="40"/>
      <c r="Y25" s="49"/>
      <c r="Z25" s="44"/>
      <c r="AA25" s="53">
        <f>SUM(AA21,AA23,AA24)*20%</f>
        <v>0</v>
      </c>
      <c r="AB25" s="90"/>
      <c r="AC25" s="91"/>
      <c r="AD25" s="91"/>
      <c r="AE25" s="92"/>
      <c r="AF25" s="53">
        <f>SUM(AF21,AF24)*20%</f>
        <v>0</v>
      </c>
      <c r="AG25" s="90"/>
      <c r="AH25" s="91"/>
      <c r="AI25" s="91"/>
      <c r="AJ25" s="92"/>
      <c r="AK25" s="53">
        <f>SUM(AK21,AK22,AK24)*20%</f>
        <v>0</v>
      </c>
      <c r="AL25" s="90"/>
      <c r="AM25" s="91"/>
      <c r="AN25" s="91"/>
      <c r="AO25" s="92"/>
      <c r="AP25" s="53">
        <f>SUM(AP21,AP24)*20%</f>
        <v>0</v>
      </c>
      <c r="AQ25" s="93"/>
      <c r="AR25" s="94"/>
      <c r="AS25" s="94"/>
      <c r="AT25" s="95"/>
      <c r="AU25" s="53">
        <f>SUM(AU21:AU24)*20%</f>
        <v>0</v>
      </c>
    </row>
    <row r="26" spans="1:47" s="3" customFormat="1" ht="18.75">
      <c r="A26" s="24"/>
      <c r="B26" s="24" t="s">
        <v>164</v>
      </c>
      <c r="C26" s="24"/>
      <c r="D26" s="24"/>
      <c r="E26" s="24"/>
      <c r="F26" s="24"/>
      <c r="G26" s="24"/>
      <c r="H26" s="24"/>
      <c r="I26" s="24"/>
      <c r="J26" s="24"/>
      <c r="K26" s="24"/>
      <c r="L26" s="24"/>
      <c r="M26" s="24"/>
      <c r="N26" s="24"/>
      <c r="O26" s="24"/>
      <c r="P26" s="50"/>
      <c r="Q26" s="50"/>
      <c r="R26" s="50"/>
      <c r="S26" s="50"/>
      <c r="T26" s="50"/>
      <c r="U26" s="24"/>
      <c r="V26" s="24"/>
      <c r="W26" s="24"/>
      <c r="X26" s="24"/>
      <c r="Y26" s="50"/>
      <c r="Z26" s="45"/>
      <c r="AA26" s="54">
        <f>+AA20+AA25</f>
        <v>0</v>
      </c>
      <c r="AB26" s="81"/>
      <c r="AC26" s="82"/>
      <c r="AD26" s="82"/>
      <c r="AE26" s="83"/>
      <c r="AF26" s="54">
        <f>+AF20+AF25</f>
        <v>0</v>
      </c>
      <c r="AG26" s="81"/>
      <c r="AH26" s="82"/>
      <c r="AI26" s="82"/>
      <c r="AJ26" s="83"/>
      <c r="AK26" s="54">
        <f>+AK20+AK25</f>
        <v>0</v>
      </c>
      <c r="AL26" s="81"/>
      <c r="AM26" s="82"/>
      <c r="AN26" s="82"/>
      <c r="AO26" s="83"/>
      <c r="AP26" s="54">
        <f>+AP20+AP25</f>
        <v>0</v>
      </c>
      <c r="AQ26" s="81"/>
      <c r="AR26" s="82"/>
      <c r="AS26" s="82"/>
      <c r="AT26" s="83"/>
      <c r="AU26" s="54">
        <f>+AU20+AU25</f>
        <v>0</v>
      </c>
    </row>
  </sheetData>
  <sheetProtection formatCells="0" formatRows="0" insertRows="0" insertHyperlinks="0" deleteRows="0" sort="0" autoFilter="0" pivotTables="0"/>
  <mergeCells count="37">
    <mergeCell ref="F3:I3"/>
    <mergeCell ref="H5:I5"/>
    <mergeCell ref="U9:X9"/>
    <mergeCell ref="A3:B4"/>
    <mergeCell ref="C3:D4"/>
    <mergeCell ref="A5:B6"/>
    <mergeCell ref="A7:B7"/>
    <mergeCell ref="C5:D6"/>
    <mergeCell ref="C7:D7"/>
    <mergeCell ref="A1:H1"/>
    <mergeCell ref="AS9:AU9"/>
    <mergeCell ref="AN9:AR9"/>
    <mergeCell ref="AI9:AM9"/>
    <mergeCell ref="AD9:AH9"/>
    <mergeCell ref="Y9:AC9"/>
    <mergeCell ref="H6:I6"/>
    <mergeCell ref="H7:I7"/>
    <mergeCell ref="A9:B9"/>
    <mergeCell ref="J9:N9"/>
    <mergeCell ref="O9:T9"/>
    <mergeCell ref="H9:I9"/>
    <mergeCell ref="F9:F10"/>
    <mergeCell ref="G9:G10"/>
    <mergeCell ref="C9:E9"/>
    <mergeCell ref="H4:I4"/>
    <mergeCell ref="AB26:AE26"/>
    <mergeCell ref="AG26:AJ26"/>
    <mergeCell ref="AL26:AO26"/>
    <mergeCell ref="AQ26:AT26"/>
    <mergeCell ref="AB20:AE20"/>
    <mergeCell ref="AG20:AJ20"/>
    <mergeCell ref="AL20:AO20"/>
    <mergeCell ref="AQ20:AT20"/>
    <mergeCell ref="AB25:AE25"/>
    <mergeCell ref="AG25:AJ25"/>
    <mergeCell ref="AL25:AO25"/>
    <mergeCell ref="AQ25:AT25"/>
  </mergeCells>
  <phoneticPr fontId="10" type="noConversion"/>
  <dataValidations count="2">
    <dataValidation allowBlank="1" showInputMessage="1" showErrorMessage="1" error="Escriba un texto " promptTitle="Cualquier contenido" sqref="L8 F4:F7" xr:uid="{00000000-0002-0000-0100-000000000000}"/>
    <dataValidation type="decimal" allowBlank="1" showInputMessage="1" showErrorMessage="1" sqref="AF11:AF26 AK11:AK26 AP11:AP26 Y11:AA26 AU11:AU26" xr:uid="{2620A730-8CA7-472C-88BC-172E885C72B7}">
      <formula1>0</formula1>
      <formula2>1000000</formula2>
    </dataValidation>
  </dataValidations>
  <pageMargins left="0.7" right="0.7" top="0.75" bottom="0.75" header="0.3" footer="0.3"/>
  <pageSetup paperSize="9" orientation="portrait" r:id="rId1"/>
  <ignoredErrors>
    <ignoredError sqref="AA20 AF20 AK20 AP20 AU20" 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D42C5450-6ED3-4564-A887-50449244D0BF}">
          <x14:formula1>
            <xm:f>Listas!$E$2:$E$13</xm:f>
          </x14:formula1>
          <xm:sqref>F21:F24 F11:F19</xm:sqref>
        </x14:dataValidation>
        <x14:dataValidation type="list" allowBlank="1" showInputMessage="1" showErrorMessage="1" xr:uid="{368CAFF5-BE04-4FFF-B338-51D69BA23554}">
          <x14:formula1>
            <xm:f>Listas!$F$2:$F$10</xm:f>
          </x14:formula1>
          <xm:sqref>G21:G24 G11:G19</xm:sqref>
        </x14:dataValidation>
        <x14:dataValidation type="list" allowBlank="1" showInputMessage="1" showErrorMessage="1" xr:uid="{644DEEAA-0D3C-4060-99CA-C576A2F91A4D}">
          <x14:formula1>
            <xm:f>Listas!$I$2:$I$4</xm:f>
          </x14:formula1>
          <xm:sqref>J21:J24 J11:J19</xm:sqref>
        </x14:dataValidation>
        <x14:dataValidation type="list" allowBlank="1" showInputMessage="1" showErrorMessage="1" xr:uid="{F27B990B-F8E1-43B0-B8F7-E94519E68711}">
          <x14:formula1>
            <xm:f>Listas!$J$2:$J$5</xm:f>
          </x14:formula1>
          <xm:sqref>O21:O24 O11:O19</xm:sqref>
        </x14:dataValidation>
        <x14:dataValidation type="list" allowBlank="1" showInputMessage="1" showErrorMessage="1" xr:uid="{04D58E5A-C535-424D-AAB5-8991AB9C5DFB}">
          <x14:formula1>
            <xm:f>Listas!$G$2:$G$9</xm:f>
          </x14:formula1>
          <xm:sqref>H21:H24 H11:H19</xm:sqref>
        </x14:dataValidation>
        <x14:dataValidation type="list" allowBlank="1" showInputMessage="1" showErrorMessage="1" xr:uid="{FAFEBD2F-5282-4B82-98B1-C87AACF170B0}">
          <x14:formula1>
            <xm:f>Listas!$C$2:$C$10</xm:f>
          </x14:formula1>
          <xm:sqref>D21:D24 D11:D19</xm:sqref>
        </x14:dataValidation>
        <x14:dataValidation type="list" allowBlank="1" showInputMessage="1" showErrorMessage="1" xr:uid="{520D2F01-9FDA-4008-9999-0E710FCEF4EB}">
          <x14:formula1>
            <xm:f>Listas!$D$2:$D$21</xm:f>
          </x14:formula1>
          <xm:sqref>E21:E24 E12:E19</xm:sqref>
        </x14:dataValidation>
        <x14:dataValidation type="list" allowBlank="1" showInputMessage="1" showErrorMessage="1" xr:uid="{80A19DC1-4D67-4B84-B2EE-734B5921D124}">
          <x14:formula1>
            <xm:f>Listas!$A$2:$A$25</xm:f>
          </x14:formula1>
          <xm:sqref>W18:X19 W11:X16 X21:X24</xm:sqref>
        </x14:dataValidation>
        <x14:dataValidation type="list" allowBlank="1" showInputMessage="1" showErrorMessage="1" xr:uid="{085547D8-D571-4659-8620-E369E4253A0D}">
          <x14:formula1>
            <xm:f>Listas!$B$2:$B$5</xm:f>
          </x14:formula1>
          <xm:sqref>C21:C24 C11:C19</xm:sqref>
        </x14:dataValidation>
        <x14:dataValidation type="list" allowBlank="1" showInputMessage="1" showErrorMessage="1" xr:uid="{75A1D4BA-28C6-414C-8133-438305F1EAD0}">
          <x14:formula1>
            <xm:f>Listas!$K$1:$K$20</xm:f>
          </x14:formula1>
          <xm:sqref>C3:D4</xm:sqref>
        </x14:dataValidation>
        <x14:dataValidation type="list" allowBlank="1" showInputMessage="1" showErrorMessage="1" xr:uid="{F6AE8673-425F-47F4-8692-64AAB292128E}">
          <x14:formula1>
            <xm:f>Listas!$H$2:$H$37</xm:f>
          </x14:formula1>
          <xm:sqref>I21:I24 I11:I19</xm:sqref>
        </x14:dataValidation>
        <x14:dataValidation type="list" allowBlank="1" showInputMessage="1" showErrorMessage="1" error="Escriba un texto " promptTitle="Cualquier contenido" xr:uid="{00000000-0002-0000-0100-000001000000}">
          <x14:formula1>
            <xm:f>Listas!#REF!</xm:f>
          </x14:formula1>
          <xm:sqref>L27:L1048576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354F2-5518-43F3-9A09-06FCECE42ED6}">
  <dimension ref="A1:B26"/>
  <sheetViews>
    <sheetView workbookViewId="0">
      <selection activeCell="B9" sqref="B9"/>
    </sheetView>
  </sheetViews>
  <sheetFormatPr defaultColWidth="11.42578125" defaultRowHeight="15"/>
  <cols>
    <col min="1" max="1" width="29" style="58" bestFit="1" customWidth="1"/>
    <col min="2" max="2" width="70.42578125" style="58" customWidth="1"/>
  </cols>
  <sheetData>
    <row r="1" spans="1:2" ht="21">
      <c r="A1" s="130" t="s">
        <v>165</v>
      </c>
      <c r="B1" s="130"/>
    </row>
    <row r="2" spans="1:2" ht="21">
      <c r="A2" s="59" t="s">
        <v>166</v>
      </c>
      <c r="B2" s="59" t="s">
        <v>7</v>
      </c>
    </row>
    <row r="3" spans="1:2">
      <c r="A3" s="60" t="s">
        <v>2</v>
      </c>
      <c r="B3" s="61" t="s">
        <v>167</v>
      </c>
    </row>
    <row r="4" spans="1:2" ht="30">
      <c r="A4" s="60" t="s">
        <v>168</v>
      </c>
      <c r="B4" s="61" t="s">
        <v>169</v>
      </c>
    </row>
    <row r="5" spans="1:2">
      <c r="A5" s="60" t="s">
        <v>170</v>
      </c>
      <c r="B5" s="61" t="s">
        <v>171</v>
      </c>
    </row>
    <row r="6" spans="1:2" ht="45">
      <c r="A6" s="60" t="s">
        <v>172</v>
      </c>
      <c r="B6" s="61" t="s">
        <v>173</v>
      </c>
    </row>
    <row r="7" spans="1:2">
      <c r="A7" s="60" t="s">
        <v>174</v>
      </c>
      <c r="B7" s="61" t="s">
        <v>175</v>
      </c>
    </row>
    <row r="8" spans="1:2">
      <c r="A8" s="60" t="s">
        <v>176</v>
      </c>
      <c r="B8" s="61" t="s">
        <v>175</v>
      </c>
    </row>
    <row r="9" spans="1:2">
      <c r="A9" s="60" t="s">
        <v>177</v>
      </c>
      <c r="B9" s="61" t="s">
        <v>175</v>
      </c>
    </row>
    <row r="10" spans="1:2" ht="45">
      <c r="A10" s="60" t="s">
        <v>178</v>
      </c>
      <c r="B10" s="61" t="s">
        <v>179</v>
      </c>
    </row>
    <row r="11" spans="1:2" ht="45">
      <c r="A11" s="60" t="s">
        <v>180</v>
      </c>
      <c r="B11" s="61" t="s">
        <v>181</v>
      </c>
    </row>
    <row r="12" spans="1:2" ht="30">
      <c r="A12" s="60" t="s">
        <v>182</v>
      </c>
      <c r="B12" s="61" t="s">
        <v>183</v>
      </c>
    </row>
    <row r="13" spans="1:2" ht="30">
      <c r="A13" s="60" t="s">
        <v>184</v>
      </c>
      <c r="B13" s="61" t="s">
        <v>183</v>
      </c>
    </row>
    <row r="14" spans="1:2" ht="150">
      <c r="A14" s="60" t="s">
        <v>185</v>
      </c>
      <c r="B14" s="61" t="s">
        <v>186</v>
      </c>
    </row>
    <row r="15" spans="1:2" ht="30">
      <c r="A15" s="60" t="s">
        <v>187</v>
      </c>
      <c r="B15" s="61" t="s">
        <v>188</v>
      </c>
    </row>
    <row r="16" spans="1:2" ht="30">
      <c r="A16" s="60" t="s">
        <v>189</v>
      </c>
      <c r="B16" s="61" t="s">
        <v>190</v>
      </c>
    </row>
    <row r="17" spans="1:2" ht="75">
      <c r="A17" s="60" t="s">
        <v>191</v>
      </c>
      <c r="B17" s="61" t="s">
        <v>192</v>
      </c>
    </row>
    <row r="18" spans="1:2" ht="30">
      <c r="A18" s="60" t="s">
        <v>193</v>
      </c>
      <c r="B18" s="61" t="s">
        <v>194</v>
      </c>
    </row>
    <row r="19" spans="1:2" ht="300">
      <c r="A19" s="60" t="s">
        <v>195</v>
      </c>
      <c r="B19" s="61" t="s">
        <v>196</v>
      </c>
    </row>
    <row r="20" spans="1:2" ht="30">
      <c r="A20" s="60" t="s">
        <v>197</v>
      </c>
      <c r="B20" s="61" t="s">
        <v>198</v>
      </c>
    </row>
    <row r="21" spans="1:2" ht="30">
      <c r="A21" s="60" t="s">
        <v>199</v>
      </c>
      <c r="B21" s="61" t="s">
        <v>200</v>
      </c>
    </row>
    <row r="22" spans="1:2" ht="45">
      <c r="A22" s="60" t="s">
        <v>201</v>
      </c>
      <c r="B22" s="61" t="s">
        <v>202</v>
      </c>
    </row>
    <row r="23" spans="1:2" ht="30">
      <c r="A23" s="60" t="s">
        <v>203</v>
      </c>
      <c r="B23" s="61" t="s">
        <v>204</v>
      </c>
    </row>
    <row r="24" spans="1:2" ht="30">
      <c r="A24" s="60" t="s">
        <v>205</v>
      </c>
      <c r="B24" s="61" t="s">
        <v>206</v>
      </c>
    </row>
    <row r="25" spans="1:2" ht="60">
      <c r="A25" s="60" t="s">
        <v>207</v>
      </c>
      <c r="B25" s="61" t="s">
        <v>208</v>
      </c>
    </row>
    <row r="26" spans="1:2" ht="45">
      <c r="A26" s="60" t="s">
        <v>209</v>
      </c>
      <c r="B26" s="61" t="s">
        <v>210</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2"/>
  <sheetViews>
    <sheetView workbookViewId="0">
      <selection activeCell="A21" sqref="A21"/>
    </sheetView>
  </sheetViews>
  <sheetFormatPr defaultColWidth="11.42578125" defaultRowHeight="15"/>
  <cols>
    <col min="1" max="1" width="94.28515625" bestFit="1" customWidth="1"/>
    <col min="2" max="2" width="30.28515625" bestFit="1" customWidth="1"/>
    <col min="3" max="3" width="109.7109375" bestFit="1" customWidth="1"/>
    <col min="4" max="4" width="83.42578125" customWidth="1"/>
    <col min="5" max="5" width="177.140625" bestFit="1" customWidth="1"/>
    <col min="6" max="6" width="121.42578125" customWidth="1"/>
    <col min="7" max="7" width="41.140625" bestFit="1" customWidth="1"/>
    <col min="8" max="8" width="84" bestFit="1" customWidth="1"/>
    <col min="9" max="9" width="15.7109375" bestFit="1" customWidth="1"/>
    <col min="10" max="10" width="21" bestFit="1" customWidth="1"/>
    <col min="11" max="11" width="46.7109375" bestFit="1" customWidth="1"/>
  </cols>
  <sheetData>
    <row r="1" spans="1:11" s="35" customFormat="1">
      <c r="A1" s="35" t="s">
        <v>211</v>
      </c>
      <c r="B1" s="35" t="s">
        <v>27</v>
      </c>
      <c r="C1" s="35" t="s">
        <v>212</v>
      </c>
      <c r="D1" s="35" t="s">
        <v>213</v>
      </c>
      <c r="E1" s="35" t="s">
        <v>214</v>
      </c>
      <c r="F1" s="35" t="s">
        <v>215</v>
      </c>
      <c r="G1" s="35" t="s">
        <v>216</v>
      </c>
      <c r="H1" s="35" t="s">
        <v>217</v>
      </c>
      <c r="I1" s="35" t="s">
        <v>32</v>
      </c>
      <c r="J1" s="35" t="s">
        <v>37</v>
      </c>
      <c r="K1" s="35" t="s">
        <v>2</v>
      </c>
    </row>
    <row r="2" spans="1:11">
      <c r="A2" t="s">
        <v>218</v>
      </c>
      <c r="B2" t="s">
        <v>53</v>
      </c>
      <c r="C2" s="19" t="s">
        <v>54</v>
      </c>
      <c r="D2" t="s">
        <v>55</v>
      </c>
      <c r="E2" t="s">
        <v>219</v>
      </c>
      <c r="F2" t="s">
        <v>220</v>
      </c>
      <c r="G2" t="s">
        <v>221</v>
      </c>
      <c r="H2" s="19" t="s">
        <v>222</v>
      </c>
      <c r="I2" t="s">
        <v>59</v>
      </c>
      <c r="J2" t="s">
        <v>63</v>
      </c>
      <c r="K2" s="11" t="s">
        <v>223</v>
      </c>
    </row>
    <row r="3" spans="1:11">
      <c r="A3" t="s">
        <v>135</v>
      </c>
      <c r="B3" t="s">
        <v>224</v>
      </c>
      <c r="C3" s="19" t="s">
        <v>225</v>
      </c>
      <c r="D3" t="s">
        <v>226</v>
      </c>
      <c r="E3" t="s">
        <v>56</v>
      </c>
      <c r="F3" t="s">
        <v>227</v>
      </c>
      <c r="G3" t="s">
        <v>228</v>
      </c>
      <c r="H3" s="19" t="s">
        <v>229</v>
      </c>
      <c r="I3" t="s">
        <v>159</v>
      </c>
      <c r="J3" t="s">
        <v>101</v>
      </c>
      <c r="K3" s="11" t="s">
        <v>230</v>
      </c>
    </row>
    <row r="4" spans="1:11">
      <c r="A4" t="s">
        <v>231</v>
      </c>
      <c r="B4" t="s">
        <v>122</v>
      </c>
      <c r="C4" s="19" t="s">
        <v>232</v>
      </c>
      <c r="D4" t="s">
        <v>233</v>
      </c>
      <c r="E4" t="s">
        <v>234</v>
      </c>
      <c r="F4" t="s">
        <v>126</v>
      </c>
      <c r="G4" t="s">
        <v>127</v>
      </c>
      <c r="H4" s="19" t="s">
        <v>235</v>
      </c>
      <c r="I4" t="s">
        <v>236</v>
      </c>
      <c r="J4" t="s">
        <v>237</v>
      </c>
      <c r="K4" s="11" t="s">
        <v>238</v>
      </c>
    </row>
    <row r="5" spans="1:11">
      <c r="A5" t="s">
        <v>239</v>
      </c>
      <c r="B5" t="s">
        <v>58</v>
      </c>
      <c r="C5" s="19" t="s">
        <v>240</v>
      </c>
      <c r="D5" t="s">
        <v>241</v>
      </c>
      <c r="E5" t="s">
        <v>242</v>
      </c>
      <c r="F5" t="s">
        <v>57</v>
      </c>
      <c r="G5" t="s">
        <v>243</v>
      </c>
      <c r="H5" s="19" t="s">
        <v>244</v>
      </c>
      <c r="J5" t="s">
        <v>245</v>
      </c>
      <c r="K5" s="11" t="s">
        <v>246</v>
      </c>
    </row>
    <row r="6" spans="1:11">
      <c r="A6" t="s">
        <v>247</v>
      </c>
      <c r="C6" s="19" t="s">
        <v>123</v>
      </c>
      <c r="D6" t="s">
        <v>248</v>
      </c>
      <c r="E6" t="s">
        <v>249</v>
      </c>
      <c r="F6" t="s">
        <v>250</v>
      </c>
      <c r="G6" t="s">
        <v>251</v>
      </c>
      <c r="H6" s="19" t="s">
        <v>252</v>
      </c>
      <c r="K6" s="11" t="s">
        <v>253</v>
      </c>
    </row>
    <row r="7" spans="1:11">
      <c r="A7" t="s">
        <v>254</v>
      </c>
      <c r="C7" s="19" t="s">
        <v>146</v>
      </c>
      <c r="D7" t="s">
        <v>255</v>
      </c>
      <c r="E7" t="s">
        <v>256</v>
      </c>
      <c r="F7" t="s">
        <v>257</v>
      </c>
      <c r="G7" t="s">
        <v>258</v>
      </c>
      <c r="H7" s="19" t="s">
        <v>138</v>
      </c>
      <c r="K7" s="11" t="s">
        <v>259</v>
      </c>
    </row>
    <row r="8" spans="1:11">
      <c r="A8" t="s">
        <v>260</v>
      </c>
      <c r="C8" s="19" t="s">
        <v>261</v>
      </c>
      <c r="D8" t="s">
        <v>262</v>
      </c>
      <c r="E8" t="s">
        <v>263</v>
      </c>
      <c r="F8" t="s">
        <v>264</v>
      </c>
      <c r="G8" t="s">
        <v>265</v>
      </c>
      <c r="H8" s="19" t="s">
        <v>266</v>
      </c>
      <c r="K8" s="11" t="s">
        <v>267</v>
      </c>
    </row>
    <row r="9" spans="1:11">
      <c r="A9" t="s">
        <v>104</v>
      </c>
      <c r="C9" s="19" t="s">
        <v>240</v>
      </c>
      <c r="D9" t="s">
        <v>268</v>
      </c>
      <c r="E9" t="s">
        <v>269</v>
      </c>
      <c r="F9" t="s">
        <v>270</v>
      </c>
      <c r="G9" s="19" t="s">
        <v>58</v>
      </c>
      <c r="H9" s="19" t="s">
        <v>271</v>
      </c>
      <c r="K9" s="11" t="s">
        <v>272</v>
      </c>
    </row>
    <row r="10" spans="1:11">
      <c r="A10" t="s">
        <v>273</v>
      </c>
      <c r="C10" s="19" t="s">
        <v>58</v>
      </c>
      <c r="D10" t="s">
        <v>274</v>
      </c>
      <c r="E10" t="s">
        <v>148</v>
      </c>
      <c r="F10" t="s">
        <v>275</v>
      </c>
      <c r="H10" s="19" t="s">
        <v>276</v>
      </c>
      <c r="K10" s="11" t="s">
        <v>277</v>
      </c>
    </row>
    <row r="11" spans="1:11">
      <c r="A11" t="s">
        <v>278</v>
      </c>
      <c r="C11" s="19"/>
      <c r="D11" t="s">
        <v>279</v>
      </c>
      <c r="E11" t="s">
        <v>280</v>
      </c>
      <c r="H11" s="19" t="s">
        <v>281</v>
      </c>
      <c r="K11" s="11" t="s">
        <v>282</v>
      </c>
    </row>
    <row r="12" spans="1:11" ht="17.25" customHeight="1">
      <c r="A12" t="s">
        <v>66</v>
      </c>
      <c r="C12" s="19"/>
      <c r="D12" t="s">
        <v>283</v>
      </c>
      <c r="E12" t="s">
        <v>125</v>
      </c>
      <c r="H12" s="19" t="s">
        <v>284</v>
      </c>
      <c r="K12" s="11" t="s">
        <v>285</v>
      </c>
    </row>
    <row r="13" spans="1:11">
      <c r="A13" t="s">
        <v>286</v>
      </c>
      <c r="D13" t="s">
        <v>287</v>
      </c>
      <c r="E13" t="s">
        <v>288</v>
      </c>
      <c r="H13" s="19" t="s">
        <v>289</v>
      </c>
      <c r="K13" s="11" t="s">
        <v>290</v>
      </c>
    </row>
    <row r="14" spans="1:11">
      <c r="A14" t="s">
        <v>291</v>
      </c>
      <c r="D14" t="s">
        <v>147</v>
      </c>
      <c r="H14" s="19" t="s">
        <v>149</v>
      </c>
      <c r="I14" s="11"/>
      <c r="K14" s="11" t="s">
        <v>292</v>
      </c>
    </row>
    <row r="15" spans="1:11">
      <c r="A15" t="s">
        <v>293</v>
      </c>
      <c r="D15" t="s">
        <v>124</v>
      </c>
      <c r="H15" s="19" t="s">
        <v>128</v>
      </c>
      <c r="I15" s="11"/>
      <c r="K15" s="11" t="s">
        <v>294</v>
      </c>
    </row>
    <row r="16" spans="1:11">
      <c r="A16" t="s">
        <v>295</v>
      </c>
      <c r="D16" t="s">
        <v>296</v>
      </c>
      <c r="H16" s="19" t="s">
        <v>297</v>
      </c>
      <c r="I16" s="11"/>
      <c r="K16" s="11" t="s">
        <v>3</v>
      </c>
    </row>
    <row r="17" spans="1:11">
      <c r="A17" t="s">
        <v>298</v>
      </c>
      <c r="D17" t="s">
        <v>299</v>
      </c>
      <c r="H17" s="19" t="s">
        <v>300</v>
      </c>
      <c r="I17" s="11"/>
      <c r="K17" s="11" t="s">
        <v>301</v>
      </c>
    </row>
    <row r="18" spans="1:11">
      <c r="A18" t="s">
        <v>302</v>
      </c>
      <c r="D18" t="s">
        <v>303</v>
      </c>
      <c r="H18" s="19" t="s">
        <v>304</v>
      </c>
      <c r="I18" s="11"/>
      <c r="K18" s="11" t="s">
        <v>305</v>
      </c>
    </row>
    <row r="19" spans="1:11">
      <c r="A19" t="s">
        <v>306</v>
      </c>
      <c r="D19" t="s">
        <v>307</v>
      </c>
      <c r="H19" s="19" t="s">
        <v>308</v>
      </c>
      <c r="I19" s="11"/>
      <c r="K19" s="11" t="s">
        <v>309</v>
      </c>
    </row>
    <row r="20" spans="1:11">
      <c r="A20" t="s">
        <v>156</v>
      </c>
      <c r="D20" t="s">
        <v>310</v>
      </c>
      <c r="H20" s="19" t="s">
        <v>311</v>
      </c>
      <c r="I20" s="11"/>
      <c r="K20" s="11" t="s">
        <v>312</v>
      </c>
    </row>
    <row r="21" spans="1:11">
      <c r="A21" t="s">
        <v>313</v>
      </c>
      <c r="D21" t="s">
        <v>58</v>
      </c>
      <c r="G21" s="19"/>
      <c r="H21" s="19" t="s">
        <v>314</v>
      </c>
      <c r="I21" s="11"/>
    </row>
    <row r="22" spans="1:11">
      <c r="A22" t="s">
        <v>315</v>
      </c>
      <c r="H22" s="19" t="s">
        <v>58</v>
      </c>
    </row>
    <row r="23" spans="1:11">
      <c r="A23" t="s">
        <v>316</v>
      </c>
    </row>
    <row r="24" spans="1:11">
      <c r="A24" t="s">
        <v>317</v>
      </c>
    </row>
    <row r="25" spans="1:11">
      <c r="A25" t="s">
        <v>318</v>
      </c>
    </row>
    <row r="26" spans="1:11">
      <c r="H26" s="19"/>
    </row>
    <row r="28" spans="1:11">
      <c r="H28" s="19"/>
    </row>
    <row r="29" spans="1:11">
      <c r="H29" s="19"/>
    </row>
    <row r="30" spans="1:11">
      <c r="H30" s="19"/>
    </row>
    <row r="31" spans="1:11">
      <c r="H31" s="19"/>
    </row>
    <row r="32" spans="1:11">
      <c r="H32" s="19"/>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3A41E8E5-0C7F-4E6C-B8BA-919D67787AF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2026-01-28T18:35:57Z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