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8_{BF054454-B325-42AB-8762-A61FAE4618B8}" xr6:coauthVersionLast="47" xr6:coauthVersionMax="47" xr10:uidLastSave="{00000000-0000-0000-0000-000000000000}"/>
  <bookViews>
    <workbookView xWindow="-120" yWindow="-120" windowWidth="20730" windowHeight="11040" xr2:uid="{00000000-000D-0000-FFFF-FFFF00000000}"/>
  </bookViews>
  <sheets>
    <sheet name="Hoja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9" i="1" l="1"/>
  <c r="AQ29" i="1"/>
  <c r="AR38" i="1"/>
  <c r="AQ35" i="1"/>
  <c r="AL37" i="1"/>
  <c r="AQ31" i="1"/>
  <c r="AQ24" i="1"/>
  <c r="AQ23" i="1"/>
  <c r="AQ22" i="1"/>
  <c r="AQ21" i="1"/>
  <c r="AQ17" i="1"/>
  <c r="AQ16" i="1"/>
  <c r="AQ26" i="1"/>
  <c r="AQ25" i="1"/>
  <c r="AB36" i="1"/>
  <c r="AB35" i="1"/>
  <c r="AQ37" i="1"/>
  <c r="AQ36" i="1"/>
  <c r="AQ33" i="1"/>
  <c r="AQ32" i="1"/>
  <c r="AQ28" i="1"/>
  <c r="AQ27" i="1"/>
  <c r="AQ20" i="1"/>
  <c r="AQ19" i="1"/>
  <c r="AQ18" i="1"/>
  <c r="AP37" i="1"/>
  <c r="AP36" i="1"/>
  <c r="AP35" i="1"/>
  <c r="AP34" i="1"/>
  <c r="AP33" i="1"/>
  <c r="AP31" i="1"/>
  <c r="AP29" i="1"/>
  <c r="AP28" i="1"/>
  <c r="AP27" i="1"/>
  <c r="AP26" i="1"/>
  <c r="AP25" i="1"/>
  <c r="AP24" i="1"/>
  <c r="AP23" i="1"/>
  <c r="AP22" i="1"/>
  <c r="AP21" i="1"/>
  <c r="AP20" i="1"/>
  <c r="AP19" i="1"/>
  <c r="AP18" i="1"/>
  <c r="AP17" i="1"/>
  <c r="AK37" i="1"/>
  <c r="AM37" i="1" s="1"/>
  <c r="AK36" i="1"/>
  <c r="AM36" i="1" s="1"/>
  <c r="AK35" i="1"/>
  <c r="AM35" i="1" s="1"/>
  <c r="AK34" i="1"/>
  <c r="AM34" i="1" s="1"/>
  <c r="AK33" i="1"/>
  <c r="AM33" i="1" s="1"/>
  <c r="AK32" i="1"/>
  <c r="AM32" i="1" s="1"/>
  <c r="AK31" i="1"/>
  <c r="AM31" i="1" s="1"/>
  <c r="AM38" i="1" s="1"/>
  <c r="AK29" i="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F37" i="1"/>
  <c r="AH37" i="1" s="1"/>
  <c r="AF36" i="1"/>
  <c r="AH36" i="1" s="1"/>
  <c r="AF35" i="1"/>
  <c r="AH35" i="1" s="1"/>
  <c r="AF34" i="1"/>
  <c r="AH34" i="1" s="1"/>
  <c r="AF33" i="1"/>
  <c r="AH33" i="1" s="1"/>
  <c r="AF32" i="1"/>
  <c r="AH32" i="1" s="1"/>
  <c r="AH38" i="1" s="1"/>
  <c r="AF31" i="1"/>
  <c r="AH31"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H30" i="1" s="1"/>
  <c r="AA37" i="1"/>
  <c r="AC37" i="1" s="1"/>
  <c r="AA36" i="1"/>
  <c r="AC36" i="1" s="1"/>
  <c r="AA35" i="1"/>
  <c r="AC35" i="1" s="1"/>
  <c r="AA34" i="1"/>
  <c r="AC34" i="1" s="1"/>
  <c r="AA33" i="1"/>
  <c r="AC33" i="1" s="1"/>
  <c r="AA32" i="1"/>
  <c r="AC32" i="1" s="1"/>
  <c r="AA31" i="1"/>
  <c r="AC31" i="1" s="1"/>
  <c r="AC38"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C30" i="1" s="1"/>
  <c r="AA16" i="1"/>
  <c r="V37" i="1"/>
  <c r="X37" i="1" s="1"/>
  <c r="V36" i="1"/>
  <c r="X36" i="1" s="1"/>
  <c r="V35" i="1"/>
  <c r="V34" i="1"/>
  <c r="V33" i="1"/>
  <c r="X33" i="1" s="1"/>
  <c r="V32" i="1"/>
  <c r="X32" i="1" s="1"/>
  <c r="V31" i="1"/>
  <c r="X31"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X30" i="1" s="1"/>
  <c r="V17" i="1"/>
  <c r="X17" i="1" s="1"/>
  <c r="V16" i="1"/>
  <c r="AC16" i="1"/>
  <c r="X16" i="1"/>
  <c r="W35" i="1"/>
  <c r="AR20" i="1" l="1"/>
  <c r="AR35" i="1"/>
  <c r="X35" i="1"/>
  <c r="AR21" i="1"/>
  <c r="AP16" i="1"/>
  <c r="AR16" i="1" s="1"/>
  <c r="AR25" i="1"/>
  <c r="AR26" i="1"/>
  <c r="AR28" i="1"/>
  <c r="AR27" i="1"/>
  <c r="AR29" i="1"/>
  <c r="AR24" i="1"/>
  <c r="AR23" i="1"/>
  <c r="AR22" i="1"/>
  <c r="AR19" i="1"/>
  <c r="AR18" i="1"/>
  <c r="AR17" i="1"/>
  <c r="AR37" i="1"/>
  <c r="AR36" i="1"/>
  <c r="AR33" i="1"/>
  <c r="AR31" i="1"/>
  <c r="W34" i="1"/>
  <c r="O32" i="1"/>
  <c r="AP32" i="1" s="1"/>
  <c r="AR32" i="1" s="1"/>
  <c r="AK16" i="1"/>
  <c r="AM16" i="1" s="1"/>
  <c r="AM30" i="1" s="1"/>
  <c r="AF16" i="1"/>
  <c r="AC39" i="1"/>
  <c r="AM39" i="1"/>
  <c r="AR30" i="1" l="1"/>
  <c r="AH39" i="1"/>
  <c r="AH16" i="1"/>
  <c r="X34" i="1"/>
  <c r="X38" i="1" s="1"/>
  <c r="AQ34" i="1"/>
  <c r="AR34" i="1" s="1"/>
  <c r="AR39" i="1"/>
  <c r="X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00000000-0006-0000-0100-000001000000}">
      <text>
        <r>
          <rPr>
            <b/>
            <sz val="9"/>
            <color indexed="81"/>
            <rFont val="Tahoma"/>
            <family val="2"/>
          </rPr>
          <t>Cuadro que resume los cambios realizados de una versión a otra</t>
        </r>
      </text>
    </comment>
    <comment ref="E5" authorId="0" shapeId="0" xr:uid="{00000000-0006-0000-0100-000002000000}">
      <text>
        <r>
          <rPr>
            <b/>
            <sz val="9"/>
            <color indexed="81"/>
            <rFont val="Tahoma"/>
            <family val="2"/>
          </rPr>
          <t xml:space="preserve">Número consecutivo de la versión generada </t>
        </r>
      </text>
    </comment>
    <comment ref="F5" authorId="0" shapeId="0" xr:uid="{00000000-0006-0000-0100-000003000000}">
      <text>
        <r>
          <rPr>
            <b/>
            <sz val="9"/>
            <color indexed="81"/>
            <rFont val="Tahoma"/>
            <family val="2"/>
          </rPr>
          <t>Fecha de la versión generada</t>
        </r>
      </text>
    </comment>
    <comment ref="G5" authorId="0" shapeId="0" xr:uid="{00000000-0006-0000-0100-000004000000}">
      <text>
        <r>
          <rPr>
            <b/>
            <sz val="9"/>
            <color indexed="81"/>
            <rFont val="Tahoma"/>
            <family val="2"/>
          </rPr>
          <t>Breve descripción del cambio realizado en la nueva versión</t>
        </r>
      </text>
    </comment>
    <comment ref="Q13" authorId="1" shapeId="0" xr:uid="{00000000-0006-0000-0100-000005000000}">
      <text>
        <r>
          <rPr>
            <b/>
            <sz val="9"/>
            <color indexed="81"/>
            <rFont val="Tahoma"/>
            <family val="2"/>
          </rPr>
          <t>Seleccione la política de MIPG asociada a la meta</t>
        </r>
      </text>
    </comment>
    <comment ref="R13" authorId="1" shapeId="0" xr:uid="{00000000-0006-0000-0100-000006000000}">
      <text>
        <r>
          <rPr>
            <b/>
            <sz val="9"/>
            <color indexed="81"/>
            <rFont val="Tahoma"/>
            <family val="2"/>
          </rPr>
          <t>Seleccione el proyecto de inversión que financia o aporta al cumplimiento de la meta. En caso contrario, indique NO APLICA</t>
        </r>
      </text>
    </comment>
    <comment ref="A15" authorId="0" shapeId="0" xr:uid="{00000000-0006-0000-0100-000007000000}">
      <text>
        <r>
          <rPr>
            <b/>
            <sz val="9"/>
            <color indexed="81"/>
            <rFont val="Tahoma"/>
            <family val="2"/>
          </rPr>
          <t>Incluya el número del objetivo estratégico, de acuerdo con lo adoptado en el Plan Estratégico Institucional</t>
        </r>
      </text>
    </comment>
    <comment ref="B15" authorId="0" shapeId="0" xr:uid="{00000000-0006-0000-0100-000008000000}">
      <text>
        <r>
          <rPr>
            <b/>
            <sz val="9"/>
            <color indexed="81"/>
            <rFont val="Tahoma"/>
            <family val="2"/>
          </rPr>
          <t>Incluya el objetivo estratégico, de acuerdo con lo adoptado en el Plan Estratégico Institucional, al cual se asocia la meta</t>
        </r>
      </text>
    </comment>
    <comment ref="C15" authorId="0" shapeId="0" xr:uid="{00000000-0006-0000-0100-000009000000}">
      <text>
        <r>
          <rPr>
            <b/>
            <sz val="9"/>
            <color indexed="81"/>
            <rFont val="Tahoma"/>
            <family val="2"/>
          </rPr>
          <t>Escriba el número de la meta, en orden consecutivo</t>
        </r>
      </text>
    </comment>
    <comment ref="D15"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00000000-0006-0000-0100-00000B000000}">
      <text>
        <r>
          <rPr>
            <b/>
            <sz val="9"/>
            <color indexed="81"/>
            <rFont val="Tahoma"/>
            <family val="2"/>
          </rPr>
          <t xml:space="preserve">Seleccione la opción que corresponda
</t>
        </r>
      </text>
    </comment>
    <comment ref="F15" authorId="0" shapeId="0" xr:uid="{00000000-0006-0000-0100-00000C000000}">
      <text>
        <r>
          <rPr>
            <b/>
            <sz val="9"/>
            <color indexed="81"/>
            <rFont val="Tahoma"/>
            <family val="2"/>
          </rPr>
          <t>Indique un nombre corto que refleje lo que pretende medir. 
Ej. Porcentaje de giros acumulados</t>
        </r>
      </text>
    </comment>
    <comment ref="G15"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00000000-0006-0000-0100-00000E000000}">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00000000-0006-0000-0100-00000F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00000000-0006-0000-0100-000011000000}">
      <text>
        <r>
          <rPr>
            <b/>
            <sz val="9"/>
            <color indexed="81"/>
            <rFont val="Tahoma"/>
            <family val="2"/>
          </rPr>
          <t xml:space="preserve">Indique la magnitud programada para el trimestre. </t>
        </r>
      </text>
    </comment>
    <comment ref="L15" authorId="0" shapeId="0" xr:uid="{00000000-0006-0000-0100-000012000000}">
      <text>
        <r>
          <rPr>
            <b/>
            <sz val="9"/>
            <color indexed="81"/>
            <rFont val="Tahoma"/>
            <family val="2"/>
          </rPr>
          <t xml:space="preserve">Indique la magnitud programada para el trimestre. </t>
        </r>
      </text>
    </comment>
    <comment ref="M15" authorId="0" shapeId="0" xr:uid="{00000000-0006-0000-0100-000013000000}">
      <text>
        <r>
          <rPr>
            <b/>
            <sz val="9"/>
            <color indexed="81"/>
            <rFont val="Tahoma"/>
            <family val="2"/>
          </rPr>
          <t xml:space="preserve">Indique la magnitud programada para el trimestre. </t>
        </r>
      </text>
    </comment>
    <comment ref="N15" authorId="0" shapeId="0" xr:uid="{00000000-0006-0000-0100-000014000000}">
      <text>
        <r>
          <rPr>
            <b/>
            <sz val="9"/>
            <color indexed="81"/>
            <rFont val="Tahoma"/>
            <family val="2"/>
          </rPr>
          <t xml:space="preserve">Indique la magnitud programada para el trimestre. </t>
        </r>
      </text>
    </comment>
    <comment ref="O15" authorId="0" shapeId="0" xr:uid="{00000000-0006-0000-0100-000015000000}">
      <text>
        <r>
          <rPr>
            <b/>
            <sz val="9"/>
            <color indexed="81"/>
            <rFont val="Tahoma"/>
            <family val="2"/>
          </rPr>
          <t>Indique la programación total de la vigencia. 
Debe ser coherente con la meta.</t>
        </r>
      </text>
    </comment>
    <comment ref="P15" authorId="0" shapeId="0" xr:uid="{00000000-0006-0000-0100-000016000000}">
      <text>
        <r>
          <rPr>
            <b/>
            <sz val="9"/>
            <color indexed="81"/>
            <rFont val="Tahoma"/>
            <family val="2"/>
          </rPr>
          <t xml:space="preserve">Indique el tipo de indicador: 
- Eficancia 
- Eficiencia 
- Efectividad </t>
        </r>
      </text>
    </comment>
    <comment ref="S15" authorId="0" shapeId="0" xr:uid="{00000000-0006-0000-0100-000017000000}">
      <text>
        <r>
          <rPr>
            <b/>
            <sz val="9"/>
            <color indexed="81"/>
            <rFont val="Tahoma"/>
            <family val="2"/>
          </rPr>
          <t>Indique la evidencia a presentar del cumplimiento de la meta. Se debe redactar de forma concreta y coherente con la meta</t>
        </r>
      </text>
    </comment>
    <comment ref="T15" authorId="0" shapeId="0" xr:uid="{00000000-0006-0000-0100-000018000000}">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00000000-0006-0000-0100-000019000000}">
      <text>
        <r>
          <rPr>
            <b/>
            <sz val="9"/>
            <color indexed="81"/>
            <rFont val="Tahoma"/>
            <family val="2"/>
          </rPr>
          <t>Indique el área y grupo de trabajo (si se tiene), responsable de cumplir o ejecutar la meta</t>
        </r>
      </text>
    </comment>
    <comment ref="V15" authorId="0" shapeId="0" xr:uid="{00000000-0006-0000-0100-00001A000000}">
      <text>
        <r>
          <rPr>
            <b/>
            <sz val="9"/>
            <color indexed="81"/>
            <rFont val="Tahoma"/>
            <family val="2"/>
          </rPr>
          <t>Indique la magnitud programada</t>
        </r>
      </text>
    </comment>
    <comment ref="W15" authorId="0" shapeId="0" xr:uid="{00000000-0006-0000-0100-00001B000000}">
      <text>
        <r>
          <rPr>
            <b/>
            <sz val="9"/>
            <color indexed="81"/>
            <rFont val="Tahoma"/>
            <family val="2"/>
          </rPr>
          <t>Indique la magnitud ejecutada. Corresponde al resultado de medir el indicador de la meta</t>
        </r>
      </text>
    </comment>
    <comment ref="X15" authorId="0" shapeId="0" xr:uid="{00000000-0006-0000-01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1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100-00001E000000}">
      <text>
        <r>
          <rPr>
            <b/>
            <sz val="9"/>
            <color indexed="81"/>
            <rFont val="Tahoma"/>
            <family val="2"/>
          </rPr>
          <t xml:space="preserve">Indicar el nombre concreto de la evidencia aportada. </t>
        </r>
      </text>
    </comment>
    <comment ref="AA15" authorId="0" shapeId="0" xr:uid="{00000000-0006-0000-0100-00001F000000}">
      <text>
        <r>
          <rPr>
            <b/>
            <sz val="9"/>
            <color indexed="81"/>
            <rFont val="Tahoma"/>
            <family val="2"/>
          </rPr>
          <t>Indique la magnitud programada</t>
        </r>
      </text>
    </comment>
    <comment ref="AB15" authorId="0" shapeId="0" xr:uid="{00000000-0006-0000-0100-000020000000}">
      <text>
        <r>
          <rPr>
            <b/>
            <sz val="9"/>
            <color indexed="81"/>
            <rFont val="Tahoma"/>
            <family val="2"/>
          </rPr>
          <t>Indique la magnitud ejecutada. Corresponde al resultado de medir el indicador de la meta</t>
        </r>
      </text>
    </comment>
    <comment ref="AC15" authorId="0" shapeId="0" xr:uid="{00000000-0006-0000-01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1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100-000023000000}">
      <text>
        <r>
          <rPr>
            <b/>
            <sz val="9"/>
            <color indexed="81"/>
            <rFont val="Tahoma"/>
            <family val="2"/>
          </rPr>
          <t xml:space="preserve">Indicar el nombre concreto de la evidencia aportada. </t>
        </r>
      </text>
    </comment>
    <comment ref="AF15" authorId="0" shapeId="0" xr:uid="{00000000-0006-0000-0100-000024000000}">
      <text>
        <r>
          <rPr>
            <b/>
            <sz val="9"/>
            <color indexed="81"/>
            <rFont val="Tahoma"/>
            <family val="2"/>
          </rPr>
          <t>Indique la magnitud programada</t>
        </r>
      </text>
    </comment>
    <comment ref="AG15" authorId="0" shapeId="0" xr:uid="{00000000-0006-0000-0100-000025000000}">
      <text>
        <r>
          <rPr>
            <b/>
            <sz val="9"/>
            <color indexed="81"/>
            <rFont val="Tahoma"/>
            <family val="2"/>
          </rPr>
          <t>Indique la magnitud ejecutada. Corresponde al resultado de medir el indicador de la meta</t>
        </r>
      </text>
    </comment>
    <comment ref="AH15" authorId="0" shapeId="0" xr:uid="{00000000-0006-0000-01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1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100-000028000000}">
      <text>
        <r>
          <rPr>
            <b/>
            <sz val="9"/>
            <color indexed="81"/>
            <rFont val="Tahoma"/>
            <family val="2"/>
          </rPr>
          <t xml:space="preserve">Indicar el nombre concreto de la evidencia aportada. </t>
        </r>
      </text>
    </comment>
    <comment ref="AK15" authorId="0" shapeId="0" xr:uid="{00000000-0006-0000-0100-000029000000}">
      <text>
        <r>
          <rPr>
            <b/>
            <sz val="9"/>
            <color indexed="81"/>
            <rFont val="Tahoma"/>
            <family val="2"/>
          </rPr>
          <t>Indique la magnitud programada</t>
        </r>
      </text>
    </comment>
    <comment ref="AL15" authorId="0" shapeId="0" xr:uid="{00000000-0006-0000-0100-00002A000000}">
      <text>
        <r>
          <rPr>
            <b/>
            <sz val="9"/>
            <color indexed="81"/>
            <rFont val="Tahoma"/>
            <family val="2"/>
          </rPr>
          <t>Indique la magnitud ejecutada. Corresponde al resultado de medir el indicador de la meta</t>
        </r>
      </text>
    </comment>
    <comment ref="AM15" authorId="0" shapeId="0" xr:uid="{00000000-0006-0000-01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1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100-00002D000000}">
      <text>
        <r>
          <rPr>
            <b/>
            <sz val="9"/>
            <color indexed="81"/>
            <rFont val="Tahoma"/>
            <family val="2"/>
          </rPr>
          <t xml:space="preserve">Indicar el nombre concreto de la evidencia aportada. </t>
        </r>
      </text>
    </comment>
    <comment ref="AP15" authorId="0" shapeId="0" xr:uid="{00000000-0006-0000-0100-00002E000000}">
      <text>
        <r>
          <rPr>
            <b/>
            <sz val="9"/>
            <color indexed="81"/>
            <rFont val="Tahoma"/>
            <family val="2"/>
          </rPr>
          <t>Indique la magnitud total programada para la vigencia</t>
        </r>
      </text>
    </comment>
    <comment ref="AQ15" authorId="0" shapeId="0" xr:uid="{00000000-0006-0000-0100-00002F000000}">
      <text>
        <r>
          <rPr>
            <b/>
            <sz val="9"/>
            <color indexed="81"/>
            <rFont val="Tahoma"/>
            <family val="2"/>
          </rPr>
          <t xml:space="preserve">Indique la magnitud ejecutada acumulada para la vigencia </t>
        </r>
      </text>
    </comment>
    <comment ref="AR15" authorId="0" shapeId="0" xr:uid="{00000000-0006-0000-01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100-000031000000}">
      <text>
        <r>
          <rPr>
            <b/>
            <sz val="9"/>
            <color indexed="81"/>
            <rFont val="Tahoma"/>
            <family val="2"/>
          </rPr>
          <t>Es la descripción detallada de los avances y logros obtenidos con la ejecución de la meta acumulados para la vigencia</t>
        </r>
      </text>
    </comment>
    <comment ref="D30" authorId="0" shapeId="0" xr:uid="{00000000-0006-0000-0100-000032000000}">
      <text>
        <r>
          <rPr>
            <b/>
            <sz val="9"/>
            <color indexed="81"/>
            <rFont val="Tahoma"/>
            <family val="2"/>
          </rPr>
          <t>Promedio obtenido para el periodo x 80%</t>
        </r>
      </text>
    </comment>
    <comment ref="D38" authorId="0" shapeId="0" xr:uid="{00000000-0006-0000-0100-000033000000}">
      <text>
        <r>
          <rPr>
            <b/>
            <sz val="9"/>
            <color indexed="81"/>
            <rFont val="Tahoma"/>
            <family val="2"/>
          </rPr>
          <t>Promedio obtenido en las metas transversales para el periodo x 20%</t>
        </r>
      </text>
    </comment>
    <comment ref="D39" authorId="0" shapeId="0" xr:uid="{00000000-0006-0000-01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<sst xmlns="http://schemas.openxmlformats.org/spreadsheetml/2006/main" count="576" uniqueCount="341">
  <si>
    <r>
      <rPr>
        <b/>
        <sz val="14"/>
        <rFont val="Calibri Light"/>
        <family val="2"/>
        <scheme val="major"/>
      </rPr>
      <t>FORMULACIÓN Y SEGUIMIENTO PLANES DE GESTIÓN NIVEL CENTRAL</t>
    </r>
    <r>
      <rPr>
        <b/>
        <sz val="11"/>
        <color theme="1"/>
        <rFont val="Calibri Light"/>
        <family val="2"/>
        <scheme val="major"/>
      </rPr>
      <t xml:space="preserve">
PROCESO GESTIÓN CORPORATIVA INSTITUCIONAL </t>
    </r>
  </si>
  <si>
    <r>
      <rPr>
        <b/>
        <sz val="11"/>
        <color theme="1"/>
        <rFont val="Calibri Light"/>
        <family val="2"/>
        <scheme val="major"/>
      </rPr>
      <t>Código:</t>
    </r>
    <r>
      <rPr>
        <sz val="11"/>
        <color theme="1"/>
        <rFont val="Calibri Light"/>
        <family val="2"/>
        <scheme val="major"/>
      </rPr>
      <t xml:space="preserve"> PLE-PIN-F017
</t>
    </r>
    <r>
      <rPr>
        <b/>
        <sz val="11"/>
        <color theme="1"/>
        <rFont val="Calibri Light"/>
        <family val="2"/>
        <scheme val="major"/>
      </rPr>
      <t>Versión:</t>
    </r>
    <r>
      <rPr>
        <sz val="11"/>
        <color theme="1"/>
        <rFont val="Calibri Light"/>
        <family val="2"/>
        <scheme val="major"/>
      </rPr>
      <t xml:space="preserve"> 07
</t>
    </r>
    <r>
      <rPr>
        <b/>
        <sz val="11"/>
        <color theme="1"/>
        <rFont val="Calibri Light"/>
        <family val="2"/>
        <scheme val="major"/>
      </rPr>
      <t>Vigencia:</t>
    </r>
    <r>
      <rPr>
        <sz val="11"/>
        <color theme="1"/>
        <rFont val="Calibri Light"/>
        <family val="2"/>
        <scheme val="major"/>
      </rPr>
      <t xml:space="preserve"> 21 de enero de 2025
</t>
    </r>
    <r>
      <rPr>
        <b/>
        <sz val="11"/>
        <color theme="1"/>
        <rFont val="Calibri Light"/>
        <family val="2"/>
        <scheme val="major"/>
      </rPr>
      <t>Caso HOLA:</t>
    </r>
    <r>
      <rPr>
        <sz val="11"/>
        <color theme="1"/>
        <rFont val="Calibri Light"/>
        <family val="2"/>
        <scheme val="major"/>
      </rPr>
      <t xml:space="preserve"> 113317</t>
    </r>
  </si>
  <si>
    <t>VIGENCIA DE LA PLANEACIÓN 2025</t>
  </si>
  <si>
    <t>DEPENDENCIAS ASOCIADAS</t>
  </si>
  <si>
    <t xml:space="preserve">Subsecretaría de Gestión Institucional
Dirección Administrativa
Dirección Financiera 
Dirección de Contratación </t>
  </si>
  <si>
    <t>CONTROL DE CAMBIOS</t>
  </si>
  <si>
    <t>VERSIÓN</t>
  </si>
  <si>
    <t>FECHA</t>
  </si>
  <si>
    <t>DESCRIPCIÓN DE LA MODIFICACIÓN</t>
  </si>
  <si>
    <t>28 de enero de 2025</t>
  </si>
  <si>
    <t>Publicación del plan de gestión aprobado. Caso HOLA:  116080</t>
  </si>
  <si>
    <t>16 de abril de 2025</t>
  </si>
  <si>
    <t>Para el primer trimestre de la vigencia 2025, el Plan de Gestión del proceso Gestion Corporativa Institucional alcanzó un nivel de desempeño del 96,23% y 30,48% acumulado para la vigencia. Se ajusta el tipo de programación del indicador de las metas técnicas para ser coherente con la programación trimestral.</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</si>
  <si>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</si>
  <si>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</si>
  <si>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</si>
  <si>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 xml:space="preserve">Para el II trimestre de la vigencia 2025, el Plan de Gestión del proceso Gestion Corporativa Institucional alcanzó un nivel de desempeño del 92,98% y 54,19% acumulado para la vigencia. </t>
  </si>
  <si>
    <t>16 de octubre de 2025</t>
  </si>
  <si>
    <t xml:space="preserve">Para el III trimestre de la vigencia 2025, el Plan de Gestión del proceso Gestion Corporativa Institucional alcanzó un nivel de desempeño del  85,50% y 71,47% acumulado para la vigencia. </t>
  </si>
  <si>
    <t>19 de enero de 2026</t>
  </si>
  <si>
    <t xml:space="preserve">Para el IV trimestre de la vigencia 2025, el Plan de Gestión del proceso Gestion Corporativa Institucional alcanzó un nivel de desempeño del 94,90% y 95,71% acumulado para la vigencia. </t>
  </si>
  <si>
    <t>PLAN ESTRATÉGICO INSTITUCIONAL</t>
  </si>
  <si>
    <t>META</t>
  </si>
  <si>
    <t>INDICADOR</t>
  </si>
  <si>
    <t>POLÍTICA DE GESTIÓN Y DESEMPEÑO ASOCIADA</t>
  </si>
  <si>
    <t>FUENTE DE FINANCIACIÓN</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</si>
  <si>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</si>
  <si>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</si>
  <si>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</si>
  <si>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</si>
  <si>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</si>
  <si>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</si>
  <si>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</si>
  <si>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</si>
  <si>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</si>
  <si>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</si>
  <si>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</si>
  <si>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</si>
  <si>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</si>
  <si>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</si>
  <si>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</si>
  <si>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</si>
  <si>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</si>
  <si>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</si>
  <si>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</si>
  <si>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</si>
  <si>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</si>
  <si>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</si>
  <si>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</si>
  <si>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</si>
  <si>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</si>
  <si>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PROGRAMADO</t>
  </si>
  <si>
    <t>EJECUTADO</t>
  </si>
  <si>
    <t>RESULTADO DE LA MEDICIÓN</t>
  </si>
  <si>
    <t>ANÁLISIS DE AVANCE</t>
  </si>
  <si>
    <t xml:space="preserve">EVIDENCIA </t>
  </si>
  <si>
    <t>Propiciar la revolución del servicio público con criterios de calidad, calidez, eficacia, oportunidad, sostenibilidad y transformación digital.</t>
  </si>
  <si>
    <t>1</t>
  </si>
  <si>
    <t>Realizar tres (3) ejercicios de depuración de inventarios de conformidad con lo establecido en la Resolución DDC- 000001 de 2019 y la Resolución 1519 del 20 de noviembre de 2019, o normas que las sustituyan.</t>
  </si>
  <si>
    <t>Gestión</t>
  </si>
  <si>
    <t>Número de ejercicios de Depuración de Inventarios</t>
  </si>
  <si>
    <t xml:space="preserve">Número de ejercicios de depuración realizados </t>
  </si>
  <si>
    <t>3 ejercicios de depuración en la vigencia 2024</t>
  </si>
  <si>
    <t>Suma</t>
  </si>
  <si>
    <t>Ejercicios de Depuración de Inventarios</t>
  </si>
  <si>
    <t>Eficacia</t>
  </si>
  <si>
    <t>Política 6. Fortalecimiento organizacional y simplificación de procesos</t>
  </si>
  <si>
    <t>Gastos de Funcionamiento</t>
  </si>
  <si>
    <t>Informe Depuración de Inventarios (egreso)</t>
  </si>
  <si>
    <t>Resoluciones de baja de bienes.</t>
  </si>
  <si>
    <t>Dirección Administrativa</t>
  </si>
  <si>
    <t>No Programada</t>
  </si>
  <si>
    <t>Meta no programada</t>
  </si>
  <si>
    <t>A través de las resoluciones 0227 (07-04-2025), 0849 (18-12-2025) y 0850 (18-12-2025) se realizaron las correspondientes depuraciones programadas para la vigencia.</t>
  </si>
  <si>
    <t>Resolución 0227
Resolución 0849
Resolución 0850</t>
  </si>
  <si>
    <t>Se alcanzó un avance de 100,0% sobre el programado de la vigencia.</t>
  </si>
  <si>
    <t>2</t>
  </si>
  <si>
    <t>Realizar  mantenimiento al 100% de los push (138);   54 sanitarios,  25 orinales y 59 lavamanos del edificio bicentenario (destapando sifones)</t>
  </si>
  <si>
    <t>Porcentaje de Calibración y mantenimiento push de sanitarios, orinales y lavamanos</t>
  </si>
  <si>
    <t>(Número de push de  sanitarios, orinales y lavamanos del edificio bicentenario con mantenimiento/Número de push de  sanitarios, orinales y lavamanos del edificio bicentenario programados para mantenimiento)*100</t>
  </si>
  <si>
    <t>N/A</t>
  </si>
  <si>
    <t>Porcentaje de Calibración y mantenimiento Push</t>
  </si>
  <si>
    <t xml:space="preserve">Componente ambiental </t>
  </si>
  <si>
    <t>Reporte de mantenimiento de instalaciones</t>
  </si>
  <si>
    <t>Registro fotográfico</t>
  </si>
  <si>
    <t>Se cumplio con los porcentaje estipulado para el trimestre, de acuerdo con los requerimientos solicitados.</t>
  </si>
  <si>
    <t>Se adjuntan correos y registro fotografico como  evidencia del cumplimiento de las actividades reportadas.</t>
  </si>
  <si>
    <t>Se cumplió con el mantenimiento y ajuste depush de acuerdo con los requerimientos solicitados</t>
  </si>
  <si>
    <t>Se adjunta reporte como  evidencia del cumplimiento de las actividades reportadas.</t>
  </si>
  <si>
    <t>Se dio cumplimiento a la meta establecida a partir de la atención oportuna de los requerimientos de mantenimiento y del ajuste de los dispositivos push de las baterías de baños del edificio Bicentenario.</t>
  </si>
  <si>
    <t>Mantenimiento PUSH</t>
  </si>
  <si>
    <t>Se alcanzó un avance de 100,00% sobre el programado de la vigencia.</t>
  </si>
  <si>
    <t>3</t>
  </si>
  <si>
    <t>Realizar el mantenimiento al 100% de las luminarias con un bajo rendimiento del edificio bicentenario y demás inmuebles administrados por la Dirección.</t>
  </si>
  <si>
    <t>Porcentaje de Mantenimiento de las luminarias</t>
  </si>
  <si>
    <t>(Numero de luminarias reemplazadas/Numero de luminarias programadas)*100</t>
  </si>
  <si>
    <t>Mantenimiento luminarias</t>
  </si>
  <si>
    <t>Se tenia programado realizar el cambio de 31 luminarias durante el primer trimestre 2025, durante este trimestre se ejecuto lo programado y se cumplio la meta, esto se puede evidenciar en el registro fotografico descrito en el excel.</t>
  </si>
  <si>
    <t>Cuadro de excel con registro fotografico del antes, durante y después con la respectiva ubicación de cada cambio.</t>
  </si>
  <si>
    <t>0.0%</t>
  </si>
  <si>
    <t>Meta finalizada en III trimestre</t>
  </si>
  <si>
    <t>4</t>
  </si>
  <si>
    <t>Realizar la limpieza de todas las canales y bajantes del edificio Bicentenario y demás inmuebles administrados por la Dirección.</t>
  </si>
  <si>
    <t>Porcentaje de limpieza de canaletas</t>
  </si>
  <si>
    <t>(Numero de canaletas en donde se realizó limpieza/Número total de canaletas)*100</t>
  </si>
  <si>
    <t>Porcentaje de Limpieza de canaletas</t>
  </si>
  <si>
    <t>No programada</t>
  </si>
  <si>
    <t>Se cumplió con el manteniemiento de cubierta estipulado para este trimetre, teniendo en cuenta que se limpó toda la canaleta del edificio bicentenario, según el requerimiento solicitado.</t>
  </si>
  <si>
    <t>Se adjuntareporte  como  evidencia del cumplimiento de las actividades reportadas.</t>
  </si>
  <si>
    <t>Se alcanzó el cumplimiento total de la meta definida para el presente trimestre mediante la realización de la limpieza integral de todas las canaletas del Edificio Bicentenario. Asimismo, se estableció el compromiso de llevar a cabo una nueva jornada de limpieza en el mes de enero.</t>
  </si>
  <si>
    <t>Actividades Canaletas</t>
  </si>
  <si>
    <t>Liquidar o liberar el 90% de los contratos  identificados en la línea base de contratos.</t>
  </si>
  <si>
    <t>Porcentaje de liquidación de contratos de Obligaciones por Pagar o Liberación.</t>
  </si>
  <si>
    <t>(Número contratos liquidados o liberados/ Número total de contratos de la linea base)*100</t>
  </si>
  <si>
    <t>Pendiente, se incluye en el primer trimestre de la vigencia 2025.</t>
  </si>
  <si>
    <t>Creciente</t>
  </si>
  <si>
    <t>Porcentaje de contratos liquidados</t>
  </si>
  <si>
    <t>Política 5. Compras y Contratación Pública</t>
  </si>
  <si>
    <t>8179- Fortalecimiento de la gestión administrativa y operativa de la Secretaria Distrital de Gobierno Bogotá D.C.</t>
  </si>
  <si>
    <t xml:space="preserve">Actas de liquidación o formatos de liberación de los contratos. </t>
  </si>
  <si>
    <t>SECOPII</t>
  </si>
  <si>
    <t>Dirección de Contratación</t>
  </si>
  <si>
    <t xml:space="preserve">En el primer trimestre se reporta la suscripción de  (62) actas de liquidación y/ o liberación de saldo. El total de tramites radicados en la Dirección de Contratación es de ochenta y ocho (88) solicitudes que en porcentaje representa el 70% de avance del total radicado. </t>
  </si>
  <si>
    <t>Actas de Liquidación 
Actas de Liberación de Saldo</t>
  </si>
  <si>
    <t xml:space="preserve">En el segundo trimestre se reporta la suscripción de  (91) actas de liquidación y/ o liberación de saldo. </t>
  </si>
  <si>
    <t xml:space="preserve">En el tercer trimestre se reporta la suscripción de  (109) actas de liquidación y/ o liberación de saldo, así: Julio: 38, Agosto: 52, y  Septiembre: 19. </t>
  </si>
  <si>
    <t xml:space="preserve">En el cuarto trimestre se reporta la suscripción de  (12) actas de liquidación y/ o liberación de saldo. A través de la resolución 005 del 14 de octubre de 2025, resolución 006 del 23 de octubre de 2025 y resolución 007 del 20 de noviembre del 2025 se liberaron saldos de 158 contratos. </t>
  </si>
  <si>
    <t>Actas de Liquidación, Actas de Liberación de Saldo y Resoluciones</t>
  </si>
  <si>
    <t xml:space="preserve">Publicar en los términos de ley el 100% de los documentos precontractuales en la plataforma del Sistema Electrónico para la Contratación Pública – SECOP II. </t>
  </si>
  <si>
    <t xml:space="preserve">Porcentaje de documentos precontractuales publicados en los términos de ley. </t>
  </si>
  <si>
    <t>(Número de contratos con documentos precontractuales cargados en término en SECOPII / Número total de contratos con documentos precontractuales cargados en SECOPII)*100</t>
  </si>
  <si>
    <t>Constante</t>
  </si>
  <si>
    <t>Porcentaje de documentos cargados en término en SECOPII</t>
  </si>
  <si>
    <t>Informe de publicación de documentos cargados en SECOPII</t>
  </si>
  <si>
    <t xml:space="preserve">Durante el primer trimestre de la presente vigencia se suscribieron 920 contratos, y el 100% de los documentos precontractuales fueron debidamente publicados en la plataforma del Sistema Electrónico para la Contratación Pública – SECOP II. </t>
  </si>
  <si>
    <t>Listado de contratos publicados en SECOPII</t>
  </si>
  <si>
    <t xml:space="preserve">Durante el segundo trimestre de la presente vigencia se suscribieron 155  contratos, y el 100% de los documentos precontractuales fueron debidamente publicados en la plataforma del Sistema Electrónico para la Contratación Pública – SECOP II. </t>
  </si>
  <si>
    <t xml:space="preserve">Durante el tercer trimestre de la presente vigencia se suscribieron 337  contratos, y el 100% de los documentos precontractuales fueron debidamente publicados en la plataforma del Sistema Electrónico para la Contratación Pública – SECOP II. </t>
  </si>
  <si>
    <t xml:space="preserve">Durante el cuarto trimestre de la presente vigencia se suscribieron 85  contratos, y el 100% de los documentos precontractuales fueron debidamente publicados en la plataforma del Sistema Electrónico para la Contratación Pública – SECOP II. </t>
  </si>
  <si>
    <t xml:space="preserve">
Listado de Contratos Publicados en SECOPII</t>
  </si>
  <si>
    <t>Se alcanzó un avance de 81,25% sobre el programado de la vigencia.</t>
  </si>
  <si>
    <t xml:space="preserve">Realizar seguimiento sobre el estado del 100% de las necesidades incorporadas en PAA de la vigencia 2025. </t>
  </si>
  <si>
    <t>Porcentaje de cumplimiento de las reuniones de seguimiento al PAA</t>
  </si>
  <si>
    <t>(Numero de reuniones realizadas / Numero total de reuniones citadas)*100</t>
  </si>
  <si>
    <t>100%
(Información que se mantiene constante)</t>
  </si>
  <si>
    <t>Porcentaje reuniones citadas</t>
  </si>
  <si>
    <t xml:space="preserve">Memorandos y actas de reunión. </t>
  </si>
  <si>
    <t>PAA SDG</t>
  </si>
  <si>
    <t>Se llevó a cabo el seguimiento mensual con las áreas que tenían procesos incorporados en el PAA, con el fin de actualizar o validar el avance alcanzado.</t>
  </si>
  <si>
    <t xml:space="preserve">Memorandos y actas de reunicón </t>
  </si>
  <si>
    <t xml:space="preserve">Se realizó el seguimiento mensual con las áreas que presentan procesos incorporados en el PAA, realizando así actualización, incorporación y/o validación del avance realizado en cada necesidad. </t>
  </si>
  <si>
    <t>Memorandos y actas de reunión</t>
  </si>
  <si>
    <t>Se realizó el seguimiento mensual con las áreas que presentan procesos incorporados en el PAA, realizando así actualización, incorporación y/o validación del avance realizado en cada necesidad. </t>
  </si>
  <si>
    <t>Durante el cuarto trimestre de la presente vigencia se llevaron a cabo actualizaciones al Plan Anual de Adquisiciones (PAA), correspondientes a las versiones número 14, 15 y 16, las cuales fueron aprobadas en el Comité de Contratación No. 24, 26 y 30 respectivamente.</t>
  </si>
  <si>
    <t>Plan Anual de Adquisiciones
Actas de comité de contratación (24,25,26 y 30)</t>
  </si>
  <si>
    <t>Se alcanzó un avance de 100% sobre el programado de la vigencia.</t>
  </si>
  <si>
    <t>Enviar bimestralmente el 100 % de alertas a la supervisión sobre el estado de vencimiento de los contratos suscritos en la vigencia 2025.</t>
  </si>
  <si>
    <t xml:space="preserve">Porcentaje de alertas a la supervisión al vencimiento de los contratos </t>
  </si>
  <si>
    <t>(Número de alertas realizadas durante la vigencia/ Número total de alertas programadas en la vigencia)*100</t>
  </si>
  <si>
    <t xml:space="preserve">Porcentaje de alertas realizadas. </t>
  </si>
  <si>
    <t>Memorandos de alertas</t>
  </si>
  <si>
    <t>SIPSE</t>
  </si>
  <si>
    <t>Durante el primer trimestre se emitieron 19 memorandos de alertas de vencimiento sobre 99 contratos que finalizaban en los meses de febrero, marzo y abril de 2025. </t>
  </si>
  <si>
    <t xml:space="preserve">Durante el segundo trimestre se emitieron 13 memorandos de alertas de vencimiento sobre 68 contratos que finalizaban en los meses de mayo, junio y julio de 2025. </t>
  </si>
  <si>
    <t xml:space="preserve">Durante el tercer trimestre se emitieron 15 memorandos de alertas de vencimiento sobre 179 contratos que finalizaban en los meses de agosto, septiembre y octubre de 2025. </t>
  </si>
  <si>
    <t xml:space="preserve">
Durante el cuarto trimestre se emitieron 41 memorandos de alertas de vencimiento de contratos que finalizaban en los meses de noviembre y diciembre de 2025. </t>
  </si>
  <si>
    <t xml:space="preserve">
Memorandos de Alertas</t>
  </si>
  <si>
    <t>9</t>
  </si>
  <si>
    <t>Ejecutar el 100% de las solicitudes de giros y/o liberaciones de la Secretaría Distrital de Gobierno</t>
  </si>
  <si>
    <t>Porcentaje de ejecución de reservas presupuestales</t>
  </si>
  <si>
    <t>(Número de Reservas ejecutadas/Número de Reservas constituidas) * 100</t>
  </si>
  <si>
    <t>Información de compromiso sin giros con corte al 31 de diciembre 2024</t>
  </si>
  <si>
    <t>Porcentaje  ejecución de reservas</t>
  </si>
  <si>
    <t>Informe de Ejecución de Reservas Presupuestales</t>
  </si>
  <si>
    <t>Aplicativo SDH
SAP-BOGDATA, página web</t>
  </si>
  <si>
    <t>Dirección Financiera</t>
  </si>
  <si>
    <t>La Dirección Financiera tramitó las cuentas que fueron radicadas por los supervisores de los contratos y los gerentes de los proyectos.
Con corte al 31 de marzo de 2025,  se ejecutaron $10.424.600.171 de la reserva constituida equivalente a $13.492.504.037</t>
  </si>
  <si>
    <t>Ejecución de Reservas Presupuestales</t>
  </si>
  <si>
    <t>La Dirección Financiera tramitó las cuentas que fueron radicadas por los supervisores de los contratos y los gerentes de los proyectos.
Con corte al 30 de Junio de 2025,  se ejecutaron $12.738.749.640 de la reserva constituida equivalente a $13.492.504.037</t>
  </si>
  <si>
    <t>La Dirección Financiera tramitó las cuentas que fueron radicadas por los supervisores de los contratos y los gerentes de los proyectos.
Con corte al 30 de septiembre de 2025,  se ejecutaron $12.769.418.598 de la reserva constituida equivalente a $13.492.504.037</t>
  </si>
  <si>
    <t xml:space="preserve">
La Dirección Financiera tramitó las cuentas que fueron radicadas por los supervisores de los contratos y los gerentes de los proyectos. Con corte al 31 de  Diciembre 2025,  se ejecutaron $12.769.630.719 de la reserva constituida equivalente a $13.492.504.037</t>
  </si>
  <si>
    <t>10</t>
  </si>
  <si>
    <t>Publicar en la página web de la SDG los estados financieros trimestrales.</t>
  </si>
  <si>
    <t>Número de Publicaciones de los estados financieros realizadas</t>
  </si>
  <si>
    <t>4 publicaciones de los estados financieros vigencia 2024</t>
  </si>
  <si>
    <t>Número de Publicaciones realizadas</t>
  </si>
  <si>
    <t>Eficiencia</t>
  </si>
  <si>
    <t>Política 4. Gestión Presupuestal y Eficiencia del Gasto Público</t>
  </si>
  <si>
    <t>Estados Financieros</t>
  </si>
  <si>
    <t>Archivo Dirección Financiera
Página Web, sección Transparencia - presupuesto - Estados Financieros</t>
  </si>
  <si>
    <t>De acuerdo con la  Resolución,   CGN 356 del 30/diciembre/2022, en el primer trimiestre de la vigencia 2025, se publicaron en la página Web de la SDG los  Estados financieros correspondientes al I Trimestre de la vigencia 2025</t>
  </si>
  <si>
    <t>Estados financieros IV Trimestre 2024</t>
  </si>
  <si>
    <t>De acuerdo con la  Resolución,   CGN 356 del 30/diciembre/2022, en el primer trimestre de la vigencia 2025, se publicaron en la página Web de la SDG los  Estados financieros correspondientes al I Trimestre de la vigencia 2025</t>
  </si>
  <si>
    <t>Estados financieros I Trimestre 2025</t>
  </si>
  <si>
    <t>De acuerdo con la  Resolución,   CGN 356 del 30/diciembre/2022, en el primer trimestre de la vigencia 2025, se publicaron en la página Web de la SDG los  Estados financieros correspondientes al II Trimestre de la vigencia 2025</t>
  </si>
  <si>
    <t>Estados financieros II Trimestre 2025</t>
  </si>
  <si>
    <t>De acuerdo con la  Resolución,   CGN 356 del 30/diciembre/2022,  se publicaron en la página Web de la SDG los  Estados financieros correspondientes al III Trimestre de la vigencia 2025.
Los estados financieros correspondientes a IV trimestre será publicados el 20 de enero de 2026.</t>
  </si>
  <si>
    <t xml:space="preserve">
Estados financieros III Trimestre 2025</t>
  </si>
  <si>
    <t>11</t>
  </si>
  <si>
    <t>Realizar cuatro (4) seguimientos, uno por trimestre a las ejecución del presupuesto de gastos e inversiones de la SDG</t>
  </si>
  <si>
    <t>Número de seguimientos a la ejecución presupuestal</t>
  </si>
  <si>
    <t>Ejecución del presupuesto  vigencia 2024</t>
  </si>
  <si>
    <t>Número de seguimientos realizados</t>
  </si>
  <si>
    <t>Informe de Ejecución del PAC</t>
  </si>
  <si>
    <t>SAP</t>
  </si>
  <si>
    <t>El avance de la meta contiene el seguimiento  a las ejecución del presupuesto de gastos e inversiones de la SDG ejecutado con corte a 31 de marzo de 2025, tanto de recursos de vigencia como recursos de reservas. En este orden, se obtuvo la siguiente ejecución:
Ejecución por funcionamiento  I trimestre 2025:
Apropiados $192.225.000
Ejecutado     $41.637.000
Girado           $30.911.000
Ejecución por Inversión  I trimestre 2025:
Apropiados  $80.867.000
Ejecutado      $48.229.000
Girado             $2.606.000</t>
  </si>
  <si>
    <t>Informe Ejecución presupuestal</t>
  </si>
  <si>
    <t>El avance de la meta contiene el seguimiento  a las ejecución del presupuesto de gastos e inversiones de la SDG ejecutado con corte a 30 de junio de 2025, tanto de recursos de vigencia como recursos de reservas. En este orden, se obtuvo la siguiente ejecución:
Ejecución por funcionamiento II trimestre 2025:
Apropiados $ 192.224.706.000
Ejecutado     $ 90.141.152.172
Girado           $76.204.917.011
Ejecución por Inversión  II trimestre 2025:
Apropiados  $80.867.391.000
Ejecutado     $56.534.287.640
Girado          $19.022.189.644</t>
  </si>
  <si>
    <t>El avance de la meta contiene el seguimiento  a las ejecución del presupuesto de gastos e inversiones de la SDG ejecutado con corte a 30 de septiembre de 2025, tanto de recursos de vigencia como recursos de reservas. En este orden, se obtuvo la siguiente ejecución:
Ejecución por funcionamiento III trimestre 2025:
Apropiados $ 192.224.706.000
Ejecutado     $ 127.124.018.034
programado  $ 118.522.042.383
Ejecución por Inversión  III trimestre 2025:
Apropiados  $273.092.97.000
Ejecutado     $196.627.572.415
programado $156.240.073.985</t>
  </si>
  <si>
    <t>El avance de la meta contiene el seguimiento  a las ejecución del presupuesto de gastos e inversiones de la SDG ejecutado con corte a 31 de diciembre de 2025, tanto de recursos de vigencia como recursos de reservas. En este orden, se obtuvo la siguiente ejecución:
Ejecución por funcionamiento IV trimestre 2025:
Apropiados   $ 192.224.706.000
Ejecutado      $ 183.877.076.025
programado  $ 172.617.731.256
Ejecución por Inversión  IV trimestre 2025:
Apropiados  $80.867.391.000
Ejecutado     $75.734.453.857
programado $64.273.587.437</t>
  </si>
  <si>
    <t>Promover la transparencia, la integridad y la participación en la gestión pública, para mejorar la gobernabilidad democrática distrital y local.</t>
  </si>
  <si>
    <t>Alinear funcionalmente el 100% del Programa de Transparencia y Ética Pública (PTEP) con la normativa distrital y nacional vigente de acuerdo con el cronogrma establecido.</t>
  </si>
  <si>
    <t>Porcentaje de ejecución del cronograma de alineación del PTEP con la normativa distrital y nacional vigente.</t>
  </si>
  <si>
    <t>(Número de actividades ejecutadas / Numero de actividades programadas en el plan de trabajo anual)x100</t>
  </si>
  <si>
    <t>Porcentaje de ejecución de actividades del cronograma de alineación del PTEP</t>
  </si>
  <si>
    <t>Política 11. Transparencia, acceso a la información pública y lucha contra la corrupción</t>
  </si>
  <si>
    <t>8037- Implementación de acciones orientadas a la gestión pública efectiva y transparente en la Secretaria Distrital de Gobierno de Bogotá D.C.</t>
  </si>
  <si>
    <t>Reportes de Gestión trimestral</t>
  </si>
  <si>
    <t>Plan de trabajo anual</t>
  </si>
  <si>
    <t>Subsecretaría de Gestión Institucional</t>
  </si>
  <si>
    <t>Durante el trimestre se evidenció un avance estructural en la implementación del PTEP 2025, destacando la aprobación del programa, la construcción de la hoja de ruta institucional y la ejecución del 18% de las actividades programadas. Estos logros reflejan una adecuada planificación, articulación normativa y cumplimiento progresivo del cronograma establecido.</t>
  </si>
  <si>
    <t>Informe de gestión del triimestre</t>
  </si>
  <si>
    <t>Es importante mencionar que, aunque en el primer trimestre se tenía programado un 40% de avance, el acumulado al cierre del semestre es del 34%, conforme lo registrado en la hoja de ruta. Esto se debe a que continúa el proceso de selección de la herramienta de consulta en listas, lo cual ha limitado la implementación en el nivel central y las alcaldías locales. Adicionalmente, estamos a la espera de recibir algunas evidencias de actividades relacionadas con el PTEP 2025 para consolidar el informe final.
No obstante, durante el periodo de abril a junio de 2025, se avanzó en aspectos fundamentales para la sostenibilidad y efectividad del Programa de Transparencia y Ética Pública: se aprobó la hoja de ruta para la puesta en marcha de medidas de prevención, se ajustó el procedimiento institucional del PTEP conforme a nuevas disposiciones normativas y metodológicas, y se llevaron a cabo veintiun jornadas de capacitación para 787 servidores públicos y contratistas en el nivel central y en alcaldías locales. Así mismo, se realizó el análisis a los planes de acción de las alcaldías, se fortaleció la trazabilidad del programa y se avanzó en la publicación y evaluación del proceso de selección de la herramienta tecnológica de consulta en listas restrictivas, asegurando transparencia y cumplimiento de los requisitos exigidos.</t>
  </si>
  <si>
    <t>01. Inf. de Gestión II Trimestre 2025 Final.
02. Capacitaciones y Divulgaciones.
03. Actualización del PTEP.
04. Estudio Previo - Herramienta de Consulta.
05. Hoja de Ruta 2025.</t>
  </si>
  <si>
    <t>Entre enero y septiembre de 2025 se registra un avance acumulado del 62% de un 70% programado en la ejecución de las actividades del Programa de Transparencia y Ética Pública (PTEP).
Durante el trimestre julio-septiembre, el avance fue del 28%, correspondiente al desarrollo de acciones técnicas y de seguimiento que fortalecen la alineación del programa con la normativa distrital y nacional vigente.
En este periodo se realizaron actividades como la solicitud y validación de evidencias del PTEP, el ajuste del programa según observaciones del área de Control Interno, y la habilitación de la consulta ciudadana para recoger aportes sobre los ajustes efectuados.
También se adelantó la contratación y capacitación en el uso de la herramienta de Debida Diligencia, la creación de la categoría “caso HOLA”, la actualización del procedimiento y resolución sobre roles del Oficial y Comité de Cumplimiento, y la verificación de listas de chequeo del proceso contractual.
Asimismo, se elaboró el borrador de la encuesta de percepción de la corrupción prevista en la hoja de ruta.
Se aclara que la desviación frente al avance programado obedece a la ejecución de actividades no contempladas inicialmente, como el desarrollo del Plan de Cumplimiento en el marco del MGJA y la presentación de reportes institucionales del ITA, IGAB y el ITA requerido por la Veeduría Distrital, que demandaron esfuerzos adicionales.</t>
  </si>
  <si>
    <t>01.Inf. de Gestión III Trimestre 2025 Final.
02.Soporte de contratación de la herramienta
03.Ajuste al procedimiento de Debida Diligencia.
04.PTEP 2025 ajustado.
05.Publicación del PTEP para consulta ciudadana.
06.Verificación de listas de chequeo de contratación.
07.Formulario borrador de la encuesta de percepción de corrupción.
08.Hoja de Ruta 2025.</t>
  </si>
  <si>
    <t>Durante el periodo evaluado se adelantaron actividades de seguimiento, ajuste y cierre del Programa de Transparencia y Ética Pública (PTEP) 2025, orientadas a fortalecer la gestión institucional de la integridad y la transparencia. Se desarrollaron ejercicios de monitoreo a la ejecución del programa, que permitieron consolidar el informe de gestión del PTEP 2025 como insumo para el cierre institucional.
En el marco de estas actividades, se realizaron ajustes al Programa de Transparencia y Ética Pública, al Plan de Transparencia y al procedimiento asociado, asegurando su coherencia normativa, alineación con los lineamientos distritales y articulación con los procesos de planeación y gestión documental de la entidad.
De igual forma, se consolidó la operación y el cierre del proceso de debida diligencia en las alcaldías locales, garantizando la continuidad de accesos, permisos y controles en la herramienta dispuesta para tal fin, así como la trazabilidad de los procesos ejecutados durante la vigencia. Este proceso fue acompañado por jornadas de capacitación y refuerzo dirigidas al nivel central y territorial, fortaleciendo las capacidades institucionales para la gestión de los riesgos de corrupción, soborno y LA/FT.
Adicionalmente, se realizó la actualización del Manual SARLAFT y del Manual Antisoborno y Anticorrupción, así como la elaboración y ajuste de las matrices de riesgos, integrando los riesgos identificados, los controles existentes y las medidas definidas en el PTEP. Estas acciones permitieron consolidar los insumos técnicos necesarios para el cierre del programa y la formulación de acciones de mejora para la vigencia 2026.</t>
  </si>
  <si>
    <t>01. Informe Monitoreo el Programa de Transparencia y Ética Pública Final MAPA.
02. Aprobación de la OAP 24122025
03. Actualización procedimiento debida diligencia 29122025.
04. Solicitud de Accesos Debida Diligencia.
05. Capacitación Refuerzo DD asistencia 11-21-25.
06. Manual Antisoborno y Anticorrupción
07. Manual de SARLAFT
08. Mapa de riesgos - GESTION CORPORATIVA INSTITUCIONAL
09. Hoja de Ruta - MAPA 31122025</t>
  </si>
  <si>
    <t>Se alcanzó un avance de 95,00% sobre el programado de la vigencia.</t>
  </si>
  <si>
    <t xml:space="preserve">Reportar dos (2) seguimientos a la implementación de la Estrategia de trabajo inteligente en lo relacionado a los OKR, Puestos de trabajo Colaborativo y Pettfrenly </t>
  </si>
  <si>
    <t>Número de seguimiento a la implementación de la estrategía de Trabajo Inteligente, OKR, puesto de trabajo colaborativo y pettfrendly</t>
  </si>
  <si>
    <t>% de ejecución</t>
  </si>
  <si>
    <t>Dos (2) reportes anuales</t>
  </si>
  <si>
    <t>Reporte a la Subsecretaría de gestión Institucional</t>
  </si>
  <si>
    <t>Durante el segundo trimestre de 2025 se ha dado continuidad al seguimiento mensual de la estrategia de Trabajo Inteligente a través del monitoreo de OKR en las alcaldías locales y direcciones de la Secretaría Distrital de Gobierno. Este ejercicio ha permitido identificar avances significativos en la formulación, ajuste y ejecución de objetivos estratégicos en cada equipo de trabajo.
Se resalta la realización de actividades clave que fortalecen la implementación de la estrategia:
Feria Pet Friendly, en articulación con IDPYBA, promoviendo ambientes laborales empáticos e inclusivos.
Pausas literarias en alianza con BiblioRed y la Biblioteca Pública La Peña, como espacios de bienestar y formación.
Estas acciones contribuyen directamente al fortalecimiento de una cultura institucional basada en el bienestar, la productividad y la corresponsabilidad. El avance general es positivo y permite proyectar una consolidación progresiva de la estrategia en los próximos meses.</t>
  </si>
  <si>
    <t>Durante el cuarto trimestre de 2025 se mantuvo de manera sostenida el seguimiento mensual a la estrategia de Trabajo Inteligente, a través del monitoreo y análisis de los Objetivos y Resultados Clave (OKR) implementados en las alcaldías locales y en las distintas direcciones de la Secretaría Distrital de Gobierno. Este proceso permitió no solo verificar el nivel de avance de cada objetivo, sino también acompañar a los equipos de trabajo en la revisión, ajuste y fortalecimiento de sus metas estratégicas, garantizando una mayor coherencia entre la planeación y la ejecución operativa. Como resultado de este ejercicio, se evidenciaron avances significativos en la apropiación de la metodología OKR por parte de los equipos, así como una mejora progresiva en la definición de prioridades, la medición de resultados y la articulación de acciones orientadas al cumplimiento de los objetivos institucionales.
De manera complementaria, se desarrollaron pausas literarias en articulación con BiblioRed y la Biblioteca Pública La Peña, concebidas como espacios de bienestar, formación y encuentro, orientados a promover la lectura, la reflexión y el fortalecimiento de habilidades socioemocionales de los servidores públicos, en coherencia con los principios del Trabajo Inteligente.
En conjunto, estas acciones contribuyen al fortalecimiento de una cultura institucional que reconoce el bienestar como un eje fundamental para la productividad, fomenta la corresponsabilidad en el cumplimiento de metas y promueve prácticas laborales más eficientes y humanas. El balance general del periodo es positivo y permite proyectar una consolidación gradual y sostenida de la estrategia de Trabajo Inteligente en la entidad.</t>
  </si>
  <si>
    <t>Matriz de Seguimiento OKR 2025 4 Trimestre
Pausas literarias 2 semestre</t>
  </si>
  <si>
    <t>Asegurar la sostenibilidad y mejora del sistema integrado de planeación y gestión del proceso SGI, a través del apoyo para el cumplimiento de los cronogramas programados a los Planes y procesos de las Direcciones de la SGI, correponde al porcentaje de cumplimiento del cronograma</t>
  </si>
  <si>
    <t>Cronogramas cumplidos</t>
  </si>
  <si>
    <t>(Cronogramas cumplidos / Cronogramas establecidos) * 100</t>
  </si>
  <si>
    <t>Porcentaje</t>
  </si>
  <si>
    <t>Política 3. Planeación institucional</t>
  </si>
  <si>
    <t>Reporte trimestral de actualización documental proceso GCI</t>
  </si>
  <si>
    <t>reporte trimestral de actualización proceso GCI</t>
  </si>
  <si>
    <t>Durante el trimestre se apoyo en la formulación de cronogramas y planes, así como en el seguimiento al cumpllimiento de los temas MIPG del proceso de Gestión Corporativa Institucional y de las dependencias de la SGI de otros procesos</t>
  </si>
  <si>
    <t xml:space="preserve">informe, con imagénes de parte de las actividades, en cuanto al cronograma de documentación, faltó dos documentos por publicar uno de ellos terminado, pero en revisión de última hora </t>
  </si>
  <si>
    <t>Se atendieron la totalidad de actividades que permitió apoyar a las dependencias del proceso de gestión Corporativa Institucional, en la elaboración y actualización de documentos. 
Asi mismo, la entrega de los diferentes reportes solicitados para asegurar el cumplimiento de MIPG.
Las actividades comprenden el proceso GCI y subsidiariamente los procesos en los que la Subsecratria es líder, SAC, GTH, GTI y GD.</t>
  </si>
  <si>
    <t>archivo resumen de actividades que tienen como soporte los correos que las originan</t>
  </si>
  <si>
    <t>Se entregó en los tiempos establecidos la información de monitoreo requerida
Se realiza seguimiento a la documentación generada por la Subsecretaría de Gestión Institucional</t>
  </si>
  <si>
    <t>PDF de entrega de información.
Excel de seguimiento de documentación</t>
  </si>
  <si>
    <t xml:space="preserve">Se entregó la información solicitada al proceso de Gestión Corporativa Institucional, para el cumplimiento de planes y metas propuestos.
Para la documentación se hace revisión de cerca de 158, no es posible incluirlos en un cronograma  por la dinámica de la Subsecretaría, sin embargo, el tramite de la documentación es necesario para el funcionamiento.
Se entrega la información pertinente para programación de planes institucionales  e interinstitucionales
Se atendió visita de auditoria de MIPG, sin hallazgos al proceso </t>
  </si>
  <si>
    <t>archivo pdf con resumen de correos de entrega de información solicitada al proceso GCI 
archivo excel de documentación tramitada</t>
  </si>
  <si>
    <t>Se alcanzó un avance de 98,75% sobre el programado de la vigencia.</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</si>
  <si>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</si>
  <si>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</si>
  <si>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</si>
  <si>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</si>
  <si>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</si>
  <si>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</si>
  <si>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</si>
  <si>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</si>
  <si>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Aplica</t>
  </si>
  <si>
    <t xml:space="preserve">Reporte de cumplimiento porcentual de los criterios ambientales </t>
  </si>
  <si>
    <t>Herramienta de medición de criterios ambientales</t>
  </si>
  <si>
    <t>Aplicación de la meta: dependencias del proceso.
Reporte de la meta: Oficina Asesora de Planeación</t>
  </si>
  <si>
    <t xml:space="preserve">Dirección Financiera: Calificación 83%
Reporte consumo de papel: Información al día con corte a 30 de abril de 2025.
Impresiones: Presenta una disminución del 34% en comparación con el periodo enero-mayo 2024.
Participación en actividades: 
Circular 26 : de 25 personas de la dependencia participo 1 persona.
Economía circular:de 25 personas de la dependencia participo 1 persona.
Semana ambiental: de 25 personas de la dependencia participaron 4 personas.
Campaña puesto a puesto: reciben puntuación máxima por su participación 
Adopta tu punto ecológico: En las inspecciones efectuados el 06 de mayo y 13 de junio se identificó mezcla en dos de tres contenedores.
Socialización Sistema de Gestión Ambiental: de 25 personas de la dependencia participaron 20 personas, representan el 80% de participación.
Indicadores de agua y energía: De acuerdo con reporte con corte a 30 de mayo de 2025 presentado en Comité Institucional de Gestión y Desempeño se van cumpliendo las meta de consumo de agua 1m3 y energía 38 kw/h
Subsecretaria de Gestión Institucional: Calificación 69%
Reporte consumo de papel: Información al día con corte a 30 de mayo de 2025.
Impresiones: Presenta un aumento del 191,6 % en comparación con el periodo enero-mayo 2024.
Participación en actividades: 
Circular 26 : de 44 personas de la dependencia participaron 16 personas.
Economía circular:de 44 personas de la dependencia participo 1 persona.
Semana ambiental: de 44 personas de la dependencia participaron 3 personas.
Campaña puesto a puesto: reciben puntuación máxima por su participación 
Adopta tu punto ecológico: En las inspecciones efectuados el 06 de mayo y 13 de junio se identificó mezcla en tres de tres contenedores.
Socialización Sistema de Gestión Ambiental: de 44 personas de la dependencia participaron 24 personas, representan el 55% de participación.
Indicadores de agua y energía: De acuerdo con reporte con corte a 30 de mayo de 2025 presentado en Comité Institucional de Gestión y Desempeño se van cumpliendo las meta de consumo de agua 1m3 y energía 38 kw/h
Dirección de contratación: Calificación 80%
Reporte consumo de papel:  Información al día con corte a 30 de mayo de 2025.
Impresiones: Presenta uns disminución en las impresiones del 7,21 % en comparación con el periodo enero-mayo 2024.
Participación en actividades: 
Circular 26 : de 33 personas de la dependencia participaron 2 personas.
Economía circular:de 33 personas de la dependencia participaron 0 personas.
Semana ambiental: de 33 personas de la dependencia  participaron 0 personas.
Campaña puesto a puesto: reciben puntuación máxima por su participación 
Adopta tu punto ecológico: En las inspecciones efectuados el 06 de mayo y 13 de junio se identificó mezcla en dos de tres contenedores.
Socialización Sistema de Gestión Ambiental: de 33 personas de la dependencia participaron 30 personas, representan el 91% de participación.
Indicadores de agua y energía: De acuerdo con reporte con corte a 30 de mayo de 2025 presentado en Comité Institucional de Gestión y Desempeño se van cumpliendo las meta de consumo de agua 1m3 y energía 38 kw/h
</t>
  </si>
  <si>
    <t>Reporte realizado por la OAP - Gestión Ambiental el día 07-07-2025 a traves de correo electrónico.</t>
  </si>
  <si>
    <t xml:space="preserve">Subsecretaria de Gestión Institucional: Calificación 73%
Reporte consumo de papel: Información con corte a 31 de octubre de 2025.
Impresiones: Presenta una disminución del 1,72% en comparación con el periodo julio-noviembre 2024
Participación en actividades: 
Socialización reglamentos técnicos seguridad eléctrica en casa: participación de 1 persona de los 46 servidores de la dependencia
Jornada cultura del agua y estrategias para el consumo sostenible: participación de 0 personas de los 46 servidores de la dependencia
Campaña puesto a puesto: reciben puntuación máxima por su participación 
Adopta tu punto ecológico:  En las inspecciones efectuados el 22 de agosto y 19 de diciembre se identificó mezcla en dos de tres contenedores.
Indicadores de agua y energía: De acuerdo con reporte con corte a 30 de mayo de 2025 presentado en Comité Institucional de Gestión y Desempeño se van cumpliendo las meta de consumo de agua 1m3 y energía 38 kw/h
Dirección Financiera: Calificación 62%
Reporte consumo de papel: No realizan reporte
Impresiones: Presenta una disminución del 22, 23% en comparación con el periodo julio-noviembre 2024.
Participación en actividades: 
Socialización reglamentos técnicos seguridad eléctrica en casa: participación de 0 personas de los 27 servidores de la dependencia
Jornada cultura del agua y estrategias para el consumo sostenible: participación de 0 personas de los 27 servidores de la dependencia
Campaña puesto a puesto: reciben puntuación máxima por su participación 
Adopta tu punto ecológico: En las inspecciones efectuados el 22 de agosto y 19 de diciembre se identificó mezcla en dos de tres contenedores.
Indicadores de agua y energía: De acuerdo con reporte con corte a 30 de mayo de 2025 presentado en Comité Institucional de Gestión y Desempeño se van cumpliendo las meta de consumo de agua 1m3 y energía 38 kw/h
Dirección Contratación: Calificación 62%
Reporte consumo de papel: Información al día con corte a 30 de noviembre de 2025.
Impresiones: Presenta un aumento del 15, 46% en comparación con el periodo julio-noviembre 2024.
Participación en actividades: 
Socialización reglamentos técnicos seguridad eléctrica en casa: participación de 1 persona de los 30 servidores de la dependencia
Jornada cultura del agua y estrategias para el consumo sostenible: participación de 0 personas de los 30 servidores de la dependencia
Campaña puesto a puesto: reciben puntuación máxima por su participación 
Adopta tu punto ecológico: En las inspecciones efectuados el 22 de agosto y 19 de diciembre se identificó mezcla en dos de tres contenedores.
Indicadores de agua y energía: De acuerdo con reporte con corte a 30 de mayo de 2025 presentado en Comité Institucional de Gestión y Desempeño se van cumpliendo las meta de consumo de agua 1m3 y energía 38 kw/h
</t>
  </si>
  <si>
    <t>Reporte de la Oficina Asesora de Planeacción - Gestión Ambiental del 31-12-2025</t>
  </si>
  <si>
    <t>Se alcanzó un avance de 89,38%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</si>
  <si>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</si>
  <si>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</si>
  <si>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</si>
  <si>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</si>
  <si>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</si>
  <si>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Herramienta de actualización documental</t>
  </si>
  <si>
    <t xml:space="preserve">Casos Hola de actualización generados
Listado Maestro de Documentos 
Matiz </t>
  </si>
  <si>
    <t>Aplicación de la meta: Dependencias del proceso.
Reporte de la meta:  Oficina Asesora de Planeación</t>
  </si>
  <si>
    <t>Realizó la actualización de 1 documento de 1 documento programado.</t>
  </si>
  <si>
    <t>Reporte OAP-SG actualización documental por proceso</t>
  </si>
  <si>
    <t>No se cumplió con la programación trimestral.</t>
  </si>
  <si>
    <t>Reporte realizado por la OAP - Gestión por Procesos el día 03-07-2025 a traves de correo electrónico.</t>
  </si>
  <si>
    <t>Según medicion de la meta de actualizacion documental del grupo de Sistema de gestion</t>
  </si>
  <si>
    <t xml:space="preserve">Reporte meta de actualizacion documental - Listado Maestro de documentos </t>
  </si>
  <si>
    <t xml:space="preserve">No se cumplió con la actualización de los documentos programados para IV trimestre de 2025. </t>
  </si>
  <si>
    <t>Reporte de la Oficina Asesora de Planeacción - Procesos de Gestión del 05-01-2026</t>
  </si>
  <si>
    <t xml:space="preserve">Se alcanzó un avance de 20,33% sobre el programado de la vigencia.
</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</si>
  <si>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</si>
  <si>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</si>
  <si>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</si>
  <si>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</si>
  <si>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</si>
  <si>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</si>
  <si>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</si>
  <si>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t>
  </si>
  <si>
    <t xml:space="preserve">El proceso /alcaldía local  realizó jornada de capacitación sobre el Sistema de gestión acorde con lo programado. </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</si>
  <si>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</si>
  <si>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</si>
  <si>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</si>
  <si>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</si>
  <si>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</si>
  <si>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</si>
  <si>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</si>
  <si>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</si>
  <si>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</si>
  <si>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Subsecretaría de Gestión Institucional, la Dirección Financiera y la Dirección de Contratación.</t>
  </si>
  <si>
    <t>Reporte SGI-SAC de seguimiento a requerimientos ciudadanos por dependencia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</si>
  <si>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</si>
  <si>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</si>
  <si>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</si>
  <si>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</si>
  <si>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</si>
  <si>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</si>
  <si>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</si>
  <si>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2 de 2 requerimientos tipificados como derecho de petición ciudadano en los aplicativos Bogotá Te Escucha y ORFEO asignados.
Corresponde a la Subsecretaría de Gestión Institucional, la Dirección Financiera y la Dirección de Contratación.</t>
  </si>
  <si>
    <t>SGI: Se gestionó oportunamente 2 de 2 solicitudes registradas.
DF: Se gestionó oportunamente 0 de 0 solicitudes registradas.
DA: Se gestionó oportunamente 0 de 0 solicitudes registradas.</t>
  </si>
  <si>
    <t>Reporte realizado por la SGI-SAC el día 08-07-2025 a traves de memorando 20254600258433.</t>
  </si>
  <si>
    <t xml:space="preserve">Dio respuesta a todos los requerimienots instaurados durante el periodo </t>
  </si>
  <si>
    <t>Radicado No. 20254600383923
Fecha: 07-10/2025</t>
  </si>
  <si>
    <t>No hubo requerimientos asignados para el periodo.</t>
  </si>
  <si>
    <t>Reporte de la Subsecretaría de Gestión Institucional - Servicio de Atención a la Ciudadanía del 06-01-2026.</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</si>
  <si>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</si>
  <si>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</si>
  <si>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</si>
  <si>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</si>
  <si>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</si>
  <si>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</si>
  <si>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</si>
  <si>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SGI: Entregaron la matriz de activos y tiene visto bueno del jefe. 100%.
DF: Entregaron la matriz de activos y tiene visto bueno del jefe. 100%.
DA: Entregaron la matriz de activos y tiene visto bueno del jefe. 100%.</t>
  </si>
  <si>
    <t>Reporte realizado por la DTI el día 02-07-2025 a traves 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</si>
  <si>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</si>
  <si>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</si>
  <si>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</si>
  <si>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</si>
  <si>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</si>
  <si>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</si>
  <si>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Dirección de Contratación: Entregó la matriz de riesgos con aprobación del respectivo jefe.
Dirección Financiera: Seguridad de la información les realizó observaciones y no entregaron la matriz de riesgos finalizada
Subsecretaría de Gestión Institucional*: Entregó la matriz de riesgos con aprobación del respectivo jefe.</t>
  </si>
  <si>
    <t>Reporte de la Dirección de Tecnología e Información del 26-12-2025.</t>
  </si>
  <si>
    <t>Se alcanzó un avance de 90,0% sobre el programado de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</si>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</sst>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0.0"/>
  </numFmts>
  <fonts count="19">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rgb="FF000000"/>
      <name val="Calibri Light"/>
      <family val="2"/>
    </font>
    <font>
      <sz val="11"/>
      <name val="Calibri Light"/>
      <family val="2"/>
    </font>
    <font>
      <sz val="11"/>
      <color rgb="FF000000"/>
      <name val="Calibri Light"/>
      <family val="2"/>
      <scheme val="major"/>
    </font>
    <font>
      <sz val="11"/>
      <color rgb="FF0070C0"/>
      <name val="Aptos Narrow"/>
      <charset val="1"/>
    </font>
    <font>
      <sz val="11"/>
      <color theme="8" tint="-0.249977111117893"/>
      <name val="Calibri Light"/>
      <family val="2"/>
      <scheme val="major"/>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cellStyleXfs>
  <cellXfs count="16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3" fillId="0" borderId="1" xfId="0" applyFont="1" applyBorder="1" applyAlignment="1" applyProtection="1">
      <alignment horizontal="center" vertical="center" wrapText="1"/>
      <protection hidden="1"/>
    </xf>
    <xf numFmtId="0" fontId="3" fillId="0" borderId="1" xfId="0" applyFont="1" applyBorder="1" applyAlignment="1">
      <alignment horizontal="center" vertical="center" wrapText="1"/>
    </xf>
    <xf numFmtId="0" fontId="15"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0" fontId="16" fillId="0" borderId="1" xfId="0" applyFont="1" applyBorder="1" applyAlignment="1">
      <alignment horizontal="justify" vertical="center" wrapText="1"/>
    </xf>
    <xf numFmtId="3" fontId="1" fillId="0" borderId="1" xfId="0" applyNumberFormat="1" applyFont="1" applyBorder="1" applyAlignment="1">
      <alignment horizontal="center" vertical="center" wrapText="1"/>
    </xf>
    <xf numFmtId="41" fontId="3" fillId="0" borderId="1" xfId="3" applyFont="1" applyFill="1" applyBorder="1" applyAlignment="1" applyProtection="1">
      <alignment horizontal="center" vertical="center" wrapText="1"/>
      <protection hidden="1"/>
    </xf>
    <xf numFmtId="41" fontId="3" fillId="0" borderId="1" xfId="3" applyFont="1" applyBorder="1" applyAlignment="1" applyProtection="1">
      <alignment horizontal="center" vertical="center" wrapText="1"/>
      <protection hidden="1"/>
    </xf>
    <xf numFmtId="1" fontId="3" fillId="0" borderId="1" xfId="0" applyNumberFormat="1" applyFont="1" applyBorder="1" applyAlignment="1">
      <alignment horizontal="center" vertical="center" wrapText="1"/>
    </xf>
    <xf numFmtId="0" fontId="3" fillId="0" borderId="1" xfId="0" applyFont="1" applyBorder="1" applyAlignment="1" applyProtection="1">
      <alignment horizontal="left" vertical="center" wrapText="1"/>
      <protection hidden="1"/>
    </xf>
    <xf numFmtId="0" fontId="1" fillId="0" borderId="1" xfId="0" applyFont="1" applyBorder="1" applyAlignment="1">
      <alignment horizontal="left" vertical="center" wrapText="1"/>
    </xf>
    <xf numFmtId="1" fontId="5" fillId="9" borderId="1" xfId="1" applyNumberFormat="1" applyFont="1" applyFill="1" applyBorder="1" applyAlignment="1">
      <alignment horizontal="justify" vertical="center"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9" fontId="15" fillId="9" borderId="3" xfId="0" applyNumberFormat="1" applyFont="1" applyFill="1" applyBorder="1" applyAlignment="1">
      <alignment horizontal="center" vertical="center" wrapText="1"/>
    </xf>
    <xf numFmtId="9"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left" vertical="center" wrapText="1"/>
    </xf>
    <xf numFmtId="0" fontId="14" fillId="0" borderId="1" xfId="0" applyFont="1" applyBorder="1" applyAlignment="1">
      <alignment vertical="center" wrapText="1"/>
    </xf>
    <xf numFmtId="0" fontId="14" fillId="0" borderId="3" xfId="0" applyFont="1" applyBorder="1" applyAlignment="1">
      <alignment vertical="center" wrapText="1"/>
    </xf>
    <xf numFmtId="9"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9" fontId="10" fillId="3" borderId="1" xfId="0" applyNumberFormat="1" applyFont="1" applyFill="1" applyBorder="1" applyAlignment="1">
      <alignment horizontal="right" vertical="center" wrapText="1"/>
    </xf>
    <xf numFmtId="10" fontId="7" fillId="3" borderId="1" xfId="0" applyNumberFormat="1" applyFont="1" applyFill="1" applyBorder="1" applyAlignment="1">
      <alignment horizontal="right" vertical="center" wrapText="1"/>
    </xf>
    <xf numFmtId="0" fontId="6" fillId="3" borderId="1" xfId="0" applyFont="1" applyFill="1" applyBorder="1" applyAlignment="1">
      <alignment vertical="center" wrapText="1"/>
    </xf>
    <xf numFmtId="9" fontId="8" fillId="2" borderId="1" xfId="1" applyFont="1" applyFill="1" applyBorder="1" applyAlignment="1">
      <alignment horizontal="right" vertical="center" wrapText="1"/>
    </xf>
    <xf numFmtId="10" fontId="9" fillId="2" borderId="1" xfId="0" applyNumberFormat="1" applyFont="1" applyFill="1" applyBorder="1" applyAlignment="1">
      <alignment horizontal="right" vertical="center" wrapText="1"/>
    </xf>
    <xf numFmtId="0" fontId="8" fillId="2" borderId="1" xfId="0" applyFont="1" applyFill="1" applyBorder="1" applyAlignment="1">
      <alignment vertical="center" wrapText="1"/>
    </xf>
    <xf numFmtId="1" fontId="5" fillId="0" borderId="1" xfId="0" applyNumberFormat="1" applyFont="1" applyBorder="1" applyAlignment="1">
      <alignment horizontal="right" vertical="center" wrapText="1"/>
    </xf>
    <xf numFmtId="1"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165" fontId="5"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65" fontId="3"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1" fillId="0" borderId="1" xfId="0" applyNumberFormat="1" applyFont="1" applyBorder="1" applyAlignment="1">
      <alignment horizontal="right" vertical="center" wrapText="1"/>
    </xf>
    <xf numFmtId="164" fontId="3"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0" fontId="2" fillId="0" borderId="1" xfId="0" applyFont="1" applyBorder="1" applyAlignment="1">
      <alignment horizontal="center" vertical="center" wrapText="1"/>
    </xf>
    <xf numFmtId="165" fontId="1" fillId="0" borderId="1" xfId="0" applyNumberFormat="1" applyFont="1" applyBorder="1" applyAlignment="1">
      <alignment horizontal="right" vertical="center" wrapText="1"/>
    </xf>
    <xf numFmtId="10" fontId="6" fillId="0" borderId="0" xfId="0" applyNumberFormat="1" applyFont="1" applyAlignment="1">
      <alignment wrapText="1"/>
    </xf>
    <xf numFmtId="0" fontId="1" fillId="0" borderId="0" xfId="0" applyFont="1" applyAlignment="1">
      <alignment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5" fillId="0" borderId="1" xfId="1"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6" fillId="3" borderId="1" xfId="0" applyFont="1" applyFill="1" applyBorder="1" applyAlignment="1">
      <alignment horizontal="right" wrapText="1"/>
    </xf>
    <xf numFmtId="9" fontId="5" fillId="0" borderId="1" xfId="0" applyNumberFormat="1" applyFont="1" applyBorder="1" applyAlignment="1">
      <alignment horizontal="justify" vertical="center" wrapText="1"/>
    </xf>
    <xf numFmtId="0" fontId="17" fillId="0" borderId="0" xfId="0" applyFont="1" applyAlignment="1">
      <alignment vertical="center" wrapText="1"/>
    </xf>
    <xf numFmtId="0" fontId="1" fillId="0" borderId="1" xfId="0" applyFont="1" applyBorder="1" applyAlignment="1">
      <alignment horizontal="justify" vertical="top" wrapText="1"/>
    </xf>
    <xf numFmtId="0" fontId="1" fillId="9" borderId="1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9" borderId="17" xfId="0" applyFont="1" applyFill="1" applyBorder="1" applyAlignment="1">
      <alignment horizontal="center" vertical="center" wrapText="1"/>
    </xf>
    <xf numFmtId="1" fontId="3" fillId="0" borderId="1" xfId="2" applyNumberFormat="1" applyFont="1" applyFill="1" applyBorder="1" applyAlignment="1" applyProtection="1">
      <alignment horizontal="right" vertical="center" wrapText="1"/>
      <protection hidden="1"/>
    </xf>
    <xf numFmtId="9" fontId="15" fillId="0" borderId="1" xfId="0" applyNumberFormat="1" applyFont="1" applyBorder="1" applyAlignment="1">
      <alignment horizontal="center" vertical="center" wrapText="1"/>
    </xf>
    <xf numFmtId="0" fontId="18" fillId="0" borderId="1" xfId="0" applyFont="1" applyBorder="1" applyAlignment="1">
      <alignment horizontal="justify" vertical="center" wrapText="1"/>
    </xf>
    <xf numFmtId="0" fontId="1" fillId="9" borderId="1" xfId="0" applyFont="1" applyFill="1" applyBorder="1" applyAlignment="1">
      <alignment horizontal="justify" vertical="center" wrapText="1"/>
    </xf>
    <xf numFmtId="164" fontId="1" fillId="9" borderId="1" xfId="0" applyNumberFormat="1" applyFont="1" applyFill="1" applyBorder="1" applyAlignment="1">
      <alignment horizontal="right" vertical="center" wrapText="1"/>
    </xf>
    <xf numFmtId="10" fontId="1" fillId="9" borderId="1" xfId="0" applyNumberFormat="1" applyFont="1" applyFill="1" applyBorder="1" applyAlignment="1">
      <alignment horizontal="right"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1" fillId="9" borderId="7"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1" fillId="9" borderId="15"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3"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0" borderId="14"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0]" xfId="2" builtinId="6"/>
    <cellStyle name="Millares [0] 2" xfId="3" xr:uid="{00000000-0005-0000-0000-000001000000}"/>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monicaposso/UGPP/CUENTA/Octubre2024/C:/Users/usuario/Downloads/Plan%20de%20Gesti&#243;n%20Institucional%202025%20-%20Direcci&#243;n%20de%20Contrataci&#243;n%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39"/>
  <sheetViews>
    <sheetView tabSelected="1" topLeftCell="AJ21" zoomScale="90" zoomScaleNormal="90" workbookViewId="0">
      <selection activeCell="AN22" sqref="AN22:AO22"/>
    </sheetView>
  </sheetViews>
  <sheetFormatPr defaultColWidth="10.85546875" defaultRowHeight="15"/>
  <cols>
    <col min="1" max="1" width="4.140625" style="1" customWidth="1"/>
    <col min="2" max="2" width="25.42578125" style="1" customWidth="1"/>
    <col min="3" max="3" width="12.7109375" style="1" customWidth="1"/>
    <col min="4" max="4" width="44.28515625" style="1" bestFit="1" customWidth="1"/>
    <col min="5" max="5" width="10.85546875" style="1" customWidth="1"/>
    <col min="6" max="6" width="24.42578125" style="1" customWidth="1"/>
    <col min="7" max="7" width="23.42578125" style="1" customWidth="1"/>
    <col min="8" max="8" width="13.7109375" style="1" customWidth="1"/>
    <col min="9" max="9" width="18.42578125" style="1" customWidth="1"/>
    <col min="10" max="10" width="15.85546875" style="1" customWidth="1"/>
    <col min="11" max="14" width="7.28515625" style="1" customWidth="1"/>
    <col min="15" max="15" width="22.42578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42578125" style="1" customWidth="1"/>
    <col min="25" max="25" width="40.28515625" style="1" customWidth="1"/>
    <col min="26" max="29" width="16.42578125" style="1" customWidth="1"/>
    <col min="30" max="30" width="33.42578125" style="1" customWidth="1"/>
    <col min="31" max="34" width="16.42578125" style="1" customWidth="1"/>
    <col min="35" max="35" width="43.7109375" style="1" customWidth="1"/>
    <col min="36" max="36" width="16.42578125" style="1" customWidth="1"/>
    <col min="37" max="38" width="22" style="1" customWidth="1"/>
    <col min="39" max="39" width="16.42578125" style="1" customWidth="1"/>
    <col min="40" max="40" width="34.85546875" style="1" customWidth="1"/>
    <col min="41" max="43" width="16.42578125" style="1" customWidth="1"/>
    <col min="44" max="44" width="21.42578125" style="1" customWidth="1"/>
    <col min="45" max="45" width="39.42578125" style="1" customWidth="1"/>
    <col min="46" max="46" width="20.85546875" style="1" customWidth="1"/>
    <col min="47" max="16384" width="10.85546875" style="1"/>
  </cols>
  <sheetData>
    <row r="1" spans="1:46" s="36" customFormat="1" ht="70.5" customHeight="1">
      <c r="A1" s="124" t="s">
        <v>0</v>
      </c>
      <c r="B1" s="125"/>
      <c r="C1" s="125"/>
      <c r="D1" s="125"/>
      <c r="E1" s="125"/>
      <c r="F1" s="125"/>
      <c r="G1" s="125"/>
      <c r="H1" s="125"/>
      <c r="I1" s="125"/>
      <c r="J1" s="125"/>
      <c r="K1" s="126" t="s">
        <v>1</v>
      </c>
      <c r="L1" s="127"/>
      <c r="M1" s="127"/>
      <c r="N1" s="127"/>
      <c r="O1" s="128"/>
      <c r="AT1" s="1"/>
    </row>
    <row r="2" spans="1:46" s="38" customFormat="1" ht="23.45" customHeight="1">
      <c r="A2" s="130" t="s">
        <v>2</v>
      </c>
      <c r="B2" s="131"/>
      <c r="C2" s="131"/>
      <c r="D2" s="131"/>
      <c r="E2" s="131"/>
      <c r="F2" s="131"/>
      <c r="G2" s="131"/>
      <c r="H2" s="131"/>
      <c r="I2" s="131"/>
      <c r="J2" s="131"/>
      <c r="K2" s="37"/>
      <c r="L2" s="37"/>
      <c r="M2" s="37"/>
      <c r="N2" s="37"/>
      <c r="O2" s="37"/>
      <c r="AT2" s="89"/>
    </row>
    <row r="3" spans="1:46" s="36" customFormat="1">
      <c r="AT3" s="1"/>
    </row>
    <row r="4" spans="1:46" s="36" customFormat="1" ht="29.1" customHeight="1">
      <c r="A4" s="132" t="s">
        <v>3</v>
      </c>
      <c r="B4" s="132"/>
      <c r="C4" s="132"/>
      <c r="D4" s="133" t="s">
        <v>4</v>
      </c>
      <c r="E4" s="113" t="s">
        <v>5</v>
      </c>
      <c r="F4" s="113"/>
      <c r="G4" s="113"/>
      <c r="H4" s="113"/>
      <c r="I4" s="113"/>
      <c r="J4" s="114"/>
      <c r="AT4" s="1"/>
    </row>
    <row r="5" spans="1:46" s="36" customFormat="1" ht="15" customHeight="1">
      <c r="A5" s="132"/>
      <c r="B5" s="132"/>
      <c r="C5" s="132"/>
      <c r="D5" s="133"/>
      <c r="E5" s="101" t="s">
        <v>6</v>
      </c>
      <c r="F5" s="2" t="s">
        <v>7</v>
      </c>
      <c r="G5" s="115" t="s">
        <v>8</v>
      </c>
      <c r="H5" s="113"/>
      <c r="I5" s="113"/>
      <c r="J5" s="114"/>
      <c r="AT5" s="1"/>
    </row>
    <row r="6" spans="1:46" s="36" customFormat="1" ht="16.5">
      <c r="A6" s="132"/>
      <c r="B6" s="132"/>
      <c r="C6" s="132"/>
      <c r="D6" s="133"/>
      <c r="E6" s="102">
        <v>1</v>
      </c>
      <c r="F6" s="39" t="s">
        <v>9</v>
      </c>
      <c r="G6" s="116" t="s">
        <v>10</v>
      </c>
      <c r="H6" s="116"/>
      <c r="I6" s="116"/>
      <c r="J6" s="116"/>
      <c r="AT6" s="1"/>
    </row>
    <row r="7" spans="1:46" s="36" customFormat="1" ht="62.25" customHeight="1">
      <c r="A7" s="132"/>
      <c r="B7" s="132"/>
      <c r="C7" s="132"/>
      <c r="D7" s="133"/>
      <c r="E7" s="102">
        <v>2</v>
      </c>
      <c r="F7" s="39" t="s">
        <v>11</v>
      </c>
      <c r="G7" s="116" t="s">
        <v>12</v>
      </c>
      <c r="H7" s="116"/>
      <c r="I7" s="116"/>
      <c r="J7" s="116"/>
      <c r="AT7" s="1"/>
    </row>
    <row r="8" spans="1:46" s="36" customFormat="1" ht="56.25" customHeight="1">
      <c r="A8" s="132"/>
      <c r="B8" s="132"/>
      <c r="C8" s="132"/>
      <c r="D8" s="133"/>
      <c r="E8" s="103">
        <v>3</v>
      </c>
      <c r="F8" s="91" t="s">
        <v>13</v>
      </c>
      <c r="G8" s="116" t="s">
        <v>14</v>
      </c>
      <c r="H8" s="116"/>
      <c r="I8" s="116"/>
      <c r="J8" s="116"/>
      <c r="AT8" s="1"/>
    </row>
    <row r="9" spans="1:46" s="36" customFormat="1" ht="56.25" customHeight="1">
      <c r="A9" s="132"/>
      <c r="B9" s="132"/>
      <c r="C9" s="132"/>
      <c r="D9" s="133"/>
      <c r="E9" s="104">
        <v>4</v>
      </c>
      <c r="F9" s="100" t="s">
        <v>15</v>
      </c>
      <c r="G9" s="120" t="s">
        <v>16</v>
      </c>
      <c r="H9" s="121"/>
      <c r="I9" s="121"/>
      <c r="J9" s="121"/>
      <c r="AT9" s="1"/>
    </row>
    <row r="10" spans="1:46" s="36" customFormat="1" ht="56.25" customHeight="1">
      <c r="A10" s="132"/>
      <c r="B10" s="132"/>
      <c r="C10" s="132"/>
      <c r="D10" s="133"/>
      <c r="E10" s="104">
        <v>5</v>
      </c>
      <c r="F10" s="100" t="s">
        <v>17</v>
      </c>
      <c r="G10" s="122" t="s">
        <v>18</v>
      </c>
      <c r="H10" s="122"/>
      <c r="I10" s="122"/>
      <c r="J10" s="122"/>
      <c r="AT10" s="1"/>
    </row>
    <row r="11" spans="1:46" s="36" customFormat="1" ht="56.25" customHeight="1">
      <c r="A11" s="132"/>
      <c r="B11" s="132"/>
      <c r="C11" s="132"/>
      <c r="D11" s="133"/>
      <c r="E11" s="105">
        <v>6</v>
      </c>
      <c r="F11" s="90" t="s">
        <v>19</v>
      </c>
      <c r="G11" s="123" t="s">
        <v>20</v>
      </c>
      <c r="H11" s="123"/>
      <c r="I11" s="123"/>
      <c r="J11" s="123"/>
      <c r="AT11" s="1"/>
    </row>
    <row r="12" spans="1:46" s="36" customFormat="1">
      <c r="AT12" s="1"/>
    </row>
    <row r="13" spans="1:46" ht="14.45" customHeight="1">
      <c r="A13" s="112" t="s">
        <v>21</v>
      </c>
      <c r="B13" s="112"/>
      <c r="C13" s="112" t="s">
        <v>22</v>
      </c>
      <c r="D13" s="112"/>
      <c r="E13" s="112"/>
      <c r="F13" s="129" t="s">
        <v>23</v>
      </c>
      <c r="G13" s="129"/>
      <c r="H13" s="129"/>
      <c r="I13" s="129"/>
      <c r="J13" s="129"/>
      <c r="K13" s="129"/>
      <c r="L13" s="129"/>
      <c r="M13" s="129"/>
      <c r="N13" s="129"/>
      <c r="O13" s="129"/>
      <c r="P13" s="129"/>
      <c r="Q13" s="117" t="s">
        <v>24</v>
      </c>
      <c r="R13" s="117" t="s">
        <v>25</v>
      </c>
      <c r="S13" s="112" t="s">
        <v>26</v>
      </c>
      <c r="T13" s="112"/>
      <c r="U13" s="112"/>
      <c r="V13" s="134" t="s">
        <v>27</v>
      </c>
      <c r="W13" s="135"/>
      <c r="X13" s="135"/>
      <c r="Y13" s="135"/>
      <c r="Z13" s="136"/>
      <c r="AA13" s="140" t="s">
        <v>28</v>
      </c>
      <c r="AB13" s="141"/>
      <c r="AC13" s="141"/>
      <c r="AD13" s="141"/>
      <c r="AE13" s="142"/>
      <c r="AF13" s="146" t="s">
        <v>29</v>
      </c>
      <c r="AG13" s="147"/>
      <c r="AH13" s="147"/>
      <c r="AI13" s="147"/>
      <c r="AJ13" s="148"/>
      <c r="AK13" s="152" t="s">
        <v>30</v>
      </c>
      <c r="AL13" s="153"/>
      <c r="AM13" s="153"/>
      <c r="AN13" s="153"/>
      <c r="AO13" s="154"/>
      <c r="AP13" s="158" t="s">
        <v>31</v>
      </c>
      <c r="AQ13" s="159"/>
      <c r="AR13" s="159"/>
      <c r="AS13" s="160"/>
    </row>
    <row r="14" spans="1:46" ht="14.45" customHeight="1">
      <c r="A14" s="112"/>
      <c r="B14" s="112"/>
      <c r="C14" s="112"/>
      <c r="D14" s="112"/>
      <c r="E14" s="112"/>
      <c r="F14" s="129"/>
      <c r="G14" s="129"/>
      <c r="H14" s="129"/>
      <c r="I14" s="129"/>
      <c r="J14" s="129"/>
      <c r="K14" s="129"/>
      <c r="L14" s="129"/>
      <c r="M14" s="129"/>
      <c r="N14" s="129"/>
      <c r="O14" s="129"/>
      <c r="P14" s="129"/>
      <c r="Q14" s="118"/>
      <c r="R14" s="118"/>
      <c r="S14" s="112"/>
      <c r="T14" s="112"/>
      <c r="U14" s="112"/>
      <c r="V14" s="137"/>
      <c r="W14" s="138"/>
      <c r="X14" s="138"/>
      <c r="Y14" s="138"/>
      <c r="Z14" s="139"/>
      <c r="AA14" s="143"/>
      <c r="AB14" s="144"/>
      <c r="AC14" s="144"/>
      <c r="AD14" s="144"/>
      <c r="AE14" s="145"/>
      <c r="AF14" s="149"/>
      <c r="AG14" s="150"/>
      <c r="AH14" s="150"/>
      <c r="AI14" s="150"/>
      <c r="AJ14" s="151"/>
      <c r="AK14" s="155"/>
      <c r="AL14" s="156"/>
      <c r="AM14" s="156"/>
      <c r="AN14" s="156"/>
      <c r="AO14" s="157"/>
      <c r="AP14" s="161"/>
      <c r="AQ14" s="162"/>
      <c r="AR14" s="162"/>
      <c r="AS14" s="163"/>
    </row>
    <row r="15" spans="1:46" ht="50.25">
      <c r="A15" s="2" t="s">
        <v>32</v>
      </c>
      <c r="B15" s="2" t="s">
        <v>33</v>
      </c>
      <c r="C15" s="2" t="s">
        <v>34</v>
      </c>
      <c r="D15" s="2" t="s">
        <v>35</v>
      </c>
      <c r="E15" s="2" t="s">
        <v>36</v>
      </c>
      <c r="F15" s="18" t="s">
        <v>37</v>
      </c>
      <c r="G15" s="18" t="s">
        <v>38</v>
      </c>
      <c r="H15" s="18" t="s">
        <v>39</v>
      </c>
      <c r="I15" s="18" t="s">
        <v>40</v>
      </c>
      <c r="J15" s="18" t="s">
        <v>41</v>
      </c>
      <c r="K15" s="18" t="s">
        <v>42</v>
      </c>
      <c r="L15" s="18" t="s">
        <v>43</v>
      </c>
      <c r="M15" s="18" t="s">
        <v>44</v>
      </c>
      <c r="N15" s="18" t="s">
        <v>45</v>
      </c>
      <c r="O15" s="18" t="s">
        <v>46</v>
      </c>
      <c r="P15" s="18" t="s">
        <v>47</v>
      </c>
      <c r="Q15" s="119"/>
      <c r="R15" s="119"/>
      <c r="S15" s="2" t="s">
        <v>48</v>
      </c>
      <c r="T15" s="2" t="s">
        <v>49</v>
      </c>
      <c r="U15" s="2" t="s">
        <v>50</v>
      </c>
      <c r="V15" s="3" t="s">
        <v>51</v>
      </c>
      <c r="W15" s="3" t="s">
        <v>52</v>
      </c>
      <c r="X15" s="3" t="s">
        <v>53</v>
      </c>
      <c r="Y15" s="3" t="s">
        <v>54</v>
      </c>
      <c r="Z15" s="3" t="s">
        <v>55</v>
      </c>
      <c r="AA15" s="21" t="s">
        <v>51</v>
      </c>
      <c r="AB15" s="21" t="s">
        <v>52</v>
      </c>
      <c r="AC15" s="21" t="s">
        <v>53</v>
      </c>
      <c r="AD15" s="21" t="s">
        <v>54</v>
      </c>
      <c r="AE15" s="21" t="s">
        <v>55</v>
      </c>
      <c r="AF15" s="22" t="s">
        <v>51</v>
      </c>
      <c r="AG15" s="22" t="s">
        <v>52</v>
      </c>
      <c r="AH15" s="22" t="s">
        <v>53</v>
      </c>
      <c r="AI15" s="22" t="s">
        <v>54</v>
      </c>
      <c r="AJ15" s="22" t="s">
        <v>55</v>
      </c>
      <c r="AK15" s="23" t="s">
        <v>51</v>
      </c>
      <c r="AL15" s="23" t="s">
        <v>52</v>
      </c>
      <c r="AM15" s="23" t="s">
        <v>53</v>
      </c>
      <c r="AN15" s="23" t="s">
        <v>54</v>
      </c>
      <c r="AO15" s="23" t="s">
        <v>55</v>
      </c>
      <c r="AP15" s="4" t="s">
        <v>51</v>
      </c>
      <c r="AQ15" s="4" t="s">
        <v>52</v>
      </c>
      <c r="AR15" s="4" t="s">
        <v>53</v>
      </c>
      <c r="AS15" s="4" t="s">
        <v>54</v>
      </c>
    </row>
    <row r="16" spans="1:46" s="30" customFormat="1" ht="117">
      <c r="A16" s="19">
        <v>3</v>
      </c>
      <c r="B16" s="19" t="s">
        <v>56</v>
      </c>
      <c r="C16" s="24" t="s">
        <v>57</v>
      </c>
      <c r="D16" s="19" t="s">
        <v>58</v>
      </c>
      <c r="E16" s="19" t="s">
        <v>59</v>
      </c>
      <c r="F16" s="19" t="s">
        <v>60</v>
      </c>
      <c r="G16" s="19" t="s">
        <v>61</v>
      </c>
      <c r="H16" s="33" t="s">
        <v>62</v>
      </c>
      <c r="I16" s="41" t="s">
        <v>63</v>
      </c>
      <c r="J16" s="41" t="s">
        <v>64</v>
      </c>
      <c r="K16" s="106">
        <v>0</v>
      </c>
      <c r="L16" s="106">
        <v>0</v>
      </c>
      <c r="M16" s="106">
        <v>0</v>
      </c>
      <c r="N16" s="83">
        <v>3</v>
      </c>
      <c r="O16" s="45">
        <v>3</v>
      </c>
      <c r="P16" s="41" t="s">
        <v>65</v>
      </c>
      <c r="Q16" s="19" t="s">
        <v>66</v>
      </c>
      <c r="R16" s="19" t="s">
        <v>67</v>
      </c>
      <c r="S16" s="41" t="s">
        <v>68</v>
      </c>
      <c r="T16" s="41" t="s">
        <v>69</v>
      </c>
      <c r="U16" s="41" t="s">
        <v>70</v>
      </c>
      <c r="V16" s="83">
        <f>K16</f>
        <v>0</v>
      </c>
      <c r="W16" s="87">
        <v>0</v>
      </c>
      <c r="X16" s="80">
        <f>IFERROR(IF(W16/V16&gt;100%,100%,W16/V16),0)</f>
        <v>0</v>
      </c>
      <c r="Y16" s="29" t="s">
        <v>71</v>
      </c>
      <c r="Z16" s="29" t="s">
        <v>71</v>
      </c>
      <c r="AA16" s="83">
        <f>L16</f>
        <v>0</v>
      </c>
      <c r="AB16" s="87">
        <v>0</v>
      </c>
      <c r="AC16" s="93">
        <f>IFERROR(IF(AB16/AA16&gt;100%,100%,AB16/AA16),0)</f>
        <v>0</v>
      </c>
      <c r="AD16" s="19" t="s">
        <v>71</v>
      </c>
      <c r="AE16" s="19" t="s">
        <v>71</v>
      </c>
      <c r="AF16" s="83">
        <f t="shared" ref="AF16:AF37" si="0">M16</f>
        <v>0</v>
      </c>
      <c r="AG16" s="79">
        <v>0</v>
      </c>
      <c r="AH16" s="80">
        <f>IFERROR(IF(AG16/AF16&gt;100%,100%,AG16/AF16),0)</f>
        <v>0</v>
      </c>
      <c r="AI16" s="19" t="s">
        <v>72</v>
      </c>
      <c r="AJ16" s="19" t="s">
        <v>72</v>
      </c>
      <c r="AK16" s="83">
        <f t="shared" ref="AK16:AK37" si="1">N16</f>
        <v>3</v>
      </c>
      <c r="AL16" s="87">
        <v>3</v>
      </c>
      <c r="AM16" s="80">
        <f>IFERROR(IF(AL16/AK16&gt;100%,100%,AL16/AK16),0)</f>
        <v>1</v>
      </c>
      <c r="AN16" s="19" t="s">
        <v>73</v>
      </c>
      <c r="AO16" s="19" t="s">
        <v>74</v>
      </c>
      <c r="AP16" s="83">
        <f>O16</f>
        <v>3</v>
      </c>
      <c r="AQ16" s="81">
        <f>IFERROR(SUM(W16,AB16,AG16,AL16),0)</f>
        <v>3</v>
      </c>
      <c r="AR16" s="80">
        <f>IFERROR(IF(AQ16/AP16&gt;100%,100%,AQ16/AP16),0)</f>
        <v>1</v>
      </c>
      <c r="AS16" s="19" t="s">
        <v>75</v>
      </c>
    </row>
    <row r="17" spans="1:47" s="30" customFormat="1" ht="182.25">
      <c r="A17" s="19">
        <v>3</v>
      </c>
      <c r="B17" s="19" t="s">
        <v>56</v>
      </c>
      <c r="C17" s="24" t="s">
        <v>76</v>
      </c>
      <c r="D17" s="40" t="s">
        <v>77</v>
      </c>
      <c r="E17" s="19" t="s">
        <v>59</v>
      </c>
      <c r="F17" s="40" t="s">
        <v>78</v>
      </c>
      <c r="G17" s="40" t="s">
        <v>79</v>
      </c>
      <c r="H17" s="19" t="s">
        <v>80</v>
      </c>
      <c r="I17" s="41" t="s">
        <v>63</v>
      </c>
      <c r="J17" s="42" t="s">
        <v>81</v>
      </c>
      <c r="K17" s="107">
        <v>0</v>
      </c>
      <c r="L17" s="44">
        <v>0.33</v>
      </c>
      <c r="M17" s="44">
        <v>0.33</v>
      </c>
      <c r="N17" s="44">
        <v>0.34</v>
      </c>
      <c r="O17" s="46">
        <v>1</v>
      </c>
      <c r="P17" s="41" t="s">
        <v>65</v>
      </c>
      <c r="Q17" s="19" t="s">
        <v>82</v>
      </c>
      <c r="R17" s="19" t="s">
        <v>67</v>
      </c>
      <c r="S17" s="43" t="s">
        <v>83</v>
      </c>
      <c r="T17" s="20" t="s">
        <v>84</v>
      </c>
      <c r="U17" s="41" t="s">
        <v>70</v>
      </c>
      <c r="V17" s="79">
        <f>K17</f>
        <v>0</v>
      </c>
      <c r="W17" s="85">
        <v>0</v>
      </c>
      <c r="X17" s="80">
        <f>IFERROR(IF(W17/V17&gt;100%,100%,W17/V17),0)</f>
        <v>0</v>
      </c>
      <c r="Y17" s="29" t="s">
        <v>71</v>
      </c>
      <c r="Z17" s="29" t="s">
        <v>71</v>
      </c>
      <c r="AA17" s="79">
        <f>L17</f>
        <v>0.33</v>
      </c>
      <c r="AB17" s="85">
        <v>0.33</v>
      </c>
      <c r="AC17" s="93">
        <f>IFERROR(IF(AB17/AA17&gt;100%,100%,AB17/AA17),0)</f>
        <v>1</v>
      </c>
      <c r="AD17" s="19" t="s">
        <v>85</v>
      </c>
      <c r="AE17" s="19" t="s">
        <v>86</v>
      </c>
      <c r="AF17" s="79">
        <f t="shared" si="0"/>
        <v>0.33</v>
      </c>
      <c r="AG17" s="85">
        <v>0.33</v>
      </c>
      <c r="AH17" s="80">
        <f>IFERROR(IF(AG17/AF17&gt;100%,100%,AG17/AF17),0)</f>
        <v>1</v>
      </c>
      <c r="AI17" s="19" t="s">
        <v>87</v>
      </c>
      <c r="AJ17" s="19" t="s">
        <v>88</v>
      </c>
      <c r="AK17" s="79">
        <f t="shared" si="1"/>
        <v>0.34</v>
      </c>
      <c r="AL17" s="85">
        <v>0.34</v>
      </c>
      <c r="AM17" s="80">
        <f>IFERROR(IF(AL17/AK17&gt;100%,100%,AL17/AK17),0)</f>
        <v>1</v>
      </c>
      <c r="AN17" s="19" t="s">
        <v>89</v>
      </c>
      <c r="AO17" s="19" t="s">
        <v>90</v>
      </c>
      <c r="AP17" s="79">
        <f>O17</f>
        <v>1</v>
      </c>
      <c r="AQ17" s="84">
        <f>IFERROR(SUM(W17,AB17,AG17,AL17),0)</f>
        <v>1</v>
      </c>
      <c r="AR17" s="80">
        <f>IFERROR(IF(AQ17/AP17&gt;100%,100%,AQ17/AP17),0)</f>
        <v>1</v>
      </c>
      <c r="AS17" s="19" t="s">
        <v>91</v>
      </c>
    </row>
    <row r="18" spans="1:47" s="30" customFormat="1" ht="166.5">
      <c r="A18" s="19">
        <v>3</v>
      </c>
      <c r="B18" s="19" t="s">
        <v>56</v>
      </c>
      <c r="C18" s="24" t="s">
        <v>92</v>
      </c>
      <c r="D18" s="40" t="s">
        <v>93</v>
      </c>
      <c r="E18" s="19" t="s">
        <v>59</v>
      </c>
      <c r="F18" s="40" t="s">
        <v>94</v>
      </c>
      <c r="G18" s="40" t="s">
        <v>95</v>
      </c>
      <c r="H18" s="19" t="s">
        <v>80</v>
      </c>
      <c r="I18" s="41" t="s">
        <v>63</v>
      </c>
      <c r="J18" s="42" t="s">
        <v>96</v>
      </c>
      <c r="K18" s="44">
        <v>0.15</v>
      </c>
      <c r="L18" s="44">
        <v>0.5</v>
      </c>
      <c r="M18" s="44">
        <v>0.35</v>
      </c>
      <c r="N18" s="107">
        <v>0</v>
      </c>
      <c r="O18" s="46">
        <v>1</v>
      </c>
      <c r="P18" s="41" t="s">
        <v>65</v>
      </c>
      <c r="Q18" s="19" t="s">
        <v>82</v>
      </c>
      <c r="R18" s="19" t="s">
        <v>67</v>
      </c>
      <c r="S18" s="43" t="s">
        <v>83</v>
      </c>
      <c r="T18" s="20" t="s">
        <v>84</v>
      </c>
      <c r="U18" s="41" t="s">
        <v>70</v>
      </c>
      <c r="V18" s="79">
        <f>K18</f>
        <v>0.15</v>
      </c>
      <c r="W18" s="85">
        <v>0.15</v>
      </c>
      <c r="X18" s="80">
        <f>IFERROR(IF(W18/V18&gt;100%,100%,W18/V18),0)</f>
        <v>1</v>
      </c>
      <c r="Y18" s="19" t="s">
        <v>97</v>
      </c>
      <c r="Z18" s="19" t="s">
        <v>98</v>
      </c>
      <c r="AA18" s="79">
        <f>L18</f>
        <v>0.5</v>
      </c>
      <c r="AB18" s="85">
        <v>0.5</v>
      </c>
      <c r="AC18" s="93">
        <f>IFERROR(IF(AB18/AA18&gt;100%,100%,AB18/AA18),0)</f>
        <v>1</v>
      </c>
      <c r="AD18" s="19" t="s">
        <v>85</v>
      </c>
      <c r="AE18" s="19" t="s">
        <v>86</v>
      </c>
      <c r="AF18" s="79">
        <f t="shared" si="0"/>
        <v>0.35</v>
      </c>
      <c r="AG18" s="85">
        <v>0.35</v>
      </c>
      <c r="AH18" s="80">
        <f>IFERROR(IF(AG18/AF18&gt;100%,100%,AG18/AF18),0)</f>
        <v>1</v>
      </c>
      <c r="AI18" s="19" t="s">
        <v>85</v>
      </c>
      <c r="AJ18" s="19" t="s">
        <v>88</v>
      </c>
      <c r="AK18" s="83">
        <f t="shared" si="1"/>
        <v>0</v>
      </c>
      <c r="AL18" s="85" t="s">
        <v>99</v>
      </c>
      <c r="AM18" s="80">
        <f>IFERROR(IF(AL18/AK18&gt;100%,100%,AL18/AK18),0)</f>
        <v>0</v>
      </c>
      <c r="AN18" s="19" t="s">
        <v>100</v>
      </c>
      <c r="AO18" s="19" t="s">
        <v>80</v>
      </c>
      <c r="AP18" s="79">
        <f>O18</f>
        <v>1</v>
      </c>
      <c r="AQ18" s="84">
        <f>IFERROR(SUM(W18,AB18,AG18,AL18),0)</f>
        <v>1</v>
      </c>
      <c r="AR18" s="80">
        <f>IFERROR(IF(AQ18/AP18&gt;100%,100%,AQ18/AP18),0)</f>
        <v>1</v>
      </c>
      <c r="AS18" s="19" t="s">
        <v>91</v>
      </c>
    </row>
    <row r="19" spans="1:47" s="30" customFormat="1" ht="166.5">
      <c r="A19" s="19">
        <v>3</v>
      </c>
      <c r="B19" s="19" t="s">
        <v>56</v>
      </c>
      <c r="C19" s="24" t="s">
        <v>101</v>
      </c>
      <c r="D19" s="40" t="s">
        <v>102</v>
      </c>
      <c r="E19" s="19" t="s">
        <v>59</v>
      </c>
      <c r="F19" s="40" t="s">
        <v>103</v>
      </c>
      <c r="G19" s="40" t="s">
        <v>104</v>
      </c>
      <c r="H19" s="19" t="s">
        <v>80</v>
      </c>
      <c r="I19" s="41" t="s">
        <v>63</v>
      </c>
      <c r="J19" s="58" t="s">
        <v>105</v>
      </c>
      <c r="K19" s="43" t="s">
        <v>106</v>
      </c>
      <c r="L19" s="44">
        <v>0.34</v>
      </c>
      <c r="M19" s="44">
        <v>0.33</v>
      </c>
      <c r="N19" s="44">
        <v>0.33</v>
      </c>
      <c r="O19" s="46">
        <v>1</v>
      </c>
      <c r="P19" s="41" t="s">
        <v>65</v>
      </c>
      <c r="Q19" s="19" t="s">
        <v>66</v>
      </c>
      <c r="R19" s="19" t="s">
        <v>67</v>
      </c>
      <c r="S19" s="43" t="s">
        <v>83</v>
      </c>
      <c r="T19" s="20" t="s">
        <v>84</v>
      </c>
      <c r="U19" s="41" t="s">
        <v>70</v>
      </c>
      <c r="V19" s="29" t="str">
        <f>K19</f>
        <v>No programada</v>
      </c>
      <c r="W19" s="85">
        <v>0</v>
      </c>
      <c r="X19" s="80">
        <f>IFERROR(IF(W19/V19&gt;100%,100%,W19/V19),0)</f>
        <v>0</v>
      </c>
      <c r="Y19" s="29" t="s">
        <v>71</v>
      </c>
      <c r="Z19" s="29" t="s">
        <v>71</v>
      </c>
      <c r="AA19" s="79">
        <f>L19</f>
        <v>0.34</v>
      </c>
      <c r="AB19" s="85">
        <v>0.34</v>
      </c>
      <c r="AC19" s="93">
        <f>IFERROR(IF(AB19/AA19&gt;100%,100%,AB19/AA19),0)</f>
        <v>1</v>
      </c>
      <c r="AD19" s="19" t="s">
        <v>85</v>
      </c>
      <c r="AE19" s="19" t="s">
        <v>86</v>
      </c>
      <c r="AF19" s="79">
        <f t="shared" si="0"/>
        <v>0.33</v>
      </c>
      <c r="AG19" s="85">
        <v>0.33</v>
      </c>
      <c r="AH19" s="80">
        <f>IFERROR(IF(AG19/AF19&gt;100%,100%,AG19/AF19),0)</f>
        <v>1</v>
      </c>
      <c r="AI19" s="19" t="s">
        <v>107</v>
      </c>
      <c r="AJ19" s="19" t="s">
        <v>108</v>
      </c>
      <c r="AK19" s="79">
        <f t="shared" si="1"/>
        <v>0.33</v>
      </c>
      <c r="AL19" s="85">
        <v>0.33</v>
      </c>
      <c r="AM19" s="80">
        <f>IFERROR(IF(AL19/AK19&gt;100%,100%,AL19/AK19),0)</f>
        <v>1</v>
      </c>
      <c r="AN19" s="19" t="s">
        <v>109</v>
      </c>
      <c r="AO19" s="19" t="s">
        <v>110</v>
      </c>
      <c r="AP19" s="79">
        <f>O19</f>
        <v>1</v>
      </c>
      <c r="AQ19" s="84">
        <f>IFERROR(SUM(W19,AB19,AG19,AL19),0)</f>
        <v>1</v>
      </c>
      <c r="AR19" s="80">
        <f>IFERROR(IF(AQ19/AP19&gt;100%,100%,AQ19/AP19),0)</f>
        <v>1</v>
      </c>
      <c r="AS19" s="19" t="s">
        <v>91</v>
      </c>
    </row>
    <row r="20" spans="1:47" s="30" customFormat="1" ht="150">
      <c r="A20" s="19">
        <v>3</v>
      </c>
      <c r="B20" s="19" t="s">
        <v>56</v>
      </c>
      <c r="C20" s="20">
        <v>5</v>
      </c>
      <c r="D20" s="34" t="s">
        <v>111</v>
      </c>
      <c r="E20" s="19" t="s">
        <v>59</v>
      </c>
      <c r="F20" s="19" t="s">
        <v>112</v>
      </c>
      <c r="G20" s="19" t="s">
        <v>113</v>
      </c>
      <c r="H20" s="47" t="s">
        <v>114</v>
      </c>
      <c r="I20" s="42" t="s">
        <v>115</v>
      </c>
      <c r="J20" s="42" t="s">
        <v>116</v>
      </c>
      <c r="K20" s="48">
        <v>0.05</v>
      </c>
      <c r="L20" s="48">
        <v>0.4</v>
      </c>
      <c r="M20" s="48">
        <v>0.7</v>
      </c>
      <c r="N20" s="48">
        <v>0.9</v>
      </c>
      <c r="O20" s="48">
        <v>0.9</v>
      </c>
      <c r="P20" s="42" t="s">
        <v>65</v>
      </c>
      <c r="Q20" s="19" t="s">
        <v>117</v>
      </c>
      <c r="R20" s="19" t="s">
        <v>118</v>
      </c>
      <c r="S20" s="42" t="s">
        <v>119</v>
      </c>
      <c r="T20" s="42" t="s">
        <v>120</v>
      </c>
      <c r="U20" s="42" t="s">
        <v>121</v>
      </c>
      <c r="V20" s="79">
        <f>K20</f>
        <v>0.05</v>
      </c>
      <c r="W20" s="85">
        <v>0.05</v>
      </c>
      <c r="X20" s="80">
        <f>IFERROR(IF(W20/V20&gt;100%,100%,W20/V20),0)</f>
        <v>1</v>
      </c>
      <c r="Y20" s="19" t="s">
        <v>122</v>
      </c>
      <c r="Z20" s="19" t="s">
        <v>123</v>
      </c>
      <c r="AA20" s="79">
        <f>L20</f>
        <v>0.4</v>
      </c>
      <c r="AB20" s="85">
        <v>0.63</v>
      </c>
      <c r="AC20" s="93">
        <f>IFERROR(IF(AB20/AA20&gt;100%,100%,AB20/AA20),0)</f>
        <v>1</v>
      </c>
      <c r="AD20" s="19" t="s">
        <v>124</v>
      </c>
      <c r="AE20" s="19" t="s">
        <v>123</v>
      </c>
      <c r="AF20" s="79">
        <f t="shared" si="0"/>
        <v>0.7</v>
      </c>
      <c r="AG20" s="85">
        <v>0.66</v>
      </c>
      <c r="AH20" s="80">
        <f>IFERROR(IF(AG20/AF20&gt;100%,100%,AG20/AF20),0)</f>
        <v>0.94285714285714295</v>
      </c>
      <c r="AI20" s="19" t="s">
        <v>125</v>
      </c>
      <c r="AJ20" s="19" t="s">
        <v>123</v>
      </c>
      <c r="AK20" s="79">
        <f t="shared" si="1"/>
        <v>0.9</v>
      </c>
      <c r="AL20" s="85">
        <v>0.9</v>
      </c>
      <c r="AM20" s="80">
        <f>IFERROR(IF(AL20/AK20&gt;100%,100%,AL20/AK20),0)</f>
        <v>1</v>
      </c>
      <c r="AN20" s="19" t="s">
        <v>126</v>
      </c>
      <c r="AO20" s="19" t="s">
        <v>127</v>
      </c>
      <c r="AP20" s="79">
        <f>O20</f>
        <v>0.9</v>
      </c>
      <c r="AQ20" s="84">
        <f>IFERROR(MAX(W20,AB20,AG20,AL20),0)</f>
        <v>0.9</v>
      </c>
      <c r="AR20" s="80">
        <f>IFERROR(IF(AQ20/AP20&gt;100%,100%,AQ20/AP20),0)</f>
        <v>1</v>
      </c>
      <c r="AS20" s="19" t="s">
        <v>91</v>
      </c>
    </row>
    <row r="21" spans="1:47" s="30" customFormat="1" ht="166.5">
      <c r="A21" s="19">
        <v>3</v>
      </c>
      <c r="B21" s="19" t="s">
        <v>56</v>
      </c>
      <c r="C21" s="20">
        <v>6</v>
      </c>
      <c r="D21" s="19" t="s">
        <v>128</v>
      </c>
      <c r="E21" s="19" t="s">
        <v>59</v>
      </c>
      <c r="F21" s="19" t="s">
        <v>129</v>
      </c>
      <c r="G21" s="19" t="s">
        <v>130</v>
      </c>
      <c r="H21" s="47" t="s">
        <v>80</v>
      </c>
      <c r="I21" s="42" t="s">
        <v>131</v>
      </c>
      <c r="J21" s="42" t="s">
        <v>132</v>
      </c>
      <c r="K21" s="48">
        <v>1</v>
      </c>
      <c r="L21" s="48">
        <v>1</v>
      </c>
      <c r="M21" s="48">
        <v>1</v>
      </c>
      <c r="N21" s="48">
        <v>1</v>
      </c>
      <c r="O21" s="48">
        <v>1</v>
      </c>
      <c r="P21" s="42" t="s">
        <v>65</v>
      </c>
      <c r="Q21" s="19" t="s">
        <v>117</v>
      </c>
      <c r="R21" s="19" t="s">
        <v>118</v>
      </c>
      <c r="S21" s="42" t="s">
        <v>133</v>
      </c>
      <c r="T21" s="42" t="s">
        <v>120</v>
      </c>
      <c r="U21" s="42" t="s">
        <v>121</v>
      </c>
      <c r="V21" s="79">
        <f>K21</f>
        <v>1</v>
      </c>
      <c r="W21" s="85">
        <v>1</v>
      </c>
      <c r="X21" s="80">
        <f>IFERROR(IF(W21/V21&gt;100%,100%,W21/V21),0)</f>
        <v>1</v>
      </c>
      <c r="Y21" s="19" t="s">
        <v>134</v>
      </c>
      <c r="Z21" s="19" t="s">
        <v>135</v>
      </c>
      <c r="AA21" s="79">
        <f>L21</f>
        <v>1</v>
      </c>
      <c r="AB21" s="85">
        <v>1</v>
      </c>
      <c r="AC21" s="93">
        <f>IFERROR(IF(AB21/AA21&gt;100%,100%,AB21/AA21),0)</f>
        <v>1</v>
      </c>
      <c r="AD21" s="19" t="s">
        <v>136</v>
      </c>
      <c r="AE21" s="19" t="s">
        <v>135</v>
      </c>
      <c r="AF21" s="79">
        <f t="shared" si="0"/>
        <v>1</v>
      </c>
      <c r="AG21" s="85">
        <v>0.25</v>
      </c>
      <c r="AH21" s="80">
        <f>IFERROR(IF(AG21/AF21&gt;100%,100%,AG21/AF21),0)</f>
        <v>0.25</v>
      </c>
      <c r="AI21" s="19" t="s">
        <v>137</v>
      </c>
      <c r="AJ21" s="19" t="s">
        <v>135</v>
      </c>
      <c r="AK21" s="79">
        <f t="shared" si="1"/>
        <v>1</v>
      </c>
      <c r="AL21" s="85">
        <v>1</v>
      </c>
      <c r="AM21" s="80">
        <f>IFERROR(IF(AL21/AK21&gt;100%,100%,AL21/AK21),0)</f>
        <v>1</v>
      </c>
      <c r="AN21" s="19" t="s">
        <v>138</v>
      </c>
      <c r="AO21" s="19" t="s">
        <v>139</v>
      </c>
      <c r="AP21" s="79">
        <f>O21</f>
        <v>1</v>
      </c>
      <c r="AQ21" s="84">
        <f>IFERROR(AVERAGE(W21,AB21,AG21,AL21),0)</f>
        <v>0.8125</v>
      </c>
      <c r="AR21" s="80">
        <f>IFERROR(IF(AQ21/AP21&gt;100%,100%,AQ21/AP21),0)</f>
        <v>0.8125</v>
      </c>
      <c r="AS21" s="19" t="s">
        <v>140</v>
      </c>
    </row>
    <row r="22" spans="1:47" s="30" customFormat="1" ht="150">
      <c r="A22" s="19">
        <v>3</v>
      </c>
      <c r="B22" s="19" t="s">
        <v>56</v>
      </c>
      <c r="C22" s="20">
        <v>7</v>
      </c>
      <c r="D22" s="19" t="s">
        <v>141</v>
      </c>
      <c r="E22" s="19" t="s">
        <v>59</v>
      </c>
      <c r="F22" s="19" t="s">
        <v>142</v>
      </c>
      <c r="G22" s="19" t="s">
        <v>143</v>
      </c>
      <c r="H22" s="47" t="s">
        <v>144</v>
      </c>
      <c r="I22" s="42" t="s">
        <v>131</v>
      </c>
      <c r="J22" s="42" t="s">
        <v>145</v>
      </c>
      <c r="K22" s="48">
        <v>1</v>
      </c>
      <c r="L22" s="48">
        <v>1</v>
      </c>
      <c r="M22" s="48">
        <v>1</v>
      </c>
      <c r="N22" s="48">
        <v>1</v>
      </c>
      <c r="O22" s="48">
        <v>1</v>
      </c>
      <c r="P22" s="42" t="s">
        <v>65</v>
      </c>
      <c r="Q22" s="19" t="s">
        <v>117</v>
      </c>
      <c r="R22" s="19" t="s">
        <v>118</v>
      </c>
      <c r="S22" s="42" t="s">
        <v>146</v>
      </c>
      <c r="T22" s="42" t="s">
        <v>147</v>
      </c>
      <c r="U22" s="42" t="s">
        <v>121</v>
      </c>
      <c r="V22" s="79">
        <f>K22</f>
        <v>1</v>
      </c>
      <c r="W22" s="85">
        <v>1</v>
      </c>
      <c r="X22" s="80">
        <f>IFERROR(IF(W22/V22&gt;100%,100%,W22/V22),0)</f>
        <v>1</v>
      </c>
      <c r="Y22" s="19" t="s">
        <v>148</v>
      </c>
      <c r="Z22" s="19" t="s">
        <v>149</v>
      </c>
      <c r="AA22" s="79">
        <f>L22</f>
        <v>1</v>
      </c>
      <c r="AB22" s="85">
        <v>1</v>
      </c>
      <c r="AC22" s="93">
        <f>IFERROR(IF(AB22/AA22&gt;100%,100%,AB22/AA22),0)</f>
        <v>1</v>
      </c>
      <c r="AD22" s="19" t="s">
        <v>150</v>
      </c>
      <c r="AE22" s="19" t="s">
        <v>151</v>
      </c>
      <c r="AF22" s="79">
        <f t="shared" si="0"/>
        <v>1</v>
      </c>
      <c r="AG22" s="85">
        <v>1</v>
      </c>
      <c r="AH22" s="80">
        <f>IFERROR(IF(AG22/AF22&gt;100%,100%,AG22/AF22),0)</f>
        <v>1</v>
      </c>
      <c r="AI22" s="19" t="s">
        <v>152</v>
      </c>
      <c r="AJ22" s="19" t="s">
        <v>151</v>
      </c>
      <c r="AK22" s="79">
        <f t="shared" si="1"/>
        <v>1</v>
      </c>
      <c r="AL22" s="110">
        <v>1</v>
      </c>
      <c r="AM22" s="111">
        <f>IFERROR(IF(AL22/AK22&gt;100%,100%,AL22/AK22),0)</f>
        <v>1</v>
      </c>
      <c r="AN22" s="109" t="s">
        <v>153</v>
      </c>
      <c r="AO22" s="109" t="s">
        <v>154</v>
      </c>
      <c r="AP22" s="79">
        <f>O22</f>
        <v>1</v>
      </c>
      <c r="AQ22" s="84">
        <f>IFERROR(AVERAGE(W22,AB22,AG22,AL22),0)</f>
        <v>1</v>
      </c>
      <c r="AR22" s="80">
        <f>IFERROR(IF(AQ22/AP22&gt;100%,100%,AQ22/AP22),0)</f>
        <v>1</v>
      </c>
      <c r="AS22" s="109" t="s">
        <v>155</v>
      </c>
    </row>
    <row r="23" spans="1:47" s="30" customFormat="1" ht="133.5">
      <c r="A23" s="19">
        <v>3</v>
      </c>
      <c r="B23" s="19" t="s">
        <v>56</v>
      </c>
      <c r="C23" s="20">
        <v>8</v>
      </c>
      <c r="D23" s="19" t="s">
        <v>156</v>
      </c>
      <c r="E23" s="19" t="s">
        <v>59</v>
      </c>
      <c r="F23" s="19" t="s">
        <v>157</v>
      </c>
      <c r="G23" s="19" t="s">
        <v>158</v>
      </c>
      <c r="H23" s="47" t="s">
        <v>144</v>
      </c>
      <c r="I23" s="42" t="s">
        <v>131</v>
      </c>
      <c r="J23" s="42" t="s">
        <v>159</v>
      </c>
      <c r="K23" s="48">
        <v>1</v>
      </c>
      <c r="L23" s="48">
        <v>1</v>
      </c>
      <c r="M23" s="48">
        <v>1</v>
      </c>
      <c r="N23" s="48">
        <v>1</v>
      </c>
      <c r="O23" s="48">
        <v>1</v>
      </c>
      <c r="P23" s="42" t="s">
        <v>65</v>
      </c>
      <c r="Q23" s="19" t="s">
        <v>117</v>
      </c>
      <c r="R23" s="19" t="s">
        <v>118</v>
      </c>
      <c r="S23" s="42" t="s">
        <v>160</v>
      </c>
      <c r="T23" s="42" t="s">
        <v>161</v>
      </c>
      <c r="U23" s="42" t="s">
        <v>121</v>
      </c>
      <c r="V23" s="79">
        <f>K23</f>
        <v>1</v>
      </c>
      <c r="W23" s="85">
        <v>1</v>
      </c>
      <c r="X23" s="80">
        <f>IFERROR(IF(W23/V23&gt;100%,100%,W23/V23),0)</f>
        <v>1</v>
      </c>
      <c r="Y23" s="19" t="s">
        <v>162</v>
      </c>
      <c r="Z23" s="19" t="s">
        <v>160</v>
      </c>
      <c r="AA23" s="79">
        <f>L23</f>
        <v>1</v>
      </c>
      <c r="AB23" s="85">
        <v>1</v>
      </c>
      <c r="AC23" s="93">
        <f>IFERROR(IF(AB23/AA23&gt;100%,100%,AB23/AA23),0)</f>
        <v>1</v>
      </c>
      <c r="AD23" s="19" t="s">
        <v>163</v>
      </c>
      <c r="AE23" s="19" t="s">
        <v>160</v>
      </c>
      <c r="AF23" s="79">
        <f t="shared" si="0"/>
        <v>1</v>
      </c>
      <c r="AG23" s="85">
        <v>1</v>
      </c>
      <c r="AH23" s="80">
        <f>IFERROR(IF(AG23/AF23&gt;100%,100%,AG23/AF23),0)</f>
        <v>1</v>
      </c>
      <c r="AI23" s="19" t="s">
        <v>164</v>
      </c>
      <c r="AJ23" s="19" t="s">
        <v>160</v>
      </c>
      <c r="AK23" s="79">
        <f t="shared" si="1"/>
        <v>1</v>
      </c>
      <c r="AL23" s="85">
        <v>1</v>
      </c>
      <c r="AM23" s="80">
        <f>IFERROR(IF(AL23/AK23&gt;100%,100%,AL23/AK23),0)</f>
        <v>1</v>
      </c>
      <c r="AN23" s="19" t="s">
        <v>165</v>
      </c>
      <c r="AO23" s="19" t="s">
        <v>166</v>
      </c>
      <c r="AP23" s="79">
        <f>O23</f>
        <v>1</v>
      </c>
      <c r="AQ23" s="84">
        <f>IFERROR(AVERAGE(W23,AB23,AG23,AL23),0)</f>
        <v>1</v>
      </c>
      <c r="AR23" s="80">
        <f>IFERROR(IF(AQ23/AP23&gt;100%,100%,AQ23/AP23),0)</f>
        <v>1</v>
      </c>
      <c r="AS23" s="19" t="s">
        <v>155</v>
      </c>
    </row>
    <row r="24" spans="1:47" s="30" customFormat="1" ht="150">
      <c r="A24" s="19">
        <v>3</v>
      </c>
      <c r="B24" s="19" t="s">
        <v>56</v>
      </c>
      <c r="C24" s="24" t="s">
        <v>167</v>
      </c>
      <c r="D24" s="19" t="s">
        <v>168</v>
      </c>
      <c r="E24" s="20" t="s">
        <v>59</v>
      </c>
      <c r="F24" s="19" t="s">
        <v>169</v>
      </c>
      <c r="G24" s="20" t="s">
        <v>170</v>
      </c>
      <c r="H24" s="47" t="s">
        <v>171</v>
      </c>
      <c r="I24" s="20" t="s">
        <v>115</v>
      </c>
      <c r="J24" s="20" t="s">
        <v>172</v>
      </c>
      <c r="K24" s="46">
        <v>0.4</v>
      </c>
      <c r="L24" s="46">
        <v>0.6</v>
      </c>
      <c r="M24" s="46">
        <v>0.8</v>
      </c>
      <c r="N24" s="46">
        <v>1</v>
      </c>
      <c r="O24" s="46">
        <v>1</v>
      </c>
      <c r="P24" s="42" t="s">
        <v>65</v>
      </c>
      <c r="Q24" s="19" t="s">
        <v>66</v>
      </c>
      <c r="R24" s="19" t="s">
        <v>67</v>
      </c>
      <c r="S24" s="42" t="s">
        <v>173</v>
      </c>
      <c r="T24" s="42" t="s">
        <v>174</v>
      </c>
      <c r="U24" s="42" t="s">
        <v>175</v>
      </c>
      <c r="V24" s="79">
        <f>K24</f>
        <v>0.4</v>
      </c>
      <c r="W24" s="85">
        <v>0.78369999999999995</v>
      </c>
      <c r="X24" s="80">
        <f>IFERROR(IF(W24/V24&gt;100%,100%,W24/V24),0)</f>
        <v>1</v>
      </c>
      <c r="Y24" s="19" t="s">
        <v>176</v>
      </c>
      <c r="Z24" s="19" t="s">
        <v>177</v>
      </c>
      <c r="AA24" s="79">
        <f>L24</f>
        <v>0.6</v>
      </c>
      <c r="AB24" s="85">
        <v>1</v>
      </c>
      <c r="AC24" s="93">
        <f>IFERROR(IF(AB24/AA24&gt;100%,100%,AB24/AA24),0)</f>
        <v>1</v>
      </c>
      <c r="AD24" s="19" t="s">
        <v>178</v>
      </c>
      <c r="AE24" s="19" t="s">
        <v>177</v>
      </c>
      <c r="AF24" s="79">
        <f t="shared" si="0"/>
        <v>0.8</v>
      </c>
      <c r="AG24" s="85">
        <v>1</v>
      </c>
      <c r="AH24" s="80">
        <f>IFERROR(IF(AG24/AF24&gt;100%,100%,AG24/AF24),0)</f>
        <v>1</v>
      </c>
      <c r="AI24" s="19" t="s">
        <v>179</v>
      </c>
      <c r="AJ24" s="19" t="s">
        <v>177</v>
      </c>
      <c r="AK24" s="79">
        <f t="shared" si="1"/>
        <v>1</v>
      </c>
      <c r="AL24" s="85">
        <v>1</v>
      </c>
      <c r="AM24" s="80">
        <f>IFERROR(IF(AL24/AK24&gt;100%,100%,AL24/AK24),0)</f>
        <v>1</v>
      </c>
      <c r="AN24" s="19" t="s">
        <v>180</v>
      </c>
      <c r="AO24" s="19" t="s">
        <v>177</v>
      </c>
      <c r="AP24" s="79">
        <f>O24</f>
        <v>1</v>
      </c>
      <c r="AQ24" s="84">
        <f>IFERROR(MAX(W24,AB24,AG24,AL24),0)</f>
        <v>1</v>
      </c>
      <c r="AR24" s="80">
        <f>IFERROR(IF(AQ24/AP24&gt;100%,100%,AQ24/AP24),0)</f>
        <v>1</v>
      </c>
      <c r="AS24" s="19" t="s">
        <v>91</v>
      </c>
    </row>
    <row r="25" spans="1:47" s="30" customFormat="1" ht="150">
      <c r="A25" s="19">
        <v>3</v>
      </c>
      <c r="B25" s="19" t="s">
        <v>56</v>
      </c>
      <c r="C25" s="24" t="s">
        <v>181</v>
      </c>
      <c r="D25" s="49" t="s">
        <v>182</v>
      </c>
      <c r="E25" s="20" t="s">
        <v>59</v>
      </c>
      <c r="F25" s="55" t="s">
        <v>183</v>
      </c>
      <c r="G25" s="55" t="s">
        <v>183</v>
      </c>
      <c r="H25" s="47" t="s">
        <v>184</v>
      </c>
      <c r="I25" s="86" t="s">
        <v>63</v>
      </c>
      <c r="J25" s="20" t="s">
        <v>185</v>
      </c>
      <c r="K25" s="50">
        <v>1</v>
      </c>
      <c r="L25" s="50">
        <v>1</v>
      </c>
      <c r="M25" s="50">
        <v>1</v>
      </c>
      <c r="N25" s="50">
        <v>1</v>
      </c>
      <c r="O25" s="50">
        <v>4</v>
      </c>
      <c r="P25" s="42" t="s">
        <v>186</v>
      </c>
      <c r="Q25" s="19" t="s">
        <v>187</v>
      </c>
      <c r="R25" s="19" t="s">
        <v>67</v>
      </c>
      <c r="S25" s="20" t="s">
        <v>188</v>
      </c>
      <c r="T25" s="42" t="s">
        <v>189</v>
      </c>
      <c r="U25" s="42" t="s">
        <v>175</v>
      </c>
      <c r="V25" s="83">
        <f>K25</f>
        <v>1</v>
      </c>
      <c r="W25" s="87">
        <v>1</v>
      </c>
      <c r="X25" s="80">
        <f>IFERROR(IF(W25/V25&gt;100%,100%,W25/V25),0)</f>
        <v>1</v>
      </c>
      <c r="Y25" s="19" t="s">
        <v>190</v>
      </c>
      <c r="Z25" s="19" t="s">
        <v>191</v>
      </c>
      <c r="AA25" s="83">
        <f>L25</f>
        <v>1</v>
      </c>
      <c r="AB25" s="87">
        <v>1</v>
      </c>
      <c r="AC25" s="93">
        <f>IFERROR(IF(AB25/AA25&gt;100%,100%,AB25/AA25),0)</f>
        <v>1</v>
      </c>
      <c r="AD25" s="19" t="s">
        <v>192</v>
      </c>
      <c r="AE25" s="19" t="s">
        <v>193</v>
      </c>
      <c r="AF25" s="83">
        <f t="shared" si="0"/>
        <v>1</v>
      </c>
      <c r="AG25" s="87">
        <v>1</v>
      </c>
      <c r="AH25" s="80">
        <f>IFERROR(IF(AG25/AF25&gt;100%,100%,AG25/AF25),0)</f>
        <v>1</v>
      </c>
      <c r="AI25" s="19" t="s">
        <v>194</v>
      </c>
      <c r="AJ25" s="19" t="s">
        <v>195</v>
      </c>
      <c r="AK25" s="83">
        <f t="shared" si="1"/>
        <v>1</v>
      </c>
      <c r="AL25" s="87">
        <v>1</v>
      </c>
      <c r="AM25" s="80">
        <f>IFERROR(IF(AL25/AK25&gt;100%,100%,AL25/AK25),0)</f>
        <v>1</v>
      </c>
      <c r="AN25" s="19" t="s">
        <v>196</v>
      </c>
      <c r="AO25" s="19" t="s">
        <v>197</v>
      </c>
      <c r="AP25" s="83">
        <f>O25</f>
        <v>4</v>
      </c>
      <c r="AQ25" s="81">
        <f>IFERROR(SUM(W25,AB25,AG25,AL25),0)</f>
        <v>4</v>
      </c>
      <c r="AR25" s="80">
        <f>IFERROR(IF(AQ25/AP25&gt;100%,100%,AQ25/AP25),0)</f>
        <v>1</v>
      </c>
      <c r="AS25" s="19" t="s">
        <v>91</v>
      </c>
    </row>
    <row r="26" spans="1:47" s="30" customFormat="1" ht="349.5">
      <c r="A26" s="19">
        <v>3</v>
      </c>
      <c r="B26" s="19" t="s">
        <v>56</v>
      </c>
      <c r="C26" s="24" t="s">
        <v>198</v>
      </c>
      <c r="D26" s="19" t="s">
        <v>199</v>
      </c>
      <c r="E26" s="20" t="s">
        <v>59</v>
      </c>
      <c r="F26" s="19" t="s">
        <v>200</v>
      </c>
      <c r="G26" s="19" t="s">
        <v>200</v>
      </c>
      <c r="H26" s="20" t="s">
        <v>201</v>
      </c>
      <c r="I26" s="86" t="s">
        <v>63</v>
      </c>
      <c r="J26" s="20" t="s">
        <v>202</v>
      </c>
      <c r="K26" s="50">
        <v>1</v>
      </c>
      <c r="L26" s="50">
        <v>1</v>
      </c>
      <c r="M26" s="50">
        <v>1</v>
      </c>
      <c r="N26" s="50">
        <v>1</v>
      </c>
      <c r="O26" s="50">
        <v>4</v>
      </c>
      <c r="P26" s="42" t="s">
        <v>65</v>
      </c>
      <c r="Q26" s="19" t="s">
        <v>187</v>
      </c>
      <c r="R26" s="19" t="s">
        <v>67</v>
      </c>
      <c r="S26" s="20" t="s">
        <v>203</v>
      </c>
      <c r="T26" s="20" t="s">
        <v>204</v>
      </c>
      <c r="U26" s="42" t="s">
        <v>175</v>
      </c>
      <c r="V26" s="83">
        <f>K26</f>
        <v>1</v>
      </c>
      <c r="W26" s="87">
        <v>1</v>
      </c>
      <c r="X26" s="80">
        <f>IFERROR(IF(W26/V26&gt;100%,100%,W26/V26),0)</f>
        <v>1</v>
      </c>
      <c r="Y26" s="19" t="s">
        <v>205</v>
      </c>
      <c r="Z26" s="19" t="s">
        <v>206</v>
      </c>
      <c r="AA26" s="83">
        <f>L26</f>
        <v>1</v>
      </c>
      <c r="AB26" s="87">
        <v>1</v>
      </c>
      <c r="AC26" s="93">
        <f>IFERROR(IF(AB26/AA26&gt;100%,100%,AB26/AA26),0)</f>
        <v>1</v>
      </c>
      <c r="AD26" s="19" t="s">
        <v>207</v>
      </c>
      <c r="AE26" s="19" t="s">
        <v>206</v>
      </c>
      <c r="AF26" s="83">
        <f t="shared" si="0"/>
        <v>1</v>
      </c>
      <c r="AG26" s="87">
        <v>1</v>
      </c>
      <c r="AH26" s="80">
        <f>IFERROR(IF(AG26/AF26&gt;100%,100%,AG26/AF26),0)</f>
        <v>1</v>
      </c>
      <c r="AI26" s="19" t="s">
        <v>208</v>
      </c>
      <c r="AJ26" s="19" t="s">
        <v>206</v>
      </c>
      <c r="AK26" s="83">
        <f t="shared" si="1"/>
        <v>1</v>
      </c>
      <c r="AL26" s="87">
        <v>1</v>
      </c>
      <c r="AM26" s="80">
        <f>IFERROR(IF(AL26/AK26&gt;100%,100%,AL26/AK26),0)</f>
        <v>1</v>
      </c>
      <c r="AN26" s="19" t="s">
        <v>209</v>
      </c>
      <c r="AO26" s="19" t="s">
        <v>206</v>
      </c>
      <c r="AP26" s="83">
        <f>O26</f>
        <v>4</v>
      </c>
      <c r="AQ26" s="81">
        <f>IFERROR(SUM(W26,AB26,AG26,AL26),0)</f>
        <v>4</v>
      </c>
      <c r="AR26" s="80">
        <f>IFERROR(IF(AQ26/AP26&gt;100%,100%,AQ26/AP26),0)</f>
        <v>1</v>
      </c>
      <c r="AS26" s="19" t="s">
        <v>91</v>
      </c>
    </row>
    <row r="27" spans="1:47" s="30" customFormat="1" ht="409.6">
      <c r="A27" s="19">
        <v>5</v>
      </c>
      <c r="B27" s="19" t="s">
        <v>210</v>
      </c>
      <c r="C27" s="20">
        <v>12</v>
      </c>
      <c r="D27" s="63" t="s">
        <v>211</v>
      </c>
      <c r="E27" s="64" t="s">
        <v>59</v>
      </c>
      <c r="F27" s="64" t="s">
        <v>212</v>
      </c>
      <c r="G27" s="64" t="s">
        <v>213</v>
      </c>
      <c r="H27" s="47">
        <v>0</v>
      </c>
      <c r="I27" s="57" t="s">
        <v>63</v>
      </c>
      <c r="J27" s="20" t="s">
        <v>214</v>
      </c>
      <c r="K27" s="59">
        <v>0.1</v>
      </c>
      <c r="L27" s="59">
        <v>0.3</v>
      </c>
      <c r="M27" s="59">
        <v>0.3</v>
      </c>
      <c r="N27" s="59">
        <v>0.3</v>
      </c>
      <c r="O27" s="60">
        <v>1</v>
      </c>
      <c r="P27" s="42" t="s">
        <v>65</v>
      </c>
      <c r="Q27" s="19" t="s">
        <v>215</v>
      </c>
      <c r="R27" s="19" t="s">
        <v>216</v>
      </c>
      <c r="S27" s="61" t="s">
        <v>217</v>
      </c>
      <c r="T27" s="62" t="s">
        <v>218</v>
      </c>
      <c r="U27" s="61" t="s">
        <v>219</v>
      </c>
      <c r="V27" s="79">
        <f>K27</f>
        <v>0.1</v>
      </c>
      <c r="W27" s="85">
        <v>0.18</v>
      </c>
      <c r="X27" s="80">
        <f>IFERROR(IF(W27/V27&gt;100%,100%,W27/V27),0)</f>
        <v>1</v>
      </c>
      <c r="Y27" s="19" t="s">
        <v>220</v>
      </c>
      <c r="Z27" s="19" t="s">
        <v>221</v>
      </c>
      <c r="AA27" s="79">
        <f>L27</f>
        <v>0.3</v>
      </c>
      <c r="AB27" s="85">
        <v>0.16</v>
      </c>
      <c r="AC27" s="93">
        <f>IFERROR(IF(AB27/AA27&gt;100%,100%,AB27/AA27),0)</f>
        <v>0.53333333333333333</v>
      </c>
      <c r="AD27" s="99" t="s">
        <v>222</v>
      </c>
      <c r="AE27" s="19" t="s">
        <v>223</v>
      </c>
      <c r="AF27" s="79">
        <f t="shared" si="0"/>
        <v>0.3</v>
      </c>
      <c r="AG27" s="85">
        <v>0.28000000000000003</v>
      </c>
      <c r="AH27" s="80">
        <f>IFERROR(IF(AG27/AF27&gt;100%,100%,AG27/AF27),0)</f>
        <v>0.93333333333333346</v>
      </c>
      <c r="AI27" s="19" t="s">
        <v>224</v>
      </c>
      <c r="AJ27" s="19" t="s">
        <v>225</v>
      </c>
      <c r="AK27" s="79">
        <f t="shared" si="1"/>
        <v>0.3</v>
      </c>
      <c r="AL27" s="85">
        <v>0.33</v>
      </c>
      <c r="AM27" s="80">
        <f>IFERROR(IF(AL27/AK27&gt;100%,100%,AL27/AK27),0)</f>
        <v>1</v>
      </c>
      <c r="AN27" s="19" t="s">
        <v>226</v>
      </c>
      <c r="AO27" s="19" t="s">
        <v>227</v>
      </c>
      <c r="AP27" s="79">
        <f>O27</f>
        <v>1</v>
      </c>
      <c r="AQ27" s="84">
        <f>IFERROR(SUM(W27,AB27,AG27,AL27),0)</f>
        <v>0.95</v>
      </c>
      <c r="AR27" s="80">
        <f>IFERROR(IF(AQ27/AP27&gt;100%,100%,AQ27/AP27),0)</f>
        <v>0.95</v>
      </c>
      <c r="AS27" s="19" t="s">
        <v>228</v>
      </c>
    </row>
    <row r="28" spans="1:47" s="30" customFormat="1" ht="409.6">
      <c r="A28" s="19">
        <v>3</v>
      </c>
      <c r="B28" s="19" t="s">
        <v>56</v>
      </c>
      <c r="C28" s="20">
        <v>13</v>
      </c>
      <c r="D28" s="19" t="s">
        <v>229</v>
      </c>
      <c r="E28" s="19" t="s">
        <v>59</v>
      </c>
      <c r="F28" s="55" t="s">
        <v>230</v>
      </c>
      <c r="G28" s="55" t="s">
        <v>230</v>
      </c>
      <c r="H28" s="47">
        <v>2</v>
      </c>
      <c r="I28" s="42" t="s">
        <v>63</v>
      </c>
      <c r="J28" s="20" t="s">
        <v>231</v>
      </c>
      <c r="K28" s="51" t="s">
        <v>106</v>
      </c>
      <c r="L28" s="52">
        <v>1</v>
      </c>
      <c r="M28" s="51" t="s">
        <v>106</v>
      </c>
      <c r="N28" s="52">
        <v>1</v>
      </c>
      <c r="O28" s="53">
        <v>2</v>
      </c>
      <c r="P28" s="42" t="s">
        <v>65</v>
      </c>
      <c r="Q28" s="19" t="s">
        <v>66</v>
      </c>
      <c r="R28" s="19" t="s">
        <v>118</v>
      </c>
      <c r="S28" s="41" t="s">
        <v>232</v>
      </c>
      <c r="T28" s="54" t="s">
        <v>233</v>
      </c>
      <c r="U28" s="41" t="s">
        <v>219</v>
      </c>
      <c r="V28" s="29" t="str">
        <f>K28</f>
        <v>No programada</v>
      </c>
      <c r="W28" s="87">
        <v>0</v>
      </c>
      <c r="X28" s="80">
        <f>IFERROR(IF(W28/V28&gt;100%,100%,W28/V28),0)</f>
        <v>0</v>
      </c>
      <c r="Y28" s="29" t="s">
        <v>71</v>
      </c>
      <c r="Z28" s="29" t="s">
        <v>71</v>
      </c>
      <c r="AA28" s="83">
        <f>L28</f>
        <v>1</v>
      </c>
      <c r="AB28" s="87">
        <v>1</v>
      </c>
      <c r="AC28" s="93">
        <f>IFERROR(IF(AB28/AA28&gt;100%,100%,AB28/AA28),0)</f>
        <v>1</v>
      </c>
      <c r="AD28" s="19" t="s">
        <v>234</v>
      </c>
      <c r="AE28" s="19"/>
      <c r="AF28" s="29" t="str">
        <f t="shared" si="0"/>
        <v>No programada</v>
      </c>
      <c r="AG28" s="87">
        <v>0</v>
      </c>
      <c r="AH28" s="80">
        <f>IFERROR(IF(AG28/AF28&gt;100%,100%,AG28/AF28),0)</f>
        <v>0</v>
      </c>
      <c r="AI28" s="19" t="s">
        <v>72</v>
      </c>
      <c r="AJ28" s="19" t="s">
        <v>72</v>
      </c>
      <c r="AK28" s="83">
        <f t="shared" si="1"/>
        <v>1</v>
      </c>
      <c r="AL28" s="87">
        <v>1</v>
      </c>
      <c r="AM28" s="80">
        <f>IFERROR(IF(AL28/AK28&gt;100%,100%,AL28/AK28),0)</f>
        <v>1</v>
      </c>
      <c r="AN28" s="99" t="s">
        <v>235</v>
      </c>
      <c r="AO28" s="19" t="s">
        <v>236</v>
      </c>
      <c r="AP28" s="83">
        <f>O28</f>
        <v>2</v>
      </c>
      <c r="AQ28" s="81">
        <f>IFERROR(SUM(W28,AB28,AG28,AL28),0)</f>
        <v>2</v>
      </c>
      <c r="AR28" s="80">
        <f>IFERROR(IF(AQ28/AP28&gt;100%,100%,AQ28/AP28),0)</f>
        <v>1</v>
      </c>
      <c r="AS28" s="19" t="s">
        <v>91</v>
      </c>
    </row>
    <row r="29" spans="1:47" s="30" customFormat="1" ht="282.75">
      <c r="A29" s="19">
        <v>3</v>
      </c>
      <c r="B29" s="19" t="s">
        <v>56</v>
      </c>
      <c r="C29" s="20">
        <v>14</v>
      </c>
      <c r="D29" s="19" t="s">
        <v>237</v>
      </c>
      <c r="E29" s="19" t="s">
        <v>59</v>
      </c>
      <c r="F29" s="19" t="s">
        <v>238</v>
      </c>
      <c r="G29" s="19" t="s">
        <v>239</v>
      </c>
      <c r="H29" s="47" t="s">
        <v>80</v>
      </c>
      <c r="I29" s="42" t="s">
        <v>131</v>
      </c>
      <c r="J29" s="19" t="s">
        <v>240</v>
      </c>
      <c r="K29" s="46">
        <v>1</v>
      </c>
      <c r="L29" s="46">
        <v>1</v>
      </c>
      <c r="M29" s="46">
        <v>1</v>
      </c>
      <c r="N29" s="46">
        <v>1</v>
      </c>
      <c r="O29" s="46">
        <v>1</v>
      </c>
      <c r="P29" s="42" t="s">
        <v>65</v>
      </c>
      <c r="Q29" s="19" t="s">
        <v>241</v>
      </c>
      <c r="R29" s="19" t="s">
        <v>67</v>
      </c>
      <c r="S29" s="20" t="s">
        <v>242</v>
      </c>
      <c r="T29" s="20" t="s">
        <v>243</v>
      </c>
      <c r="U29" s="41" t="s">
        <v>219</v>
      </c>
      <c r="V29" s="79">
        <f>K29</f>
        <v>1</v>
      </c>
      <c r="W29" s="85">
        <v>0.95</v>
      </c>
      <c r="X29" s="80">
        <f>IFERROR(IF(W29/V29&gt;100%,100%,W29/V29),0)</f>
        <v>0.95</v>
      </c>
      <c r="Y29" s="19" t="s">
        <v>244</v>
      </c>
      <c r="Z29" s="19" t="s">
        <v>245</v>
      </c>
      <c r="AA29" s="79">
        <f>L29</f>
        <v>1</v>
      </c>
      <c r="AB29" s="85">
        <v>1</v>
      </c>
      <c r="AC29" s="93">
        <f>IFERROR(IF(AB29/AA29&gt;100%,100%,AB29/AA29),0)</f>
        <v>1</v>
      </c>
      <c r="AD29" s="19" t="s">
        <v>246</v>
      </c>
      <c r="AE29" s="19" t="s">
        <v>247</v>
      </c>
      <c r="AF29" s="79">
        <f t="shared" si="0"/>
        <v>1</v>
      </c>
      <c r="AG29" s="85">
        <v>1</v>
      </c>
      <c r="AH29" s="80">
        <f>IFERROR(IF(AG29/AF29&gt;100%,100%,AG29/AF29),0)</f>
        <v>1</v>
      </c>
      <c r="AI29" s="19" t="s">
        <v>248</v>
      </c>
      <c r="AJ29" s="19" t="s">
        <v>249</v>
      </c>
      <c r="AK29" s="79">
        <f t="shared" si="1"/>
        <v>1</v>
      </c>
      <c r="AL29" s="85">
        <v>1</v>
      </c>
      <c r="AM29" s="80">
        <f>IFERROR(IF(AL29/AK29&gt;100%,100%,AL29/AK29),0)</f>
        <v>1</v>
      </c>
      <c r="AN29" s="19" t="s">
        <v>250</v>
      </c>
      <c r="AO29" s="19" t="s">
        <v>251</v>
      </c>
      <c r="AP29" s="79">
        <f>O29</f>
        <v>1</v>
      </c>
      <c r="AQ29" s="84">
        <f>IFERROR(AVERAGE(W29,AB29,AG29,AL29),0)</f>
        <v>0.98750000000000004</v>
      </c>
      <c r="AR29" s="80">
        <f>IFERROR(IF(AQ29/AP29&gt;100%,100%,AQ29/AP29),0)</f>
        <v>0.98750000000000004</v>
      </c>
      <c r="AS29" s="19" t="s">
        <v>252</v>
      </c>
    </row>
    <row r="30" spans="1:47" s="5" customFormat="1" ht="15.75">
      <c r="A30" s="10"/>
      <c r="B30" s="10"/>
      <c r="C30" s="10"/>
      <c r="D30" s="13" t="s">
        <v>253</v>
      </c>
      <c r="E30" s="10"/>
      <c r="F30" s="10"/>
      <c r="G30" s="10"/>
      <c r="H30" s="10"/>
      <c r="I30" s="10"/>
      <c r="J30" s="10"/>
      <c r="K30" s="14"/>
      <c r="L30" s="14"/>
      <c r="M30" s="14"/>
      <c r="N30" s="14"/>
      <c r="O30" s="14"/>
      <c r="P30" s="10"/>
      <c r="Q30" s="10"/>
      <c r="R30" s="10"/>
      <c r="S30" s="10"/>
      <c r="T30" s="10"/>
      <c r="U30" s="10"/>
      <c r="V30" s="14"/>
      <c r="W30" s="14"/>
      <c r="X30" s="82">
        <f>AVERAGE(X18,X20,X21,X22,X23,X24,X25,X26,X27,X29)*80%</f>
        <v>0.79599999999999993</v>
      </c>
      <c r="Y30" s="14"/>
      <c r="Z30" s="14"/>
      <c r="AA30" s="15"/>
      <c r="AB30" s="15"/>
      <c r="AC30" s="82">
        <f>AVERAGE(AC17,AC18,AC19,AC20,AC21,AC22,AC23,AC24,AC25,AC26,AC27,AC28,AC29)*80%</f>
        <v>0.7712820512820513</v>
      </c>
      <c r="AD30" s="14"/>
      <c r="AE30" s="14"/>
      <c r="AF30" s="15"/>
      <c r="AG30" s="15"/>
      <c r="AH30" s="82">
        <f>AVERAGE(AH17,AH18,AH19,AH20,AH21,AH22,AH23,AH24,AH25,AH26,AH27,AH29)*80%</f>
        <v>0.74174603174603182</v>
      </c>
      <c r="AI30" s="14"/>
      <c r="AJ30" s="14"/>
      <c r="AK30" s="15"/>
      <c r="AL30" s="15"/>
      <c r="AM30" s="82">
        <f>AVERAGE(AM16,AM17,AM19,AM20,AM21,AM22,AM23,AM24,AM25,AM26,AM27,AM28,AM29)*80%</f>
        <v>0.8</v>
      </c>
      <c r="AN30" s="10"/>
      <c r="AO30" s="10"/>
      <c r="AP30" s="96"/>
      <c r="AQ30" s="15"/>
      <c r="AR30" s="82">
        <f>AVERAGE(AR16:AR29)*80%</f>
        <v>0.7857142857142857</v>
      </c>
      <c r="AS30" s="10"/>
    </row>
    <row r="31" spans="1:47" s="5" customFormat="1" ht="409.6">
      <c r="A31" s="35">
        <v>3</v>
      </c>
      <c r="B31" s="26" t="s">
        <v>56</v>
      </c>
      <c r="C31" s="35" t="s">
        <v>254</v>
      </c>
      <c r="D31" s="25" t="s">
        <v>255</v>
      </c>
      <c r="E31" s="25" t="s">
        <v>256</v>
      </c>
      <c r="F31" s="25" t="s">
        <v>257</v>
      </c>
      <c r="G31" s="25" t="s">
        <v>258</v>
      </c>
      <c r="H31" s="25" t="s">
        <v>259</v>
      </c>
      <c r="I31" s="26" t="s">
        <v>131</v>
      </c>
      <c r="J31" s="27" t="s">
        <v>260</v>
      </c>
      <c r="K31" s="28" t="s">
        <v>106</v>
      </c>
      <c r="L31" s="28">
        <v>0.8</v>
      </c>
      <c r="M31" s="28" t="s">
        <v>106</v>
      </c>
      <c r="N31" s="28">
        <v>0.8</v>
      </c>
      <c r="O31" s="28">
        <v>0.8</v>
      </c>
      <c r="P31" s="25" t="s">
        <v>65</v>
      </c>
      <c r="Q31" s="25" t="s">
        <v>261</v>
      </c>
      <c r="R31" s="25" t="s">
        <v>118</v>
      </c>
      <c r="S31" s="25" t="s">
        <v>262</v>
      </c>
      <c r="T31" s="25" t="s">
        <v>263</v>
      </c>
      <c r="U31" s="25" t="s">
        <v>264</v>
      </c>
      <c r="V31" s="97" t="str">
        <f>K31</f>
        <v>No programada</v>
      </c>
      <c r="W31" s="66">
        <v>0</v>
      </c>
      <c r="X31" s="67">
        <f>IFERROR(IF(W31/V31&gt;100%,100%,W31/V31),0)</f>
        <v>0</v>
      </c>
      <c r="Y31" s="75" t="s">
        <v>71</v>
      </c>
      <c r="Z31" s="75" t="s">
        <v>71</v>
      </c>
      <c r="AA31" s="65">
        <f>L31</f>
        <v>0.8</v>
      </c>
      <c r="AB31" s="66">
        <v>0.77</v>
      </c>
      <c r="AC31" s="92">
        <f>IFERROR(IF(AB31/AA31&gt;100%,100%,AB31/AA31),0)</f>
        <v>0.96250000000000002</v>
      </c>
      <c r="AD31" s="25" t="s">
        <v>265</v>
      </c>
      <c r="AE31" s="25" t="s">
        <v>266</v>
      </c>
      <c r="AF31" s="74" t="str">
        <f t="shared" si="0"/>
        <v>No programada</v>
      </c>
      <c r="AG31" s="66">
        <v>0</v>
      </c>
      <c r="AH31" s="67">
        <f>IFERROR(IF(AG31/AF31&gt;100%,100%,AG31/AF31),0)</f>
        <v>0</v>
      </c>
      <c r="AI31" s="25" t="s">
        <v>71</v>
      </c>
      <c r="AJ31" s="25" t="s">
        <v>71</v>
      </c>
      <c r="AK31" s="65">
        <f t="shared" si="1"/>
        <v>0.8</v>
      </c>
      <c r="AL31" s="65">
        <v>0.66</v>
      </c>
      <c r="AM31" s="67">
        <f>IFERROR(IF(AL31/AK31&gt;100%,100%,AL31/AK31),0)</f>
        <v>0.82499999999999996</v>
      </c>
      <c r="AN31" s="25" t="s">
        <v>267</v>
      </c>
      <c r="AO31" s="25" t="s">
        <v>268</v>
      </c>
      <c r="AP31" s="65">
        <f>O31</f>
        <v>0.8</v>
      </c>
      <c r="AQ31" s="66">
        <f>IFERROR(AVERAGE(AB31,AL31),0)</f>
        <v>0.71500000000000008</v>
      </c>
      <c r="AR31" s="67">
        <f>IFERROR(IF(AQ31/AP31&gt;100%,100%,AQ31/AP31),0)</f>
        <v>0.89375000000000004</v>
      </c>
      <c r="AS31" s="25" t="s">
        <v>269</v>
      </c>
    </row>
    <row r="32" spans="1:47" s="5" customFormat="1" ht="133.5">
      <c r="A32" s="35">
        <v>3</v>
      </c>
      <c r="B32" s="26" t="s">
        <v>56</v>
      </c>
      <c r="C32" s="35" t="s">
        <v>270</v>
      </c>
      <c r="D32" s="25" t="s">
        <v>271</v>
      </c>
      <c r="E32" s="25" t="s">
        <v>256</v>
      </c>
      <c r="F32" s="25" t="s">
        <v>272</v>
      </c>
      <c r="G32" s="25" t="s">
        <v>273</v>
      </c>
      <c r="H32" s="25" t="s">
        <v>274</v>
      </c>
      <c r="I32" s="26" t="s">
        <v>63</v>
      </c>
      <c r="J32" s="26" t="s">
        <v>272</v>
      </c>
      <c r="K32" s="31">
        <v>0.27</v>
      </c>
      <c r="L32" s="31">
        <v>0.13</v>
      </c>
      <c r="M32" s="31">
        <v>0.53</v>
      </c>
      <c r="N32" s="31">
        <v>7.0000000000000007E-2</v>
      </c>
      <c r="O32" s="28">
        <f>SUM(K32:N32)</f>
        <v>1</v>
      </c>
      <c r="P32" s="25" t="s">
        <v>65</v>
      </c>
      <c r="Q32" s="25" t="s">
        <v>66</v>
      </c>
      <c r="R32" s="25" t="s">
        <v>67</v>
      </c>
      <c r="S32" s="25" t="s">
        <v>275</v>
      </c>
      <c r="T32" s="25" t="s">
        <v>276</v>
      </c>
      <c r="U32" s="25" t="s">
        <v>277</v>
      </c>
      <c r="V32" s="65">
        <f>K32</f>
        <v>0.27</v>
      </c>
      <c r="W32" s="66">
        <v>0.13333333333333333</v>
      </c>
      <c r="X32" s="67">
        <f>IFERROR(IF(W32/V32&gt;100%,100%,W32/V32),0)</f>
        <v>0.49382716049382713</v>
      </c>
      <c r="Y32" s="25" t="s">
        <v>278</v>
      </c>
      <c r="Z32" s="25" t="s">
        <v>279</v>
      </c>
      <c r="AA32" s="65">
        <f>L32</f>
        <v>0.13</v>
      </c>
      <c r="AB32" s="65">
        <v>0</v>
      </c>
      <c r="AC32" s="92">
        <f>IFERROR(IF(AB32/AA32&gt;100%,100%,AB32/AA32),0)</f>
        <v>0</v>
      </c>
      <c r="AD32" s="98" t="s">
        <v>280</v>
      </c>
      <c r="AE32" s="25" t="s">
        <v>281</v>
      </c>
      <c r="AF32" s="65">
        <f t="shared" si="0"/>
        <v>0.53</v>
      </c>
      <c r="AG32" s="67">
        <v>7.0000000000000007E-2</v>
      </c>
      <c r="AH32" s="67">
        <f>IFERROR(IF(AG32/AF32&gt;100%,100%,AG32/AF32),0)</f>
        <v>0.13207547169811321</v>
      </c>
      <c r="AI32" s="25" t="s">
        <v>282</v>
      </c>
      <c r="AJ32" s="25" t="s">
        <v>283</v>
      </c>
      <c r="AK32" s="65">
        <f t="shared" si="1"/>
        <v>7.0000000000000007E-2</v>
      </c>
      <c r="AL32" s="66">
        <v>0</v>
      </c>
      <c r="AM32" s="67">
        <f>IFERROR(IF(AL32/AK32&gt;100%,100%,AL32/AK32),0)</f>
        <v>0</v>
      </c>
      <c r="AN32" s="25" t="s">
        <v>284</v>
      </c>
      <c r="AO32" s="25" t="s">
        <v>285</v>
      </c>
      <c r="AP32" s="65">
        <f>O32</f>
        <v>1</v>
      </c>
      <c r="AQ32" s="66">
        <f>IFERROR(SUM(W32,AB32,AG32,AL32),0)</f>
        <v>0.20333333333333334</v>
      </c>
      <c r="AR32" s="67">
        <f>IFERROR(IF(AQ32/AP32&gt;100%,100%,AQ32/AP32),0)</f>
        <v>0.20333333333333334</v>
      </c>
      <c r="AS32" s="25" t="s">
        <v>286</v>
      </c>
      <c r="AU32" s="88"/>
    </row>
    <row r="33" spans="1:45" s="5" customFormat="1" ht="150">
      <c r="A33" s="35">
        <v>3</v>
      </c>
      <c r="B33" s="26" t="s">
        <v>56</v>
      </c>
      <c r="C33" s="35" t="s">
        <v>287</v>
      </c>
      <c r="D33" s="25" t="s">
        <v>288</v>
      </c>
      <c r="E33" s="25" t="s">
        <v>256</v>
      </c>
      <c r="F33" s="25" t="s">
        <v>289</v>
      </c>
      <c r="G33" s="25" t="s">
        <v>290</v>
      </c>
      <c r="H33" s="25" t="s">
        <v>80</v>
      </c>
      <c r="I33" s="26" t="s">
        <v>63</v>
      </c>
      <c r="J33" s="26" t="s">
        <v>289</v>
      </c>
      <c r="K33" s="56">
        <v>0</v>
      </c>
      <c r="L33" s="56">
        <v>1</v>
      </c>
      <c r="M33" s="56">
        <v>0</v>
      </c>
      <c r="N33" s="56">
        <v>1</v>
      </c>
      <c r="O33" s="56">
        <v>2</v>
      </c>
      <c r="P33" s="25" t="s">
        <v>65</v>
      </c>
      <c r="Q33" s="25" t="s">
        <v>66</v>
      </c>
      <c r="R33" s="25" t="s">
        <v>67</v>
      </c>
      <c r="S33" s="25" t="s">
        <v>291</v>
      </c>
      <c r="T33" s="25" t="s">
        <v>291</v>
      </c>
      <c r="U33" s="25" t="s">
        <v>292</v>
      </c>
      <c r="V33" s="74">
        <f>K33</f>
        <v>0</v>
      </c>
      <c r="W33" s="78">
        <v>0</v>
      </c>
      <c r="X33" s="67">
        <f>IFERROR(IF(W33/V33&gt;100%,100%,W33/V33),0)</f>
        <v>0</v>
      </c>
      <c r="Y33" s="75" t="s">
        <v>71</v>
      </c>
      <c r="Z33" s="75" t="s">
        <v>71</v>
      </c>
      <c r="AA33" s="74">
        <f>L33</f>
        <v>1</v>
      </c>
      <c r="AB33" s="78">
        <v>1</v>
      </c>
      <c r="AC33" s="92">
        <f>IFERROR(IF(AB33/AA33&gt;100%,100%,AB33/AA33),0)</f>
        <v>1</v>
      </c>
      <c r="AD33" s="25" t="s">
        <v>293</v>
      </c>
      <c r="AE33" s="25" t="s">
        <v>294</v>
      </c>
      <c r="AF33" s="74">
        <f t="shared" si="0"/>
        <v>0</v>
      </c>
      <c r="AG33" s="66">
        <v>0</v>
      </c>
      <c r="AH33" s="67">
        <f>IFERROR(IF(AG33/AF33&gt;100%,100%,AG33/AF33),0)</f>
        <v>0</v>
      </c>
      <c r="AI33" s="25" t="s">
        <v>71</v>
      </c>
      <c r="AJ33" s="25" t="s">
        <v>71</v>
      </c>
      <c r="AK33" s="74">
        <f t="shared" si="1"/>
        <v>1</v>
      </c>
      <c r="AL33" s="77">
        <v>1</v>
      </c>
      <c r="AM33" s="67">
        <f>IFERROR(IF(AL33/AK33&gt;100%,100%,AL33/AK33),0)</f>
        <v>1</v>
      </c>
      <c r="AN33" s="25" t="s">
        <v>295</v>
      </c>
      <c r="AO33" s="25" t="s">
        <v>285</v>
      </c>
      <c r="AP33" s="74">
        <f>O33</f>
        <v>2</v>
      </c>
      <c r="AQ33" s="78">
        <f>IFERROR(SUM(W33,AB33,AG33,AL33),0)</f>
        <v>2</v>
      </c>
      <c r="AR33" s="67">
        <f>IFERROR(IF(AQ33/AP33&gt;100%,100%,AQ33/AP33),0)</f>
        <v>1</v>
      </c>
      <c r="AS33" s="25" t="s">
        <v>91</v>
      </c>
    </row>
    <row r="34" spans="1:45" s="30" customFormat="1" ht="166.5">
      <c r="A34" s="35">
        <v>3</v>
      </c>
      <c r="B34" s="26" t="s">
        <v>56</v>
      </c>
      <c r="C34" s="35" t="s">
        <v>296</v>
      </c>
      <c r="D34" s="25" t="s">
        <v>297</v>
      </c>
      <c r="E34" s="25" t="s">
        <v>256</v>
      </c>
      <c r="F34" s="25" t="s">
        <v>298</v>
      </c>
      <c r="G34" s="25" t="s">
        <v>299</v>
      </c>
      <c r="H34" s="25" t="s">
        <v>300</v>
      </c>
      <c r="I34" s="26" t="s">
        <v>63</v>
      </c>
      <c r="J34" s="26" t="s">
        <v>298</v>
      </c>
      <c r="K34" s="31">
        <v>1</v>
      </c>
      <c r="L34" s="31">
        <v>0</v>
      </c>
      <c r="M34" s="31">
        <v>0</v>
      </c>
      <c r="N34" s="31">
        <v>0</v>
      </c>
      <c r="O34" s="31">
        <v>1</v>
      </c>
      <c r="P34" s="25" t="s">
        <v>65</v>
      </c>
      <c r="Q34" s="25" t="s">
        <v>301</v>
      </c>
      <c r="R34" s="25" t="s">
        <v>118</v>
      </c>
      <c r="S34" s="25" t="s">
        <v>302</v>
      </c>
      <c r="T34" s="25" t="s">
        <v>303</v>
      </c>
      <c r="U34" s="25" t="s">
        <v>304</v>
      </c>
      <c r="V34" s="97">
        <f>K34</f>
        <v>1</v>
      </c>
      <c r="W34" s="66">
        <f>1</f>
        <v>1</v>
      </c>
      <c r="X34" s="67">
        <f>IFERROR(IF(W34/V34&gt;100%,100%,W34/V34),0)</f>
        <v>1</v>
      </c>
      <c r="Y34" s="76" t="s">
        <v>305</v>
      </c>
      <c r="Z34" s="76" t="s">
        <v>306</v>
      </c>
      <c r="AA34" s="65">
        <f>L34</f>
        <v>0</v>
      </c>
      <c r="AB34" s="66">
        <v>0</v>
      </c>
      <c r="AC34" s="92">
        <f>IFERROR(IF(AB34/AA34&gt;100%,100%,AB34/AA34),0)</f>
        <v>0</v>
      </c>
      <c r="AD34" s="25" t="s">
        <v>71</v>
      </c>
      <c r="AE34" s="25" t="s">
        <v>71</v>
      </c>
      <c r="AF34" s="65">
        <f t="shared" si="0"/>
        <v>0</v>
      </c>
      <c r="AG34" s="66">
        <v>0</v>
      </c>
      <c r="AH34" s="67">
        <f>IFERROR(IF(AG34/AF34&gt;100%,100%,AG34/AF34),0)</f>
        <v>0</v>
      </c>
      <c r="AI34" s="25" t="s">
        <v>71</v>
      </c>
      <c r="AJ34" s="25" t="s">
        <v>71</v>
      </c>
      <c r="AK34" s="65">
        <f t="shared" si="1"/>
        <v>0</v>
      </c>
      <c r="AL34" s="66">
        <v>0</v>
      </c>
      <c r="AM34" s="67">
        <f>IFERROR(IF(AL34/AK34&gt;100%,100%,AL34/AK34),0)</f>
        <v>0</v>
      </c>
      <c r="AN34" s="25" t="s">
        <v>71</v>
      </c>
      <c r="AO34" s="25" t="s">
        <v>71</v>
      </c>
      <c r="AP34" s="65">
        <f>O34</f>
        <v>1</v>
      </c>
      <c r="AQ34" s="66">
        <f>IFERROR(SUM(W34,AB34,AG34,AL34),0)</f>
        <v>1</v>
      </c>
      <c r="AR34" s="67">
        <f>IFERROR(IF(AQ34/AP34&gt;100%,100%,AQ34/AP34),0)</f>
        <v>1</v>
      </c>
      <c r="AS34" s="25" t="s">
        <v>91</v>
      </c>
    </row>
    <row r="35" spans="1:45" s="30" customFormat="1" ht="133.5">
      <c r="A35" s="35"/>
      <c r="B35" s="26" t="s">
        <v>56</v>
      </c>
      <c r="C35" s="35" t="s">
        <v>307</v>
      </c>
      <c r="D35" s="25" t="s">
        <v>308</v>
      </c>
      <c r="E35" s="25" t="s">
        <v>256</v>
      </c>
      <c r="F35" s="25" t="s">
        <v>309</v>
      </c>
      <c r="G35" s="25" t="s">
        <v>310</v>
      </c>
      <c r="H35" s="25" t="s">
        <v>311</v>
      </c>
      <c r="I35" s="26" t="s">
        <v>131</v>
      </c>
      <c r="J35" s="26" t="s">
        <v>312</v>
      </c>
      <c r="K35" s="31">
        <v>1</v>
      </c>
      <c r="L35" s="31">
        <v>1</v>
      </c>
      <c r="M35" s="31">
        <v>1</v>
      </c>
      <c r="N35" s="31">
        <v>1</v>
      </c>
      <c r="O35" s="31">
        <v>1</v>
      </c>
      <c r="P35" s="25" t="s">
        <v>313</v>
      </c>
      <c r="Q35" s="25" t="s">
        <v>301</v>
      </c>
      <c r="R35" s="25" t="s">
        <v>118</v>
      </c>
      <c r="S35" s="25" t="s">
        <v>302</v>
      </c>
      <c r="T35" s="25" t="s">
        <v>303</v>
      </c>
      <c r="U35" s="25" t="s">
        <v>304</v>
      </c>
      <c r="V35" s="97">
        <f>K35</f>
        <v>1</v>
      </c>
      <c r="W35" s="66">
        <f>(0+1+1)/(0+1+1)</f>
        <v>1</v>
      </c>
      <c r="X35" s="67">
        <f>IFERROR(IF(W35/V35&gt;100%,100%,W35/V35),0)</f>
        <v>1</v>
      </c>
      <c r="Y35" s="76" t="s">
        <v>314</v>
      </c>
      <c r="Z35" s="76" t="s">
        <v>306</v>
      </c>
      <c r="AA35" s="65">
        <f>L35</f>
        <v>1</v>
      </c>
      <c r="AB35" s="66">
        <f>2/2</f>
        <v>1</v>
      </c>
      <c r="AC35" s="92">
        <f>IFERROR(IF(AB35/AA35&gt;100%,100%,AB35/AA35),0)</f>
        <v>1</v>
      </c>
      <c r="AD35" s="25" t="s">
        <v>315</v>
      </c>
      <c r="AE35" s="25" t="s">
        <v>316</v>
      </c>
      <c r="AF35" s="65">
        <f t="shared" si="0"/>
        <v>1</v>
      </c>
      <c r="AG35" s="66">
        <v>1</v>
      </c>
      <c r="AH35" s="67">
        <f>IFERROR(IF(AG35/AF35&gt;100%,100%,AG35/AF35),0)</f>
        <v>1</v>
      </c>
      <c r="AI35" s="25" t="s">
        <v>317</v>
      </c>
      <c r="AJ35" s="25" t="s">
        <v>318</v>
      </c>
      <c r="AK35" s="65">
        <f t="shared" si="1"/>
        <v>1</v>
      </c>
      <c r="AL35" s="66">
        <v>1</v>
      </c>
      <c r="AM35" s="67">
        <f>IFERROR(IF(AL35/AK35&gt;100%,100%,AL35/AK35),0)</f>
        <v>1</v>
      </c>
      <c r="AN35" s="25" t="s">
        <v>319</v>
      </c>
      <c r="AO35" s="25" t="s">
        <v>320</v>
      </c>
      <c r="AP35" s="65">
        <f>O35</f>
        <v>1</v>
      </c>
      <c r="AQ35" s="66">
        <f>IFERROR(AVERAGE(W35,AB35,AG35,AL35),0)</f>
        <v>1</v>
      </c>
      <c r="AR35" s="67">
        <f>IFERROR(IF(AQ35/AP35&gt;100%,100%,AQ35/AP35),0)</f>
        <v>1</v>
      </c>
      <c r="AS35" s="25" t="s">
        <v>91</v>
      </c>
    </row>
    <row r="36" spans="1:45" s="30" customFormat="1" ht="182.25">
      <c r="A36" s="35">
        <v>3</v>
      </c>
      <c r="B36" s="26" t="s">
        <v>56</v>
      </c>
      <c r="C36" s="35" t="s">
        <v>321</v>
      </c>
      <c r="D36" s="25" t="s">
        <v>322</v>
      </c>
      <c r="E36" s="25" t="s">
        <v>256</v>
      </c>
      <c r="F36" s="25" t="s">
        <v>323</v>
      </c>
      <c r="G36" s="25" t="s">
        <v>324</v>
      </c>
      <c r="H36" s="25" t="s">
        <v>261</v>
      </c>
      <c r="I36" s="26" t="s">
        <v>63</v>
      </c>
      <c r="J36" s="26" t="s">
        <v>323</v>
      </c>
      <c r="K36" s="31">
        <v>0</v>
      </c>
      <c r="L36" s="31">
        <v>1</v>
      </c>
      <c r="M36" s="31">
        <v>0</v>
      </c>
      <c r="N36" s="31">
        <v>0</v>
      </c>
      <c r="O36" s="31">
        <v>1</v>
      </c>
      <c r="P36" s="25" t="s">
        <v>65</v>
      </c>
      <c r="Q36" s="25" t="s">
        <v>325</v>
      </c>
      <c r="R36" s="25"/>
      <c r="S36" s="25" t="s">
        <v>323</v>
      </c>
      <c r="T36" s="25" t="s">
        <v>326</v>
      </c>
      <c r="U36" s="25" t="s">
        <v>327</v>
      </c>
      <c r="V36" s="74">
        <f>K36</f>
        <v>0</v>
      </c>
      <c r="W36" s="78">
        <v>0</v>
      </c>
      <c r="X36" s="67">
        <f>IFERROR(IF(W36/V36&gt;100%,100%,W36/V36),0)</f>
        <v>0</v>
      </c>
      <c r="Y36" s="75" t="s">
        <v>71</v>
      </c>
      <c r="Z36" s="75" t="s">
        <v>71</v>
      </c>
      <c r="AA36" s="74">
        <f>L36</f>
        <v>1</v>
      </c>
      <c r="AB36" s="77">
        <f>3/3</f>
        <v>1</v>
      </c>
      <c r="AC36" s="92">
        <f>IFERROR(IF(AB36/AA36&gt;100%,100%,AB36/AA36),0)</f>
        <v>1</v>
      </c>
      <c r="AD36" s="25" t="s">
        <v>328</v>
      </c>
      <c r="AE36" s="25" t="s">
        <v>329</v>
      </c>
      <c r="AF36" s="74">
        <f t="shared" si="0"/>
        <v>0</v>
      </c>
      <c r="AG36" s="66">
        <v>0</v>
      </c>
      <c r="AH36" s="67">
        <f>IFERROR(IF(AG36/AF36&gt;100%,100%,AG36/AF36),0)</f>
        <v>0</v>
      </c>
      <c r="AI36" s="25" t="s">
        <v>71</v>
      </c>
      <c r="AJ36" s="25" t="s">
        <v>71</v>
      </c>
      <c r="AK36" s="74">
        <f t="shared" si="1"/>
        <v>0</v>
      </c>
      <c r="AL36" s="78">
        <v>0</v>
      </c>
      <c r="AM36" s="67">
        <f>IFERROR(IF(AL36/AK36&gt;100%,100%,AL36/AK36),0)</f>
        <v>0</v>
      </c>
      <c r="AN36" s="25" t="s">
        <v>71</v>
      </c>
      <c r="AO36" s="108" t="s">
        <v>71</v>
      </c>
      <c r="AP36" s="74">
        <f>O36</f>
        <v>1</v>
      </c>
      <c r="AQ36" s="78">
        <f>IFERROR(SUM(W36,AB36,AG36,AL36),0)</f>
        <v>1</v>
      </c>
      <c r="AR36" s="67">
        <f>IFERROR(IF(AQ36/AP36&gt;100%,100%,AQ36/AP36),0)</f>
        <v>1</v>
      </c>
      <c r="AS36" s="25" t="s">
        <v>91</v>
      </c>
    </row>
    <row r="37" spans="1:45" s="30" customFormat="1" ht="216">
      <c r="A37" s="35">
        <v>3</v>
      </c>
      <c r="B37" s="26" t="s">
        <v>56</v>
      </c>
      <c r="C37" s="35" t="s">
        <v>330</v>
      </c>
      <c r="D37" s="25" t="s">
        <v>331</v>
      </c>
      <c r="E37" s="25" t="s">
        <v>256</v>
      </c>
      <c r="F37" s="25" t="s">
        <v>332</v>
      </c>
      <c r="G37" s="25" t="s">
        <v>333</v>
      </c>
      <c r="H37" s="25" t="s">
        <v>261</v>
      </c>
      <c r="I37" s="26" t="s">
        <v>63</v>
      </c>
      <c r="J37" s="26" t="s">
        <v>332</v>
      </c>
      <c r="K37" s="32">
        <v>0</v>
      </c>
      <c r="L37" s="32">
        <v>0</v>
      </c>
      <c r="M37" s="32">
        <v>0</v>
      </c>
      <c r="N37" s="32">
        <v>1</v>
      </c>
      <c r="O37" s="32">
        <v>1</v>
      </c>
      <c r="P37" s="25" t="s">
        <v>65</v>
      </c>
      <c r="Q37" s="25" t="s">
        <v>325</v>
      </c>
      <c r="R37" s="25"/>
      <c r="S37" s="25" t="s">
        <v>334</v>
      </c>
      <c r="T37" s="25" t="s">
        <v>335</v>
      </c>
      <c r="U37" s="25" t="s">
        <v>327</v>
      </c>
      <c r="V37" s="74">
        <f>K37</f>
        <v>0</v>
      </c>
      <c r="W37" s="78">
        <v>0</v>
      </c>
      <c r="X37" s="67">
        <f>IFERROR(IF(W37/V37&gt;100%,100%,W37/V37),0)</f>
        <v>0</v>
      </c>
      <c r="Y37" s="75" t="s">
        <v>71</v>
      </c>
      <c r="Z37" s="75" t="s">
        <v>71</v>
      </c>
      <c r="AA37" s="74">
        <f>L37</f>
        <v>0</v>
      </c>
      <c r="AB37" s="78">
        <v>0</v>
      </c>
      <c r="AC37" s="92">
        <f>IFERROR(IF(AB37/AA37&gt;100%,100%,AB37/AA37),0)</f>
        <v>0</v>
      </c>
      <c r="AD37" s="25" t="s">
        <v>71</v>
      </c>
      <c r="AE37" s="25" t="s">
        <v>71</v>
      </c>
      <c r="AF37" s="74">
        <f t="shared" si="0"/>
        <v>0</v>
      </c>
      <c r="AG37" s="66">
        <v>0</v>
      </c>
      <c r="AH37" s="67">
        <f>IFERROR(IF(AG37/AF37&gt;100%,100%,AG37/AF37),0)</f>
        <v>0</v>
      </c>
      <c r="AI37" s="25" t="s">
        <v>71</v>
      </c>
      <c r="AJ37" s="25" t="s">
        <v>71</v>
      </c>
      <c r="AK37" s="74">
        <f t="shared" si="1"/>
        <v>1</v>
      </c>
      <c r="AL37" s="77">
        <f>(1+0.7+1)/3</f>
        <v>0.9</v>
      </c>
      <c r="AM37" s="67">
        <f>IFERROR(IF(AL37/AK37&gt;100%,100%,AL37/AK37),0)</f>
        <v>0.9</v>
      </c>
      <c r="AN37" s="25" t="s">
        <v>336</v>
      </c>
      <c r="AO37" s="25" t="s">
        <v>337</v>
      </c>
      <c r="AP37" s="74">
        <f>O37</f>
        <v>1</v>
      </c>
      <c r="AQ37" s="78">
        <f>IFERROR(SUM(W37,AB37,AG37,AL37),0)</f>
        <v>0.9</v>
      </c>
      <c r="AR37" s="67">
        <f>IFERROR(IF(AQ37/AP37&gt;100%,100%,AQ37/AP37),0)</f>
        <v>0.9</v>
      </c>
      <c r="AS37" s="25" t="s">
        <v>338</v>
      </c>
    </row>
    <row r="38" spans="1:45" s="5" customFormat="1" ht="17.25">
      <c r="A38" s="10"/>
      <c r="B38" s="10"/>
      <c r="C38" s="10"/>
      <c r="D38" s="11" t="s">
        <v>339</v>
      </c>
      <c r="E38" s="11"/>
      <c r="F38" s="11"/>
      <c r="G38" s="11"/>
      <c r="H38" s="11"/>
      <c r="I38" s="11"/>
      <c r="J38" s="11"/>
      <c r="K38" s="12"/>
      <c r="L38" s="12"/>
      <c r="M38" s="12"/>
      <c r="N38" s="12"/>
      <c r="O38" s="12"/>
      <c r="P38" s="11"/>
      <c r="Q38" s="11"/>
      <c r="R38" s="11"/>
      <c r="S38" s="10"/>
      <c r="T38" s="10"/>
      <c r="U38" s="10"/>
      <c r="V38" s="68"/>
      <c r="W38" s="68"/>
      <c r="X38" s="69">
        <f>AVERAGE(X32,X34,X35)*20%</f>
        <v>0.16625514403292183</v>
      </c>
      <c r="Y38" s="70"/>
      <c r="Z38" s="70"/>
      <c r="AA38" s="16"/>
      <c r="AB38" s="16"/>
      <c r="AC38" s="94">
        <f>AVERAGE(AC31,AC32,AC33,AC35,AC36)*20%</f>
        <v>0.1585</v>
      </c>
      <c r="AD38" s="10"/>
      <c r="AE38" s="10"/>
      <c r="AF38" s="16"/>
      <c r="AG38" s="16"/>
      <c r="AH38" s="94">
        <f>AVERAGE(AH32,AH35)*20%</f>
        <v>0.11320754716981132</v>
      </c>
      <c r="AI38" s="10"/>
      <c r="AJ38" s="10"/>
      <c r="AK38" s="16"/>
      <c r="AL38" s="16"/>
      <c r="AM38" s="94">
        <f>AVERAGE(AM31,AM32,AM33,AM35,AM37)*20%</f>
        <v>0.14899999999999999</v>
      </c>
      <c r="AN38" s="10"/>
      <c r="AO38" s="10"/>
      <c r="AP38" s="16"/>
      <c r="AQ38" s="16"/>
      <c r="AR38" s="69">
        <f>AVERAGE(AR31:AR37)*20%</f>
        <v>0.17134523809523813</v>
      </c>
      <c r="AS38" s="10"/>
    </row>
    <row r="39" spans="1:45" s="9" customFormat="1" ht="20.25">
      <c r="A39" s="6"/>
      <c r="B39" s="6"/>
      <c r="C39" s="6"/>
      <c r="D39" s="7" t="s">
        <v>340</v>
      </c>
      <c r="E39" s="6"/>
      <c r="F39" s="6"/>
      <c r="G39" s="6"/>
      <c r="H39" s="6"/>
      <c r="I39" s="6"/>
      <c r="J39" s="6"/>
      <c r="K39" s="8"/>
      <c r="L39" s="8"/>
      <c r="M39" s="8"/>
      <c r="N39" s="8"/>
      <c r="O39" s="8"/>
      <c r="P39" s="6"/>
      <c r="Q39" s="6"/>
      <c r="R39" s="6"/>
      <c r="S39" s="6"/>
      <c r="T39" s="6"/>
      <c r="U39" s="6"/>
      <c r="V39" s="71"/>
      <c r="W39" s="71"/>
      <c r="X39" s="72">
        <f>X30+X38</f>
        <v>0.96225514403292178</v>
      </c>
      <c r="Y39" s="73"/>
      <c r="Z39" s="73"/>
      <c r="AA39" s="17"/>
      <c r="AB39" s="17"/>
      <c r="AC39" s="95">
        <f>AC30+AC38</f>
        <v>0.92978205128205127</v>
      </c>
      <c r="AD39" s="6"/>
      <c r="AE39" s="6"/>
      <c r="AF39" s="17"/>
      <c r="AG39" s="17"/>
      <c r="AH39" s="95">
        <f>AH30+AH38</f>
        <v>0.85495357891584312</v>
      </c>
      <c r="AI39" s="6"/>
      <c r="AJ39" s="6"/>
      <c r="AK39" s="17"/>
      <c r="AL39" s="17"/>
      <c r="AM39" s="95">
        <f>AM30+AM38</f>
        <v>0.94900000000000007</v>
      </c>
      <c r="AN39" s="6"/>
      <c r="AO39" s="6"/>
      <c r="AP39" s="17"/>
      <c r="AQ39" s="17"/>
      <c r="AR39" s="95">
        <f>AR30+AR38</f>
        <v>0.95705952380952386</v>
      </c>
      <c r="AS39" s="6"/>
    </row>
  </sheetData>
  <mergeCells count="24">
    <mergeCell ref="V13:Z14"/>
    <mergeCell ref="AA13:AE14"/>
    <mergeCell ref="AF13:AJ14"/>
    <mergeCell ref="AK13:AO14"/>
    <mergeCell ref="AP13:AS14"/>
    <mergeCell ref="A13:B14"/>
    <mergeCell ref="A1:J1"/>
    <mergeCell ref="K1:O1"/>
    <mergeCell ref="C13:E14"/>
    <mergeCell ref="F13:P14"/>
    <mergeCell ref="A2:J2"/>
    <mergeCell ref="A4:C11"/>
    <mergeCell ref="D4:D11"/>
    <mergeCell ref="S13:U14"/>
    <mergeCell ref="E4:J4"/>
    <mergeCell ref="G5:J5"/>
    <mergeCell ref="G6:J6"/>
    <mergeCell ref="G7:J7"/>
    <mergeCell ref="G8:J8"/>
    <mergeCell ref="Q13:Q15"/>
    <mergeCell ref="R13:R15"/>
    <mergeCell ref="G9:J9"/>
    <mergeCell ref="G10:J10"/>
    <mergeCell ref="G11:J11"/>
  </mergeCells>
  <dataValidations count="3">
    <dataValidation allowBlank="1" showInputMessage="1" showErrorMessage="1" error="Escriba un texto " promptTitle="Cualquier contenido" sqref="E15 E3:E12" xr:uid="{00000000-0002-0000-0100-000000000000}"/>
    <dataValidation type="list" allowBlank="1" showInputMessage="1" showErrorMessage="1" error="Escriba un texto " promptTitle="Cualquier contenido" sqref="E1 E13:E14 E38:E1048576 E30" xr:uid="{00000000-0002-0000-0100-000001000000}">
      <formula1>#REF!</formula1>
    </dataValidation>
    <dataValidation type="list" allowBlank="1" showInputMessage="1" showErrorMessage="1" sqref="Q16:R29" xr:uid="{00000000-0002-0000-0100-000003000000}">
      <formula1>#REF!</formula1>
    </dataValidation>
  </dataValidations>
  <pageMargins left="0.7" right="0.7" top="0.75" bottom="0.75" header="0.3" footer="0.3"/>
  <pageSetup paperSize="9" orientation="portrait" r:id="rId1"/>
  <ignoredErrors>
    <ignoredError sqref="C24:C26 C16:C19" numberStoredAsText="1"/>
    <ignoredError sqref="O32"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100-000004000000}">
          <x14:formula1>
            <xm:f>'https://gobiernobogota.sharepoint.com/Users/monicaposso/UGPP/CUENTA/Octubre2024/C:/Users/usuario/Downloads/[Plan de Gestión Institucional 2025 - Dirección de Contratación (1).xlsx]Listas'!#REF!</xm:f>
          </x14:formula1>
          <xm:sqref>E20:E26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EB8372BE-44EB-4DD6-B278-01D3CC0C769E}"/>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2026-01-16T13:50:03Z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