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67" documentId="13_ncr:1_{82C29AD5-5306-40CA-8EDF-BB7EAF6A64C9}" xr6:coauthVersionLast="47" xr6:coauthVersionMax="47" xr10:uidLastSave="{B439750C-B030-4849-A1B0-54A0F2C7F339}"/>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1" l="1"/>
  <c r="AM26" i="1"/>
  <c r="AM18" i="1"/>
  <c r="AQ23" i="1"/>
  <c r="AQ19" i="1"/>
  <c r="AR18" i="1"/>
  <c r="AQ17" i="1"/>
  <c r="AQ16" i="1"/>
  <c r="AR20" i="1"/>
  <c r="AB23" i="1"/>
  <c r="AQ25" i="1"/>
  <c r="AQ24" i="1"/>
  <c r="AQ21" i="1"/>
  <c r="AQ20" i="1"/>
  <c r="AA24" i="1"/>
  <c r="AC24" i="1"/>
  <c r="AC25" i="1"/>
  <c r="AP24" i="1"/>
  <c r="AK25" i="1"/>
  <c r="AM25" i="1" s="1"/>
  <c r="AK24" i="1"/>
  <c r="AM24" i="1" s="1"/>
  <c r="AK23" i="1"/>
  <c r="AM23" i="1" s="1"/>
  <c r="AK17" i="1"/>
  <c r="AM17" i="1" s="1"/>
  <c r="AF24" i="1"/>
  <c r="AH24" i="1" s="1"/>
  <c r="AF23" i="1"/>
  <c r="AH23" i="1" s="1"/>
  <c r="AA23" i="1"/>
  <c r="AC23" i="1" s="1"/>
  <c r="W23" i="1"/>
  <c r="AR24" i="1"/>
  <c r="AP23" i="1"/>
  <c r="W22" i="1"/>
  <c r="V16" i="1"/>
  <c r="X16" i="1" s="1"/>
  <c r="V23" i="1"/>
  <c r="V24" i="1"/>
  <c r="X24" i="1" s="1"/>
  <c r="V25" i="1"/>
  <c r="X25" i="1" s="1"/>
  <c r="AQ22" i="1" l="1"/>
  <c r="AR23" i="1"/>
  <c r="X23" i="1"/>
  <c r="O17" i="1"/>
  <c r="O16" i="1"/>
  <c r="AP16" i="1" s="1"/>
  <c r="AR16"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9" i="1"/>
  <c r="AR19" i="1" s="1"/>
  <c r="AK16" i="1"/>
  <c r="AM16" i="1" s="1"/>
  <c r="AK19" i="1"/>
  <c r="AM19" i="1" s="1"/>
  <c r="AP25" i="1"/>
  <c r="AR25" i="1" s="1"/>
  <c r="AP22" i="1"/>
  <c r="AP21" i="1"/>
  <c r="AR21" i="1" s="1"/>
  <c r="AP20" i="1"/>
  <c r="AK22" i="1"/>
  <c r="AM22" i="1" s="1"/>
  <c r="AK21" i="1"/>
  <c r="AM21" i="1" s="1"/>
  <c r="AK20" i="1"/>
  <c r="AM20" i="1" s="1"/>
  <c r="AF25" i="1"/>
  <c r="AH25" i="1" s="1"/>
  <c r="AF22" i="1"/>
  <c r="AH22" i="1" s="1"/>
  <c r="AF21" i="1"/>
  <c r="AH21" i="1" s="1"/>
  <c r="AF20" i="1"/>
  <c r="AH20" i="1" s="1"/>
  <c r="AH26" i="1" s="1"/>
  <c r="AF19" i="1"/>
  <c r="AH19" i="1" s="1"/>
  <c r="AF17" i="1"/>
  <c r="AH17" i="1" s="1"/>
  <c r="AH18" i="1" s="1"/>
  <c r="AF16" i="1"/>
  <c r="AH16" i="1" s="1"/>
  <c r="AA22" i="1"/>
  <c r="AC22" i="1" s="1"/>
  <c r="AA21" i="1"/>
  <c r="AC21" i="1" s="1"/>
  <c r="AA20" i="1"/>
  <c r="AC20" i="1" s="1"/>
  <c r="AA19" i="1"/>
  <c r="AC19" i="1" s="1"/>
  <c r="AC26" i="1" s="1"/>
  <c r="AA17" i="1"/>
  <c r="AC17" i="1" s="1"/>
  <c r="AA16" i="1"/>
  <c r="AC16" i="1" s="1"/>
  <c r="AC18" i="1" s="1"/>
  <c r="V22" i="1"/>
  <c r="X22" i="1" s="1"/>
  <c r="V21" i="1"/>
  <c r="X21" i="1" s="1"/>
  <c r="V20" i="1"/>
  <c r="X20" i="1" s="1"/>
  <c r="X26" i="1" s="1"/>
  <c r="V19" i="1"/>
  <c r="X19" i="1" s="1"/>
  <c r="V17" i="1"/>
  <c r="X17" i="1" l="1"/>
  <c r="X18" i="1" s="1"/>
  <c r="AR22" i="1"/>
  <c r="X27" i="1"/>
  <c r="AP17" i="1"/>
  <c r="AR17" i="1" s="1"/>
  <c r="AM27" i="1"/>
  <c r="AH27" i="1"/>
  <c r="AC27" i="1" l="1"/>
  <c r="AR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importante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18" authorId="0" shapeId="0" xr:uid="{CD94BD62-55DA-4C1E-96B6-1A5F6A4412D7}">
      <text>
        <r>
          <rPr>
            <b/>
            <sz val="9"/>
            <color indexed="81"/>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<sst xmlns="http://schemas.openxmlformats.org/spreadsheetml/2006/main" count="422" uniqueCount="230">
  <si>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</si>
  <si>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</si>
  <si>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</si>
  <si>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</si>
  <si>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</si>
  <si>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</si>
  <si>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</si>
  <si>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</si>
  <si>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</si>
  <si>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</si>
  <si>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</si>
  <si>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</si>
  <si>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</si>
  <si>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</si>
  <si>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</si>
  <si>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</si>
  <si>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</si>
  <si>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</si>
  <si>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</si>
  <si>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</si>
  <si>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</si>
  <si>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</si>
  <si>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</si>
  <si>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</si>
  <si>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</si>
  <si>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</si>
  <si>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</si>
  <si>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</si>
  <si>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</si>
  <si>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</si>
  <si>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</si>
  <si>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</si>
  <si>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</si>
  <si>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</si>
  <si>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</si>
  <si>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</si>
  <si>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</si>
  <si>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</si>
  <si>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</si>
  <si>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</si>
  <si>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DEL TALENTO HUMANO</t>
    </r>
  </si>
  <si>
    <r>
      <rPr>
        <b/>
        <sz val="11"/>
        <color rgb="FF000000"/>
        <rFont val="Calibri Light"/>
      </rPr>
      <t xml:space="preserve">Código : </t>
    </r>
    <r>
      <rPr>
        <sz val="11"/>
        <color rgb="FF000000"/>
        <rFont val="Calibri Light"/>
      </rPr>
      <t xml:space="preserve">PLE-PIN-F017
</t>
    </r>
    <r>
      <rPr>
        <b/>
        <sz val="11"/>
        <color rgb="FF000000"/>
        <rFont val="Calibri Light"/>
      </rPr>
      <t>Versión: 7
Vigencia desde: 21 enero de 2025
Caso HOLA: 113317</t>
    </r>
  </si>
  <si>
    <t>VIGENCIA DE LA PLANEACIÓN 2025</t>
  </si>
  <si>
    <t>DIRECCIÓN DE GESTIÓN DEL TALENTO HUMANO</t>
  </si>
  <si>
    <t>CONTROL DE CAMBIOS</t>
  </si>
  <si>
    <t>VERSIÓN</t>
  </si>
  <si>
    <t>28 de enero de 2025</t>
  </si>
  <si>
    <r>
      <t xml:space="preserve">Publicación del plan de gestión aprobado. Caso HOLA: </t>
    </r>
    <r>
      <rPr>
        <b/>
        <sz val="11"/>
        <color theme="1"/>
        <rFont val="Calibri Light"/>
        <family val="2"/>
        <scheme val="major"/>
      </rPr>
      <t>116069</t>
    </r>
  </si>
  <si>
    <t>16 de abril de 2025</t>
  </si>
  <si>
    <t>Para el primer trimestre de la vigencia 2025, el Plan de Gestión del proceso Gerencia del Talento Humano  alcanzó un nivel de desempeño del 94,66% y 33,77% acumulado para la vigencia.</t>
  </si>
  <si>
    <t>26 de mayo de 2025</t>
  </si>
  <si>
    <t>Se realiza ajuste teniendo en cuenta el memorando de alcance  Radicado No. 20254600193883 Fecha: 23-05-2025 de la Oficina de Atencion a la Ciudadania sobre la meta transversal No MT4 y MT5, del Plan de Gestión de la DGTH alcanzó un nivel de desempeño del 94,73% y del 33,79% acumulado para la vigencia</t>
  </si>
  <si>
    <t>16 de julio de 2025</t>
  </si>
  <si>
    <t>Para el II trimestre de la vigencia 2025, el Plan de Gestión del proceso Gerencia del Talento Humano  alcanzó un nivel de desempeño del 94,92% y 55,94% acumulado para la vigencia.</t>
  </si>
  <si>
    <t>16 de octubre de 2025</t>
  </si>
  <si>
    <t>Para el III trimestre de la vigencia 2025, el Plan de Gestión del proceso Gerencia del Talento Humano  alcanzó un nivel de desempeño del 89,23% y 69,21% acumulado para la vigencia.</t>
  </si>
  <si>
    <t>19 de enero de 2026</t>
  </si>
  <si>
    <t>Para el IV trimestre de la vigencia 2025, el Plan de Gestión del proceso Gerencia del Talento Humano  alcanzó un nivel de desempeño del 57,47 y 75,96%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</si>
  <si>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</si>
  <si>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</si>
  <si>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</si>
  <si>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</si>
  <si>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</si>
  <si>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</si>
  <si>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</si>
  <si>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</si>
  <si>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</si>
  <si>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t>Adelantar dos (2) procesos de encargos programados en la entidad dependiendo de las vacantes disponibles, a fin de garantizar el correcto funcionamiento de la entidad.</t>
  </si>
  <si>
    <t>Gestión</t>
  </si>
  <si>
    <t>Procesos de encargos efectuados</t>
  </si>
  <si>
    <t>Número de procesos de encargos efectuados</t>
  </si>
  <si>
    <t>N/A</t>
  </si>
  <si>
    <t>Suma</t>
  </si>
  <si>
    <t>Cantidad de procesos de encargo Realizados</t>
  </si>
  <si>
    <t>Eficacia</t>
  </si>
  <si>
    <t>Política 1. Gestión Estratégica del Talento Humano</t>
  </si>
  <si>
    <t>Gastos de Funcionamiento</t>
  </si>
  <si>
    <t>Evidencias al cumplimiento de actividades (Actas, registros, publicaciones, etc.)</t>
  </si>
  <si>
    <t>Dirección de Gestión del Talento Humano</t>
  </si>
  <si>
    <t xml:space="preserve">Se realizó un proceso de encargos con la oferta de cuatro (4) vacantes, el cual fue publicado el 20 de febrero de 2025 y cuya reunión se llevó a cabo el 03 de marzo de 2025.
</t>
  </si>
  <si>
    <t>1. Documento publicación de empleos vacantes.
2. Pantallazo publicación proceso de encargos intranet.
3. Pantallazo citación a reunión</t>
  </si>
  <si>
    <t>Se realizó un proceso de encargos con la oferta de ciento cinco (105) vacantes, el cual fue publicado el 21 de mayo de 2025 y cuya reunión se llevó a cabo el 18 de junio de 2025.</t>
  </si>
  <si>
    <t>1. Documento publicación de empleos vacantes.
2.Orfeo de citacion a reunion.
3.Link de acceso a la publicacion final y citacion https://gaia.gobiernobogota.gov.co/noticias/listados-finales-y-citaci%C3%B3n-reuni%C3%B3n-proceso-de-encargos-no-2-de-2025</t>
  </si>
  <si>
    <t>No se programaron ni ejecutaron procesos de encargos durante los meses de julio, agosto y septiembre de 2025, toda vez que conforme al documento gco-gth-p022_v1 Procedimiento encargos, solo se llevarán a cabo dos (2) en el año o mínimo cada cinco (5) meses.</t>
  </si>
  <si>
    <t>No aplica</t>
  </si>
  <si>
    <t>Los dos procesos de encargos programados para la vigencia del año 2025 fueron realizados en el trimestre I y II, por lo que para este trimestre no se adelantó otro. Es preciso mencionar además, que debido a la solicitud expresa de las organizaciones sindicales y la comisión de personal, entre otros servidores, durante este periodo se adelantó una modificación al procedimiento  "GCO-GTH-P022 Provisión transitoria de empleos mediante derecho referencial a encargo", razón por la cual, será posible adelantar un nuevo proceso para la próxima vigencia.</t>
  </si>
  <si>
    <t>La actiividad no fue realizada</t>
  </si>
  <si>
    <t>Se alcanzó un avance de 50,00% sobre el programado de la vigencia.</t>
  </si>
  <si>
    <t>2</t>
  </si>
  <si>
    <t>Ejecutar el 80% de las actividades programadas por trimestre del plan anual de trabajo del Sistema de Gestión de la Seguridad y Salud en el Trabajo.</t>
  </si>
  <si>
    <t>Porcentaje de actividades trimestrales cumplidas del plan anual de trabajo</t>
  </si>
  <si>
    <t>(Número de actividades ejecutadas en el periodo/Número total de actividades programadas en el periodo)*100</t>
  </si>
  <si>
    <t>N.A.</t>
  </si>
  <si>
    <t>Constante</t>
  </si>
  <si>
    <t>Actividades programadas del Plan Anual de Trabajo</t>
  </si>
  <si>
    <t>Eficiencia</t>
  </si>
  <si>
    <t>Archivo Excel que contiene los avances del plan anual de trabajo por periodo.</t>
  </si>
  <si>
    <t>Evidencias de ejecución de las actividades programadas durante el periodo.</t>
  </si>
  <si>
    <t>Dirección de Gestión del Talento Humano.</t>
  </si>
  <si>
    <t>Durante el I trimestre se realizaron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
•Evaluación SG SST - estándares mínimos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</si>
  <si>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enero, febrero y marzo.
2. Carpeta evidencias actividades ejecutadas enero.
3. Carpeta evidencias actividades ejecutadas febrero.
4. Carpeta evidencias actividades ejecutadas marzo.</t>
  </si>
  <si>
    <t>Durante el II trimestre se realizaron las siguientes actividades:
•Reuniones de los meses de abril, mayo, junio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</si>
  <si>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abril, mayo, junio.
2. Carpeta evidencias actividades ejecutadas abril.
3. Carpeta evidencias actividades ejecutadas mayo.
4. Carpeta evidencias actividades ejecutadas junio.</t>
  </si>
  <si>
    <t>Durante el III trimestre se realizaron las siguientes actividades:
•Reuniones de los meses de julio, agosto y septiembre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•Auditoría interna al SG-SST.
•Inducción del SG-SST.
•Reunión de seguimiento con Referentes SST de Alcaldías Locales.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
Nota: Se realizó la pista de entrenamiento para el mes de septiembre, motivo por el cual se da por cumplida la actividad programada para noviembre.
         No se realizó el proceso de convocatoria para conformar la brigada de emergencias.</t>
  </si>
  <si>
    <t>1. Plan de trabajo anual cronograma julio, agosto y septiembre.
2. Carpeta evidencias actividades ejecutadas julio.
3. Carpeta evidencias actividades ejecutadas agosto.
4. Carpeta evidencias actividades ejecutadas septiembre.</t>
  </si>
  <si>
    <t>Durante el IV trimestre se realizaron las siguientes actividades:
•Reuniones de los meses de octubre, noviembre y diciembre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•Reunión de seguimiento con Referentes SST de Alcaldías Locales.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
Nota: Se realizaron actividades adicionales como por ejemplo, socializaciones de brigada de emergencia e higiene postural, suministro de elementos de protección personal y de confort para los meses de noviembre y diciembre, lo que permitió tener un porcentaje superior al 100%</t>
  </si>
  <si>
    <t>1. Plan de trabajo anual cronograma octubre, noviembre y diciembre.
2. Carpeta evidencias actividades ejecutadas octubre.
3. Carpeta evidencias actividades ejecutadas noviembre.
4. Carpeta evidencias actividades ejecutadas diciembre.</t>
  </si>
  <si>
    <t>Se alcanzó un avance de 100,0%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</si>
  <si>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</si>
  <si>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</si>
  <si>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</si>
  <si>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</si>
  <si>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</si>
  <si>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</si>
  <si>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</si>
  <si>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</si>
  <si>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</si>
  <si>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</si>
  <si>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</si>
  <si>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</si>
  <si>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</si>
  <si>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</si>
  <si>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</si>
  <si>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</si>
  <si>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Gestión del Talento Humano: Calificación 73%
Reporte consumo de papel: Información al día con corte a 30 de mayo de 2025.
Impresiones: Presenta un aumento del 63,6% en comparación con el periodo enero-mayo 2024.
Participación en actividades: 
Circular 26 : de 58 personas de la dependencia participaron 13  personas.
Economía circular:de 58 personas de la dependencia participaron 2 personas.
Semana ambiental: de 58 personas de la dependencia participaron 5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43 personas, representan el 74%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</si>
  <si>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07-07-025 a traves de correo electrónico.</t>
  </si>
  <si>
    <t>Dirección Gestión del Talento Humano: Calificación 73%
Reporte consumo de papel: Información con corte a 31 de octubre de 2025.
Impresiones: Presenta una disminución del 21% en comparación con el periodo julio-noviembre 2024.
Participación en actividades: 
Socialización reglamentos técnicos seguridad eléctrica en casa: participación de 0 personas de los 63 servidores de la dependencia
Jornada cultura del agua y estrategias para el consumo sostenible:participación de 0 personas de los 63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t>
  </si>
  <si>
    <t xml:space="preserve">segun reporte de la OAP </t>
  </si>
  <si>
    <t>Se alcanzó un avance de 91,25%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</si>
  <si>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</si>
  <si>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</si>
  <si>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</si>
  <si>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</si>
  <si>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</si>
  <si>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</si>
  <si>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</si>
  <si>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</si>
  <si>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</si>
  <si>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</si>
  <si>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la dependencia ejecuto 2 de las 5 programadas pra el trimestre </t>
  </si>
  <si>
    <t xml:space="preserve">Reporte de actualizacion documental del sistema de gestion </t>
  </si>
  <si>
    <t>No se cumplió con la programación trimestral.</t>
  </si>
  <si>
    <t>Reporte realizado por la OAP - Gestión por Procesos el día 03-07-025 a traves de correo electrónico.</t>
  </si>
  <si>
    <t>No se cumplió durante el periodo con la actualización documental programada.</t>
  </si>
  <si>
    <t>De acuerdo con reporte de la OAP - Gestión por Procesos del 08-10-2025.</t>
  </si>
  <si>
    <t>Se alcanzó un avance de 12,00%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</si>
  <si>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</si>
  <si>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</si>
  <si>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</si>
  <si>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</si>
  <si>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</si>
  <si>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</si>
  <si>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una jornada entrenamiento por parte de los promotores de mejora sobre el Sistema de Gestión y/o los procesos, dirigida al personal de planta y contratistas para el fortalecimiento del Modelo Integrado de Planeación y Gestión. Corresponde a la DGTH.</t>
  </si>
  <si>
    <t>Listado de asistencia y evidencia fotográfica.</t>
  </si>
  <si>
    <t xml:space="preserve">El proceso /alcaldía local  realizó jornada de capacitación sobre el Sistema de gestión acorde con lo programado. 
</t>
  </si>
  <si>
    <t xml:space="preserve">Reporte de la meta de la Oficina Asesora de Planeacion </t>
  </si>
  <si>
    <t>Se alcanzó un avance de 100,00%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</si>
  <si>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</si>
  <si>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</si>
  <si>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</si>
  <si>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</si>
  <si>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</si>
  <si>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</si>
  <si>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</si>
  <si>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</si>
  <si>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</si>
  <si>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dependencia dio respuesta a 8 requerimientos de los 8 instaurados  el trimestre </t>
  </si>
  <si>
    <t>Reporte de respuestas a requerimientos ciudadanos de la oficina de Atencion a la Ciudadania radicado No 20254600138593</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</si>
  <si>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</si>
  <si>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</si>
  <si>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</si>
  <si>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</si>
  <si>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</si>
  <si>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</si>
  <si>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</si>
  <si>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dependencia dio respuesta a 35 requerimientos de los 44 instaurados  el trimestre </t>
  </si>
  <si>
    <t>Reporte de respuestas a requerimientos ciudadanos de la oficina de Atencion a la Ciudadania radicado No 20254600138593  y Radicado No. 20254600193883
Fecha: 23-05</t>
  </si>
  <si>
    <t>Se gestionó oportunamente 85 solicitude de 104 registradas.</t>
  </si>
  <si>
    <t>Reporte realizado por la SGI-SAC el día 08-07-2025 a traves de memorando 20254600258433.</t>
  </si>
  <si>
    <t xml:space="preserve">Dio respuesta a 72 requeimientos de los 78 instaurados en este periodo </t>
  </si>
  <si>
    <t>Radicado No. 20254600383923
Fecha: 07-10-2025</t>
  </si>
  <si>
    <t>Dio respuesta a 148 requerimientos de los 168 instaurados para la dependencia</t>
  </si>
  <si>
    <t>Segun reporte de la Oficina de atencion a la ciudadania radicado No 20264600004113</t>
  </si>
  <si>
    <t>Se alcanzó un avance de 85,42%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</si>
  <si>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</si>
  <si>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</si>
  <si>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</si>
  <si>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</si>
  <si>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</si>
  <si>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</si>
  <si>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</si>
  <si>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</si>
  <si>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</si>
  <si>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</si>
  <si>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</si>
  <si>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</si>
  <si>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</si>
  <si>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</si>
  <si>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</si>
  <si>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Seguridad de la información les realizó 
observaciones y no entregaron la matriz 
de riesgos finalizada</t>
  </si>
  <si>
    <t>Segun reporte de la Dirección de Tecnología e Información radicado No. 20254400489193.</t>
  </si>
  <si>
    <t>Se alcanzó un avance de 70,00% sobre el programado de la vigencia.</t>
  </si>
  <si>
    <t>Total metas transversales (20%)</t>
  </si>
  <si>
    <t xml:space="preserve">Total plan de gestión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</si>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</sst>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4"/>
      <name val="Calibri Light"/>
      <family val="2"/>
      <scheme val="major"/>
    </font>
    <font>
      <b/>
      <sz val="11"/>
      <color rgb="FF000000"/>
      <name val="Calibri Light"/>
    </font>
    <font>
      <sz val="11"/>
      <color rgb="FF000000"/>
      <name val="Calibri Light"/>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 fontId="3"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5" fillId="0" borderId="1" xfId="0" applyFont="1" applyBorder="1" applyAlignment="1">
      <alignment horizontal="justify" vertical="center" wrapText="1"/>
    </xf>
    <xf numFmtId="0" fontId="3" fillId="0" borderId="1" xfId="0" applyFont="1" applyBorder="1" applyAlignment="1">
      <alignment horizontal="justify" vertical="center" wrapText="1"/>
    </xf>
    <xf numFmtId="1"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8" fillId="0" borderId="1" xfId="0" applyFont="1" applyBorder="1" applyAlignment="1">
      <alignment vertical="center" wrapText="1"/>
    </xf>
    <xf numFmtId="0" fontId="2" fillId="3" borderId="3"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64" fontId="7" fillId="3" borderId="1" xfId="1" applyNumberFormat="1" applyFont="1" applyFill="1" applyBorder="1" applyAlignment="1">
      <alignment horizontal="right" wrapText="1"/>
    </xf>
    <xf numFmtId="9"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10" fontId="1" fillId="0" borderId="1" xfId="1" applyNumberFormat="1" applyFont="1" applyFill="1" applyBorder="1" applyAlignment="1">
      <alignment horizontal="right" vertical="center" wrapText="1"/>
    </xf>
    <xf numFmtId="10" fontId="5" fillId="0" borderId="1" xfId="1" applyNumberFormat="1" applyFont="1" applyFill="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7" fillId="9" borderId="1" xfId="0" applyFont="1" applyFill="1" applyBorder="1" applyAlignment="1">
      <alignment horizontal="left" vertical="top" wrapText="1"/>
    </xf>
    <xf numFmtId="0" fontId="1" fillId="9" borderId="16"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1" fillId="0"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88" t="s">
        <v>0</v>
      </c>
      <c r="B1" s="89"/>
      <c r="C1" s="89"/>
      <c r="D1" s="89"/>
      <c r="E1" s="89"/>
      <c r="F1" s="89"/>
      <c r="G1" s="89"/>
      <c r="H1" s="89"/>
      <c r="I1" s="89"/>
      <c r="J1" s="89"/>
      <c r="K1" s="89"/>
      <c r="L1" s="89"/>
      <c r="M1" s="90" t="s">
        <v>1</v>
      </c>
      <c r="N1" s="90"/>
      <c r="O1" s="90"/>
      <c r="P1" s="90"/>
      <c r="Q1" s="90"/>
    </row>
    <row r="2" spans="1:44" s="43" customFormat="1" ht="23.45" customHeight="1">
      <c r="A2" s="91" t="s">
        <v>2</v>
      </c>
      <c r="B2" s="92"/>
      <c r="C2" s="92"/>
      <c r="D2" s="92"/>
      <c r="E2" s="92"/>
      <c r="F2" s="92"/>
      <c r="G2" s="92"/>
      <c r="H2" s="92"/>
      <c r="I2" s="92"/>
      <c r="J2" s="92"/>
      <c r="K2" s="92"/>
      <c r="L2" s="92"/>
      <c r="M2" s="42"/>
      <c r="N2" s="42"/>
      <c r="O2" s="42"/>
      <c r="P2" s="42"/>
      <c r="Q2" s="42"/>
    </row>
    <row r="3" spans="1:44" s="41" customFormat="1"/>
    <row r="4" spans="1:44" s="41" customFormat="1" ht="29.1" customHeight="1">
      <c r="A4" s="93" t="s">
        <v>3</v>
      </c>
      <c r="B4" s="93"/>
      <c r="C4" s="93"/>
      <c r="D4" s="93"/>
      <c r="E4" s="47"/>
      <c r="F4" s="47"/>
      <c r="G4" s="47"/>
      <c r="H4" s="94"/>
      <c r="I4" s="94"/>
      <c r="J4" s="94"/>
      <c r="K4" s="94"/>
      <c r="L4" s="95"/>
    </row>
    <row r="5" spans="1:44" s="41" customFormat="1" ht="15" customHeight="1">
      <c r="A5" s="93"/>
      <c r="B5" s="93"/>
      <c r="C5" s="93"/>
      <c r="D5" s="93"/>
      <c r="E5" s="2"/>
      <c r="F5" s="2"/>
      <c r="G5" s="2"/>
      <c r="H5" s="2" t="s">
        <v>4</v>
      </c>
      <c r="I5" s="96" t="s">
        <v>5</v>
      </c>
      <c r="J5" s="94"/>
      <c r="K5" s="94"/>
      <c r="L5" s="95"/>
    </row>
    <row r="6" spans="1:44" s="41" customFormat="1">
      <c r="A6" s="93"/>
      <c r="B6" s="93"/>
      <c r="C6" s="93"/>
      <c r="D6" s="93"/>
      <c r="E6" s="2"/>
      <c r="F6" s="2"/>
      <c r="G6" s="2"/>
      <c r="H6" s="44"/>
      <c r="I6" s="97" t="s">
        <v>6</v>
      </c>
      <c r="J6" s="97"/>
      <c r="K6" s="97"/>
      <c r="L6" s="97"/>
    </row>
    <row r="7" spans="1:44" s="41" customFormat="1">
      <c r="A7" s="93"/>
      <c r="B7" s="93"/>
      <c r="C7" s="93"/>
      <c r="D7" s="93"/>
      <c r="E7" s="2"/>
      <c r="F7" s="2"/>
      <c r="G7" s="2"/>
      <c r="H7" s="44"/>
      <c r="I7" s="97"/>
      <c r="J7" s="97"/>
      <c r="K7" s="97"/>
      <c r="L7" s="97"/>
    </row>
    <row r="8" spans="1:44" s="41" customFormat="1">
      <c r="A8" s="93"/>
      <c r="B8" s="93"/>
      <c r="C8" s="93"/>
      <c r="D8" s="93"/>
      <c r="E8" s="2"/>
      <c r="F8" s="2"/>
      <c r="G8" s="2"/>
      <c r="H8" s="44"/>
      <c r="I8" s="97"/>
      <c r="J8" s="97"/>
      <c r="K8" s="97"/>
      <c r="L8" s="97"/>
    </row>
    <row r="9" spans="1:44" s="41" customFormat="1"/>
    <row r="10" spans="1:44" ht="14.45" customHeight="1">
      <c r="A10" s="93" t="s">
        <v>7</v>
      </c>
      <c r="B10" s="93"/>
      <c r="C10" s="102" t="s">
        <v>8</v>
      </c>
      <c r="D10" s="103"/>
      <c r="E10" s="103"/>
      <c r="F10" s="103"/>
      <c r="G10" s="104"/>
      <c r="H10" s="98" t="s">
        <v>9</v>
      </c>
      <c r="I10" s="98"/>
      <c r="J10" s="98"/>
      <c r="K10" s="98"/>
      <c r="L10" s="98"/>
      <c r="M10" s="98"/>
      <c r="N10" s="98"/>
      <c r="O10" s="98"/>
      <c r="P10" s="98"/>
      <c r="Q10" s="98"/>
      <c r="R10" s="98"/>
      <c r="S10" s="99" t="s">
        <v>10</v>
      </c>
      <c r="T10" s="99" t="s">
        <v>11</v>
      </c>
      <c r="U10" s="108" t="s">
        <v>12</v>
      </c>
      <c r="V10" s="109"/>
      <c r="W10" s="109"/>
      <c r="X10" s="109"/>
      <c r="Y10" s="110"/>
      <c r="Z10" s="114" t="s">
        <v>13</v>
      </c>
      <c r="AA10" s="115"/>
      <c r="AB10" s="115"/>
      <c r="AC10" s="115"/>
      <c r="AD10" s="116"/>
      <c r="AE10" s="120" t="s">
        <v>14</v>
      </c>
      <c r="AF10" s="121"/>
      <c r="AG10" s="121"/>
      <c r="AH10" s="121"/>
      <c r="AI10" s="122"/>
      <c r="AJ10" s="126" t="s">
        <v>15</v>
      </c>
      <c r="AK10" s="127"/>
      <c r="AL10" s="127"/>
      <c r="AM10" s="127"/>
      <c r="AN10" s="128"/>
      <c r="AO10" s="132" t="s">
        <v>16</v>
      </c>
      <c r="AP10" s="133"/>
      <c r="AQ10" s="133"/>
      <c r="AR10" s="134"/>
    </row>
    <row r="11" spans="1:44" ht="14.45" customHeight="1">
      <c r="A11" s="93"/>
      <c r="B11" s="93"/>
      <c r="C11" s="105"/>
      <c r="D11" s="106"/>
      <c r="E11" s="106"/>
      <c r="F11" s="106"/>
      <c r="G11" s="107"/>
      <c r="H11" s="98"/>
      <c r="I11" s="98"/>
      <c r="J11" s="98"/>
      <c r="K11" s="98"/>
      <c r="L11" s="98"/>
      <c r="M11" s="98"/>
      <c r="N11" s="98"/>
      <c r="O11" s="98"/>
      <c r="P11" s="98"/>
      <c r="Q11" s="98"/>
      <c r="R11" s="98"/>
      <c r="S11" s="100"/>
      <c r="T11" s="100"/>
      <c r="U11" s="111"/>
      <c r="V11" s="112"/>
      <c r="W11" s="112"/>
      <c r="X11" s="112"/>
      <c r="Y11" s="113"/>
      <c r="Z11" s="117"/>
      <c r="AA11" s="118"/>
      <c r="AB11" s="118"/>
      <c r="AC11" s="118"/>
      <c r="AD11" s="119"/>
      <c r="AE11" s="123"/>
      <c r="AF11" s="124"/>
      <c r="AG11" s="124"/>
      <c r="AH11" s="124"/>
      <c r="AI11" s="125"/>
      <c r="AJ11" s="129"/>
      <c r="AK11" s="130"/>
      <c r="AL11" s="130"/>
      <c r="AM11" s="130"/>
      <c r="AN11" s="131"/>
      <c r="AO11" s="135"/>
      <c r="AP11" s="136"/>
      <c r="AQ11" s="136"/>
      <c r="AR11" s="137"/>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01"/>
      <c r="T12" s="101"/>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7"/>
  <sheetViews>
    <sheetView tabSelected="1" zoomScale="90" zoomScaleNormal="90" workbookViewId="0">
      <selection activeCell="F11" sqref="F11"/>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88" t="s">
        <v>40</v>
      </c>
      <c r="B1" s="89"/>
      <c r="C1" s="89"/>
      <c r="D1" s="89"/>
      <c r="E1" s="89"/>
      <c r="F1" s="89"/>
      <c r="G1" s="89"/>
      <c r="H1" s="89"/>
      <c r="I1" s="89"/>
      <c r="J1" s="89"/>
      <c r="K1" s="138" t="s">
        <v>41</v>
      </c>
      <c r="L1" s="90"/>
      <c r="M1" s="90"/>
      <c r="N1" s="90"/>
      <c r="O1" s="90"/>
    </row>
    <row r="2" spans="1:45" s="43" customFormat="1" ht="23.45" customHeight="1">
      <c r="A2" s="91" t="s">
        <v>42</v>
      </c>
      <c r="B2" s="92"/>
      <c r="C2" s="92"/>
      <c r="D2" s="92"/>
      <c r="E2" s="92"/>
      <c r="F2" s="92"/>
      <c r="G2" s="92"/>
      <c r="H2" s="92"/>
      <c r="I2" s="92"/>
      <c r="J2" s="92"/>
      <c r="K2" s="42"/>
      <c r="L2" s="42"/>
      <c r="M2" s="42"/>
      <c r="N2" s="42"/>
      <c r="O2" s="42"/>
    </row>
    <row r="3" spans="1:45" s="41" customFormat="1"/>
    <row r="4" spans="1:45" s="41" customFormat="1" ht="29.1" customHeight="1">
      <c r="A4" s="140" t="s">
        <v>3</v>
      </c>
      <c r="B4" s="140"/>
      <c r="C4" s="140"/>
      <c r="D4" s="141" t="s">
        <v>43</v>
      </c>
      <c r="E4" s="94" t="s">
        <v>44</v>
      </c>
      <c r="F4" s="94"/>
      <c r="G4" s="94"/>
      <c r="H4" s="94"/>
      <c r="I4" s="94"/>
      <c r="J4" s="95"/>
    </row>
    <row r="5" spans="1:45" s="41" customFormat="1" ht="15" customHeight="1">
      <c r="A5" s="140"/>
      <c r="B5" s="140"/>
      <c r="C5" s="140"/>
      <c r="D5" s="141"/>
      <c r="E5" s="69" t="s">
        <v>45</v>
      </c>
      <c r="F5" s="2" t="s">
        <v>4</v>
      </c>
      <c r="G5" s="96" t="s">
        <v>5</v>
      </c>
      <c r="H5" s="94"/>
      <c r="I5" s="94"/>
      <c r="J5" s="95"/>
    </row>
    <row r="6" spans="1:45" s="41" customFormat="1" ht="16.5">
      <c r="A6" s="140"/>
      <c r="B6" s="140"/>
      <c r="C6" s="140"/>
      <c r="D6" s="141"/>
      <c r="E6" s="79">
        <v>1</v>
      </c>
      <c r="F6" s="44" t="s">
        <v>46</v>
      </c>
      <c r="G6" s="97" t="s">
        <v>47</v>
      </c>
      <c r="H6" s="97"/>
      <c r="I6" s="97"/>
      <c r="J6" s="97"/>
    </row>
    <row r="7" spans="1:45" s="41" customFormat="1" ht="43.5" customHeight="1">
      <c r="A7" s="140"/>
      <c r="B7" s="140"/>
      <c r="C7" s="140"/>
      <c r="D7" s="141"/>
      <c r="E7" s="79">
        <v>2</v>
      </c>
      <c r="F7" s="44" t="s">
        <v>48</v>
      </c>
      <c r="G7" s="97" t="s">
        <v>49</v>
      </c>
      <c r="H7" s="97"/>
      <c r="I7" s="97"/>
      <c r="J7" s="97"/>
    </row>
    <row r="8" spans="1:45" s="41" customFormat="1" ht="45" customHeight="1">
      <c r="A8" s="140"/>
      <c r="B8" s="140"/>
      <c r="C8" s="140"/>
      <c r="D8" s="141"/>
      <c r="E8" s="79">
        <v>3</v>
      </c>
      <c r="F8" s="44" t="s">
        <v>50</v>
      </c>
      <c r="G8" s="97" t="s">
        <v>51</v>
      </c>
      <c r="H8" s="97"/>
      <c r="I8" s="97"/>
      <c r="J8" s="97"/>
    </row>
    <row r="9" spans="1:45" s="41" customFormat="1" ht="45" customHeight="1">
      <c r="A9" s="140"/>
      <c r="B9" s="140"/>
      <c r="C9" s="140"/>
      <c r="D9" s="141"/>
      <c r="E9" s="80">
        <v>4</v>
      </c>
      <c r="F9" s="81" t="s">
        <v>52</v>
      </c>
      <c r="G9" s="142" t="s">
        <v>53</v>
      </c>
      <c r="H9" s="142"/>
      <c r="I9" s="142"/>
      <c r="J9" s="142"/>
    </row>
    <row r="10" spans="1:45" s="41" customFormat="1" ht="45" customHeight="1">
      <c r="A10" s="140"/>
      <c r="B10" s="140"/>
      <c r="C10" s="140"/>
      <c r="D10" s="141"/>
      <c r="E10" s="83">
        <v>5</v>
      </c>
      <c r="F10" s="84" t="s">
        <v>54</v>
      </c>
      <c r="G10" s="139" t="s">
        <v>55</v>
      </c>
      <c r="H10" s="139"/>
      <c r="I10" s="139"/>
      <c r="J10" s="139"/>
    </row>
    <row r="11" spans="1:45" s="41" customFormat="1" ht="45" customHeight="1">
      <c r="A11" s="140"/>
      <c r="B11" s="140"/>
      <c r="C11" s="140"/>
      <c r="D11" s="141"/>
      <c r="E11" s="85">
        <v>6</v>
      </c>
      <c r="F11" s="144" t="s">
        <v>56</v>
      </c>
      <c r="G11" s="143" t="s">
        <v>57</v>
      </c>
      <c r="H11" s="143"/>
      <c r="I11" s="143"/>
      <c r="J11" s="143"/>
    </row>
    <row r="12" spans="1:45" s="41" customFormat="1"/>
    <row r="13" spans="1:45" ht="14.45" customHeight="1">
      <c r="A13" s="93" t="s">
        <v>7</v>
      </c>
      <c r="B13" s="93"/>
      <c r="C13" s="93" t="s">
        <v>58</v>
      </c>
      <c r="D13" s="93"/>
      <c r="E13" s="93"/>
      <c r="F13" s="98" t="s">
        <v>9</v>
      </c>
      <c r="G13" s="98"/>
      <c r="H13" s="98"/>
      <c r="I13" s="98"/>
      <c r="J13" s="98"/>
      <c r="K13" s="98"/>
      <c r="L13" s="98"/>
      <c r="M13" s="98"/>
      <c r="N13" s="98"/>
      <c r="O13" s="98"/>
      <c r="P13" s="98"/>
      <c r="Q13" s="99" t="s">
        <v>10</v>
      </c>
      <c r="R13" s="99" t="s">
        <v>11</v>
      </c>
      <c r="S13" s="93" t="s">
        <v>59</v>
      </c>
      <c r="T13" s="93"/>
      <c r="U13" s="93"/>
      <c r="V13" s="108" t="s">
        <v>12</v>
      </c>
      <c r="W13" s="109"/>
      <c r="X13" s="109"/>
      <c r="Y13" s="109"/>
      <c r="Z13" s="110"/>
      <c r="AA13" s="114" t="s">
        <v>13</v>
      </c>
      <c r="AB13" s="115"/>
      <c r="AC13" s="115"/>
      <c r="AD13" s="115"/>
      <c r="AE13" s="116"/>
      <c r="AF13" s="120" t="s">
        <v>14</v>
      </c>
      <c r="AG13" s="121"/>
      <c r="AH13" s="121"/>
      <c r="AI13" s="121"/>
      <c r="AJ13" s="122"/>
      <c r="AK13" s="126" t="s">
        <v>15</v>
      </c>
      <c r="AL13" s="127"/>
      <c r="AM13" s="127"/>
      <c r="AN13" s="127"/>
      <c r="AO13" s="128"/>
      <c r="AP13" s="132" t="s">
        <v>16</v>
      </c>
      <c r="AQ13" s="133"/>
      <c r="AR13" s="133"/>
      <c r="AS13" s="134"/>
    </row>
    <row r="14" spans="1:45" ht="14.45" customHeight="1">
      <c r="A14" s="93"/>
      <c r="B14" s="93"/>
      <c r="C14" s="93"/>
      <c r="D14" s="93"/>
      <c r="E14" s="93"/>
      <c r="F14" s="98"/>
      <c r="G14" s="98"/>
      <c r="H14" s="98"/>
      <c r="I14" s="98"/>
      <c r="J14" s="98"/>
      <c r="K14" s="98"/>
      <c r="L14" s="98"/>
      <c r="M14" s="98"/>
      <c r="N14" s="98"/>
      <c r="O14" s="98"/>
      <c r="P14" s="98"/>
      <c r="Q14" s="100"/>
      <c r="R14" s="100"/>
      <c r="S14" s="93"/>
      <c r="T14" s="93"/>
      <c r="U14" s="93"/>
      <c r="V14" s="111"/>
      <c r="W14" s="112"/>
      <c r="X14" s="112"/>
      <c r="Y14" s="112"/>
      <c r="Z14" s="113"/>
      <c r="AA14" s="117"/>
      <c r="AB14" s="118"/>
      <c r="AC14" s="118"/>
      <c r="AD14" s="118"/>
      <c r="AE14" s="119"/>
      <c r="AF14" s="123"/>
      <c r="AG14" s="124"/>
      <c r="AH14" s="124"/>
      <c r="AI14" s="124"/>
      <c r="AJ14" s="125"/>
      <c r="AK14" s="129"/>
      <c r="AL14" s="130"/>
      <c r="AM14" s="130"/>
      <c r="AN14" s="130"/>
      <c r="AO14" s="131"/>
      <c r="AP14" s="135"/>
      <c r="AQ14" s="136"/>
      <c r="AR14" s="136"/>
      <c r="AS14" s="137"/>
    </row>
    <row r="15" spans="1:45" ht="45">
      <c r="A15" s="2" t="s">
        <v>17</v>
      </c>
      <c r="B15" s="2" t="s">
        <v>18</v>
      </c>
      <c r="C15" s="2" t="s">
        <v>60</v>
      </c>
      <c r="D15" s="2" t="s">
        <v>61</v>
      </c>
      <c r="E15" s="2" t="s">
        <v>62</v>
      </c>
      <c r="F15" s="20" t="s">
        <v>24</v>
      </c>
      <c r="G15" s="20" t="s">
        <v>25</v>
      </c>
      <c r="H15" s="20" t="s">
        <v>26</v>
      </c>
      <c r="I15" s="20" t="s">
        <v>63</v>
      </c>
      <c r="J15" s="20" t="s">
        <v>28</v>
      </c>
      <c r="K15" s="20" t="s">
        <v>29</v>
      </c>
      <c r="L15" s="20" t="s">
        <v>30</v>
      </c>
      <c r="M15" s="20" t="s">
        <v>31</v>
      </c>
      <c r="N15" s="20" t="s">
        <v>32</v>
      </c>
      <c r="O15" s="20" t="s">
        <v>33</v>
      </c>
      <c r="P15" s="20" t="s">
        <v>34</v>
      </c>
      <c r="Q15" s="101"/>
      <c r="R15" s="101"/>
      <c r="S15" s="2" t="s">
        <v>64</v>
      </c>
      <c r="T15" s="2" t="s">
        <v>22</v>
      </c>
      <c r="U15" s="2" t="s">
        <v>23</v>
      </c>
      <c r="V15" s="3" t="s">
        <v>35</v>
      </c>
      <c r="W15" s="3" t="s">
        <v>36</v>
      </c>
      <c r="X15" s="3" t="s">
        <v>37</v>
      </c>
      <c r="Y15" s="3" t="s">
        <v>38</v>
      </c>
      <c r="Z15" s="3" t="s">
        <v>39</v>
      </c>
      <c r="AA15" s="23" t="s">
        <v>35</v>
      </c>
      <c r="AB15" s="23" t="s">
        <v>36</v>
      </c>
      <c r="AC15" s="23" t="s">
        <v>37</v>
      </c>
      <c r="AD15" s="23" t="s">
        <v>38</v>
      </c>
      <c r="AE15" s="23" t="s">
        <v>39</v>
      </c>
      <c r="AF15" s="24" t="s">
        <v>35</v>
      </c>
      <c r="AG15" s="24" t="s">
        <v>36</v>
      </c>
      <c r="AH15" s="24" t="s">
        <v>37</v>
      </c>
      <c r="AI15" s="24" t="s">
        <v>38</v>
      </c>
      <c r="AJ15" s="24" t="s">
        <v>39</v>
      </c>
      <c r="AK15" s="25" t="s">
        <v>35</v>
      </c>
      <c r="AL15" s="25" t="s">
        <v>36</v>
      </c>
      <c r="AM15" s="25" t="s">
        <v>37</v>
      </c>
      <c r="AN15" s="25" t="s">
        <v>38</v>
      </c>
      <c r="AO15" s="25" t="s">
        <v>39</v>
      </c>
      <c r="AP15" s="4" t="s">
        <v>35</v>
      </c>
      <c r="AQ15" s="4" t="s">
        <v>36</v>
      </c>
      <c r="AR15" s="4" t="s">
        <v>37</v>
      </c>
      <c r="AS15" s="4" t="s">
        <v>38</v>
      </c>
    </row>
    <row r="16" spans="1:45" s="32" customFormat="1" ht="349.5">
      <c r="A16" s="22">
        <v>5</v>
      </c>
      <c r="B16" s="57" t="s">
        <v>65</v>
      </c>
      <c r="C16" s="26" t="s">
        <v>66</v>
      </c>
      <c r="D16" s="21" t="s">
        <v>67</v>
      </c>
      <c r="E16" s="21" t="s">
        <v>68</v>
      </c>
      <c r="F16" s="49" t="s">
        <v>69</v>
      </c>
      <c r="G16" s="49" t="s">
        <v>70</v>
      </c>
      <c r="H16" s="50" t="s">
        <v>71</v>
      </c>
      <c r="I16" s="51" t="s">
        <v>72</v>
      </c>
      <c r="J16" s="49" t="s">
        <v>73</v>
      </c>
      <c r="K16" s="52">
        <v>0</v>
      </c>
      <c r="L16" s="52">
        <v>1</v>
      </c>
      <c r="M16" s="52">
        <v>0</v>
      </c>
      <c r="N16" s="52">
        <v>1</v>
      </c>
      <c r="O16" s="53">
        <f>SUM(K16:N16)</f>
        <v>2</v>
      </c>
      <c r="P16" s="51" t="s">
        <v>74</v>
      </c>
      <c r="Q16" s="21" t="s">
        <v>75</v>
      </c>
      <c r="R16" s="21" t="s">
        <v>76</v>
      </c>
      <c r="S16" s="55" t="s">
        <v>77</v>
      </c>
      <c r="T16" s="55" t="s">
        <v>77</v>
      </c>
      <c r="U16" s="49" t="s">
        <v>78</v>
      </c>
      <c r="V16" s="64">
        <f>K16</f>
        <v>0</v>
      </c>
      <c r="W16" s="75">
        <v>0</v>
      </c>
      <c r="X16" s="70">
        <f>IFERROR(IF(W16/V16&gt;100%,100%,W16/V16),0)</f>
        <v>0</v>
      </c>
      <c r="Y16" s="21" t="s">
        <v>79</v>
      </c>
      <c r="Z16" s="21" t="s">
        <v>80</v>
      </c>
      <c r="AA16" s="64">
        <f t="shared" ref="AA16:AA17" si="0">L16</f>
        <v>1</v>
      </c>
      <c r="AB16" s="75">
        <v>1</v>
      </c>
      <c r="AC16" s="70">
        <f>IFERROR(IF(AB16/AA16&gt;100%,100%,AB16/AA16),0)</f>
        <v>1</v>
      </c>
      <c r="AD16" s="21" t="s">
        <v>81</v>
      </c>
      <c r="AE16" s="21" t="s">
        <v>82</v>
      </c>
      <c r="AF16" s="64">
        <f t="shared" ref="AF16:AF17" si="1">M16</f>
        <v>0</v>
      </c>
      <c r="AG16" s="75">
        <v>0</v>
      </c>
      <c r="AH16" s="70">
        <f>IFERROR(IF(AG16/AF16&gt;100%,100%,AG16/AF16),0)</f>
        <v>0</v>
      </c>
      <c r="AI16" s="21" t="s">
        <v>83</v>
      </c>
      <c r="AJ16" s="21" t="s">
        <v>84</v>
      </c>
      <c r="AK16" s="64">
        <f t="shared" ref="AK16:AK17" si="2">N16</f>
        <v>1</v>
      </c>
      <c r="AL16" s="75">
        <v>0</v>
      </c>
      <c r="AM16" s="70">
        <f>IFERROR(IF(AL16/AK16&gt;100%,100%,AL16/AK16),0)</f>
        <v>0</v>
      </c>
      <c r="AN16" s="21" t="s">
        <v>85</v>
      </c>
      <c r="AO16" s="21" t="s">
        <v>86</v>
      </c>
      <c r="AP16" s="64">
        <f>O16</f>
        <v>2</v>
      </c>
      <c r="AQ16" s="75">
        <f>IFERROR(SUM(AB16,AL16),0)</f>
        <v>1</v>
      </c>
      <c r="AR16" s="86">
        <f>IFERROR(IF(AQ16/AP16&gt;100%,100%,AQ16/AP16),0)</f>
        <v>0.5</v>
      </c>
      <c r="AS16" s="21" t="s">
        <v>87</v>
      </c>
    </row>
    <row r="17" spans="1:45" s="32" customFormat="1" ht="409.6">
      <c r="A17" s="22">
        <v>5</v>
      </c>
      <c r="B17" s="57" t="s">
        <v>65</v>
      </c>
      <c r="C17" s="26" t="s">
        <v>88</v>
      </c>
      <c r="D17" s="21" t="s">
        <v>89</v>
      </c>
      <c r="E17" s="21" t="s">
        <v>68</v>
      </c>
      <c r="F17" s="21" t="s">
        <v>90</v>
      </c>
      <c r="G17" s="21" t="s">
        <v>91</v>
      </c>
      <c r="H17" s="35" t="s">
        <v>92</v>
      </c>
      <c r="I17" s="21" t="s">
        <v>93</v>
      </c>
      <c r="J17" s="21" t="s">
        <v>94</v>
      </c>
      <c r="K17" s="54">
        <v>0.8</v>
      </c>
      <c r="L17" s="54">
        <v>0.8</v>
      </c>
      <c r="M17" s="54">
        <v>0.8</v>
      </c>
      <c r="N17" s="54">
        <v>0.8</v>
      </c>
      <c r="O17" s="54">
        <f>AVERAGE(K17:N17)</f>
        <v>0.8</v>
      </c>
      <c r="P17" s="21" t="s">
        <v>95</v>
      </c>
      <c r="Q17" s="21" t="s">
        <v>75</v>
      </c>
      <c r="R17" s="21" t="s">
        <v>76</v>
      </c>
      <c r="S17" s="21" t="s">
        <v>96</v>
      </c>
      <c r="T17" s="21" t="s">
        <v>97</v>
      </c>
      <c r="U17" s="21" t="s">
        <v>98</v>
      </c>
      <c r="V17" s="73">
        <f t="shared" ref="V17" si="3">K17</f>
        <v>0.8</v>
      </c>
      <c r="W17" s="65">
        <v>1</v>
      </c>
      <c r="X17" s="70">
        <f>IFERROR(IF(W17/V17&gt;100%,100%,W17/V17),0)</f>
        <v>1</v>
      </c>
      <c r="Y17" s="21" t="s">
        <v>99</v>
      </c>
      <c r="Z17" s="21" t="s">
        <v>100</v>
      </c>
      <c r="AA17" s="73">
        <f t="shared" si="0"/>
        <v>0.8</v>
      </c>
      <c r="AB17" s="65">
        <v>0.95520000000000005</v>
      </c>
      <c r="AC17" s="70">
        <f>IFERROR(IF(AB17/AA17&gt;100%,100%,AB17/AA17),0)</f>
        <v>1</v>
      </c>
      <c r="AD17" s="21" t="s">
        <v>101</v>
      </c>
      <c r="AE17" s="21" t="s">
        <v>102</v>
      </c>
      <c r="AF17" s="73">
        <f t="shared" si="1"/>
        <v>0.8</v>
      </c>
      <c r="AG17" s="73">
        <v>1</v>
      </c>
      <c r="AH17" s="70">
        <f>IFERROR(IF(AG17/AF17&gt;100%,100%,AG17/AF17),0)</f>
        <v>1</v>
      </c>
      <c r="AI17" s="21" t="s">
        <v>103</v>
      </c>
      <c r="AJ17" s="21" t="s">
        <v>104</v>
      </c>
      <c r="AK17" s="73">
        <f t="shared" si="2"/>
        <v>0.8</v>
      </c>
      <c r="AL17" s="73">
        <v>0.8</v>
      </c>
      <c r="AM17" s="70">
        <f>IFERROR(IF(AL17/AK17&gt;100%,100%,AL17/AK17),0)</f>
        <v>1</v>
      </c>
      <c r="AN17" s="21" t="s">
        <v>105</v>
      </c>
      <c r="AO17" s="21" t="s">
        <v>106</v>
      </c>
      <c r="AP17" s="74">
        <f t="shared" ref="AP17" si="4">O17</f>
        <v>0.8</v>
      </c>
      <c r="AQ17" s="65">
        <f>IFERROR(AVERAGE(W17,AB17,AG17,AL17),0)</f>
        <v>0.93880000000000008</v>
      </c>
      <c r="AR17" s="70">
        <f>IFERROR(IF(AQ17/AP17&gt;100%,100%,AQ17/AP17),0)</f>
        <v>1</v>
      </c>
      <c r="AS17" s="21" t="s">
        <v>107</v>
      </c>
    </row>
    <row r="18" spans="1:45" s="5" customFormat="1" ht="15.75">
      <c r="A18" s="10"/>
      <c r="B18" s="10"/>
      <c r="C18" s="10"/>
      <c r="D18" s="13" t="s">
        <v>108</v>
      </c>
      <c r="E18" s="10"/>
      <c r="F18" s="10"/>
      <c r="G18" s="10"/>
      <c r="H18" s="10"/>
      <c r="I18" s="10"/>
      <c r="J18" s="10"/>
      <c r="K18" s="15"/>
      <c r="L18" s="15"/>
      <c r="M18" s="15"/>
      <c r="N18" s="15"/>
      <c r="O18" s="15"/>
      <c r="P18" s="10"/>
      <c r="Q18" s="10"/>
      <c r="R18" s="10"/>
      <c r="S18" s="10"/>
      <c r="T18" s="10"/>
      <c r="U18" s="10"/>
      <c r="V18" s="16"/>
      <c r="W18" s="72"/>
      <c r="X18" s="71">
        <f>AVERAGE(X17)*80%</f>
        <v>0.8</v>
      </c>
      <c r="Y18" s="15"/>
      <c r="Z18" s="15"/>
      <c r="AA18" s="16"/>
      <c r="AB18" s="16"/>
      <c r="AC18" s="71">
        <f>AVERAGE(AC16:AC17)*80%</f>
        <v>0.8</v>
      </c>
      <c r="AD18" s="15"/>
      <c r="AE18" s="15"/>
      <c r="AF18" s="16"/>
      <c r="AG18" s="16"/>
      <c r="AH18" s="71">
        <f>AVERAGE(AH17)*80%</f>
        <v>0.8</v>
      </c>
      <c r="AI18" s="15"/>
      <c r="AJ18" s="15"/>
      <c r="AK18" s="16"/>
      <c r="AL18" s="16"/>
      <c r="AM18" s="71">
        <f>AVERAGE(AM16:AM17)*80%</f>
        <v>0.4</v>
      </c>
      <c r="AN18" s="10"/>
      <c r="AO18" s="10"/>
      <c r="AP18" s="16"/>
      <c r="AQ18" s="16"/>
      <c r="AR18" s="71">
        <f>AVERAGE(AR16:AR17)*80%</f>
        <v>0.60000000000000009</v>
      </c>
      <c r="AS18" s="10"/>
    </row>
    <row r="19" spans="1:45" s="32" customFormat="1" ht="409.6">
      <c r="A19" s="40">
        <v>3</v>
      </c>
      <c r="B19" s="27" t="s">
        <v>109</v>
      </c>
      <c r="C19" s="40" t="s">
        <v>110</v>
      </c>
      <c r="D19" s="27" t="s">
        <v>111</v>
      </c>
      <c r="E19" s="27" t="s">
        <v>112</v>
      </c>
      <c r="F19" s="27" t="s">
        <v>113</v>
      </c>
      <c r="G19" s="27" t="s">
        <v>114</v>
      </c>
      <c r="H19" s="27" t="s">
        <v>115</v>
      </c>
      <c r="I19" s="28" t="s">
        <v>93</v>
      </c>
      <c r="J19" s="29" t="s">
        <v>116</v>
      </c>
      <c r="K19" s="30" t="s">
        <v>117</v>
      </c>
      <c r="L19" s="30">
        <v>0.8</v>
      </c>
      <c r="M19" s="30" t="s">
        <v>117</v>
      </c>
      <c r="N19" s="30">
        <v>0.8</v>
      </c>
      <c r="O19" s="30">
        <v>0.8</v>
      </c>
      <c r="P19" s="27" t="s">
        <v>74</v>
      </c>
      <c r="Q19" s="56" t="s">
        <v>118</v>
      </c>
      <c r="R19" s="56" t="s">
        <v>119</v>
      </c>
      <c r="S19" s="27" t="s">
        <v>120</v>
      </c>
      <c r="T19" s="27" t="s">
        <v>121</v>
      </c>
      <c r="U19" s="27" t="s">
        <v>122</v>
      </c>
      <c r="V19" s="58" t="str">
        <f>K19</f>
        <v>No programada</v>
      </c>
      <c r="W19" s="59">
        <v>0</v>
      </c>
      <c r="X19" s="63">
        <f>IFERROR(IF(W19/V19&gt;100%,100%,W19/V19),0)</f>
        <v>0</v>
      </c>
      <c r="Y19" s="27" t="s">
        <v>123</v>
      </c>
      <c r="Z19" s="27" t="s">
        <v>123</v>
      </c>
      <c r="AA19" s="61">
        <f>L19</f>
        <v>0.8</v>
      </c>
      <c r="AB19" s="59">
        <v>0.73</v>
      </c>
      <c r="AC19" s="63">
        <f>IFERROR(IF(AB19/AA19&gt;100%,100%,AB19/AA19),0)</f>
        <v>0.91249999999999998</v>
      </c>
      <c r="AD19" s="27" t="s">
        <v>124</v>
      </c>
      <c r="AE19" s="27" t="s">
        <v>125</v>
      </c>
      <c r="AF19" s="61" t="str">
        <f>M19</f>
        <v>No programada</v>
      </c>
      <c r="AG19" s="59">
        <v>0</v>
      </c>
      <c r="AH19" s="63">
        <f>IFERROR(IF(AG19/AF19&gt;100%,100%,AG19/AF19),0)</f>
        <v>0</v>
      </c>
      <c r="AI19" s="27" t="s">
        <v>123</v>
      </c>
      <c r="AJ19" s="27" t="s">
        <v>123</v>
      </c>
      <c r="AK19" s="61">
        <f>N19</f>
        <v>0.8</v>
      </c>
      <c r="AL19" s="61">
        <v>0.73</v>
      </c>
      <c r="AM19" s="63">
        <f>IFERROR(IF(AL19/AK19&gt;100%,100%,AL19/AK19),0)</f>
        <v>0.91249999999999998</v>
      </c>
      <c r="AN19" s="27" t="s">
        <v>126</v>
      </c>
      <c r="AO19" s="27" t="s">
        <v>127</v>
      </c>
      <c r="AP19" s="60">
        <f>O19</f>
        <v>0.8</v>
      </c>
      <c r="AQ19" s="59">
        <f>IFERROR(AVERAGE(AB19,AL19),0)</f>
        <v>0.73</v>
      </c>
      <c r="AR19" s="63">
        <f>IFERROR(IF(AQ19/AP19&gt;100%,100%,AQ19/AP19),0)</f>
        <v>0.91249999999999998</v>
      </c>
      <c r="AS19" s="27" t="s">
        <v>128</v>
      </c>
    </row>
    <row r="20" spans="1:45" s="32" customFormat="1" ht="133.5">
      <c r="A20" s="40">
        <v>3</v>
      </c>
      <c r="B20" s="27" t="s">
        <v>109</v>
      </c>
      <c r="C20" s="40" t="s">
        <v>129</v>
      </c>
      <c r="D20" s="27" t="s">
        <v>130</v>
      </c>
      <c r="E20" s="27" t="s">
        <v>112</v>
      </c>
      <c r="F20" s="27" t="s">
        <v>131</v>
      </c>
      <c r="G20" s="27" t="s">
        <v>132</v>
      </c>
      <c r="H20" s="27" t="s">
        <v>133</v>
      </c>
      <c r="I20" s="28" t="s">
        <v>134</v>
      </c>
      <c r="J20" s="28" t="s">
        <v>131</v>
      </c>
      <c r="K20" s="33">
        <v>0.3</v>
      </c>
      <c r="L20" s="33">
        <v>0.35</v>
      </c>
      <c r="M20" s="33">
        <v>0.35</v>
      </c>
      <c r="N20" s="33">
        <v>0</v>
      </c>
      <c r="O20" s="33">
        <v>1</v>
      </c>
      <c r="P20" s="27" t="s">
        <v>74</v>
      </c>
      <c r="Q20" s="56" t="s">
        <v>135</v>
      </c>
      <c r="R20" s="56" t="s">
        <v>76</v>
      </c>
      <c r="S20" s="27" t="s">
        <v>136</v>
      </c>
      <c r="T20" s="27" t="s">
        <v>137</v>
      </c>
      <c r="U20" s="27" t="s">
        <v>138</v>
      </c>
      <c r="V20" s="60">
        <f>K20</f>
        <v>0.3</v>
      </c>
      <c r="W20" s="59">
        <v>0.12</v>
      </c>
      <c r="X20" s="63">
        <f>IFERROR(IF(W20/V20&gt;100%,100%,W20/V20),0)</f>
        <v>0.4</v>
      </c>
      <c r="Y20" s="27" t="s">
        <v>139</v>
      </c>
      <c r="Z20" s="27" t="s">
        <v>140</v>
      </c>
      <c r="AA20" s="60">
        <f>L20</f>
        <v>0.35</v>
      </c>
      <c r="AB20" s="59">
        <v>0</v>
      </c>
      <c r="AC20" s="63">
        <f>IFERROR(IF(AB20/AA20&gt;100%,100%,AB20/AA20),0)</f>
        <v>0</v>
      </c>
      <c r="AD20" s="27" t="s">
        <v>141</v>
      </c>
      <c r="AE20" s="27" t="s">
        <v>142</v>
      </c>
      <c r="AF20" s="60">
        <f>M20</f>
        <v>0.35</v>
      </c>
      <c r="AG20" s="61">
        <v>0</v>
      </c>
      <c r="AH20" s="63">
        <f>IFERROR(IF(AG20/AF20&gt;100%,100%,AG20/AF20),0)</f>
        <v>0</v>
      </c>
      <c r="AI20" s="27" t="s">
        <v>143</v>
      </c>
      <c r="AJ20" s="27" t="s">
        <v>144</v>
      </c>
      <c r="AK20" s="61">
        <f>N20</f>
        <v>0</v>
      </c>
      <c r="AL20" s="59">
        <v>0</v>
      </c>
      <c r="AM20" s="63">
        <f>IFERROR(IF(AL20/AK20&gt;100%,100%,AL20/AK20),0)</f>
        <v>0</v>
      </c>
      <c r="AN20" s="27" t="s">
        <v>123</v>
      </c>
      <c r="AO20" s="27" t="s">
        <v>123</v>
      </c>
      <c r="AP20" s="61">
        <f>O20</f>
        <v>1</v>
      </c>
      <c r="AQ20" s="59">
        <f>IFERROR(SUM(W20,AB20,AG20,AL20),0)</f>
        <v>0.12</v>
      </c>
      <c r="AR20" s="63">
        <f>IFERROR(IF(AQ20/AP20&gt;100%,100%,AQ20/AP20),0)</f>
        <v>0.12</v>
      </c>
      <c r="AS20" s="27" t="s">
        <v>145</v>
      </c>
    </row>
    <row r="21" spans="1:45" s="32" customFormat="1" ht="117">
      <c r="A21" s="40">
        <v>3</v>
      </c>
      <c r="B21" s="27" t="s">
        <v>109</v>
      </c>
      <c r="C21" s="40" t="s">
        <v>146</v>
      </c>
      <c r="D21" s="27" t="s">
        <v>147</v>
      </c>
      <c r="E21" s="27" t="s">
        <v>112</v>
      </c>
      <c r="F21" s="27" t="s">
        <v>148</v>
      </c>
      <c r="G21" s="27" t="s">
        <v>149</v>
      </c>
      <c r="H21" s="27" t="s">
        <v>71</v>
      </c>
      <c r="I21" s="28" t="s">
        <v>72</v>
      </c>
      <c r="J21" s="28" t="s">
        <v>148</v>
      </c>
      <c r="K21" s="33">
        <v>0</v>
      </c>
      <c r="L21" s="33">
        <v>1</v>
      </c>
      <c r="M21" s="33">
        <v>0</v>
      </c>
      <c r="N21" s="33">
        <v>1</v>
      </c>
      <c r="O21" s="33">
        <v>1</v>
      </c>
      <c r="P21" s="27" t="s">
        <v>74</v>
      </c>
      <c r="Q21" s="56" t="s">
        <v>135</v>
      </c>
      <c r="R21" s="56" t="s">
        <v>76</v>
      </c>
      <c r="S21" s="27" t="s">
        <v>150</v>
      </c>
      <c r="T21" s="27" t="s">
        <v>150</v>
      </c>
      <c r="U21" s="27" t="s">
        <v>151</v>
      </c>
      <c r="V21" s="58">
        <f>K21</f>
        <v>0</v>
      </c>
      <c r="W21" s="76">
        <v>0</v>
      </c>
      <c r="X21" s="63">
        <f>IFERROR(IF(W21/V21&gt;100%,100%,W21/V21),0)</f>
        <v>0</v>
      </c>
      <c r="Y21" s="27" t="s">
        <v>123</v>
      </c>
      <c r="Z21" s="27" t="s">
        <v>123</v>
      </c>
      <c r="AA21" s="58">
        <f>L21</f>
        <v>1</v>
      </c>
      <c r="AB21" s="62">
        <v>1</v>
      </c>
      <c r="AC21" s="63">
        <f>IFERROR(IF(AB21/AA21&gt;100%,100%,AB21/AA21),0)</f>
        <v>1</v>
      </c>
      <c r="AD21" s="27" t="s">
        <v>152</v>
      </c>
      <c r="AE21" s="27" t="s">
        <v>153</v>
      </c>
      <c r="AF21" s="58">
        <f>M21</f>
        <v>0</v>
      </c>
      <c r="AG21" s="76">
        <v>0</v>
      </c>
      <c r="AH21" s="63">
        <f>IFERROR(IF(AG21/AF21&gt;100%,100%,AG21/AF21),0)</f>
        <v>0</v>
      </c>
      <c r="AI21" s="27" t="s">
        <v>123</v>
      </c>
      <c r="AJ21" s="27" t="s">
        <v>123</v>
      </c>
      <c r="AK21" s="58">
        <f>N21</f>
        <v>1</v>
      </c>
      <c r="AL21" s="62">
        <v>1</v>
      </c>
      <c r="AM21" s="63">
        <f>IFERROR(IF(AL21/AK21&gt;100%,100%,AL21/AK21),0)</f>
        <v>1</v>
      </c>
      <c r="AN21" s="27" t="s">
        <v>154</v>
      </c>
      <c r="AO21" s="27" t="s">
        <v>155</v>
      </c>
      <c r="AP21" s="62">
        <f>O21</f>
        <v>1</v>
      </c>
      <c r="AQ21" s="76">
        <f>IFERROR(SUM(W21,AB21,AG21,AL21),0)</f>
        <v>2</v>
      </c>
      <c r="AR21" s="63">
        <f>IFERROR(IF(AQ21/AP21&gt;100%,100%,AQ21/AP21),0)</f>
        <v>1</v>
      </c>
      <c r="AS21" s="27" t="s">
        <v>156</v>
      </c>
    </row>
    <row r="22" spans="1:45" s="32" customFormat="1" ht="166.5">
      <c r="A22" s="40">
        <v>3</v>
      </c>
      <c r="B22" s="27" t="s">
        <v>109</v>
      </c>
      <c r="C22" s="40" t="s">
        <v>157</v>
      </c>
      <c r="D22" s="27" t="s">
        <v>158</v>
      </c>
      <c r="E22" s="27" t="s">
        <v>112</v>
      </c>
      <c r="F22" s="27" t="s">
        <v>159</v>
      </c>
      <c r="G22" s="27" t="s">
        <v>160</v>
      </c>
      <c r="H22" s="27" t="s">
        <v>161</v>
      </c>
      <c r="I22" s="28" t="s">
        <v>72</v>
      </c>
      <c r="J22" s="28" t="s">
        <v>159</v>
      </c>
      <c r="K22" s="33">
        <v>1</v>
      </c>
      <c r="L22" s="33">
        <v>0</v>
      </c>
      <c r="M22" s="33">
        <v>0</v>
      </c>
      <c r="N22" s="33">
        <v>0</v>
      </c>
      <c r="O22" s="33">
        <v>1</v>
      </c>
      <c r="P22" s="27" t="s">
        <v>74</v>
      </c>
      <c r="Q22" s="56" t="s">
        <v>162</v>
      </c>
      <c r="R22" s="56" t="s">
        <v>119</v>
      </c>
      <c r="S22" s="27" t="s">
        <v>163</v>
      </c>
      <c r="T22" s="27" t="s">
        <v>164</v>
      </c>
      <c r="U22" s="27" t="s">
        <v>165</v>
      </c>
      <c r="V22" s="61">
        <f>K22</f>
        <v>1</v>
      </c>
      <c r="W22" s="59">
        <f>8/8</f>
        <v>1</v>
      </c>
      <c r="X22" s="63">
        <f>IFERROR(IF(W22/V22&gt;100%,100%,W22/V22),0)</f>
        <v>1</v>
      </c>
      <c r="Y22" s="27" t="s">
        <v>166</v>
      </c>
      <c r="Z22" s="27" t="s">
        <v>167</v>
      </c>
      <c r="AA22" s="61">
        <f>L22</f>
        <v>0</v>
      </c>
      <c r="AB22" s="59">
        <v>0</v>
      </c>
      <c r="AC22" s="63">
        <f>IFERROR(IF(AB22/AA22&gt;100%,100%,AB22/AA22),0)</f>
        <v>0</v>
      </c>
      <c r="AD22" s="27" t="s">
        <v>123</v>
      </c>
      <c r="AE22" s="27" t="s">
        <v>123</v>
      </c>
      <c r="AF22" s="61">
        <f>M22</f>
        <v>0</v>
      </c>
      <c r="AG22" s="59">
        <v>0</v>
      </c>
      <c r="AH22" s="63">
        <f>IFERROR(IF(AG22/AF22&gt;100%,100%,AG22/AF22),0)</f>
        <v>0</v>
      </c>
      <c r="AI22" s="27" t="s">
        <v>123</v>
      </c>
      <c r="AJ22" s="27" t="s">
        <v>123</v>
      </c>
      <c r="AK22" s="61">
        <f>N22</f>
        <v>0</v>
      </c>
      <c r="AL22" s="59">
        <v>0</v>
      </c>
      <c r="AM22" s="63">
        <f>IFERROR(IF(AL22/AK22&gt;100%,100%,AL22/AK22),0)</f>
        <v>0</v>
      </c>
      <c r="AN22" s="27" t="s">
        <v>123</v>
      </c>
      <c r="AO22" s="27" t="s">
        <v>123</v>
      </c>
      <c r="AP22" s="61">
        <f>O22</f>
        <v>1</v>
      </c>
      <c r="AQ22" s="59">
        <f>IFERROR(SUM(W22,AB22,AG22,AL22),0)</f>
        <v>1</v>
      </c>
      <c r="AR22" s="63">
        <f>IFERROR(IF(AQ22/AP22&gt;100%,100%,AQ22/AP22),0)</f>
        <v>1</v>
      </c>
      <c r="AS22" s="68" t="s">
        <v>156</v>
      </c>
    </row>
    <row r="23" spans="1:45" s="32" customFormat="1" ht="133.5">
      <c r="A23" s="40">
        <v>3</v>
      </c>
      <c r="B23" s="27" t="s">
        <v>109</v>
      </c>
      <c r="C23" s="40" t="s">
        <v>168</v>
      </c>
      <c r="D23" s="27" t="s">
        <v>169</v>
      </c>
      <c r="E23" s="27" t="s">
        <v>112</v>
      </c>
      <c r="F23" s="27" t="s">
        <v>170</v>
      </c>
      <c r="G23" s="27" t="s">
        <v>171</v>
      </c>
      <c r="H23" s="27" t="s">
        <v>172</v>
      </c>
      <c r="I23" s="28" t="s">
        <v>93</v>
      </c>
      <c r="J23" s="28" t="s">
        <v>173</v>
      </c>
      <c r="K23" s="33">
        <v>1</v>
      </c>
      <c r="L23" s="33">
        <v>1</v>
      </c>
      <c r="M23" s="33">
        <v>1</v>
      </c>
      <c r="N23" s="33">
        <v>1</v>
      </c>
      <c r="O23" s="33">
        <v>1</v>
      </c>
      <c r="P23" s="27" t="s">
        <v>174</v>
      </c>
      <c r="Q23" s="56" t="s">
        <v>162</v>
      </c>
      <c r="R23" s="56" t="s">
        <v>119</v>
      </c>
      <c r="S23" s="27" t="s">
        <v>163</v>
      </c>
      <c r="T23" s="27" t="s">
        <v>164</v>
      </c>
      <c r="U23" s="27" t="s">
        <v>165</v>
      </c>
      <c r="V23" s="61">
        <f t="shared" ref="V23:V25" si="5">K23</f>
        <v>1</v>
      </c>
      <c r="W23" s="59">
        <f>35/44</f>
        <v>0.79545454545454541</v>
      </c>
      <c r="X23" s="63">
        <f>IFERROR(IF(W23/V23&gt;100%,100%,W23/V23),0)</f>
        <v>0.79545454545454541</v>
      </c>
      <c r="Y23" s="27" t="s">
        <v>175</v>
      </c>
      <c r="Z23" s="27" t="s">
        <v>176</v>
      </c>
      <c r="AA23" s="61">
        <f>L23</f>
        <v>1</v>
      </c>
      <c r="AB23" s="59">
        <f>85/104</f>
        <v>0.81730769230769229</v>
      </c>
      <c r="AC23" s="63">
        <f>IFERROR(IF(AB23/AA23&gt;100%,100%,AB23/AA23),0)</f>
        <v>0.81730769230769229</v>
      </c>
      <c r="AD23" s="27" t="s">
        <v>177</v>
      </c>
      <c r="AE23" s="27" t="s">
        <v>178</v>
      </c>
      <c r="AF23" s="61">
        <f>M23</f>
        <v>1</v>
      </c>
      <c r="AG23" s="82">
        <v>0.92300000000000004</v>
      </c>
      <c r="AH23" s="63">
        <f>IFERROR(IF(AG23/AF23&gt;100%,100%,AG23/AF23),0)</f>
        <v>0.92300000000000004</v>
      </c>
      <c r="AI23" s="27" t="s">
        <v>179</v>
      </c>
      <c r="AJ23" s="27" t="s">
        <v>180</v>
      </c>
      <c r="AK23" s="61">
        <f>N23</f>
        <v>1</v>
      </c>
      <c r="AL23" s="82">
        <v>0.88100000000000001</v>
      </c>
      <c r="AM23" s="63">
        <f>IFERROR(IF(AL23/AK23&gt;100%,100%,AL23/AK23),0)</f>
        <v>0.88100000000000001</v>
      </c>
      <c r="AN23" s="27" t="s">
        <v>181</v>
      </c>
      <c r="AO23" s="27" t="s">
        <v>182</v>
      </c>
      <c r="AP23" s="61">
        <f>O23</f>
        <v>1</v>
      </c>
      <c r="AQ23" s="59">
        <f>IFERROR(AVERAGE(W23,AB23,AG23,AL23),0)</f>
        <v>0.85419055944055944</v>
      </c>
      <c r="AR23" s="63">
        <f>IFERROR(IF(AQ23/AP23&gt;100%,100%,AQ23/AP23),0)</f>
        <v>0.85419055944055944</v>
      </c>
      <c r="AS23" s="68" t="s">
        <v>183</v>
      </c>
    </row>
    <row r="24" spans="1:45" s="32" customFormat="1" ht="133.5">
      <c r="A24" s="40">
        <v>3</v>
      </c>
      <c r="B24" s="27" t="s">
        <v>109</v>
      </c>
      <c r="C24" s="40" t="s">
        <v>184</v>
      </c>
      <c r="D24" s="27" t="s">
        <v>185</v>
      </c>
      <c r="E24" s="27" t="s">
        <v>112</v>
      </c>
      <c r="F24" s="27" t="s">
        <v>186</v>
      </c>
      <c r="G24" s="27" t="s">
        <v>187</v>
      </c>
      <c r="H24" s="27" t="s">
        <v>118</v>
      </c>
      <c r="I24" s="28" t="s">
        <v>72</v>
      </c>
      <c r="J24" s="28" t="s">
        <v>186</v>
      </c>
      <c r="K24" s="77">
        <v>0</v>
      </c>
      <c r="L24" s="77">
        <v>1</v>
      </c>
      <c r="M24" s="77">
        <v>0</v>
      </c>
      <c r="N24" s="77">
        <v>0</v>
      </c>
      <c r="O24" s="33">
        <v>1</v>
      </c>
      <c r="P24" s="27" t="s">
        <v>74</v>
      </c>
      <c r="Q24" s="56" t="s">
        <v>188</v>
      </c>
      <c r="R24" s="56" t="s">
        <v>76</v>
      </c>
      <c r="S24" s="27" t="s">
        <v>186</v>
      </c>
      <c r="T24" s="27" t="s">
        <v>189</v>
      </c>
      <c r="U24" s="27" t="s">
        <v>190</v>
      </c>
      <c r="V24" s="58">
        <f t="shared" si="5"/>
        <v>0</v>
      </c>
      <c r="W24" s="76">
        <v>0</v>
      </c>
      <c r="X24" s="63">
        <f>IFERROR(IF(W24/V24&gt;100%,100%,W24/V24),0)</f>
        <v>0</v>
      </c>
      <c r="Y24" s="27" t="s">
        <v>123</v>
      </c>
      <c r="Z24" s="27" t="s">
        <v>123</v>
      </c>
      <c r="AA24" s="58">
        <f>L24</f>
        <v>1</v>
      </c>
      <c r="AB24" s="76">
        <v>1</v>
      </c>
      <c r="AC24" s="63">
        <f>IFERROR(IF(AB24/AA24&gt;100%,100%,AB24/AA24),0)</f>
        <v>1</v>
      </c>
      <c r="AD24" s="27" t="s">
        <v>191</v>
      </c>
      <c r="AE24" s="27" t="s">
        <v>192</v>
      </c>
      <c r="AF24" s="58">
        <f>M24</f>
        <v>0</v>
      </c>
      <c r="AG24" s="76">
        <v>0</v>
      </c>
      <c r="AH24" s="63">
        <f>IFERROR(IF(AG24/AF24&gt;100%,100%,AG24/AF24),0)</f>
        <v>0</v>
      </c>
      <c r="AI24" s="27" t="s">
        <v>123</v>
      </c>
      <c r="AJ24" s="27" t="s">
        <v>123</v>
      </c>
      <c r="AK24" s="58">
        <f>N24</f>
        <v>0</v>
      </c>
      <c r="AL24" s="76">
        <v>0</v>
      </c>
      <c r="AM24" s="63">
        <f>IFERROR(IF(AL24/AK24&gt;100%,100%,AL24/AK24),0)</f>
        <v>0</v>
      </c>
      <c r="AN24" s="27" t="s">
        <v>123</v>
      </c>
      <c r="AO24" s="27" t="s">
        <v>123</v>
      </c>
      <c r="AP24" s="58">
        <f>O24</f>
        <v>1</v>
      </c>
      <c r="AQ24" s="76">
        <f>IFERROR(SUM(W24,AB24,AG24,AL24),0)</f>
        <v>1</v>
      </c>
      <c r="AR24" s="63">
        <f>IFERROR(IF(AQ24/AP24&gt;100%,100%,AQ24/AP24),0)</f>
        <v>1</v>
      </c>
      <c r="AS24" s="68" t="s">
        <v>156</v>
      </c>
    </row>
    <row r="25" spans="1:45" s="32" customFormat="1" ht="150">
      <c r="A25" s="40">
        <v>3</v>
      </c>
      <c r="B25" s="27" t="s">
        <v>109</v>
      </c>
      <c r="C25" s="40" t="s">
        <v>193</v>
      </c>
      <c r="D25" s="27" t="s">
        <v>194</v>
      </c>
      <c r="E25" s="27" t="s">
        <v>112</v>
      </c>
      <c r="F25" s="27" t="s">
        <v>195</v>
      </c>
      <c r="G25" s="27" t="s">
        <v>196</v>
      </c>
      <c r="H25" s="27" t="s">
        <v>118</v>
      </c>
      <c r="I25" s="28" t="s">
        <v>72</v>
      </c>
      <c r="J25" s="28" t="s">
        <v>195</v>
      </c>
      <c r="K25" s="78">
        <v>0</v>
      </c>
      <c r="L25" s="78">
        <v>0</v>
      </c>
      <c r="M25" s="78">
        <v>0</v>
      </c>
      <c r="N25" s="78">
        <v>1</v>
      </c>
      <c r="O25" s="34">
        <v>1</v>
      </c>
      <c r="P25" s="27" t="s">
        <v>74</v>
      </c>
      <c r="Q25" s="56" t="s">
        <v>188</v>
      </c>
      <c r="R25" s="56" t="s">
        <v>76</v>
      </c>
      <c r="S25" s="27" t="s">
        <v>197</v>
      </c>
      <c r="T25" s="27" t="s">
        <v>198</v>
      </c>
      <c r="U25" s="27" t="s">
        <v>190</v>
      </c>
      <c r="V25" s="58">
        <f t="shared" si="5"/>
        <v>0</v>
      </c>
      <c r="W25" s="76">
        <v>0</v>
      </c>
      <c r="X25" s="63">
        <f>IFERROR(IF(W25/V25&gt;100%,100%,W25/V25),0)</f>
        <v>0</v>
      </c>
      <c r="Y25" s="27" t="s">
        <v>123</v>
      </c>
      <c r="Z25" s="27" t="s">
        <v>123</v>
      </c>
      <c r="AA25" s="58">
        <v>0</v>
      </c>
      <c r="AB25" s="76">
        <v>0</v>
      </c>
      <c r="AC25" s="63">
        <f>IFERROR(IF(AB25/AA25&gt;100%,100%,AB25/AA25),0)</f>
        <v>0</v>
      </c>
      <c r="AD25" s="27" t="s">
        <v>123</v>
      </c>
      <c r="AE25" s="27" t="s">
        <v>123</v>
      </c>
      <c r="AF25" s="58">
        <f>M25</f>
        <v>0</v>
      </c>
      <c r="AG25" s="76">
        <v>0</v>
      </c>
      <c r="AH25" s="63">
        <f>IFERROR(IF(AG25/AF25&gt;100%,100%,AG25/AF25),0)</f>
        <v>0</v>
      </c>
      <c r="AI25" s="27" t="s">
        <v>123</v>
      </c>
      <c r="AJ25" s="27" t="s">
        <v>123</v>
      </c>
      <c r="AK25" s="58">
        <f>N25</f>
        <v>1</v>
      </c>
      <c r="AL25" s="76">
        <v>0.7</v>
      </c>
      <c r="AM25" s="63">
        <f>IFERROR(IF(AL25/AK25&gt;100%,100%,AL25/AK25),0)</f>
        <v>0.7</v>
      </c>
      <c r="AN25" s="27" t="s">
        <v>199</v>
      </c>
      <c r="AO25" s="27" t="s">
        <v>200</v>
      </c>
      <c r="AP25" s="58">
        <f>O25</f>
        <v>1</v>
      </c>
      <c r="AQ25" s="76">
        <f>IFERROR(SUM(W25,AB25,AG25,AL25),0)</f>
        <v>0.7</v>
      </c>
      <c r="AR25" s="87">
        <f>IFERROR(IF(AQ25/AP25&gt;100%,100%,AQ25/AP25),0)</f>
        <v>0.7</v>
      </c>
      <c r="AS25" s="68" t="s">
        <v>201</v>
      </c>
    </row>
    <row r="26" spans="1:45" s="5" customFormat="1" ht="17.25">
      <c r="A26" s="10"/>
      <c r="B26" s="10"/>
      <c r="C26" s="10"/>
      <c r="D26" s="11" t="s">
        <v>202</v>
      </c>
      <c r="E26" s="11"/>
      <c r="F26" s="11"/>
      <c r="G26" s="11"/>
      <c r="H26" s="11"/>
      <c r="I26" s="11"/>
      <c r="J26" s="11"/>
      <c r="K26" s="12"/>
      <c r="L26" s="12"/>
      <c r="M26" s="12"/>
      <c r="N26" s="12"/>
      <c r="O26" s="12"/>
      <c r="P26" s="11"/>
      <c r="Q26" s="11"/>
      <c r="R26" s="11"/>
      <c r="S26" s="10"/>
      <c r="T26" s="10"/>
      <c r="U26" s="10"/>
      <c r="V26" s="17"/>
      <c r="W26" s="17"/>
      <c r="X26" s="66">
        <f>AVERAGE(X20,X22,X23)*20%</f>
        <v>0.14636363636363636</v>
      </c>
      <c r="Y26" s="10"/>
      <c r="Z26" s="10"/>
      <c r="AA26" s="17"/>
      <c r="AB26" s="17"/>
      <c r="AC26" s="66">
        <f>AVERAGE(AC19,AC20,AC21,AC23,AC24)*20%</f>
        <v>0.14919230769230771</v>
      </c>
      <c r="AD26" s="10"/>
      <c r="AE26" s="10"/>
      <c r="AF26" s="17"/>
      <c r="AG26" s="17"/>
      <c r="AH26" s="66">
        <f>AVERAGE(AH20,AH23)*20%</f>
        <v>9.2300000000000007E-2</v>
      </c>
      <c r="AI26" s="10"/>
      <c r="AJ26" s="10"/>
      <c r="AK26" s="17"/>
      <c r="AL26" s="17"/>
      <c r="AM26" s="66">
        <f>AVERAGE(AM19,AM21,AM23,AM25)*20%</f>
        <v>0.17467500000000002</v>
      </c>
      <c r="AN26" s="10"/>
      <c r="AO26" s="10"/>
      <c r="AP26" s="17"/>
      <c r="AQ26" s="17"/>
      <c r="AR26" s="66">
        <f>AVERAGE(AR19,AR20,AR21,AR22,AR23,AR24,AR25)*20%</f>
        <v>0.15961973026973028</v>
      </c>
      <c r="AS26" s="10"/>
    </row>
    <row r="27" spans="1:45" s="9" customFormat="1" ht="20.25">
      <c r="A27" s="6"/>
      <c r="B27" s="6"/>
      <c r="C27" s="6"/>
      <c r="D27" s="7" t="s">
        <v>203</v>
      </c>
      <c r="E27" s="6"/>
      <c r="F27" s="6"/>
      <c r="G27" s="6"/>
      <c r="H27" s="6"/>
      <c r="I27" s="6"/>
      <c r="J27" s="6"/>
      <c r="K27" s="8"/>
      <c r="L27" s="8"/>
      <c r="M27" s="8"/>
      <c r="N27" s="8"/>
      <c r="O27" s="8"/>
      <c r="P27" s="6"/>
      <c r="Q27" s="6"/>
      <c r="R27" s="6"/>
      <c r="S27" s="6"/>
      <c r="T27" s="6"/>
      <c r="U27" s="6"/>
      <c r="V27" s="18"/>
      <c r="W27" s="18"/>
      <c r="X27" s="67">
        <f>X18+X26</f>
        <v>0.94636363636363641</v>
      </c>
      <c r="Y27" s="6"/>
      <c r="Z27" s="6"/>
      <c r="AA27" s="18"/>
      <c r="AB27" s="18"/>
      <c r="AC27" s="67">
        <f>AC18+AC26</f>
        <v>0.94919230769230778</v>
      </c>
      <c r="AD27" s="6"/>
      <c r="AE27" s="6"/>
      <c r="AF27" s="18"/>
      <c r="AG27" s="18"/>
      <c r="AH27" s="67">
        <f>AH18+AH26</f>
        <v>0.89230000000000009</v>
      </c>
      <c r="AI27" s="6"/>
      <c r="AJ27" s="6"/>
      <c r="AK27" s="18"/>
      <c r="AL27" s="18"/>
      <c r="AM27" s="67">
        <f>AM18+AM26</f>
        <v>0.57467500000000005</v>
      </c>
      <c r="AN27" s="6"/>
      <c r="AO27" s="6"/>
      <c r="AP27" s="18"/>
      <c r="AQ27" s="18"/>
      <c r="AR27" s="67">
        <f>AR18+AR26</f>
        <v>0.7596197302697304</v>
      </c>
      <c r="AS27" s="6"/>
    </row>
  </sheetData>
  <mergeCells count="24">
    <mergeCell ref="S13:U14"/>
    <mergeCell ref="E4:J4"/>
    <mergeCell ref="G5:J5"/>
    <mergeCell ref="G6:J6"/>
    <mergeCell ref="G7:J7"/>
    <mergeCell ref="G8:J8"/>
    <mergeCell ref="Q13:Q15"/>
    <mergeCell ref="R13:R15"/>
    <mergeCell ref="G9:J9"/>
    <mergeCell ref="G11:J11"/>
    <mergeCell ref="A13:B14"/>
    <mergeCell ref="A1:J1"/>
    <mergeCell ref="K1:O1"/>
    <mergeCell ref="C13:E14"/>
    <mergeCell ref="F13:P14"/>
    <mergeCell ref="A2:J2"/>
    <mergeCell ref="G10:J10"/>
    <mergeCell ref="A4:C11"/>
    <mergeCell ref="D4:D11"/>
    <mergeCell ref="V13:Z14"/>
    <mergeCell ref="AA13:AE14"/>
    <mergeCell ref="AF13:AJ14"/>
    <mergeCell ref="AK13:AO14"/>
    <mergeCell ref="AP13:AS14"/>
  </mergeCells>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E18:E1048576</xm:sqref>
        </x14:dataValidation>
        <x14:dataValidation type="list" allowBlank="1" showInputMessage="1" showErrorMessage="1" xr:uid="{188A35B9-5011-475E-9BC5-F80C130E6708}">
          <x14:formula1>
            <xm:f>Listas!$D$1:$D$20</xm:f>
          </x14:formula1>
          <xm:sqref>Q19:Q25 Q16:Q17</xm:sqref>
        </x14:dataValidation>
        <x14:dataValidation type="list" allowBlank="1" showInputMessage="1" showErrorMessage="1" xr:uid="{7DA81430-7AFC-4B0D-A630-84A0186D7298}">
          <x14:formula1>
            <xm:f>Listas!$F$1:$F$12</xm:f>
          </x14:formula1>
          <xm:sqref>R16:R17 R19:R25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75</v>
      </c>
      <c r="D1" s="46" t="s">
        <v>204</v>
      </c>
    </row>
    <row r="2" spans="2:4">
      <c r="B2" s="45" t="s">
        <v>205</v>
      </c>
      <c r="D2" s="46" t="s">
        <v>206</v>
      </c>
    </row>
    <row r="3" spans="2:4" ht="45">
      <c r="B3" s="45" t="s">
        <v>207</v>
      </c>
      <c r="D3" s="46" t="s">
        <v>208</v>
      </c>
    </row>
    <row r="4" spans="2:4" ht="30">
      <c r="B4" s="45" t="s">
        <v>209</v>
      </c>
      <c r="D4" s="46" t="s">
        <v>210</v>
      </c>
    </row>
    <row r="5" spans="2:4" ht="30">
      <c r="B5" s="45" t="s">
        <v>211</v>
      </c>
      <c r="D5" s="46" t="s">
        <v>212</v>
      </c>
    </row>
    <row r="6" spans="2:4" ht="30">
      <c r="B6" s="45" t="s">
        <v>135</v>
      </c>
      <c r="D6" s="46" t="s">
        <v>213</v>
      </c>
    </row>
    <row r="7" spans="2:4" ht="45">
      <c r="B7" s="45" t="s">
        <v>162</v>
      </c>
      <c r="D7" s="46" t="s">
        <v>214</v>
      </c>
    </row>
    <row r="8" spans="2:4" ht="45">
      <c r="B8" s="45" t="s">
        <v>215</v>
      </c>
      <c r="D8" s="46" t="s">
        <v>216</v>
      </c>
    </row>
    <row r="9" spans="2:4" ht="30">
      <c r="B9" s="45" t="s">
        <v>217</v>
      </c>
      <c r="D9" s="46" t="s">
        <v>218</v>
      </c>
    </row>
    <row r="10" spans="2:4" ht="30">
      <c r="B10" s="45" t="s">
        <v>219</v>
      </c>
      <c r="D10" s="46" t="s">
        <v>220</v>
      </c>
    </row>
    <row r="11" spans="2:4" ht="30">
      <c r="B11" s="45" t="s">
        <v>221</v>
      </c>
      <c r="D11" s="46" t="s">
        <v>119</v>
      </c>
    </row>
    <row r="12" spans="2:4">
      <c r="B12" s="45" t="s">
        <v>188</v>
      </c>
      <c r="D12" s="46" t="s">
        <v>84</v>
      </c>
    </row>
    <row r="13" spans="2:4">
      <c r="B13" s="45" t="s">
        <v>222</v>
      </c>
    </row>
    <row r="14" spans="2:4">
      <c r="B14" s="45" t="s">
        <v>223</v>
      </c>
    </row>
    <row r="15" spans="2:4">
      <c r="B15" s="45" t="s">
        <v>224</v>
      </c>
    </row>
    <row r="16" spans="2:4">
      <c r="B16" s="45" t="s">
        <v>225</v>
      </c>
    </row>
    <row r="17" spans="2:2">
      <c r="B17" s="45" t="s">
        <v>226</v>
      </c>
    </row>
    <row r="18" spans="2:2">
      <c r="B18" s="45" t="s">
        <v>227</v>
      </c>
    </row>
    <row r="19" spans="2:2">
      <c r="B19" s="45" t="s">
        <v>228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5" t="s">
        <v>75</v>
      </c>
      <c r="F1" s="46" t="s">
        <v>204</v>
      </c>
    </row>
    <row r="2" spans="1:6" ht="30">
      <c r="A2" t="s">
        <v>68</v>
      </c>
      <c r="D2" s="45" t="s">
        <v>205</v>
      </c>
      <c r="F2" s="46" t="s">
        <v>206</v>
      </c>
    </row>
    <row r="3" spans="1:6" ht="75">
      <c r="A3" t="s">
        <v>229</v>
      </c>
      <c r="D3" s="45" t="s">
        <v>207</v>
      </c>
      <c r="F3" s="46" t="s">
        <v>208</v>
      </c>
    </row>
    <row r="4" spans="1:6" ht="60">
      <c r="A4" t="s">
        <v>112</v>
      </c>
      <c r="D4" s="45" t="s">
        <v>209</v>
      </c>
      <c r="F4" s="46" t="s">
        <v>210</v>
      </c>
    </row>
    <row r="5" spans="1:6" ht="45">
      <c r="D5" s="45" t="s">
        <v>211</v>
      </c>
      <c r="F5" s="46" t="s">
        <v>212</v>
      </c>
    </row>
    <row r="6" spans="1:6" ht="45">
      <c r="D6" s="45" t="s">
        <v>135</v>
      </c>
      <c r="F6" s="46" t="s">
        <v>213</v>
      </c>
    </row>
    <row r="7" spans="1:6" ht="60">
      <c r="D7" s="45" t="s">
        <v>162</v>
      </c>
      <c r="F7" s="46" t="s">
        <v>214</v>
      </c>
    </row>
    <row r="8" spans="1:6" ht="75">
      <c r="D8" s="45" t="s">
        <v>215</v>
      </c>
      <c r="F8" s="46" t="s">
        <v>216</v>
      </c>
    </row>
    <row r="9" spans="1:6" ht="45">
      <c r="D9" s="45" t="s">
        <v>217</v>
      </c>
      <c r="F9" s="46" t="s">
        <v>218</v>
      </c>
    </row>
    <row r="10" spans="1:6" ht="45">
      <c r="D10" s="45" t="s">
        <v>219</v>
      </c>
      <c r="F10" s="46" t="s">
        <v>220</v>
      </c>
    </row>
    <row r="11" spans="1:6" ht="45">
      <c r="D11" s="45" t="s">
        <v>221</v>
      </c>
      <c r="F11" s="46" t="s">
        <v>119</v>
      </c>
    </row>
    <row r="12" spans="1:6">
      <c r="D12" s="45" t="s">
        <v>188</v>
      </c>
      <c r="F12" s="46" t="s">
        <v>76</v>
      </c>
    </row>
    <row r="13" spans="1:6">
      <c r="D13" s="45" t="s">
        <v>222</v>
      </c>
    </row>
    <row r="14" spans="1:6">
      <c r="D14" s="45" t="s">
        <v>223</v>
      </c>
    </row>
    <row r="15" spans="1:6">
      <c r="D15" s="45" t="s">
        <v>224</v>
      </c>
    </row>
    <row r="16" spans="1:6">
      <c r="D16" s="45" t="s">
        <v>225</v>
      </c>
    </row>
    <row r="17" spans="4:4">
      <c r="D17" s="45" t="s">
        <v>226</v>
      </c>
    </row>
    <row r="18" spans="4:4">
      <c r="D18" s="45" t="s">
        <v>227</v>
      </c>
    </row>
    <row r="19" spans="4:4">
      <c r="D19" s="45" t="s">
        <v>228</v>
      </c>
    </row>
    <row r="20" spans="4:4">
      <c r="D20" s="45"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C6DD51CF-29A2-4D2B-9CBE-0ADC81E7968A}"/>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