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672" documentId="13_ncr:1_{1A56E149-0980-4BD8-838A-D0C9E8ABF824}" xr6:coauthVersionLast="47" xr6:coauthVersionMax="47" xr10:uidLastSave="{A1B2C4E7-940E-4890-B03B-856FA57AE908}"/>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4" i="1" l="1"/>
  <c r="AR24" i="1"/>
  <c r="AQ29" i="1"/>
  <c r="AQ25" i="1"/>
  <c r="AQ22" i="1"/>
  <c r="AQ21" i="1"/>
  <c r="AQ18" i="1"/>
  <c r="AQ30" i="1"/>
  <c r="AQ28" i="1"/>
  <c r="AQ27" i="1"/>
  <c r="AQ26" i="1"/>
  <c r="AQ23" i="1"/>
  <c r="AQ20" i="1"/>
  <c r="AQ19" i="1"/>
  <c r="AQ17" i="1"/>
  <c r="AQ16" i="1"/>
  <c r="AR30" i="1"/>
  <c r="V31" i="1"/>
  <c r="V30" i="1"/>
  <c r="AM30" i="1"/>
  <c r="X31" i="1"/>
  <c r="X30" i="1"/>
  <c r="X25" i="1"/>
  <c r="AC30" i="1"/>
  <c r="AH30" i="1"/>
  <c r="V27" i="1"/>
  <c r="X27" i="1" s="1"/>
  <c r="AA26" i="1"/>
  <c r="AC26" i="1" s="1"/>
  <c r="AH25" i="1"/>
  <c r="AA25" i="1"/>
  <c r="AC25" i="1" s="1"/>
  <c r="AP25" i="1"/>
  <c r="V23" i="1"/>
  <c r="X23" i="1" s="1"/>
  <c r="AF19" i="1"/>
  <c r="AH19" i="1" s="1"/>
  <c r="AA17" i="1"/>
  <c r="AC17" i="1"/>
  <c r="AF17" i="1"/>
  <c r="AH17" i="1"/>
  <c r="AK17" i="1"/>
  <c r="AM17" i="1"/>
  <c r="AP16" i="1"/>
  <c r="AR16" i="1" s="1"/>
  <c r="V16" i="1"/>
  <c r="X16" i="1" s="1"/>
  <c r="AP31" i="1"/>
  <c r="AR31" i="1" s="1"/>
  <c r="AK31" i="1"/>
  <c r="AM31" i="1" s="1"/>
  <c r="AF31" i="1"/>
  <c r="AH31" i="1" s="1"/>
  <c r="AA31" i="1"/>
  <c r="AC31" i="1" s="1"/>
  <c r="AP29" i="1"/>
  <c r="AK29" i="1"/>
  <c r="AM29" i="1" s="1"/>
  <c r="AF29" i="1"/>
  <c r="AH29" i="1" s="1"/>
  <c r="AA29" i="1"/>
  <c r="AC29" i="1" s="1"/>
  <c r="V29" i="1"/>
  <c r="X29" i="1" s="1"/>
  <c r="AP28" i="1"/>
  <c r="AK28" i="1"/>
  <c r="AM28" i="1" s="1"/>
  <c r="AF28" i="1"/>
  <c r="AH28" i="1" s="1"/>
  <c r="AA28" i="1"/>
  <c r="AC28" i="1" s="1"/>
  <c r="V28" i="1"/>
  <c r="X28" i="1" s="1"/>
  <c r="AP27" i="1"/>
  <c r="AR27" i="1" s="1"/>
  <c r="AK27" i="1"/>
  <c r="AM27" i="1" s="1"/>
  <c r="AF27" i="1"/>
  <c r="AH27" i="1" s="1"/>
  <c r="AA27" i="1"/>
  <c r="AC27" i="1" s="1"/>
  <c r="AP26" i="1"/>
  <c r="AK26" i="1"/>
  <c r="AM26" i="1" s="1"/>
  <c r="AM32" i="1" s="1"/>
  <c r="AF26" i="1"/>
  <c r="AH26" i="1" s="1"/>
  <c r="AH32" i="1" s="1"/>
  <c r="V26" i="1"/>
  <c r="X26" i="1" s="1"/>
  <c r="X32" i="1" s="1"/>
  <c r="AR25" i="1"/>
  <c r="AK25" i="1"/>
  <c r="AM25" i="1" s="1"/>
  <c r="AK16" i="1"/>
  <c r="AM16" i="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23" i="1"/>
  <c r="AR23" i="1" s="1"/>
  <c r="AP22" i="1"/>
  <c r="AR22" i="1" s="1"/>
  <c r="AP21" i="1"/>
  <c r="AR21" i="1" s="1"/>
  <c r="AP20" i="1"/>
  <c r="AR20" i="1" s="1"/>
  <c r="AP19" i="1"/>
  <c r="AR19" i="1" s="1"/>
  <c r="AP18" i="1"/>
  <c r="AR18" i="1" s="1"/>
  <c r="AP17" i="1"/>
  <c r="AR17" i="1" s="1"/>
  <c r="AK23" i="1"/>
  <c r="AM23" i="1" s="1"/>
  <c r="AK22" i="1"/>
  <c r="AM22" i="1" s="1"/>
  <c r="AK21" i="1"/>
  <c r="AM21" i="1" s="1"/>
  <c r="AK20" i="1"/>
  <c r="AM20" i="1" s="1"/>
  <c r="AK19" i="1"/>
  <c r="AM19" i="1" s="1"/>
  <c r="AK18" i="1"/>
  <c r="AM18" i="1" s="1"/>
  <c r="AF23" i="1"/>
  <c r="AH23" i="1" s="1"/>
  <c r="AF22" i="1"/>
  <c r="AH22" i="1" s="1"/>
  <c r="AF21" i="1"/>
  <c r="AH21" i="1" s="1"/>
  <c r="AF20" i="1"/>
  <c r="AH20" i="1" s="1"/>
  <c r="AF18" i="1"/>
  <c r="AH18" i="1" s="1"/>
  <c r="AF16" i="1"/>
  <c r="AH16" i="1" s="1"/>
  <c r="AH24" i="1" s="1"/>
  <c r="AA23" i="1"/>
  <c r="AC23" i="1" s="1"/>
  <c r="AA22" i="1"/>
  <c r="AC22" i="1" s="1"/>
  <c r="AA21" i="1"/>
  <c r="AC21" i="1" s="1"/>
  <c r="AA20" i="1"/>
  <c r="AC20" i="1" s="1"/>
  <c r="AA19" i="1"/>
  <c r="AC19" i="1" s="1"/>
  <c r="AA18" i="1"/>
  <c r="AC18" i="1" s="1"/>
  <c r="AA16" i="1"/>
  <c r="AC16" i="1" s="1"/>
  <c r="AC24" i="1" s="1"/>
  <c r="V22" i="1"/>
  <c r="X22" i="1" s="1"/>
  <c r="V21" i="1"/>
  <c r="X21" i="1" s="1"/>
  <c r="V20" i="1"/>
  <c r="X20" i="1" s="1"/>
  <c r="V19" i="1"/>
  <c r="X19" i="1" s="1"/>
  <c r="V18" i="1"/>
  <c r="X18" i="1" s="1"/>
  <c r="V17" i="1"/>
  <c r="X17" i="1" s="1"/>
  <c r="AR29" i="1" l="1"/>
  <c r="AR28" i="1"/>
  <c r="X24" i="1"/>
  <c r="AC32" i="1"/>
  <c r="AR26" i="1"/>
  <c r="AR32" i="1" s="1"/>
  <c r="AR33" i="1"/>
  <c r="AM33" i="1"/>
  <c r="AC33" i="1"/>
  <c r="AH33" i="1" l="1"/>
  <c r="X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tc={1A94F2ED-E457-4F8F-AB65-44C635844E61}</author>
    <author>tc={D52734DF-D6C6-4F8B-9293-2AEFEE8A0668}</author>
    <author>tc={72C8019F-03E9-4B3E-B078-C4F762BC3DAB}</author>
    <author>tc={CFB5EB87-8184-4303-8AEC-3AC0F64CF743}</author>
    <author>tc={C4045028-574F-4D1E-8E79-593BFD056C8A}</author>
    <author>tc={8AAC5E8F-0A9C-4F06-8B0A-DE38436028C6}</author>
    <author>tc={8421E798-8669-4C78-AEF9-0BEEA96A4C5D}</author>
    <author>tc={CBF3D5B0-4C45-46A4-9884-A9CB1E417361}</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3" authorId="1" shapeId="0" xr:uid="{F0AF0265-0A24-4C53-9A8F-D8B71FD53AA9}">
      <text>
        <r>
          <rPr>
            <b/>
            <sz val="9"/>
            <color indexed="81"/>
            <rFont val="Tahoma"/>
            <family val="2"/>
          </rPr>
          <t>Seleccione la política de MIPG asociada a la meta</t>
        </r>
      </text>
    </comment>
    <comment ref="R13" authorId="1" shapeId="0" xr:uid="{A9500B29-80DB-409C-866E-A3D042657059}">
      <text>
        <r>
          <rPr>
            <b/>
            <sz val="9"/>
            <color indexed="81"/>
            <rFont val="Tahoma"/>
            <family val="2"/>
          </rPr>
          <t>Seleccione el proyecto de inversión que financia o aporta al cumplimiento de la meta. En caso contrario, indique NO APLICA</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Eficancia 
- Eficiencia 
- Efectividad </t>
        </r>
      </text>
    </comment>
    <comment ref="S15" authorId="0" shapeId="0" xr:uid="{F21E4E22-60F3-48C1-9204-B22990CF58E2}">
      <text>
        <r>
          <rPr>
            <b/>
            <sz val="9"/>
            <color indexed="81"/>
            <rFont val="Tahoma"/>
            <family val="2"/>
          </rPr>
          <t>Indique la evidencia a presentar del cumplimiento de la meta. Se debe redactar de forma concreta y coherente con la meta</t>
        </r>
      </text>
    </comment>
    <comment ref="T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29D96EE3-F7F5-47F6-888D-8FBFF7195BF0}">
      <text>
        <r>
          <rPr>
            <b/>
            <sz val="9"/>
            <color indexed="81"/>
            <rFont val="Tahoma"/>
            <family val="2"/>
          </rPr>
          <t>Indique el área y grupo de trabajo (si se tiene), responsable de cumplir o ejecutar la meta</t>
        </r>
      </text>
    </comment>
    <comment ref="V15" authorId="0" shapeId="0" xr:uid="{F773CF66-93F3-45C1-8401-3500EA5DFE30}">
      <text>
        <r>
          <rPr>
            <b/>
            <sz val="9"/>
            <color indexed="81"/>
            <rFont val="Tahoma"/>
            <family val="2"/>
          </rPr>
          <t>Indique la magnitud programada</t>
        </r>
      </text>
    </comment>
    <comment ref="W15" authorId="0" shapeId="0" xr:uid="{F5228218-2E22-4357-BBA2-F05EC2E0672D}">
      <text>
        <r>
          <rPr>
            <b/>
            <sz val="9"/>
            <color indexed="81"/>
            <rFont val="Tahoma"/>
            <family val="2"/>
          </rPr>
          <t>Indique la magnitud ejecutada. Corresponde al resultado de medir el indicador de la meta</t>
        </r>
      </text>
    </comment>
    <comment ref="X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D0D90FBE-E6E2-4075-87AB-6F323F2D84BC}">
      <text>
        <r>
          <rPr>
            <b/>
            <sz val="9"/>
            <color indexed="81"/>
            <rFont val="Tahoma"/>
            <family val="2"/>
          </rPr>
          <t xml:space="preserve">Indicar el nombre concreto de la evidencia aportada. </t>
        </r>
      </text>
    </comment>
    <comment ref="AA15" authorId="0" shapeId="0" xr:uid="{B6305720-C9BD-47A6-9225-C9206B502FD0}">
      <text>
        <r>
          <rPr>
            <b/>
            <sz val="9"/>
            <color indexed="81"/>
            <rFont val="Tahoma"/>
            <family val="2"/>
          </rPr>
          <t>Indique la magnitud programada</t>
        </r>
      </text>
    </comment>
    <comment ref="AB15" authorId="0" shapeId="0" xr:uid="{49896E7A-471D-4CA3-B6D2-CA055AA84F85}">
      <text>
        <r>
          <rPr>
            <b/>
            <sz val="9"/>
            <color indexed="81"/>
            <rFont val="Tahoma"/>
            <family val="2"/>
          </rPr>
          <t>Indique la magnitud ejecutada. Corresponde al resultado de medir el indicador de la meta</t>
        </r>
      </text>
    </comment>
    <comment ref="AC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BF2915B6-D49D-4DC1-86C3-8A2E656FD968}">
      <text>
        <r>
          <rPr>
            <b/>
            <sz val="9"/>
            <color indexed="81"/>
            <rFont val="Tahoma"/>
            <family val="2"/>
          </rPr>
          <t xml:space="preserve">Indicar el nombre concreto de la evidencia aportada. </t>
        </r>
      </text>
    </comment>
    <comment ref="AF15" authorId="0" shapeId="0" xr:uid="{5CCDF014-BF0B-42B7-92F7-6CBF58EA98EF}">
      <text>
        <r>
          <rPr>
            <b/>
            <sz val="9"/>
            <color indexed="81"/>
            <rFont val="Tahoma"/>
            <family val="2"/>
          </rPr>
          <t>Indique la magnitud programada</t>
        </r>
      </text>
    </comment>
    <comment ref="AG15" authorId="0" shapeId="0" xr:uid="{A3FA785E-EDEC-4164-99A5-88C5B890A708}">
      <text>
        <r>
          <rPr>
            <b/>
            <sz val="9"/>
            <color indexed="81"/>
            <rFont val="Tahoma"/>
            <family val="2"/>
          </rPr>
          <t>Indique la magnitud ejecutada. Corresponde al resultado de medir el indicador de la meta</t>
        </r>
      </text>
    </comment>
    <comment ref="AH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7F8A95D-778F-4057-9D7F-FC1A1EDBDEC6}">
      <text>
        <r>
          <rPr>
            <b/>
            <sz val="9"/>
            <color indexed="81"/>
            <rFont val="Tahoma"/>
            <family val="2"/>
          </rPr>
          <t xml:space="preserve">Indicar el nombre concreto de la evidencia aportada. </t>
        </r>
      </text>
    </comment>
    <comment ref="AK15" authorId="0" shapeId="0" xr:uid="{1CF6DDD2-D0F7-497B-A878-3984E176C12A}">
      <text>
        <r>
          <rPr>
            <b/>
            <sz val="9"/>
            <color indexed="81"/>
            <rFont val="Tahoma"/>
            <family val="2"/>
          </rPr>
          <t>Indique la magnitud programada</t>
        </r>
      </text>
    </comment>
    <comment ref="AL15" authorId="0" shapeId="0" xr:uid="{978B8E67-E2CF-4EA1-B0E8-C23EE154AD33}">
      <text>
        <r>
          <rPr>
            <b/>
            <sz val="9"/>
            <color indexed="81"/>
            <rFont val="Tahoma"/>
            <family val="2"/>
          </rPr>
          <t>Indique la magnitud ejecutada. Corresponde al resultado de medir el indicador de la meta</t>
        </r>
      </text>
    </comment>
    <comment ref="AM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517F2593-F76E-4236-90C8-0209530447DA}">
      <text>
        <r>
          <rPr>
            <b/>
            <sz val="9"/>
            <color indexed="81"/>
            <rFont val="Tahoma"/>
            <family val="2"/>
          </rPr>
          <t xml:space="preserve">Indicar el nombre concreto de la evidencia aportada. </t>
        </r>
      </text>
    </comment>
    <comment ref="AP15" authorId="0" shapeId="0" xr:uid="{A3C321AB-87DC-4E7F-8C8F-8F767BB0A1DF}">
      <text>
        <r>
          <rPr>
            <b/>
            <sz val="9"/>
            <color indexed="81"/>
            <rFont val="Tahoma"/>
            <family val="2"/>
          </rPr>
          <t>Indique la magnitud total programada para la vigencia</t>
        </r>
      </text>
    </comment>
    <comment ref="AQ15" authorId="0" shapeId="0" xr:uid="{FC771540-1D2C-4B21-9686-7D6684444881}">
      <text>
        <r>
          <rPr>
            <b/>
            <sz val="9"/>
            <color indexed="81"/>
            <rFont val="Tahoma"/>
            <family val="2"/>
          </rPr>
          <t xml:space="preserve">Indique la magnitud ejecutada acumulada para la vigencia </t>
        </r>
      </text>
    </comment>
    <comment ref="AR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5" authorId="0" shapeId="0" xr:uid="{308CE112-015B-49F8-A4DA-7DB95EB2D67D}">
      <text>
        <r>
          <rPr>
            <b/>
            <sz val="9"/>
            <color indexed="81"/>
            <rFont val="Tahoma"/>
            <family val="2"/>
          </rPr>
          <t>Es la descripción detallada de los avances y logros obtenidos con la ejecución de la meta acumulados para la vigencia</t>
        </r>
      </text>
    </comment>
    <comment ref="AA16" authorId="2" shapeId="0" xr:uid="{1A94F2ED-E457-4F8F-AB65-44C635844E61}">
      <text>
        <t>[Threaded comment]
Your version of Excel allows you to read this threaded comment; however, any edits to it will get removed if the file is opened in a newer version of Excel. Learn more: https://go.microsoft.com/fwlink/?linkid=870924
Comment:
    Reporte sobre 1er trimestre de 2025</t>
      </text>
    </comment>
    <comment ref="AF16" authorId="3" shapeId="0" xr:uid="{D52734DF-D6C6-4F8B-9293-2AEFEE8A0668}">
      <text>
        <t>[Threaded comment]
Your version of Excel allows you to read this threaded comment; however, any edits to it will get removed if the file is opened in a newer version of Excel. Learn more: https://go.microsoft.com/fwlink/?linkid=870924
Comment:
    Reporte sobre el 2do trimestre de 2025</t>
      </text>
    </comment>
    <comment ref="AK16" authorId="4" shapeId="0" xr:uid="{72C8019F-03E9-4B3E-B078-C4F762BC3DAB}">
      <text>
        <t>[Threaded comment]
Your version of Excel allows you to read this threaded comment; however, any edits to it will get removed if the file is opened in a newer version of Excel. Learn more: https://go.microsoft.com/fwlink/?linkid=870924
Comment:
    Reporte sobre el 3er trimestre de 2025</t>
      </text>
    </comment>
    <comment ref="AD19" authorId="5" shapeId="0" xr:uid="{CFB5EB87-8184-4303-8AEC-3AC0F64CF743}">
      <text>
        <t>[Threaded comment]
Your version of Excel allows you to read this threaded comment; however, any edits to it will get removed if the file is opened in a newer version of Excel. Learn more: https://go.microsoft.com/fwlink/?linkid=870924
Comment:
    Falta cargar el Pantallazo soporte de la Publicación</t>
      </text>
    </comment>
    <comment ref="AE19" authorId="6" shapeId="0" xr:uid="{C4045028-574F-4D1E-8E79-593BFD056C8A}">
      <text>
        <t>[Threaded comment]
Your version of Excel allows you to read this threaded comment; however, any edits to it will get removed if the file is opened in a newer version of Excel. Learn more: https://go.microsoft.com/fwlink/?linkid=870924
Comment:
    Falta el enlace de la Publicación</t>
      </text>
    </comment>
    <comment ref="AA22" authorId="7" shapeId="0" xr:uid="{8AAC5E8F-0A9C-4F06-8B0A-DE38436028C6}">
      <text>
        <t>[Threaded comment]
Your version of Excel allows you to read this threaded comment; however, any edits to it will get removed if the file is opened in a newer version of Excel. Learn more: https://go.microsoft.com/fwlink/?linkid=870924
Comment:
    Reporte sobre el 1er trimestre de 2025</t>
      </text>
    </comment>
    <comment ref="AF22" authorId="8" shapeId="0" xr:uid="{8421E798-8669-4C78-AEF9-0BEEA96A4C5D}">
      <text>
        <t>[Threaded comment]
Your version of Excel allows you to read this threaded comment; however, any edits to it will get removed if the file is opened in a newer version of Excel. Learn more: https://go.microsoft.com/fwlink/?linkid=870924
Comment:
    Reporte sobre el 2do trimestre de 2025</t>
      </text>
    </comment>
    <comment ref="AK22" authorId="9" shapeId="0" xr:uid="{CBF3D5B0-4C45-46A4-9884-A9CB1E417361}">
      <text>
        <t>[Threaded comment]
Your version of Excel allows you to read this threaded comment; however, any edits to it will get removed if the file is opened in a newer version of Excel. Learn more: https://go.microsoft.com/fwlink/?linkid=870924
Comment:
    Reporte sobre el 3er trimestre de 2025</t>
      </text>
    </comment>
    <comment ref="D24" authorId="0" shapeId="0" xr:uid="{CD94BD62-55DA-4C1E-96B6-1A5F6A4412D7}">
      <text>
        <r>
          <rPr>
            <b/>
            <sz val="9"/>
            <color indexed="81"/>
            <rFont val="Tahoma"/>
            <family val="2"/>
          </rPr>
          <t>Promedio obtenido para el periodo x 80%</t>
        </r>
      </text>
    </comment>
    <comment ref="D32" authorId="0" shapeId="0" xr:uid="{9871DD7B-59A9-4D33-830E-91A8A028A8A2}">
      <text>
        <r>
          <rPr>
            <b/>
            <sz val="9"/>
            <color indexed="81"/>
            <rFont val="Tahoma"/>
            <family val="2"/>
          </rPr>
          <t>Promedio obtenido en las metas transversales para el periodo x 20%</t>
        </r>
      </text>
    </comment>
    <comment ref="D33"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<sst xmlns="http://schemas.openxmlformats.org/spreadsheetml/2006/main" count="557" uniqueCount="294">
  <si>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</si>
  <si>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</si>
  <si>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</si>
  <si>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</si>
  <si>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</si>
  <si>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</si>
  <si>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</si>
  <si>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</si>
  <si>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</si>
  <si>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</si>
  <si>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</si>
  <si>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</si>
  <si>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</si>
  <si>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</si>
  <si>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</si>
  <si>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</si>
  <si>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</si>
  <si>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</si>
  <si>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</si>
  <si>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</si>
  <si>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</si>
  <si>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</si>
  <si>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</si>
  <si>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</si>
  <si>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</si>
  <si>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</si>
  <si>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</si>
  <si>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</si>
  <si>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</si>
  <si>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</si>
  <si>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</si>
  <si>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</si>
  <si>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</si>
  <si>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</si>
  <si>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</si>
  <si>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</si>
  <si>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</si>
  <si>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</si>
  <si>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</si>
  <si>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</si>
  <si>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PLANEACIÓN INSTITUCIONAL</t>
    </r>
  </si>
  <si>
    <t>Código: PLE-PIN-F017
Versión: 07
Vigencia: 21 de enero de 2025
Caso HOLA: 113317</t>
  </si>
  <si>
    <t>VIGENCIA DE LA PLANEACIÓN 2025</t>
  </si>
  <si>
    <t>Oficina Asesora de Planeación</t>
  </si>
  <si>
    <t>CONTROL DE CAMBIOS</t>
  </si>
  <si>
    <t>VERSIÓN</t>
  </si>
  <si>
    <t>28 de enero de 2025</t>
  </si>
  <si>
    <t>Publicación del plan de gestión aprobado por CIGD. Caso HOLA:  115925</t>
  </si>
  <si>
    <t>16 de abril de 2025</t>
  </si>
  <si>
    <t>Para el primer trimestre de la vigencia 2025, el Plan de Gestión del proceso Planeacion Institucional  alcanzó un nivel de desempeño del 99,75% y 34,96% acumulado para la vigencia.</t>
  </si>
  <si>
    <t>30 de mayo de 2025</t>
  </si>
  <si>
    <t>Se realiza modificación de la programación de la Meta Transversal 2 de acuerdo con las cambios del cronograma de actualización documental del proceso. Caso HOLA 157974.</t>
  </si>
  <si>
    <t>16 de julio de 2025</t>
  </si>
  <si>
    <t>Para el segundo trimestre de la vigencia 2025, el Plan de Gestión del proceso Planeacion Institucional  alcanzó un nivel de desempeño del 97,80% y 64,18% acumulado para la vigencia.</t>
  </si>
  <si>
    <t>16 de octubtre de 2025</t>
  </si>
  <si>
    <t>Para el  III trimestre de la vigencia 2025, el Plan de Gestión del proceso Planeacion Institucional  alcanzó un nivel de desempeño del 98,89% y 76,39% acumulado para la vigencia.</t>
  </si>
  <si>
    <t>19 de enero de 2026</t>
  </si>
  <si>
    <t>Para el  IV trimestre de la vigencia 2025, el Plan de Gestión del proceso Planeacion Institucional  alcanzó un nivel de desempeño del 100,00% y 99,39%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</si>
  <si>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</si>
  <si>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</si>
  <si>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</si>
  <si>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</si>
  <si>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</si>
  <si>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</si>
  <si>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</si>
  <si>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</si>
  <si>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</si>
  <si>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Realizar cuatro (4) reportes de avance del Plan Estratégico Institucional</t>
  </si>
  <si>
    <t>Gestión</t>
  </si>
  <si>
    <t>Reporte de avance del Plan Estratégico Institucional</t>
  </si>
  <si>
    <t>Número de reportes de avance del Plan Estratégico Institucional realizados</t>
  </si>
  <si>
    <t>Suma</t>
  </si>
  <si>
    <t>Eficacia</t>
  </si>
  <si>
    <t>Política 15. Seguimiento y evaluación de la gestión institucional</t>
  </si>
  <si>
    <t>Gastos de Funcionamiento</t>
  </si>
  <si>
    <t>Reporte de avance trimestral del Plan Estratégico Institucional</t>
  </si>
  <si>
    <t>Reporte de las dependencias responsables de las metas e indicadores del PEI</t>
  </si>
  <si>
    <t>Oficina Asesora de Planeación - Equipo de Planeación Institucional y Sectorial</t>
  </si>
  <si>
    <t xml:space="preserve">En el primer trimestre 2025, se realizó el seguimiento al Plan Estratégico Institucional con corte a 31 de diciembre de 2024. El reporte se encuentra publicado en la página web de la entidad en la Sección de Transparencia. </t>
  </si>
  <si>
    <t xml:space="preserve">En el segundo trimestre 2025, se realizó el seguimiento al Plan Estratégico Institucional con corte a 31 de marzo de 2025. El reporte se encuentra publicado en la página web de la entidad en la Sección de Transparencia. </t>
  </si>
  <si>
    <t>En el tercer trimestre 2025, se realizó el seguimiento al Plan Estratégico Institucional con corte a 30 de junio de 2025. El reporte se encuentra publicado en la página web de la entidad en la ruta: Inicio
Transparencia y Acceso A La Información Pública
4 Planeación, Presupuesto E Informes
4.3 Plan de Acción</t>
  </si>
  <si>
    <t>Formato PLE-PIN-F036 validado.</t>
  </si>
  <si>
    <t>En el cuarto trimestre 2025, se realizó el seguimiento al Plan Estratégico Institucional con corte a 30 de septiembre de 2025. El reporte se encuentra publicado en la página web de la entidad en la ruta: Inicio Transparencia y Acceso A La Información Pública 4 Planeación, Presupuesto E Informes 4.3 Plan de Acción https://www.gobiernobogota.gov.co/transparencia/planeacion-presupuesto-informes/plan-accion</t>
  </si>
  <si>
    <t>El avance de la meta para el programado de la vigencia es de 100,00%.</t>
  </si>
  <si>
    <t>2</t>
  </si>
  <si>
    <t>Diseñar una (1) estrategia para el  prediligenciamiento de la información a reportar en el Formulario Ünico de reporte avance a la gestión - FURAG 2024</t>
  </si>
  <si>
    <t>Estrategia para el  prediligenciamiento de la información a reportar en el Formulario Único de Reporte Avance a la Gestión - FURAG 2024 diseñada</t>
  </si>
  <si>
    <t>Número de estrategias para el prediligenciamiento de la información FURAG 2024</t>
  </si>
  <si>
    <t xml:space="preserve">Estrategia para el prediligenciamiento de la información FURAG 2024. </t>
  </si>
  <si>
    <t xml:space="preserve">Presentación que incluye el  cronograma para el prediligenciamiento de la información FURAG 2024. </t>
  </si>
  <si>
    <t>Reporte FURAG 2023</t>
  </si>
  <si>
    <t>Se realizó el diseño de la estrategia para el prediligenciamiento de la informaciòn a reportar en el Formulario Único de reporte avance a la gestión - FURAG 2024, se solicitó a los lìderes de polìticas el diligenciamiento de información en las carpetas compartidas.</t>
  </si>
  <si>
    <t>Meta 2   https://gobiernobogota.sharepoint.com/:f:/s/grOficinaAsesoradePlaneacion/EvhKSkaP7kZHvj5KJLSaTkAB_Td-9js5CdXSbKFnbZx1TA?e=UJnQbb</t>
  </si>
  <si>
    <t>No Programado</t>
  </si>
  <si>
    <t>3</t>
  </si>
  <si>
    <t>Realizar trimestralmente la revisión metodológica del avance del 100% de los planes de gestión de los procesos en el nivel central y local</t>
  </si>
  <si>
    <t>Porcentaje de los planes de gestión revisados en el nivel central y local</t>
  </si>
  <si>
    <t>(Número de planes de gestión revisados / Número de planes de gestión) * 100</t>
  </si>
  <si>
    <t>Constante</t>
  </si>
  <si>
    <t>Porcentaje de  planes de gestión revisados</t>
  </si>
  <si>
    <t>Reporte trimestral del seguimiento a los planes de gestión revisados por la OAP.</t>
  </si>
  <si>
    <t>Planes de gestión y evidencias  reportadas por parte de las  dependencias y alcaldías locales.</t>
  </si>
  <si>
    <t>Se realizó  la revision metodologica a los Planes de Gestion con corte a 31 de Diciembre de 2024 y que corresponde al IV trimestre , cuyo entregable se encuentea en el siguiente link :   
https://gaia.gobiernobogota.gov.co/content/planes-de-gestion-alcaldias-locales-2024      y   https://gaia.gobiernobogota.gov.co/content/planes-de-gesti%C3%B3n-nivel-central-2024</t>
  </si>
  <si>
    <t>Planes de Gestion Nivel Central    y  Alcaldias  Locales  Treinta y ocho en total 
https://gaia.gobiernobogota.gov.co/content/planes-de-gestion-alcaldias-locales-2024      y   https://gaia.gobiernobogota.gov.co/content/planes-de-gesti%C3%B3n-nivel-central-2024</t>
  </si>
  <si>
    <t>Se realizó  la revision metodologica del seguimiento a los Planes de Gestion (18 de nivel central y 20 de nivel local) con corte a 31 de marzo de 2025, correspondiente al primer trimestre.</t>
  </si>
  <si>
    <t>Formatos PLE-PIN-F017 validados y publicados en: https://www.gobiernobogota.gov.co/transparencia/planeacion-presupuesto-informes/plan-accion 
Y en: https://gaia.gobiernobogota.gov.co/matiz</t>
  </si>
  <si>
    <t>Se realizó  la revision metodologica del seguimiento a los Planes de Gestion (18 de nivel central y 20 de nivel local) con corte a 30 de junio de 2025. En el tercer trimestre 2025, se realizó el seguimiento al Plan Estratégico Institucional con corte a 30 de junio de 2025. El reporte se encuentra publicado en la página web de la entidad en la ruta: Inicio
Transparencia y Acceso A La Información Pública</t>
  </si>
  <si>
    <t>Formatos PLE-PIN-F017 validados.</t>
  </si>
  <si>
    <t>Se realizó  la revision metodologica del seguimiento a los Planes de Gestion (18 de nivel central y 20 de nivel local) con corte a 30 de septiembre de 2025. En el tercer trimestre 2025. El reporte se encuentra publicado en la página web de la entidad en la ruta: Inicio
Transparencia y Acceso A La Información Pública y en matiz y en https://gaia.gobiernobogota.gov.co/content/planes-de-gesti%C3%B3n-nivel-central-2025</t>
  </si>
  <si>
    <t xml:space="preserve">Planes de gestion revisados y publicados . Formatos PLE-PIN-F017 validados metodologicamente </t>
  </si>
  <si>
    <t>El avance de la meta para el programado de la vigencia es de 100.00%</t>
  </si>
  <si>
    <t>4</t>
  </si>
  <si>
    <t>Realizar tres (3) informes de monitoreo a los riesgos de gestión y corrupción identificados en la entidad.</t>
  </si>
  <si>
    <t>Informe de monitoreo a los riesgos de gestión y corrupción</t>
  </si>
  <si>
    <t>Número de informes de monitoreo de riesgos realizados</t>
  </si>
  <si>
    <t>Informes de monitoreo de riesgos</t>
  </si>
  <si>
    <t>Política 19. Control Interno</t>
  </si>
  <si>
    <t>Informe cuatrimestral de monitoreo de  riesgos de gestión y corrupción.</t>
  </si>
  <si>
    <t>Matrices de monitoreo de riesgos diligenciadas por el nivel central y local.</t>
  </si>
  <si>
    <t>Se realizó el monitoreo de riesgos correspondiente al III cuatrimestre 2024, cuyo entregable es el Informe de Monitoreo de Riesgos, el cual fue publicado en la página web de la entidad en el siguiente enlace: https://www.gobiernobogota.gov.co/sites/default/files/2025-02/informe_monitoreo_de_riesgos_III_cuatrimestre_2024.pdf</t>
  </si>
  <si>
    <t>https://gobiernobogota.sharepoint.com/:f:/s/grOficinaAsesoradePlaneacion/EqrYQDfmlQtIjkUgLG1NReABTwFrnf8lJzwOD-eR42PemA?e=GJP1ks
https://www.gobiernobogota.gov.co/sites/default/files/2025-02/informe_monitoreo_de_riesgos_III_cuatrimestre_2024.pdf</t>
  </si>
  <si>
    <t>Se realizó el monitoreo de riesgos correspondiente al I cuatrimestre 2025, cuyo entregable es el Informe de Monitoreo de Riesgos, el cual fue publicado en la página web de la entidad en el siguiente enlace:</t>
  </si>
  <si>
    <t xml:space="preserve">Informe de Monitoreo de Riesgos I Cuatrimestre:
https://gobiernobogota.sharepoint.com/:b:/s/grOficinaAsesoradePlaneacion/EcxMKDyZLNdOgAON86mk1jkBnPaPv_X6Bz9S65o_vuYAIg?e=4FHDqs
</t>
  </si>
  <si>
    <t>Se realizó el monitoreo de riesgos correspondiente al II cuatrimestre 2025, cuyo entregable es el Informe de Monitoreo de Riesgos.</t>
  </si>
  <si>
    <t>https://gobiernobogota.sharepoint.com/:f:/s/grOficinaAsesoradePlaneacion/EmDkQaSTjG5LqaxLHEYT8a8BH15rs8bGNC1_j5t3mHYoUw?e=jl6ZwD</t>
  </si>
  <si>
    <t>5</t>
  </si>
  <si>
    <t>Elaborar e implementar una (1) estrategia para la formulación de la Planeación Institucional 2026</t>
  </si>
  <si>
    <t>Estrategia para la formulación de la Planeación Institucional 2026 elaborada e implementada.</t>
  </si>
  <si>
    <t>Número de estrategias para la formulación de la Planeación Institucional elaboradas e implementadas.</t>
  </si>
  <si>
    <t xml:space="preserve">Suma </t>
  </si>
  <si>
    <t>Política 3. Planeación institucional</t>
  </si>
  <si>
    <t>Cronograma de la planeación institucional 2026
Propuesta de planes institucionales revisados</t>
  </si>
  <si>
    <t>Formulación de planes de gestión e institucionales por parte de los procesos y alcaldías locales.</t>
  </si>
  <si>
    <t>No programada</t>
  </si>
  <si>
    <t>Se realizó definición de la estratégica de formulación de la planeación institucional para la vigencia 2026, incluyendo la fijación del cronograma de actividades, el cual fue remitido por memorando a los lideres de procesos y macroprocesos, y se realizó socialización de la estratégia en reunión del día 18/09/2025.</t>
  </si>
  <si>
    <t xml:space="preserve">Memorandos de solicitud de propuesta de formulación y formatos anexos.
Lista de asistencia de Microsoft Teams.
Presentación </t>
  </si>
  <si>
    <t>Se implementó la estratégia de formulación de la planeación institucional para la vigencia 2026, incluyendo, logrando la programación validada del PEI y el PES, versiones consolidadas con consulta ciudadana de los Planes de Gestión de Nivel Central, versiones concertadas con Alcaldes Locales para los planes de gestión de nivel local. Se avanzó en los planes institucionales del procedimiento PLE-PIN-P013.</t>
  </si>
  <si>
    <t xml:space="preserve">El avance de la meta para el programado de la vigencia es de 100,00%. </t>
  </si>
  <si>
    <t>6</t>
  </si>
  <si>
    <t xml:space="preserve">Realizar el 100 % de la revisión metodológica de la actualización documental de los procesos en el Sistema de Gestión </t>
  </si>
  <si>
    <t xml:space="preserve">Porcentaje de revisión metodológica de la actualización documental de los procesos en el Sistema de Gestión. </t>
  </si>
  <si>
    <t>(Número de documentos revisados metodológicamente  en el Sistema de Gestión/ Número de documentos presentados por los procesos) *100</t>
  </si>
  <si>
    <t xml:space="preserve">Porcentaje de revisión metodológica de la actualización documental de los procesos del Sistema de Gestión. </t>
  </si>
  <si>
    <t>Política 6. Fortalecimiento organizacional y simplificación de procesos</t>
  </si>
  <si>
    <t xml:space="preserve">Listado maestro de documentos 
Herramienta  de actualización documental diligenciado por parte de cada analista de procesos </t>
  </si>
  <si>
    <t>Documentos revisados
Correos de revisión de los documentos del Sistema de Gestión.</t>
  </si>
  <si>
    <t>La Oficina Asesora de Planeación - Gestión por procesos ha brindado acompañamiento metodológico a los 19 procesos para la actualización documental. 
Con corte 28 de marzo se realizó la actualización de 82 documentos. Como evidencia se aportan correos de revisión de documentos y Listado Maestro de Documentos.</t>
  </si>
  <si>
    <t>Correos de revisión de documentos y Listado Maestro de Documentos.:
https://gobiernobogota.sharepoint.com/:f:/s/grOficinaAsesoradePlaneacion/ElWfAM5Wlj9IlWNsNhBNW94BaXl90C-PeTxl-_Af5WRwHw?e=la7hNs</t>
  </si>
  <si>
    <t>La Oficina Asesora de Planeación  (Gestión por Procesos) brindó acompañamiento metodológico para la actualización documental, teniendo que con corte al 27 de junio se realizó la actualización de 46 documentos y la anulación de 8.</t>
  </si>
  <si>
    <t>Listado Maestro de Documentos</t>
  </si>
  <si>
    <t>La Oficina Asesora de Planeación  (Gestión por Procesos) brindó acompañamiento metodológico para la actualización documental, teniendo que con corte al 30 de septiembre se realizó la actualización de 51 documentos y la anulación de 6.</t>
  </si>
  <si>
    <t>Correos de revisión de documentos
Listado Maestro de Documentos
https://gobiernobogota.sharepoint.com/:f:/s/grOficinaAsesoradePlaneacion/ElgcXsQqQflPkwCJNmF_dSwBfWRsZZgfZHyoDPkoT1JIAw?e=wRcwH3</t>
  </si>
  <si>
    <t xml:space="preserve">La Oficina Asesora de Planeación  (Gestión por Procesos) brindó acompañamiento metodológico para la actualización documental, teniendo que con corte al 22 de diciembre  se realizó la actualización de treinta y seis (36)  documentos  y un (1) documento eliminado. </t>
  </si>
  <si>
    <t>Correos de revisión de documentos
Listado Maestro de Documentos
https://gobiernobogota.sharepoint.com/:f:/s/grOficinaAsesoradePlaneacion/IgDZHRh5RoCEQorEmB6ePKXPAcX9npizbTUJKXCyyRsppfg?e=cPNcHr</t>
  </si>
  <si>
    <t>Realizar reporte de seguimiento físico y financiero al 100% de los proyectos de inversión del nivel central de la Secretaría Distrital de Gobierno en la plataforma SegPlan (SDP)</t>
  </si>
  <si>
    <t>Porcentaje de proyectos de inversión del nivel central de la SDG con seguimiento físico y financiero en la plataforma SegPlan</t>
  </si>
  <si>
    <t>(Número de proyectos de inversión del nivel central de la Secretaría Distrital de Gobierno con reporte de seguimiento físico y financiero en la plataforma SegPlan (SDP) / Número de proyectos de inversión del nivel central de la Secretaría Distrital de Gobierno) * 100</t>
  </si>
  <si>
    <t>8179- Fortalecimiento de la gestión administrativa y operativa de la Secretaria Distrital de Gobierno Bogotá D.C.</t>
  </si>
  <si>
    <t>Seguimiento actividades proyectos de inversión e indicadores Plan de Desarrollo Distrital sobre el trimestre vencido</t>
  </si>
  <si>
    <t>Reporte de seguimiento SEGPLAN</t>
  </si>
  <si>
    <t>Oficina Asesora de Planeación - Equipo de Proyectos de Inversión</t>
  </si>
  <si>
    <t>Durante el mes de enero de 2025, se realizo el último seguimiento de la vigencia 2024 de los indicadores de las metas Plan de Desarrollo un Nuevo contrato social y ambiental y del Plan de Desarrollo Bogota Camina segura. Actualizandose la información de ejecución presupuestal por metas y reservas presupuestales. Respecto al PDD BCS se realizó seguimiento a los 11 Proyectos de Inversión, el mismo se reporta de conformidad con la información aportada por las gerencias de los Proyectos de Inversión, el avance acumulado trimestral y anual de los indicadores plan de desarrollo y las metas proyecto. Asi mismo, se actualizan las fichas Ebid de acuerdo con los ajustes realizados en los componentes financieros de los proyectos.</t>
  </si>
  <si>
    <t>Seguimiento BCS: Informe Oficial Segplan 2024 https://gobiernobogota.sharepoint.com/:f:/s/grOficinaAsesoradePlaneacion/Enf-TVIDuQRDpp4LjAvN6GQBp-ppNZI4P5GBjxASWNnXHw?e=2swM6U
Seguimiento NCSA:  Informe Oficial Segplan 2024  https://gobiernobogota.sharepoint.com/:f:/s/grOficinaAsesoradePlaneacion/EuGQ7wvI7fxGtaEFRIux53MBbMyKCVXTZuUJ67QGJd1uMw?e=1S4EDU
Fichas ebid: https://gobiernobogota.sharepoint.com/:u:/s/grOficinaAsesoradePlaneacion/EcqIK8N_hL1HhXNgOdx90IAB3OrWI9-GMyD70GpXvg-voQ?e=XWw4mf</t>
  </si>
  <si>
    <t>Se realizó seguimiento de indicadores de proyectos de los 11 proyectos de Inversión a cargo de la entidad con corte a 31 de marzo de 2025, tanto de metas fisicas como financieras, en el aplicativo Segplan de conformidad con el cronograma establecido por la SDP. Se reporta trimestre vencido dado que reportamos cada cuarto mes.</t>
  </si>
  <si>
    <t>Se realiza el cargue de los reportes PDF SEGPLAN componente financiero y componente gestión en: https://gobiernobogota.sharepoint.com/:f:/s/grOficinaAsesoradePlaneacion/Eqzbh7KGuc5FlZEo09eL5DUBdLlRYNXta6_a0PwDwFBqEQ?e=N1ddTQ</t>
  </si>
  <si>
    <t>Durante el mes de Julio de 2025, se realizo el seguimiento del primer semestre de la vigencia 2025 de los indicadores de las metas Plan de Desarrollo un Nuevo contrato social y ambiental y del Plan de Desarrollo Bogota Camina segura. Actualizandose la información de ejecución presupuestal por metas y reservas presupuestales. Respecto al PDD BCS se realizó seguimiento a los 11 Proyectos de Inversión, el mismo se reporta de conformidad con la información aportada por las gerencias de los Proyectos de Inversión, el avance acumulado semestrel de los indicadores plan de desarrollo y las metas proyecto. Asi mismo, se actualizan las fichas Ebid de acuerdo con los ajustes realizados en los componentes financieros de los proyectos.</t>
  </si>
  <si>
    <t>Se realiza el cargue de los reportes PDF SEGPLAN componente financiero y componente gestión en: https://gobiernobogota.sharepoint.com/:f:/s/grOficinaAsesoradePlaneacion/ErJbvqKKj7xPtjtLCbndTokBH_szRo3GIpTk6B6ZuQmiXg?e=gTInDc
Asi como las fichas EBI de los Proyectos de Inversión SDG</t>
  </si>
  <si>
    <t>Durante el mes de Septiembre de 2025, se realizo el seguimiento del primer semestre de la vigencia 2025 de los indicadores de las metas Plan de Desarrollo  Bogota Camina segura. Actualizandose la información de ejecución presupuestal por metas y reservas presupuestales. se reporta de conformidad con la información aportada por las gerencias de los Proyectos de Inversión, el avance acumulado semestrel de los indicadores plan de desarrollo y las metas proyecto. Asi mismo, se actualizan las fichas Ebid de acuerdo con los ajustes realizados en los componentes financieros de los proyectos.</t>
  </si>
  <si>
    <t>Se realiza el cargue de los reportes PDF SEGPLAN componente financiero y componente gestión en: https://gobiernobogota.sharepoint.com/:u:/s/grOficinaAsesoradePlaneacion/IQCf6DXhF6ROSrWRDJ0WIhzYAdsbBAbfo_yaFdXt57qdXQw?e=XMWQUL
Asi como las fichas EBI de los Proyectos de Inversión SDG: https://gobiernobogota.sharepoint.com/:u:/s/grOficinaAsesoradePlaneacion/IQADck622E53Tpsiw0YWDBaHAab3lAXCfM66KHTe5EQ-bRg?e=ZlmOGT</t>
  </si>
  <si>
    <t>El avance de la meta para el programado de la vigencia es de 100%.</t>
  </si>
  <si>
    <t>3. Propiciar la revolución del servicio público con criterios de calidad, calidez, eficacia, oportunidad, sostenibilidad y transformación digital.</t>
  </si>
  <si>
    <t>8</t>
  </si>
  <si>
    <t>Mantener una (1) certificación en el Programa de Excelencia Ambiental Distrital con la implementación del Sistema de Gestión Ambiental bajo los criterios de la norma ISO 14001:205</t>
  </si>
  <si>
    <t>Sostenibilidad del sistema de gestión</t>
  </si>
  <si>
    <t>Certificación del Programa de Excelencia Ambiental Distrital</t>
  </si>
  <si>
    <t>Número de Certificaciones del Programa de Excelencia Ambiental Distrital</t>
  </si>
  <si>
    <t>Certificación</t>
  </si>
  <si>
    <t>Efectividad</t>
  </si>
  <si>
    <t>Informe de calificación obtenida para la vigencia</t>
  </si>
  <si>
    <t>Informe de calificación obtenida para la vigencia. Secretaría Distrital de Ambiente.</t>
  </si>
  <si>
    <t>Oficina Asesora de Planeación - Equipo de Gestión Ambiental</t>
  </si>
  <si>
    <t>Meta no programada</t>
  </si>
  <si>
    <t>Se obtuvo el certificado en la categoría de Excelencia Ambiental con una calificación de 828,7 puntos sobre 1000 puntos en el Programa de Excelencia Ambiental Distrital , cañificación otrogada en la visita de auditoría externa que se tuvo el 04 de noviembre de 2025</t>
  </si>
  <si>
    <t>Informe de calificación Programa Excelencia Ambiental Distrital</t>
  </si>
  <si>
    <t>Total metas técnicas (80%)</t>
  </si>
  <si>
    <t>MT1</t>
  </si>
  <si>
    <t>Obtener una calificación semestral del 80% en la medición de desempeño ambiental, de acuerdo a los criterios establecidos para el Sistema de Gestión Ambiental</t>
  </si>
  <si>
    <t>Porcentaje de cumplimiento de los criteros ambientales</t>
  </si>
  <si>
    <t>Número de criterios ambientales cumplidos / Número total de criterios ambientales establecidos * 100</t>
  </si>
  <si>
    <t>80% meta 2024</t>
  </si>
  <si>
    <t>Porcentaje de cumplimiento de los criterios ambientales</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</si>
  <si>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</si>
  <si>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</si>
  <si>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</si>
  <si>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</si>
  <si>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Oficina Asesora de Planeación: calificación 60% 
Reporte consumo de papel: Información al día con corte a 30 de mayo de 2025.
Impresiones: Presenta un incremento en las impresiones del 200 % en comparación con el periodo enero-mayo 2024.
Participación en actividades: Promedio de participación 5 personas
Circular 26: de 28 personas de la dependencia participaron 5 personas.
Economía circular:de 28 personas de la dependencia participaron 2 personas.
Semana ambiental: de 28 personas de la dependencia participaron 9 personas.
Campaña puesto a puesto: reciben puntuación máxima por su participación.
Adopta tu punto ecológico: En las inspecciones efectuados el 06 de mayo y 13 de junio se identificó mezcla en los tres contenedores.
Socialización Sistema de Gestión Ambiental: de 28 personas de la dependencia participaron 11 personas.
Indicadores de agua y energía: De acuerdo con reporte con corte a 30 de mayo de 2025 presentado en Comité Institucional de Gestión y Desempeño se van cumpliendo las meta de consumo de agua 1m3 y energía 38 kw/h</t>
  </si>
  <si>
    <t>Reporte realizado por la Oficina Asesora de Planeación - Gestión Ambiental, correspondiente a la dependencia OAP</t>
  </si>
  <si>
    <t>Oficina Asesora de Planeación Calificación 83% 
Reporte consumo de papel: Registra reporte con corte a diciembre de 2025
Impresiones: presenta reducción en el consumo con respecto al periodo anterior
Participación en actividades: 
Socialización reglamentos técnicos seguridad eléctrica en casa: participación de 10 personas de los 40 servidores de la dependencia
Jornada cultura del agua y estrategias para el consumo sostenible: participación de 13 personas de los 40 servidores de la dependencia
Campaña puesto a puesto: Se obtiene la calificación máxima 
Adopta tu punto ecológico: En las inspecciones efectuados el 22 de agosto y 19 de diciembre se identificó mezcla de residuos en los contenedores.
Indicadores de agua y energía: De acuerdo con reporte con corte a 30 de noviembre de 2025 presentado en Comité Institucional de Gestión y Desempeño se van cumpliendo las meta de consumo de agua 0,9 m3 y energía 70,7 kw/h</t>
  </si>
  <si>
    <t>Reporte meta ambiental del equipo de la OAP</t>
  </si>
  <si>
    <t>El avance de la meta para el programado de la vigencia es de 89,38%.</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</si>
  <si>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</si>
  <si>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</si>
  <si>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</si>
  <si>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</si>
  <si>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</si>
  <si>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Herramienta de actualización documental</t>
  </si>
  <si>
    <t xml:space="preserve">Casos Hola de actualización generados
Listado Maestro de Documentos 
Matiz </t>
  </si>
  <si>
    <t>Aplicación de la meta: Dependencias del proceso.
Reporte de la meta:  Oficina Asesora de Planeación</t>
  </si>
  <si>
    <t>Se logró una actualización de 55,8% sobre 58% programado.</t>
  </si>
  <si>
    <t xml:space="preserve">Cumplió de manera parcial con la programación de actualización documental trimestral. </t>
  </si>
  <si>
    <t>Reporte realizado por la Oficina Asesora de Planeación - Gestión por Procesos.</t>
  </si>
  <si>
    <t xml:space="preserve">Según reporte de medcion de la meta de actualizacion documental del grupo de Sistema de gestion </t>
  </si>
  <si>
    <t>reporte de medcion de la meta de actualizacion documenta</t>
  </si>
  <si>
    <t>Se cumplio al 100% con la programación de los documentos a actualizar de acuerdo con la programación trimestral.</t>
  </si>
  <si>
    <t xml:space="preserve">Segun repoorte de la meta del Grupo de sistema de Gestion </t>
  </si>
  <si>
    <t>El avance de la meta para el programado de la vigencia es de 89,20%.</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</si>
  <si>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</si>
  <si>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</si>
  <si>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</si>
  <si>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</si>
  <si>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</si>
  <si>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</si>
  <si>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</si>
  <si>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Se realizó la actividad correspondiente al Sistema de Gestión para el proceso de Planeación Institucional</t>
  </si>
  <si>
    <t>Lista de Asistencia y Evidencia Fotográfica de la jornada realizada el día 30 de mayo de 2025</t>
  </si>
  <si>
    <t xml:space="preserve">El proceso /alcaldía local  realizó jornada de capacitación sobre el Sistema de gestión acorde con lo programado. </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</si>
  <si>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</si>
  <si>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</si>
  <si>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</si>
  <si>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</si>
  <si>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</si>
  <si>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</si>
  <si>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</si>
  <si>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</si>
  <si>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</si>
  <si>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Según reporte de requerimientos ciudadanos de la Oficina de atencion a la ciudadania </t>
  </si>
  <si>
    <t>Segun radicado de la Oficina de atecion a la CIudadania Radicado No. 20254600138593
Fecha: 07-04-2025</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</si>
  <si>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</si>
  <si>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</si>
  <si>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</si>
  <si>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</si>
  <si>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</si>
  <si>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</si>
  <si>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</si>
  <si>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Segun radicado de la Oficina de atecion a la CIudadania Radicado No. 20254600138593
Fecha: 07-04-2026</t>
  </si>
  <si>
    <t>Se gestionó oportunamente 0 de 0 solicitudes registradas para el periodo. Corresponde a la OAP.</t>
  </si>
  <si>
    <t>Reporte realizado por la SGI-SAC el día 08-07-2025 a través de memorando 20254600258433.</t>
  </si>
  <si>
    <t>Radicado No. 20254600383923
Fecha: 07-10-2025
Radicado No. 20254600386723
Fecha: 09-10-2025</t>
  </si>
  <si>
    <t xml:space="preserve">El proceso no tiene pendiente  dar respuestas a requerimientos ciuddanos instaurados </t>
  </si>
  <si>
    <t>Segun repoorte de la meta de la oficna de atencion a la ciudadania Rad No 20264600004113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</si>
  <si>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</si>
  <si>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</si>
  <si>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</si>
  <si>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</si>
  <si>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</si>
  <si>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</si>
  <si>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</si>
  <si>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Entregaron la matriz de 
activos y tiene el visto 
bueno del jefe</t>
  </si>
  <si>
    <t>Reporte realizado por la DTI a travpes de memorando 20254400249683 del 2 de julio de 2025</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</si>
  <si>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</si>
  <si>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</si>
  <si>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</si>
  <si>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</si>
  <si>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</si>
  <si>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</si>
  <si>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Segun informe de la DTI </t>
  </si>
  <si>
    <t>Radicado No. 20254400489193</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</si>
  <si>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</si>
  <si>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</si>
  <si>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</si>
  <si>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</si>
  <si>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</si>
  <si>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</si>
  <si>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</si>
  <si>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</si>
  <si>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</si>
  <si>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</si>
  <si>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</si>
  <si>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</si>
  <si>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</si>
  <si>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</si>
  <si>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</si>
  <si>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</si>
  <si>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</si>
  <si>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</si>
  <si>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</si>
  <si>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</si>
  <si>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</si>
  <si>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</si>
  <si>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</si>
  <si>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16. Gestión Documental</t>
  </si>
  <si>
    <t>Política 17. Gestión de la Información Estadística</t>
  </si>
  <si>
    <t>Política 18. Gestión del Conocimiento y la Innovación</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</si>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</sst>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rgb="FF000000"/>
      <name val="Calibri Light"/>
      <family val="2"/>
    </font>
    <font>
      <sz val="11"/>
      <color theme="8" tint="-0.249977111117893"/>
      <name val="Calibri Light"/>
      <family val="2"/>
    </font>
    <font>
      <sz val="11"/>
      <color theme="8" tint="-0.249977111117893"/>
      <name val="Calibri Light"/>
      <family val="2"/>
      <scheme val="major"/>
    </font>
    <font>
      <u/>
      <sz val="11"/>
      <color theme="10"/>
      <name val="Calibri"/>
      <family val="2"/>
      <scheme val="minor"/>
    </font>
    <font>
      <u/>
      <sz val="11"/>
      <color rgb="FF000000"/>
      <name val="Calibri"/>
      <scheme val="minor"/>
    </font>
    <font>
      <sz val="11"/>
      <color rgb="FF0070C0"/>
      <name val="Aptos Narrow"/>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41" fontId="3" fillId="0" borderId="0" applyFont="0" applyFill="0" applyBorder="0" applyAlignment="0" applyProtection="0"/>
    <xf numFmtId="0" fontId="18" fillId="0" borderId="0" applyNumberFormat="0" applyFill="0" applyBorder="0" applyAlignment="0" applyProtection="0"/>
  </cellStyleXfs>
  <cellXfs count="18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9" fontId="1" fillId="0" borderId="1" xfId="1" applyFont="1" applyBorder="1" applyAlignment="1">
      <alignment horizontal="center" vertical="center" wrapText="1"/>
    </xf>
    <xf numFmtId="9" fontId="15" fillId="0" borderId="1" xfId="1" applyFont="1" applyFill="1" applyBorder="1" applyAlignment="1">
      <alignment horizontal="center" vertical="center" wrapText="1"/>
    </xf>
    <xf numFmtId="0" fontId="15" fillId="0" borderId="1" xfId="0" applyFont="1" applyBorder="1" applyAlignment="1">
      <alignment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9" fontId="16" fillId="0" borderId="1" xfId="1"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9" borderId="1" xfId="0" applyFont="1" applyFill="1" applyBorder="1" applyAlignment="1">
      <alignment horizontal="justify" vertical="center" wrapText="1"/>
    </xf>
    <xf numFmtId="1" fontId="17" fillId="9"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4" fillId="0" borderId="1" xfId="1" applyFont="1" applyFill="1" applyBorder="1" applyAlignment="1">
      <alignment horizontal="center" vertical="center" wrapText="1"/>
    </xf>
    <xf numFmtId="0" fontId="1" fillId="0" borderId="1" xfId="0" applyFont="1" applyBorder="1" applyAlignment="1">
      <alignment horizontal="left" vertical="center" wrapText="1"/>
    </xf>
    <xf numFmtId="0" fontId="18" fillId="0" borderId="1" xfId="3" applyBorder="1" applyAlignment="1">
      <alignment horizontal="center" vertical="center" wrapText="1"/>
    </xf>
    <xf numFmtId="9" fontId="18" fillId="0" borderId="1" xfId="3" applyNumberFormat="1" applyBorder="1" applyAlignment="1">
      <alignment horizontal="center" vertical="center" wrapText="1"/>
    </xf>
    <xf numFmtId="9" fontId="1" fillId="0" borderId="1" xfId="1" applyFont="1" applyBorder="1" applyAlignment="1">
      <alignment horizontal="left" vertical="center" wrapText="1"/>
    </xf>
    <xf numFmtId="0" fontId="18" fillId="0" borderId="0" xfId="3" applyAlignment="1">
      <alignment horizontal="center" vertical="center" wrapText="1"/>
    </xf>
    <xf numFmtId="10" fontId="6" fillId="3" borderId="1" xfId="1" applyNumberFormat="1" applyFont="1" applyFill="1" applyBorder="1" applyAlignment="1">
      <alignment wrapText="1"/>
    </xf>
    <xf numFmtId="10" fontId="8" fillId="2" borderId="1" xfId="0" applyNumberFormat="1" applyFont="1" applyFill="1" applyBorder="1" applyAlignment="1">
      <alignment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0" borderId="1" xfId="1" applyFont="1" applyBorder="1" applyAlignment="1">
      <alignment horizontal="right" vertical="center" wrapText="1"/>
    </xf>
    <xf numFmtId="165" fontId="1" fillId="0" borderId="1" xfId="1"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1" fillId="0" borderId="1" xfId="1" applyFont="1" applyFill="1" applyBorder="1" applyAlignment="1">
      <alignment horizontal="right" vertical="center" wrapText="1"/>
    </xf>
    <xf numFmtId="165"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9" fontId="4" fillId="0" borderId="1" xfId="1" applyFont="1" applyBorder="1" applyAlignment="1">
      <alignment horizontal="right" vertical="center" wrapText="1"/>
    </xf>
    <xf numFmtId="9" fontId="4"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0" fontId="17" fillId="0" borderId="1" xfId="0" applyFont="1" applyBorder="1" applyAlignment="1">
      <alignment horizontal="right" vertical="center" wrapText="1"/>
    </xf>
    <xf numFmtId="10" fontId="17" fillId="0" borderId="1" xfId="1" applyNumberFormat="1" applyFont="1" applyBorder="1" applyAlignment="1">
      <alignment horizontal="right" vertical="center" wrapText="1"/>
    </xf>
    <xf numFmtId="10" fontId="8" fillId="2" borderId="1" xfId="0" applyNumberFormat="1" applyFont="1" applyFill="1" applyBorder="1" applyAlignment="1">
      <alignment horizontal="right" wrapText="1"/>
    </xf>
    <xf numFmtId="165" fontId="4" fillId="0" borderId="1" xfId="0" applyNumberFormat="1" applyFont="1" applyBorder="1" applyAlignment="1">
      <alignment horizontal="right" vertical="center" wrapText="1"/>
    </xf>
    <xf numFmtId="0" fontId="15" fillId="0" borderId="3" xfId="0" applyFont="1" applyBorder="1" applyAlignment="1">
      <alignment wrapText="1"/>
    </xf>
    <xf numFmtId="10" fontId="1"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0" fontId="6" fillId="3" borderId="1" xfId="0" applyNumberFormat="1" applyFont="1" applyFill="1" applyBorder="1" applyAlignment="1">
      <alignment wrapText="1"/>
    </xf>
    <xf numFmtId="1" fontId="17" fillId="0" borderId="1" xfId="0" applyNumberFormat="1" applyFont="1" applyBorder="1" applyAlignment="1">
      <alignment horizontal="right" vertical="center" wrapText="1"/>
    </xf>
    <xf numFmtId="164" fontId="17"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64" fontId="16" fillId="0" borderId="1" xfId="0" applyNumberFormat="1" applyFont="1" applyBorder="1" applyAlignment="1">
      <alignment horizontal="right" vertical="center" wrapText="1"/>
    </xf>
    <xf numFmtId="1" fontId="15" fillId="0" borderId="3" xfId="0" applyNumberFormat="1" applyFont="1" applyBorder="1" applyAlignment="1">
      <alignment horizontal="right" vertical="center" wrapText="1"/>
    </xf>
    <xf numFmtId="0" fontId="15" fillId="0" borderId="3" xfId="0" applyFont="1" applyBorder="1" applyAlignment="1">
      <alignment horizontal="right" wrapText="1"/>
    </xf>
    <xf numFmtId="9" fontId="1" fillId="0" borderId="1" xfId="0" applyNumberFormat="1" applyFont="1" applyBorder="1" applyAlignment="1">
      <alignment horizontal="right" vertical="center" wrapText="1"/>
    </xf>
    <xf numFmtId="0" fontId="5" fillId="3" borderId="1" xfId="0" applyFont="1" applyFill="1" applyBorder="1" applyAlignment="1">
      <alignment horizontal="center" wrapText="1"/>
    </xf>
    <xf numFmtId="0" fontId="4"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1" fontId="1" fillId="0" borderId="1" xfId="1" applyNumberFormat="1" applyFont="1" applyBorder="1" applyAlignment="1">
      <alignment horizontal="right" vertical="center" wrapText="1"/>
    </xf>
    <xf numFmtId="9" fontId="15" fillId="0" borderId="1" xfId="1" applyFont="1" applyFill="1" applyBorder="1" applyAlignment="1">
      <alignment horizontal="right" vertical="center" wrapText="1"/>
    </xf>
    <xf numFmtId="0" fontId="15" fillId="0" borderId="1" xfId="0" applyFont="1" applyBorder="1" applyAlignment="1">
      <alignment horizontal="left" vertical="center" wrapText="1"/>
    </xf>
    <xf numFmtId="0" fontId="19" fillId="0" borderId="3" xfId="3" applyFont="1" applyFill="1" applyBorder="1" applyAlignment="1">
      <alignment horizontal="left" vertical="center" wrapText="1"/>
    </xf>
    <xf numFmtId="164" fontId="1" fillId="0" borderId="1" xfId="0" applyNumberFormat="1" applyFont="1" applyBorder="1" applyAlignment="1">
      <alignment horizontal="left" vertical="center"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4" fillId="0" borderId="1" xfId="0" applyNumberFormat="1" applyFont="1" applyBorder="1" applyAlignment="1">
      <alignment horizontal="right" vertical="center" wrapText="1" indent="1"/>
    </xf>
    <xf numFmtId="0" fontId="1" fillId="9" borderId="15"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20" fillId="0" borderId="18" xfId="0" applyFont="1" applyBorder="1" applyAlignment="1">
      <alignment vertical="center" wrapText="1"/>
    </xf>
    <xf numFmtId="0" fontId="4" fillId="0" borderId="1" xfId="0" applyFont="1" applyBorder="1" applyAlignment="1">
      <alignment vertical="center" wrapText="1"/>
    </xf>
    <xf numFmtId="165" fontId="4" fillId="0" borderId="1" xfId="0" applyNumberFormat="1" applyFont="1" applyBorder="1"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1" fillId="9"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cellXfs>
  <cellStyles count="4">
    <cellStyle name="Hyperlink" xfId="3" xr:uid="{00000000-000B-0000-0000-000008000000}"/>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fren Perez Alfonso" id="{0F93462B-6BC1-4F3B-965F-D780BEEF750C}" userId="S::efren.perez@gobiernobogota.gov.co::1223bf9e-2657-4793-8958-b7ca98bf7d48" providerId="AD"/>
  <person displayName="Diego Luis Buelvas Ramirez" id="{1F9DA560-3775-4C6C-AD4A-1CAD5EB19AF8}" userId="S::diego.buelvas@gobiernobogota.gov.co::32107fec-01c3-494a-b393-2ab72af8c3d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16" dT="2024-10-30T15:51:11.53" personId="{1F9DA560-3775-4C6C-AD4A-1CAD5EB19AF8}" id="{1A94F2ED-E457-4F8F-AB65-44C635844E61}">
    <text>Reporte sobre 1er trimestre de 2025</text>
  </threadedComment>
  <threadedComment ref="AF16" dT="2024-10-30T15:51:25.83" personId="{1F9DA560-3775-4C6C-AD4A-1CAD5EB19AF8}" id="{D52734DF-D6C6-4F8B-9293-2AEFEE8A0668}">
    <text>Reporte sobre el 2do trimestre de 2025</text>
  </threadedComment>
  <threadedComment ref="AK16" dT="2024-10-30T15:51:46.84" personId="{1F9DA560-3775-4C6C-AD4A-1CAD5EB19AF8}" id="{72C8019F-03E9-4B3E-B078-C4F762BC3DAB}">
    <text>Reporte sobre el 3er trimestre de 2025</text>
  </threadedComment>
  <threadedComment ref="AD19" dT="2025-07-01T14:04:37.92" personId="{0F93462B-6BC1-4F3B-965F-D780BEEF750C}" id="{CFB5EB87-8184-4303-8AEC-3AC0F64CF743}">
    <text>Falta cargar el Pantallazo soporte de la Publicación</text>
  </threadedComment>
  <threadedComment ref="AE19" dT="2025-07-01T14:03:09.93" personId="{0F93462B-6BC1-4F3B-965F-D780BEEF750C}" id="{C4045028-574F-4D1E-8E79-593BFD056C8A}">
    <text>Falta el enlace de la Publicación</text>
  </threadedComment>
  <threadedComment ref="AA22" dT="2024-10-30T16:04:35.66" personId="{1F9DA560-3775-4C6C-AD4A-1CAD5EB19AF8}" id="{8AAC5E8F-0A9C-4F06-8B0A-DE38436028C6}">
    <text>Reporte sobre el 1er trimestre de 2025</text>
  </threadedComment>
  <threadedComment ref="AF22" dT="2024-10-30T16:04:49.48" personId="{1F9DA560-3775-4C6C-AD4A-1CAD5EB19AF8}" id="{8421E798-8669-4C78-AEF9-0BEEA96A4C5D}">
    <text>Reporte sobre el 2do trimestre de 2025</text>
  </threadedComment>
  <threadedComment ref="AK22" dT="2024-10-30T16:05:01.18" personId="{1F9DA560-3775-4C6C-AD4A-1CAD5EB19AF8}" id="{CBF3D5B0-4C45-46A4-9884-A9CB1E417361}">
    <text>Reporte sobre el 3er trimestre de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gobiernobogota.sharepoint.com/:f:/s/grOficinaAsesoradePlaneacion/EnTDAxKPZZdHgC54VL9OFdEBT-LqsntNvcK4Dqaa_Ov4Vw?e=O27Bla" TargetMode="External"/><Relationship Id="rId7" Type="http://schemas.openxmlformats.org/officeDocument/2006/relationships/comments" Target="../comments2.xml"/><Relationship Id="rId2" Type="http://schemas.openxmlformats.org/officeDocument/2006/relationships/hyperlink" Target="../../../../../../../../../../../../../../../../../../../../../../../../../../../../../../../../../../../../../../../../../../../../../../../../../../../../:f:/s/grOficinaAsesoradePlaneacion/ElWfAM5Wlj9IlWNsNhBNW94BaXl90C-PeTxl-_Af5WRwHw?e=la7hNs" TargetMode="External"/><Relationship Id="rId1" Type="http://schemas.openxmlformats.org/officeDocument/2006/relationships/hyperlink" Target="../../../../../../../../../../../../../../../../../../../../../../../../../../../../../../../../../../../../../../../../../../../../../../../../../../../../:f:/s/grOficinaAsesoradePlaneacion/EqrYQDfmlQtIjkUgLG1NReABTwFrnf8lJzwOD-eR42PemA?e=GJP1k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73" t="s">
        <v>0</v>
      </c>
      <c r="B1" s="174"/>
      <c r="C1" s="174"/>
      <c r="D1" s="174"/>
      <c r="E1" s="174"/>
      <c r="F1" s="174"/>
      <c r="G1" s="174"/>
      <c r="H1" s="174"/>
      <c r="I1" s="174"/>
      <c r="J1" s="174"/>
      <c r="K1" s="174"/>
      <c r="L1" s="174"/>
      <c r="M1" s="175" t="s">
        <v>1</v>
      </c>
      <c r="N1" s="175"/>
      <c r="O1" s="175"/>
      <c r="P1" s="175"/>
      <c r="Q1" s="175"/>
    </row>
    <row r="2" spans="1:44" s="43" customFormat="1" ht="23.45" customHeight="1">
      <c r="A2" s="176" t="s">
        <v>2</v>
      </c>
      <c r="B2" s="177"/>
      <c r="C2" s="177"/>
      <c r="D2" s="177"/>
      <c r="E2" s="177"/>
      <c r="F2" s="177"/>
      <c r="G2" s="177"/>
      <c r="H2" s="177"/>
      <c r="I2" s="177"/>
      <c r="J2" s="177"/>
      <c r="K2" s="177"/>
      <c r="L2" s="177"/>
      <c r="M2" s="42"/>
      <c r="N2" s="42"/>
      <c r="O2" s="42"/>
      <c r="P2" s="42"/>
      <c r="Q2" s="42"/>
    </row>
    <row r="3" spans="1:44" s="41" customFormat="1"/>
    <row r="4" spans="1:44" s="41" customFormat="1" ht="29.1" customHeight="1">
      <c r="A4" s="162" t="s">
        <v>3</v>
      </c>
      <c r="B4" s="162"/>
      <c r="C4" s="162"/>
      <c r="D4" s="162"/>
      <c r="E4" s="47"/>
      <c r="F4" s="47"/>
      <c r="G4" s="47"/>
      <c r="H4" s="178"/>
      <c r="I4" s="178"/>
      <c r="J4" s="178"/>
      <c r="K4" s="178"/>
      <c r="L4" s="179"/>
    </row>
    <row r="5" spans="1:44" s="41" customFormat="1" ht="15" customHeight="1">
      <c r="A5" s="162"/>
      <c r="B5" s="162"/>
      <c r="C5" s="162"/>
      <c r="D5" s="162"/>
      <c r="E5" s="2"/>
      <c r="F5" s="2"/>
      <c r="G5" s="2"/>
      <c r="H5" s="2" t="s">
        <v>4</v>
      </c>
      <c r="I5" s="180" t="s">
        <v>5</v>
      </c>
      <c r="J5" s="178"/>
      <c r="K5" s="178"/>
      <c r="L5" s="179"/>
    </row>
    <row r="6" spans="1:44" s="41" customFormat="1">
      <c r="A6" s="162"/>
      <c r="B6" s="162"/>
      <c r="C6" s="162"/>
      <c r="D6" s="162"/>
      <c r="E6" s="2"/>
      <c r="F6" s="2"/>
      <c r="G6" s="2"/>
      <c r="H6" s="44"/>
      <c r="I6" s="181" t="s">
        <v>6</v>
      </c>
      <c r="J6" s="181"/>
      <c r="K6" s="181"/>
      <c r="L6" s="181"/>
    </row>
    <row r="7" spans="1:44" s="41" customFormat="1">
      <c r="A7" s="162"/>
      <c r="B7" s="162"/>
      <c r="C7" s="162"/>
      <c r="D7" s="162"/>
      <c r="E7" s="2"/>
      <c r="F7" s="2"/>
      <c r="G7" s="2"/>
      <c r="H7" s="44"/>
      <c r="I7" s="181"/>
      <c r="J7" s="181"/>
      <c r="K7" s="181"/>
      <c r="L7" s="181"/>
    </row>
    <row r="8" spans="1:44" s="41" customFormat="1">
      <c r="A8" s="162"/>
      <c r="B8" s="162"/>
      <c r="C8" s="162"/>
      <c r="D8" s="162"/>
      <c r="E8" s="2"/>
      <c r="F8" s="2"/>
      <c r="G8" s="2"/>
      <c r="H8" s="44"/>
      <c r="I8" s="181"/>
      <c r="J8" s="181"/>
      <c r="K8" s="181"/>
      <c r="L8" s="181"/>
    </row>
    <row r="9" spans="1:44" s="41" customFormat="1"/>
    <row r="10" spans="1:44" ht="14.45" customHeight="1">
      <c r="A10" s="162" t="s">
        <v>7</v>
      </c>
      <c r="B10" s="162"/>
      <c r="C10" s="167" t="s">
        <v>8</v>
      </c>
      <c r="D10" s="168"/>
      <c r="E10" s="168"/>
      <c r="F10" s="168"/>
      <c r="G10" s="169"/>
      <c r="H10" s="163" t="s">
        <v>9</v>
      </c>
      <c r="I10" s="163"/>
      <c r="J10" s="163"/>
      <c r="K10" s="163"/>
      <c r="L10" s="163"/>
      <c r="M10" s="163"/>
      <c r="N10" s="163"/>
      <c r="O10" s="163"/>
      <c r="P10" s="163"/>
      <c r="Q10" s="163"/>
      <c r="R10" s="163"/>
      <c r="S10" s="164" t="s">
        <v>10</v>
      </c>
      <c r="T10" s="164" t="s">
        <v>11</v>
      </c>
      <c r="U10" s="132" t="s">
        <v>12</v>
      </c>
      <c r="V10" s="133"/>
      <c r="W10" s="133"/>
      <c r="X10" s="133"/>
      <c r="Y10" s="134"/>
      <c r="Z10" s="138" t="s">
        <v>13</v>
      </c>
      <c r="AA10" s="139"/>
      <c r="AB10" s="139"/>
      <c r="AC10" s="139"/>
      <c r="AD10" s="140"/>
      <c r="AE10" s="144" t="s">
        <v>14</v>
      </c>
      <c r="AF10" s="145"/>
      <c r="AG10" s="145"/>
      <c r="AH10" s="145"/>
      <c r="AI10" s="146"/>
      <c r="AJ10" s="150" t="s">
        <v>15</v>
      </c>
      <c r="AK10" s="151"/>
      <c r="AL10" s="151"/>
      <c r="AM10" s="151"/>
      <c r="AN10" s="152"/>
      <c r="AO10" s="156" t="s">
        <v>16</v>
      </c>
      <c r="AP10" s="157"/>
      <c r="AQ10" s="157"/>
      <c r="AR10" s="158"/>
    </row>
    <row r="11" spans="1:44" ht="14.45" customHeight="1">
      <c r="A11" s="162"/>
      <c r="B11" s="162"/>
      <c r="C11" s="170"/>
      <c r="D11" s="171"/>
      <c r="E11" s="171"/>
      <c r="F11" s="171"/>
      <c r="G11" s="172"/>
      <c r="H11" s="163"/>
      <c r="I11" s="163"/>
      <c r="J11" s="163"/>
      <c r="K11" s="163"/>
      <c r="L11" s="163"/>
      <c r="M11" s="163"/>
      <c r="N11" s="163"/>
      <c r="O11" s="163"/>
      <c r="P11" s="163"/>
      <c r="Q11" s="163"/>
      <c r="R11" s="163"/>
      <c r="S11" s="165"/>
      <c r="T11" s="165"/>
      <c r="U11" s="135"/>
      <c r="V11" s="136"/>
      <c r="W11" s="136"/>
      <c r="X11" s="136"/>
      <c r="Y11" s="137"/>
      <c r="Z11" s="141"/>
      <c r="AA11" s="142"/>
      <c r="AB11" s="142"/>
      <c r="AC11" s="142"/>
      <c r="AD11" s="143"/>
      <c r="AE11" s="147"/>
      <c r="AF11" s="148"/>
      <c r="AG11" s="148"/>
      <c r="AH11" s="148"/>
      <c r="AI11" s="149"/>
      <c r="AJ11" s="153"/>
      <c r="AK11" s="154"/>
      <c r="AL11" s="154"/>
      <c r="AM11" s="154"/>
      <c r="AN11" s="155"/>
      <c r="AO11" s="159"/>
      <c r="AP11" s="160"/>
      <c r="AQ11" s="160"/>
      <c r="AR11" s="161"/>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66"/>
      <c r="T12" s="166"/>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3"/>
  <sheetViews>
    <sheetView tabSelected="1" zoomScale="90" zoomScaleNormal="90" workbookViewId="0">
      <selection activeCell="G11" sqref="G11:J11"/>
    </sheetView>
  </sheetViews>
  <sheetFormatPr defaultColWidth="10.85546875" defaultRowHeight="15"/>
  <cols>
    <col min="1" max="1" width="4.140625" style="1" customWidth="1"/>
    <col min="2" max="2" width="25.5703125" style="1" customWidth="1"/>
    <col min="3" max="3" width="12.7109375" style="1" customWidth="1"/>
    <col min="4" max="4" width="49" style="1" customWidth="1"/>
    <col min="5" max="5" width="17.5703125" style="1" customWidth="1"/>
    <col min="6" max="6" width="29.85546875" style="1" customWidth="1"/>
    <col min="7" max="7" width="27.5703125" style="1" customWidth="1"/>
    <col min="8" max="8" width="10" style="1" customWidth="1"/>
    <col min="9" max="9" width="18.42578125" style="1" customWidth="1"/>
    <col min="10" max="10" width="34.4257812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34.85546875" style="1" customWidth="1"/>
    <col min="20" max="20" width="29" style="1" customWidth="1"/>
    <col min="21" max="21" width="29.7109375" style="1" customWidth="1"/>
    <col min="22" max="24" width="16.5703125" style="1" customWidth="1"/>
    <col min="25" max="25" width="44" style="1" customWidth="1"/>
    <col min="26" max="26" width="26.85546875" style="1" customWidth="1"/>
    <col min="27"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41" customFormat="1" ht="70.5" customHeight="1">
      <c r="A1" s="173" t="s">
        <v>40</v>
      </c>
      <c r="B1" s="174"/>
      <c r="C1" s="174"/>
      <c r="D1" s="174"/>
      <c r="E1" s="174"/>
      <c r="F1" s="174"/>
      <c r="G1" s="174"/>
      <c r="H1" s="174"/>
      <c r="I1" s="174"/>
      <c r="J1" s="174"/>
      <c r="K1" s="175" t="s">
        <v>41</v>
      </c>
      <c r="L1" s="175"/>
      <c r="M1" s="175"/>
      <c r="N1" s="175"/>
      <c r="O1" s="175"/>
    </row>
    <row r="2" spans="1:45" s="43" customFormat="1" ht="23.45" customHeight="1">
      <c r="A2" s="176" t="s">
        <v>42</v>
      </c>
      <c r="B2" s="177"/>
      <c r="C2" s="177"/>
      <c r="D2" s="177"/>
      <c r="E2" s="177"/>
      <c r="F2" s="177"/>
      <c r="G2" s="177"/>
      <c r="H2" s="177"/>
      <c r="I2" s="177"/>
      <c r="J2" s="177"/>
      <c r="K2" s="42"/>
      <c r="L2" s="42"/>
      <c r="M2" s="42"/>
      <c r="N2" s="42"/>
      <c r="O2" s="42"/>
    </row>
    <row r="3" spans="1:45" s="41" customFormat="1"/>
    <row r="4" spans="1:45" s="41" customFormat="1" ht="29.1" customHeight="1">
      <c r="A4" s="185" t="s">
        <v>3</v>
      </c>
      <c r="B4" s="185"/>
      <c r="C4" s="185"/>
      <c r="D4" s="186" t="s">
        <v>43</v>
      </c>
      <c r="E4" s="178" t="s">
        <v>44</v>
      </c>
      <c r="F4" s="178"/>
      <c r="G4" s="178"/>
      <c r="H4" s="178"/>
      <c r="I4" s="178"/>
      <c r="J4" s="179"/>
    </row>
    <row r="5" spans="1:45" s="41" customFormat="1" ht="15" customHeight="1">
      <c r="A5" s="185"/>
      <c r="B5" s="185"/>
      <c r="C5" s="185"/>
      <c r="D5" s="186"/>
      <c r="E5" s="120" t="s">
        <v>45</v>
      </c>
      <c r="F5" s="2" t="s">
        <v>4</v>
      </c>
      <c r="G5" s="180" t="s">
        <v>5</v>
      </c>
      <c r="H5" s="178"/>
      <c r="I5" s="178"/>
      <c r="J5" s="179"/>
    </row>
    <row r="6" spans="1:45" s="41" customFormat="1" ht="16.5">
      <c r="A6" s="185"/>
      <c r="B6" s="185"/>
      <c r="C6" s="185"/>
      <c r="D6" s="186"/>
      <c r="E6" s="121">
        <v>1</v>
      </c>
      <c r="F6" s="44" t="s">
        <v>46</v>
      </c>
      <c r="G6" s="181" t="s">
        <v>47</v>
      </c>
      <c r="H6" s="181"/>
      <c r="I6" s="181"/>
      <c r="J6" s="181"/>
    </row>
    <row r="7" spans="1:45" s="41" customFormat="1" ht="45" customHeight="1">
      <c r="A7" s="185"/>
      <c r="B7" s="185"/>
      <c r="C7" s="185"/>
      <c r="D7" s="186"/>
      <c r="E7" s="121">
        <v>2</v>
      </c>
      <c r="F7" s="44" t="s">
        <v>48</v>
      </c>
      <c r="G7" s="181" t="s">
        <v>49</v>
      </c>
      <c r="H7" s="181"/>
      <c r="I7" s="181"/>
      <c r="J7" s="181"/>
    </row>
    <row r="8" spans="1:45" s="41" customFormat="1" ht="36" customHeight="1">
      <c r="A8" s="185"/>
      <c r="B8" s="185"/>
      <c r="C8" s="185"/>
      <c r="D8" s="186"/>
      <c r="E8" s="121">
        <v>3</v>
      </c>
      <c r="F8" s="44" t="s">
        <v>50</v>
      </c>
      <c r="G8" s="181" t="s">
        <v>51</v>
      </c>
      <c r="H8" s="181"/>
      <c r="I8" s="181"/>
      <c r="J8" s="181"/>
    </row>
    <row r="9" spans="1:45" s="41" customFormat="1" ht="36" customHeight="1">
      <c r="A9" s="185"/>
      <c r="B9" s="185"/>
      <c r="C9" s="185"/>
      <c r="D9" s="186"/>
      <c r="E9" s="123">
        <v>4</v>
      </c>
      <c r="F9" s="124" t="s">
        <v>52</v>
      </c>
      <c r="G9" s="182" t="s">
        <v>53</v>
      </c>
      <c r="H9" s="182"/>
      <c r="I9" s="182"/>
      <c r="J9" s="182"/>
    </row>
    <row r="10" spans="1:45" s="41" customFormat="1" ht="36" customHeight="1">
      <c r="A10" s="185"/>
      <c r="B10" s="185"/>
      <c r="C10" s="185"/>
      <c r="D10" s="186"/>
      <c r="E10" s="126">
        <v>5</v>
      </c>
      <c r="F10" s="127" t="s">
        <v>54</v>
      </c>
      <c r="G10" s="183" t="s">
        <v>55</v>
      </c>
      <c r="H10" s="183"/>
      <c r="I10" s="183"/>
      <c r="J10" s="183"/>
    </row>
    <row r="11" spans="1:45" s="41" customFormat="1" ht="36" customHeight="1">
      <c r="A11" s="185"/>
      <c r="B11" s="185"/>
      <c r="C11" s="185"/>
      <c r="D11" s="186"/>
      <c r="E11" s="128">
        <v>6</v>
      </c>
      <c r="F11" s="122" t="s">
        <v>56</v>
      </c>
      <c r="G11" s="184" t="s">
        <v>57</v>
      </c>
      <c r="H11" s="184"/>
      <c r="I11" s="184"/>
      <c r="J11" s="184"/>
    </row>
    <row r="12" spans="1:45" s="41" customFormat="1"/>
    <row r="13" spans="1:45" ht="14.45" customHeight="1">
      <c r="A13" s="162" t="s">
        <v>7</v>
      </c>
      <c r="B13" s="162"/>
      <c r="C13" s="162" t="s">
        <v>58</v>
      </c>
      <c r="D13" s="162"/>
      <c r="E13" s="162"/>
      <c r="F13" s="163" t="s">
        <v>9</v>
      </c>
      <c r="G13" s="163"/>
      <c r="H13" s="163"/>
      <c r="I13" s="163"/>
      <c r="J13" s="163"/>
      <c r="K13" s="163"/>
      <c r="L13" s="163"/>
      <c r="M13" s="163"/>
      <c r="N13" s="163"/>
      <c r="O13" s="163"/>
      <c r="P13" s="163"/>
      <c r="Q13" s="164" t="s">
        <v>10</v>
      </c>
      <c r="R13" s="164" t="s">
        <v>11</v>
      </c>
      <c r="S13" s="162" t="s">
        <v>59</v>
      </c>
      <c r="T13" s="162"/>
      <c r="U13" s="162"/>
      <c r="V13" s="132" t="s">
        <v>12</v>
      </c>
      <c r="W13" s="133"/>
      <c r="X13" s="133"/>
      <c r="Y13" s="133"/>
      <c r="Z13" s="134"/>
      <c r="AA13" s="138" t="s">
        <v>13</v>
      </c>
      <c r="AB13" s="139"/>
      <c r="AC13" s="139"/>
      <c r="AD13" s="139"/>
      <c r="AE13" s="140"/>
      <c r="AF13" s="144" t="s">
        <v>14</v>
      </c>
      <c r="AG13" s="145"/>
      <c r="AH13" s="145"/>
      <c r="AI13" s="145"/>
      <c r="AJ13" s="146"/>
      <c r="AK13" s="150" t="s">
        <v>15</v>
      </c>
      <c r="AL13" s="151"/>
      <c r="AM13" s="151"/>
      <c r="AN13" s="151"/>
      <c r="AO13" s="152"/>
      <c r="AP13" s="156" t="s">
        <v>16</v>
      </c>
      <c r="AQ13" s="157"/>
      <c r="AR13" s="157"/>
      <c r="AS13" s="158"/>
    </row>
    <row r="14" spans="1:45" ht="14.45" customHeight="1">
      <c r="A14" s="162"/>
      <c r="B14" s="162"/>
      <c r="C14" s="162"/>
      <c r="D14" s="162"/>
      <c r="E14" s="162"/>
      <c r="F14" s="163"/>
      <c r="G14" s="163"/>
      <c r="H14" s="163"/>
      <c r="I14" s="163"/>
      <c r="J14" s="163"/>
      <c r="K14" s="163"/>
      <c r="L14" s="163"/>
      <c r="M14" s="163"/>
      <c r="N14" s="163"/>
      <c r="O14" s="163"/>
      <c r="P14" s="163"/>
      <c r="Q14" s="165"/>
      <c r="R14" s="165"/>
      <c r="S14" s="162"/>
      <c r="T14" s="162"/>
      <c r="U14" s="162"/>
      <c r="V14" s="135"/>
      <c r="W14" s="136"/>
      <c r="X14" s="136"/>
      <c r="Y14" s="136"/>
      <c r="Z14" s="137"/>
      <c r="AA14" s="141"/>
      <c r="AB14" s="142"/>
      <c r="AC14" s="142"/>
      <c r="AD14" s="142"/>
      <c r="AE14" s="143"/>
      <c r="AF14" s="147"/>
      <c r="AG14" s="148"/>
      <c r="AH14" s="148"/>
      <c r="AI14" s="148"/>
      <c r="AJ14" s="149"/>
      <c r="AK14" s="153"/>
      <c r="AL14" s="154"/>
      <c r="AM14" s="154"/>
      <c r="AN14" s="154"/>
      <c r="AO14" s="155"/>
      <c r="AP14" s="159"/>
      <c r="AQ14" s="160"/>
      <c r="AR14" s="160"/>
      <c r="AS14" s="161"/>
    </row>
    <row r="15" spans="1:45" ht="50.25">
      <c r="A15" s="2" t="s">
        <v>17</v>
      </c>
      <c r="B15" s="2" t="s">
        <v>18</v>
      </c>
      <c r="C15" s="2" t="s">
        <v>60</v>
      </c>
      <c r="D15" s="2" t="s">
        <v>61</v>
      </c>
      <c r="E15" s="2" t="s">
        <v>62</v>
      </c>
      <c r="F15" s="20" t="s">
        <v>24</v>
      </c>
      <c r="G15" s="20" t="s">
        <v>25</v>
      </c>
      <c r="H15" s="20" t="s">
        <v>26</v>
      </c>
      <c r="I15" s="20" t="s">
        <v>63</v>
      </c>
      <c r="J15" s="20" t="s">
        <v>28</v>
      </c>
      <c r="K15" s="20" t="s">
        <v>29</v>
      </c>
      <c r="L15" s="20" t="s">
        <v>30</v>
      </c>
      <c r="M15" s="20" t="s">
        <v>31</v>
      </c>
      <c r="N15" s="20" t="s">
        <v>32</v>
      </c>
      <c r="O15" s="20" t="s">
        <v>33</v>
      </c>
      <c r="P15" s="20" t="s">
        <v>34</v>
      </c>
      <c r="Q15" s="166"/>
      <c r="R15" s="166"/>
      <c r="S15" s="2" t="s">
        <v>64</v>
      </c>
      <c r="T15" s="2" t="s">
        <v>22</v>
      </c>
      <c r="U15" s="2" t="s">
        <v>23</v>
      </c>
      <c r="V15" s="3" t="s">
        <v>35</v>
      </c>
      <c r="W15" s="3" t="s">
        <v>36</v>
      </c>
      <c r="X15" s="3" t="s">
        <v>37</v>
      </c>
      <c r="Y15" s="3" t="s">
        <v>38</v>
      </c>
      <c r="Z15" s="3" t="s">
        <v>39</v>
      </c>
      <c r="AA15" s="23" t="s">
        <v>35</v>
      </c>
      <c r="AB15" s="23" t="s">
        <v>36</v>
      </c>
      <c r="AC15" s="23" t="s">
        <v>37</v>
      </c>
      <c r="AD15" s="23" t="s">
        <v>38</v>
      </c>
      <c r="AE15" s="23" t="s">
        <v>39</v>
      </c>
      <c r="AF15" s="24" t="s">
        <v>35</v>
      </c>
      <c r="AG15" s="24" t="s">
        <v>36</v>
      </c>
      <c r="AH15" s="24" t="s">
        <v>37</v>
      </c>
      <c r="AI15" s="24" t="s">
        <v>38</v>
      </c>
      <c r="AJ15" s="24" t="s">
        <v>39</v>
      </c>
      <c r="AK15" s="25" t="s">
        <v>35</v>
      </c>
      <c r="AL15" s="25" t="s">
        <v>36</v>
      </c>
      <c r="AM15" s="25" t="s">
        <v>37</v>
      </c>
      <c r="AN15" s="25" t="s">
        <v>38</v>
      </c>
      <c r="AO15" s="25" t="s">
        <v>39</v>
      </c>
      <c r="AP15" s="4" t="s">
        <v>35</v>
      </c>
      <c r="AQ15" s="4" t="s">
        <v>36</v>
      </c>
      <c r="AR15" s="4" t="s">
        <v>37</v>
      </c>
      <c r="AS15" s="4" t="s">
        <v>38</v>
      </c>
    </row>
    <row r="16" spans="1:45" s="32" customFormat="1" ht="216">
      <c r="A16" s="22">
        <v>3</v>
      </c>
      <c r="B16" s="22" t="s">
        <v>65</v>
      </c>
      <c r="C16" s="26" t="s">
        <v>66</v>
      </c>
      <c r="D16" s="21" t="s">
        <v>67</v>
      </c>
      <c r="E16" s="22" t="s">
        <v>68</v>
      </c>
      <c r="F16" s="21" t="s">
        <v>69</v>
      </c>
      <c r="G16" s="21" t="s">
        <v>70</v>
      </c>
      <c r="H16" s="22">
        <v>4</v>
      </c>
      <c r="I16" s="22" t="s">
        <v>71</v>
      </c>
      <c r="J16" s="21" t="s">
        <v>69</v>
      </c>
      <c r="K16" s="83">
        <v>1</v>
      </c>
      <c r="L16" s="83">
        <v>1</v>
      </c>
      <c r="M16" s="83">
        <v>1</v>
      </c>
      <c r="N16" s="83">
        <v>1</v>
      </c>
      <c r="O16" s="83">
        <v>4</v>
      </c>
      <c r="P16" s="22" t="s">
        <v>72</v>
      </c>
      <c r="Q16" s="21" t="s">
        <v>73</v>
      </c>
      <c r="R16" s="22" t="s">
        <v>74</v>
      </c>
      <c r="S16" s="21" t="s">
        <v>75</v>
      </c>
      <c r="T16" s="21" t="s">
        <v>76</v>
      </c>
      <c r="U16" s="21" t="s">
        <v>77</v>
      </c>
      <c r="V16" s="83">
        <f t="shared" ref="V16:V23" si="0">K16</f>
        <v>1</v>
      </c>
      <c r="W16" s="88">
        <v>1</v>
      </c>
      <c r="X16" s="85">
        <f>IFERROR(IF(W16/V16&gt;100%,100%,W16/V16),0)</f>
        <v>1</v>
      </c>
      <c r="Y16" s="22" t="s">
        <v>78</v>
      </c>
      <c r="Z16" s="22" t="s">
        <v>69</v>
      </c>
      <c r="AA16" s="83">
        <f t="shared" ref="AA16:AA23" si="1">L16</f>
        <v>1</v>
      </c>
      <c r="AB16" s="88">
        <v>1</v>
      </c>
      <c r="AC16" s="85">
        <f>IFERROR(IF(AB16/AA16&gt;100%,100%,AB16/AA16),0)</f>
        <v>1</v>
      </c>
      <c r="AD16" s="76" t="s">
        <v>79</v>
      </c>
      <c r="AE16" s="76" t="s">
        <v>69</v>
      </c>
      <c r="AF16" s="83">
        <f t="shared" ref="AF16:AF23" si="2">M16</f>
        <v>1</v>
      </c>
      <c r="AG16" s="84">
        <v>1</v>
      </c>
      <c r="AH16" s="102">
        <f>IFERROR(IF(AG16/AF16&gt;100%,100%,AG16/AF16),0)</f>
        <v>1</v>
      </c>
      <c r="AI16" s="22" t="s">
        <v>80</v>
      </c>
      <c r="AJ16" s="22" t="s">
        <v>81</v>
      </c>
      <c r="AK16" s="83">
        <f>N16</f>
        <v>1</v>
      </c>
      <c r="AL16" s="84">
        <v>1</v>
      </c>
      <c r="AM16" s="102">
        <f>IFERROR(IF(AL16/AK16&gt;100%,100%,AL16/AK16),0)</f>
        <v>1</v>
      </c>
      <c r="AN16" s="22" t="s">
        <v>82</v>
      </c>
      <c r="AO16" s="22" t="s">
        <v>81</v>
      </c>
      <c r="AP16" s="83">
        <f>O16</f>
        <v>4</v>
      </c>
      <c r="AQ16" s="88">
        <f>IFERROR(SUM(W16,AB16,AG16,AL16),0)</f>
        <v>4</v>
      </c>
      <c r="AR16" s="85">
        <f>IFERROR(IF(AQ16/AP16&gt;100%,100%,AQ16/AP16),0)</f>
        <v>1</v>
      </c>
      <c r="AS16" s="76" t="s">
        <v>83</v>
      </c>
    </row>
    <row r="17" spans="1:45" s="32" customFormat="1" ht="117">
      <c r="A17" s="22">
        <v>3</v>
      </c>
      <c r="B17" s="22" t="s">
        <v>65</v>
      </c>
      <c r="C17" s="26" t="s">
        <v>84</v>
      </c>
      <c r="D17" s="21" t="s">
        <v>85</v>
      </c>
      <c r="E17" s="22" t="s">
        <v>68</v>
      </c>
      <c r="F17" s="21" t="s">
        <v>86</v>
      </c>
      <c r="G17" s="21" t="s">
        <v>87</v>
      </c>
      <c r="H17" s="49">
        <v>1</v>
      </c>
      <c r="I17" s="22" t="s">
        <v>71</v>
      </c>
      <c r="J17" s="21" t="s">
        <v>88</v>
      </c>
      <c r="K17" s="83">
        <v>0.5</v>
      </c>
      <c r="L17" s="83">
        <v>0</v>
      </c>
      <c r="M17" s="115">
        <v>0</v>
      </c>
      <c r="N17" s="115">
        <v>0</v>
      </c>
      <c r="O17" s="83">
        <v>1</v>
      </c>
      <c r="P17" s="22" t="s">
        <v>72</v>
      </c>
      <c r="Q17" s="21" t="s">
        <v>73</v>
      </c>
      <c r="R17" s="22" t="s">
        <v>74</v>
      </c>
      <c r="S17" s="21" t="s">
        <v>89</v>
      </c>
      <c r="T17" s="21" t="s">
        <v>90</v>
      </c>
      <c r="U17" s="21" t="s">
        <v>77</v>
      </c>
      <c r="V17" s="83">
        <f t="shared" si="0"/>
        <v>0.5</v>
      </c>
      <c r="W17" s="88">
        <v>1</v>
      </c>
      <c r="X17" s="85">
        <f>IFERROR(IF(W17/V17&gt;100%,100%,W17/V17),0)</f>
        <v>1</v>
      </c>
      <c r="Y17" s="44" t="s">
        <v>91</v>
      </c>
      <c r="Z17" s="80" t="s">
        <v>92</v>
      </c>
      <c r="AA17" s="83">
        <f t="shared" si="1"/>
        <v>0</v>
      </c>
      <c r="AB17" s="88">
        <v>0</v>
      </c>
      <c r="AC17" s="85">
        <f t="shared" ref="AC17:AC31" si="3">IFERROR(IF(AB17/AA17&gt;100%,100%,AB17/AA17),0)</f>
        <v>0</v>
      </c>
      <c r="AD17" s="76" t="s">
        <v>93</v>
      </c>
      <c r="AE17" s="76" t="s">
        <v>93</v>
      </c>
      <c r="AF17" s="83">
        <f t="shared" si="2"/>
        <v>0</v>
      </c>
      <c r="AG17" s="88">
        <v>0</v>
      </c>
      <c r="AH17" s="102">
        <f t="shared" ref="AH17:AH31" si="4">IFERROR(IF(AG17/AF17&gt;100%,100%,AG17/AF17),0)</f>
        <v>0</v>
      </c>
      <c r="AI17" s="22" t="s">
        <v>93</v>
      </c>
      <c r="AJ17" s="22" t="s">
        <v>93</v>
      </c>
      <c r="AK17" s="83">
        <f t="shared" ref="AK17:AK23" si="5">N17</f>
        <v>0</v>
      </c>
      <c r="AL17" s="88">
        <v>0</v>
      </c>
      <c r="AM17" s="102">
        <f t="shared" ref="AM17:AM31" si="6">IFERROR(IF(AL17/AK17&gt;100%,100%,AL17/AK17),0)</f>
        <v>0</v>
      </c>
      <c r="AN17" s="22" t="s">
        <v>93</v>
      </c>
      <c r="AO17" s="22" t="s">
        <v>93</v>
      </c>
      <c r="AP17" s="84">
        <f t="shared" ref="AP17:AP23" si="7">O17</f>
        <v>1</v>
      </c>
      <c r="AQ17" s="88">
        <f>IFERROR(SUM(W17,AB17,AG17,AL17),0)</f>
        <v>1</v>
      </c>
      <c r="AR17" s="85">
        <f>IFERROR(IF(AQ17/AP17&gt;100%,100%,AQ17/AP17),0)</f>
        <v>1</v>
      </c>
      <c r="AS17" s="76" t="s">
        <v>83</v>
      </c>
    </row>
    <row r="18" spans="1:45" s="32" customFormat="1" ht="99" customHeight="1">
      <c r="A18" s="22">
        <v>3</v>
      </c>
      <c r="B18" s="22" t="s">
        <v>65</v>
      </c>
      <c r="C18" s="26" t="s">
        <v>94</v>
      </c>
      <c r="D18" s="21" t="s">
        <v>95</v>
      </c>
      <c r="E18" s="22" t="s">
        <v>68</v>
      </c>
      <c r="F18" s="21" t="s">
        <v>96</v>
      </c>
      <c r="G18" s="21" t="s">
        <v>97</v>
      </c>
      <c r="H18" s="50">
        <v>1</v>
      </c>
      <c r="I18" s="22" t="s">
        <v>98</v>
      </c>
      <c r="J18" s="21" t="s">
        <v>99</v>
      </c>
      <c r="K18" s="111">
        <v>1</v>
      </c>
      <c r="L18" s="111">
        <v>1</v>
      </c>
      <c r="M18" s="111">
        <v>1</v>
      </c>
      <c r="N18" s="111">
        <v>1</v>
      </c>
      <c r="O18" s="111">
        <v>1</v>
      </c>
      <c r="P18" s="22" t="s">
        <v>72</v>
      </c>
      <c r="Q18" s="21" t="s">
        <v>73</v>
      </c>
      <c r="R18" s="22" t="s">
        <v>74</v>
      </c>
      <c r="S18" s="21" t="s">
        <v>100</v>
      </c>
      <c r="T18" s="21" t="s">
        <v>101</v>
      </c>
      <c r="U18" s="21" t="s">
        <v>77</v>
      </c>
      <c r="V18" s="86">
        <f t="shared" si="0"/>
        <v>1</v>
      </c>
      <c r="W18" s="87">
        <v>1</v>
      </c>
      <c r="X18" s="85">
        <f t="shared" ref="X18:X25" si="8">IFERROR(IF(W18/V18&gt;100%,100%,W18/V18),0)</f>
        <v>1</v>
      </c>
      <c r="Y18" s="54" t="s">
        <v>102</v>
      </c>
      <c r="Z18" s="54" t="s">
        <v>103</v>
      </c>
      <c r="AA18" s="86">
        <f t="shared" si="1"/>
        <v>1</v>
      </c>
      <c r="AB18" s="87">
        <v>1</v>
      </c>
      <c r="AC18" s="85">
        <f t="shared" si="3"/>
        <v>1</v>
      </c>
      <c r="AD18" s="79" t="s">
        <v>104</v>
      </c>
      <c r="AE18" s="79" t="s">
        <v>105</v>
      </c>
      <c r="AF18" s="86">
        <f t="shared" si="2"/>
        <v>1</v>
      </c>
      <c r="AG18" s="86">
        <v>1</v>
      </c>
      <c r="AH18" s="85">
        <f t="shared" si="4"/>
        <v>1</v>
      </c>
      <c r="AI18" s="54" t="s">
        <v>106</v>
      </c>
      <c r="AJ18" s="54" t="s">
        <v>107</v>
      </c>
      <c r="AK18" s="86">
        <f t="shared" si="5"/>
        <v>1</v>
      </c>
      <c r="AL18" s="86">
        <v>1</v>
      </c>
      <c r="AM18" s="85">
        <f t="shared" si="6"/>
        <v>1</v>
      </c>
      <c r="AN18" s="54" t="s">
        <v>108</v>
      </c>
      <c r="AO18" s="54" t="s">
        <v>109</v>
      </c>
      <c r="AP18" s="86">
        <f t="shared" si="7"/>
        <v>1</v>
      </c>
      <c r="AQ18" s="87">
        <f>IFERROR(AVERAGE(W18,AB18,AG18,AL18)*1,0)</f>
        <v>1</v>
      </c>
      <c r="AR18" s="85">
        <f t="shared" ref="AR18:AR23" si="9">IFERROR(IF(AQ18/AP18&gt;100%,100%,AQ18/AP18),0)</f>
        <v>1</v>
      </c>
      <c r="AS18" s="76" t="s">
        <v>110</v>
      </c>
    </row>
    <row r="19" spans="1:45" s="32" customFormat="1" ht="109.5" customHeight="1">
      <c r="A19" s="22">
        <v>3</v>
      </c>
      <c r="B19" s="22" t="s">
        <v>65</v>
      </c>
      <c r="C19" s="26" t="s">
        <v>111</v>
      </c>
      <c r="D19" s="21" t="s">
        <v>112</v>
      </c>
      <c r="E19" s="22" t="s">
        <v>68</v>
      </c>
      <c r="F19" s="21" t="s">
        <v>113</v>
      </c>
      <c r="G19" s="21" t="s">
        <v>114</v>
      </c>
      <c r="H19" s="22">
        <v>3</v>
      </c>
      <c r="I19" s="22" t="s">
        <v>71</v>
      </c>
      <c r="J19" s="21" t="s">
        <v>115</v>
      </c>
      <c r="K19" s="83">
        <v>1</v>
      </c>
      <c r="L19" s="83">
        <v>1</v>
      </c>
      <c r="M19" s="83">
        <v>1</v>
      </c>
      <c r="N19" s="83">
        <v>0</v>
      </c>
      <c r="O19" s="83">
        <v>3</v>
      </c>
      <c r="P19" s="22" t="s">
        <v>72</v>
      </c>
      <c r="Q19" s="21" t="s">
        <v>116</v>
      </c>
      <c r="R19" s="22" t="s">
        <v>74</v>
      </c>
      <c r="S19" s="21" t="s">
        <v>117</v>
      </c>
      <c r="T19" s="21" t="s">
        <v>118</v>
      </c>
      <c r="U19" s="21" t="s">
        <v>77</v>
      </c>
      <c r="V19" s="83">
        <f t="shared" si="0"/>
        <v>1</v>
      </c>
      <c r="W19" s="88">
        <v>1</v>
      </c>
      <c r="X19" s="85">
        <f t="shared" si="8"/>
        <v>1</v>
      </c>
      <c r="Y19" s="76" t="s">
        <v>119</v>
      </c>
      <c r="Z19" s="77" t="s">
        <v>120</v>
      </c>
      <c r="AA19" s="83">
        <f t="shared" si="1"/>
        <v>1</v>
      </c>
      <c r="AB19" s="88">
        <v>1</v>
      </c>
      <c r="AC19" s="85">
        <f t="shared" si="3"/>
        <v>1</v>
      </c>
      <c r="AD19" s="117" t="s">
        <v>121</v>
      </c>
      <c r="AE19" s="118" t="s">
        <v>122</v>
      </c>
      <c r="AF19" s="109">
        <f>M19</f>
        <v>1</v>
      </c>
      <c r="AG19" s="110">
        <v>1</v>
      </c>
      <c r="AH19" s="85">
        <f t="shared" si="4"/>
        <v>1</v>
      </c>
      <c r="AI19" s="101" t="s">
        <v>123</v>
      </c>
      <c r="AJ19" s="22" t="s">
        <v>124</v>
      </c>
      <c r="AK19" s="83">
        <f t="shared" si="5"/>
        <v>0</v>
      </c>
      <c r="AL19" s="102">
        <v>0</v>
      </c>
      <c r="AM19" s="85">
        <f t="shared" si="6"/>
        <v>0</v>
      </c>
      <c r="AN19" s="22" t="s">
        <v>93</v>
      </c>
      <c r="AO19" s="22" t="s">
        <v>93</v>
      </c>
      <c r="AP19" s="84">
        <f t="shared" si="7"/>
        <v>3</v>
      </c>
      <c r="AQ19" s="88">
        <f>IFERROR(SUM(W19,AB19,AG19,AL19),0)</f>
        <v>3</v>
      </c>
      <c r="AR19" s="85">
        <f t="shared" si="9"/>
        <v>1</v>
      </c>
      <c r="AS19" s="76" t="s">
        <v>83</v>
      </c>
    </row>
    <row r="20" spans="1:45" s="32" customFormat="1" ht="216">
      <c r="A20" s="22">
        <v>3</v>
      </c>
      <c r="B20" s="22" t="s">
        <v>65</v>
      </c>
      <c r="C20" s="26" t="s">
        <v>125</v>
      </c>
      <c r="D20" s="21" t="s">
        <v>126</v>
      </c>
      <c r="E20" s="22" t="s">
        <v>68</v>
      </c>
      <c r="F20" s="21" t="s">
        <v>127</v>
      </c>
      <c r="G20" s="21" t="s">
        <v>128</v>
      </c>
      <c r="H20" s="22">
        <v>1</v>
      </c>
      <c r="I20" s="22" t="s">
        <v>129</v>
      </c>
      <c r="J20" s="21" t="s">
        <v>127</v>
      </c>
      <c r="K20" s="83">
        <v>0</v>
      </c>
      <c r="L20" s="83">
        <v>0</v>
      </c>
      <c r="M20" s="88">
        <v>0.3</v>
      </c>
      <c r="N20" s="88">
        <v>0.7</v>
      </c>
      <c r="O20" s="83">
        <v>1</v>
      </c>
      <c r="P20" s="22" t="s">
        <v>72</v>
      </c>
      <c r="Q20" s="21" t="s">
        <v>130</v>
      </c>
      <c r="R20" s="22" t="s">
        <v>74</v>
      </c>
      <c r="S20" s="21" t="s">
        <v>131</v>
      </c>
      <c r="T20" s="21" t="s">
        <v>132</v>
      </c>
      <c r="U20" s="21" t="s">
        <v>77</v>
      </c>
      <c r="V20" s="88">
        <f t="shared" si="0"/>
        <v>0</v>
      </c>
      <c r="W20" s="88">
        <v>0</v>
      </c>
      <c r="X20" s="85">
        <f t="shared" si="8"/>
        <v>0</v>
      </c>
      <c r="Y20" s="51" t="s">
        <v>133</v>
      </c>
      <c r="Z20" s="51" t="s">
        <v>133</v>
      </c>
      <c r="AA20" s="88">
        <f t="shared" si="1"/>
        <v>0</v>
      </c>
      <c r="AB20" s="88">
        <v>0</v>
      </c>
      <c r="AC20" s="85">
        <f t="shared" si="3"/>
        <v>0</v>
      </c>
      <c r="AD20" s="119" t="s">
        <v>133</v>
      </c>
      <c r="AE20" s="119" t="s">
        <v>133</v>
      </c>
      <c r="AF20" s="88">
        <f t="shared" si="2"/>
        <v>0.3</v>
      </c>
      <c r="AG20" s="88">
        <v>0.3</v>
      </c>
      <c r="AH20" s="102">
        <f t="shared" si="4"/>
        <v>1</v>
      </c>
      <c r="AI20" s="51" t="s">
        <v>134</v>
      </c>
      <c r="AJ20" s="51" t="s">
        <v>135</v>
      </c>
      <c r="AK20" s="88">
        <f t="shared" si="5"/>
        <v>0.7</v>
      </c>
      <c r="AL20" s="88">
        <v>0.7</v>
      </c>
      <c r="AM20" s="102">
        <f t="shared" si="6"/>
        <v>1</v>
      </c>
      <c r="AN20" s="51" t="s">
        <v>136</v>
      </c>
      <c r="AO20" s="51" t="s">
        <v>135</v>
      </c>
      <c r="AP20" s="111">
        <f t="shared" si="7"/>
        <v>1</v>
      </c>
      <c r="AQ20" s="111">
        <f>IFERROR(SUM(W20,AB20,AG20,AL20),0)</f>
        <v>1</v>
      </c>
      <c r="AR20" s="85">
        <f t="shared" si="9"/>
        <v>1</v>
      </c>
      <c r="AS20" s="76" t="s">
        <v>137</v>
      </c>
    </row>
    <row r="21" spans="1:45" s="32" customFormat="1" ht="299.25">
      <c r="A21" s="22">
        <v>3</v>
      </c>
      <c r="B21" s="22" t="s">
        <v>65</v>
      </c>
      <c r="C21" s="26" t="s">
        <v>138</v>
      </c>
      <c r="D21" s="21" t="s">
        <v>139</v>
      </c>
      <c r="E21" s="22" t="s">
        <v>68</v>
      </c>
      <c r="F21" s="21" t="s">
        <v>140</v>
      </c>
      <c r="G21" s="21" t="s">
        <v>141</v>
      </c>
      <c r="H21" s="50">
        <v>1</v>
      </c>
      <c r="I21" s="22" t="s">
        <v>98</v>
      </c>
      <c r="J21" s="21" t="s">
        <v>142</v>
      </c>
      <c r="K21" s="111">
        <v>1</v>
      </c>
      <c r="L21" s="111">
        <v>1</v>
      </c>
      <c r="M21" s="111">
        <v>1</v>
      </c>
      <c r="N21" s="111">
        <v>1</v>
      </c>
      <c r="O21" s="111">
        <v>1</v>
      </c>
      <c r="P21" s="22" t="s">
        <v>72</v>
      </c>
      <c r="Q21" s="21" t="s">
        <v>143</v>
      </c>
      <c r="R21" s="22" t="s">
        <v>74</v>
      </c>
      <c r="S21" s="21" t="s">
        <v>144</v>
      </c>
      <c r="T21" s="21" t="s">
        <v>145</v>
      </c>
      <c r="U21" s="21" t="s">
        <v>77</v>
      </c>
      <c r="V21" s="86">
        <f t="shared" si="0"/>
        <v>1</v>
      </c>
      <c r="W21" s="87">
        <v>1</v>
      </c>
      <c r="X21" s="85">
        <f t="shared" si="8"/>
        <v>1</v>
      </c>
      <c r="Y21" s="79" t="s">
        <v>146</v>
      </c>
      <c r="Z21" s="78" t="s">
        <v>147</v>
      </c>
      <c r="AA21" s="86">
        <f t="shared" si="1"/>
        <v>1</v>
      </c>
      <c r="AB21" s="87">
        <v>1</v>
      </c>
      <c r="AC21" s="85">
        <f t="shared" si="3"/>
        <v>1</v>
      </c>
      <c r="AD21" s="79" t="s">
        <v>148</v>
      </c>
      <c r="AE21" s="79" t="s">
        <v>149</v>
      </c>
      <c r="AF21" s="86">
        <f t="shared" si="2"/>
        <v>1</v>
      </c>
      <c r="AG21" s="86">
        <v>1</v>
      </c>
      <c r="AH21" s="85">
        <f t="shared" si="4"/>
        <v>1</v>
      </c>
      <c r="AI21" s="54" t="s">
        <v>150</v>
      </c>
      <c r="AJ21" s="54" t="s">
        <v>151</v>
      </c>
      <c r="AK21" s="86">
        <f t="shared" si="5"/>
        <v>1</v>
      </c>
      <c r="AL21" s="86">
        <v>1</v>
      </c>
      <c r="AM21" s="85">
        <f t="shared" si="6"/>
        <v>1</v>
      </c>
      <c r="AN21" s="54" t="s">
        <v>152</v>
      </c>
      <c r="AO21" s="54" t="s">
        <v>153</v>
      </c>
      <c r="AP21" s="86">
        <f t="shared" si="7"/>
        <v>1</v>
      </c>
      <c r="AQ21" s="87">
        <f>IFERROR(AVERAGE(W21,AB21,AG21,AL21)*1,0)</f>
        <v>1</v>
      </c>
      <c r="AR21" s="85">
        <f t="shared" si="9"/>
        <v>1</v>
      </c>
      <c r="AS21" s="76" t="s">
        <v>83</v>
      </c>
    </row>
    <row r="22" spans="1:45" s="32" customFormat="1" ht="169.5" customHeight="1">
      <c r="A22" s="22">
        <v>3</v>
      </c>
      <c r="B22" s="22" t="s">
        <v>65</v>
      </c>
      <c r="C22" s="53">
        <v>7</v>
      </c>
      <c r="D22" s="52" t="s">
        <v>154</v>
      </c>
      <c r="E22" s="53" t="s">
        <v>68</v>
      </c>
      <c r="F22" s="52" t="s">
        <v>155</v>
      </c>
      <c r="G22" s="52" t="s">
        <v>156</v>
      </c>
      <c r="H22" s="55">
        <v>1</v>
      </c>
      <c r="I22" s="22" t="s">
        <v>98</v>
      </c>
      <c r="J22" s="52" t="s">
        <v>155</v>
      </c>
      <c r="K22" s="116">
        <v>1</v>
      </c>
      <c r="L22" s="116">
        <v>1</v>
      </c>
      <c r="M22" s="116">
        <v>1</v>
      </c>
      <c r="N22" s="116">
        <v>1</v>
      </c>
      <c r="O22" s="116">
        <v>1</v>
      </c>
      <c r="P22" s="53" t="s">
        <v>72</v>
      </c>
      <c r="Q22" s="21" t="s">
        <v>130</v>
      </c>
      <c r="R22" s="21" t="s">
        <v>157</v>
      </c>
      <c r="S22" s="21" t="s">
        <v>158</v>
      </c>
      <c r="T22" s="32" t="s">
        <v>159</v>
      </c>
      <c r="U22" s="56" t="s">
        <v>160</v>
      </c>
      <c r="V22" s="89">
        <f t="shared" si="0"/>
        <v>1</v>
      </c>
      <c r="W22" s="90">
        <v>1</v>
      </c>
      <c r="X22" s="85">
        <f t="shared" si="8"/>
        <v>1</v>
      </c>
      <c r="Y22" s="79" t="s">
        <v>161</v>
      </c>
      <c r="Z22" s="78" t="s">
        <v>162</v>
      </c>
      <c r="AA22" s="89">
        <f t="shared" si="1"/>
        <v>1</v>
      </c>
      <c r="AB22" s="90">
        <v>1</v>
      </c>
      <c r="AC22" s="85">
        <f t="shared" si="3"/>
        <v>1</v>
      </c>
      <c r="AD22" s="76" t="s">
        <v>163</v>
      </c>
      <c r="AE22" s="76" t="s">
        <v>164</v>
      </c>
      <c r="AF22" s="86">
        <f t="shared" si="2"/>
        <v>1</v>
      </c>
      <c r="AG22" s="111">
        <v>1</v>
      </c>
      <c r="AH22" s="102">
        <f t="shared" si="4"/>
        <v>1</v>
      </c>
      <c r="AI22" s="22" t="s">
        <v>165</v>
      </c>
      <c r="AJ22" s="22" t="s">
        <v>166</v>
      </c>
      <c r="AK22" s="86">
        <f t="shared" si="5"/>
        <v>1</v>
      </c>
      <c r="AL22" s="111">
        <v>1</v>
      </c>
      <c r="AM22" s="102">
        <f t="shared" si="6"/>
        <v>1</v>
      </c>
      <c r="AN22" s="22" t="s">
        <v>167</v>
      </c>
      <c r="AO22" s="22" t="s">
        <v>168</v>
      </c>
      <c r="AP22" s="86">
        <f t="shared" si="7"/>
        <v>1</v>
      </c>
      <c r="AQ22" s="87">
        <f>IFERROR(AVERAGE(W22,AB22,AG22,AL22)*1,0)</f>
        <v>1</v>
      </c>
      <c r="AR22" s="85">
        <f t="shared" si="9"/>
        <v>1</v>
      </c>
      <c r="AS22" s="76" t="s">
        <v>169</v>
      </c>
    </row>
    <row r="23" spans="1:45" s="32" customFormat="1" ht="133.5">
      <c r="A23" s="22">
        <v>3</v>
      </c>
      <c r="B23" s="21" t="s">
        <v>170</v>
      </c>
      <c r="C23" s="26" t="s">
        <v>171</v>
      </c>
      <c r="D23" s="21" t="s">
        <v>172</v>
      </c>
      <c r="E23" s="22" t="s">
        <v>173</v>
      </c>
      <c r="F23" s="21" t="s">
        <v>174</v>
      </c>
      <c r="G23" s="21" t="s">
        <v>175</v>
      </c>
      <c r="H23" s="22">
        <v>1</v>
      </c>
      <c r="I23" s="22" t="s">
        <v>71</v>
      </c>
      <c r="J23" s="21" t="s">
        <v>176</v>
      </c>
      <c r="K23" s="83">
        <v>0</v>
      </c>
      <c r="L23" s="83">
        <v>0</v>
      </c>
      <c r="M23" s="83">
        <v>0</v>
      </c>
      <c r="N23" s="83">
        <v>1</v>
      </c>
      <c r="O23" s="83">
        <v>1</v>
      </c>
      <c r="P23" s="22" t="s">
        <v>177</v>
      </c>
      <c r="Q23" s="21" t="s">
        <v>143</v>
      </c>
      <c r="R23" s="21" t="s">
        <v>157</v>
      </c>
      <c r="S23" s="21" t="s">
        <v>178</v>
      </c>
      <c r="T23" s="21" t="s">
        <v>179</v>
      </c>
      <c r="U23" s="21" t="s">
        <v>180</v>
      </c>
      <c r="V23" s="83">
        <f>K23</f>
        <v>0</v>
      </c>
      <c r="W23" s="84">
        <v>0</v>
      </c>
      <c r="X23" s="85">
        <f t="shared" si="8"/>
        <v>0</v>
      </c>
      <c r="Y23" s="22" t="s">
        <v>181</v>
      </c>
      <c r="Z23" s="49" t="s">
        <v>133</v>
      </c>
      <c r="AA23" s="83">
        <f t="shared" si="1"/>
        <v>0</v>
      </c>
      <c r="AB23" s="84">
        <v>0</v>
      </c>
      <c r="AC23" s="85">
        <f t="shared" si="3"/>
        <v>0</v>
      </c>
      <c r="AD23" s="76" t="s">
        <v>93</v>
      </c>
      <c r="AE23" s="76" t="s">
        <v>93</v>
      </c>
      <c r="AF23" s="83">
        <f t="shared" si="2"/>
        <v>0</v>
      </c>
      <c r="AG23" s="88">
        <v>0</v>
      </c>
      <c r="AH23" s="102">
        <f t="shared" si="4"/>
        <v>0</v>
      </c>
      <c r="AI23" s="22" t="s">
        <v>93</v>
      </c>
      <c r="AJ23" s="22" t="s">
        <v>93</v>
      </c>
      <c r="AK23" s="83">
        <f t="shared" si="5"/>
        <v>1</v>
      </c>
      <c r="AL23" s="84">
        <v>1</v>
      </c>
      <c r="AM23" s="102">
        <f t="shared" si="6"/>
        <v>1</v>
      </c>
      <c r="AN23" s="22" t="s">
        <v>182</v>
      </c>
      <c r="AO23" s="22" t="s">
        <v>183</v>
      </c>
      <c r="AP23" s="84">
        <f t="shared" si="7"/>
        <v>1</v>
      </c>
      <c r="AQ23" s="88">
        <f>IFERROR(SUM(W23,AB23,AG23,AL23),0)</f>
        <v>1</v>
      </c>
      <c r="AR23" s="85">
        <f t="shared" si="9"/>
        <v>1</v>
      </c>
      <c r="AS23" s="76" t="s">
        <v>169</v>
      </c>
    </row>
    <row r="24" spans="1:45" s="5" customFormat="1" ht="15.75">
      <c r="A24" s="10"/>
      <c r="B24" s="10"/>
      <c r="C24" s="10"/>
      <c r="D24" s="13" t="s">
        <v>184</v>
      </c>
      <c r="E24" s="10"/>
      <c r="F24" s="10"/>
      <c r="G24" s="10"/>
      <c r="H24" s="10"/>
      <c r="I24" s="112"/>
      <c r="J24" s="10"/>
      <c r="K24" s="15"/>
      <c r="L24" s="15"/>
      <c r="M24" s="15"/>
      <c r="N24" s="15"/>
      <c r="O24" s="15"/>
      <c r="P24" s="10"/>
      <c r="Q24" s="10"/>
      <c r="R24" s="10"/>
      <c r="S24" s="10"/>
      <c r="T24" s="10"/>
      <c r="U24" s="10"/>
      <c r="V24" s="16"/>
      <c r="W24" s="16"/>
      <c r="X24" s="91">
        <f>AVERAGE(X16,X17,X18,X19,X21,X22)*80%</f>
        <v>0.8</v>
      </c>
      <c r="Y24" s="15"/>
      <c r="Z24" s="15"/>
      <c r="AA24" s="16"/>
      <c r="AB24" s="16"/>
      <c r="AC24" s="91">
        <f>AVERAGE(AC16,AC18,AC19,AC21,AC22)*80%</f>
        <v>0.8</v>
      </c>
      <c r="AD24" s="15"/>
      <c r="AE24" s="15"/>
      <c r="AF24" s="16"/>
      <c r="AG24" s="16"/>
      <c r="AH24" s="91">
        <f>AVERAGE(AH16,AH18,AH19,AH20,AH21,AH22)*80%</f>
        <v>0.8</v>
      </c>
      <c r="AI24" s="15"/>
      <c r="AJ24" s="15"/>
      <c r="AK24" s="16"/>
      <c r="AL24" s="16"/>
      <c r="AM24" s="91">
        <f>AVERAGE(AM16,AM18,AM20,AM21,AM22,AM23)*80%</f>
        <v>0.8</v>
      </c>
      <c r="AN24" s="10"/>
      <c r="AO24" s="10"/>
      <c r="AP24" s="16"/>
      <c r="AQ24" s="16"/>
      <c r="AR24" s="91">
        <f>AVERAGE(AR16,AR17,AR18,AR19,AR20,AR21,AR22,AR23)*80%</f>
        <v>0.8</v>
      </c>
      <c r="AS24" s="10"/>
    </row>
    <row r="25" spans="1:45" s="32" customFormat="1" ht="100.5" customHeight="1">
      <c r="A25" s="40">
        <v>3</v>
      </c>
      <c r="B25" s="28" t="s">
        <v>65</v>
      </c>
      <c r="C25" s="40" t="s">
        <v>185</v>
      </c>
      <c r="D25" s="28" t="s">
        <v>186</v>
      </c>
      <c r="E25" s="27" t="s">
        <v>173</v>
      </c>
      <c r="F25" s="27" t="s">
        <v>187</v>
      </c>
      <c r="G25" s="27" t="s">
        <v>188</v>
      </c>
      <c r="H25" s="57" t="s">
        <v>189</v>
      </c>
      <c r="I25" s="113" t="s">
        <v>98</v>
      </c>
      <c r="J25" s="27" t="s">
        <v>190</v>
      </c>
      <c r="K25" s="58" t="s">
        <v>133</v>
      </c>
      <c r="L25" s="58">
        <v>0.8</v>
      </c>
      <c r="M25" s="58" t="s">
        <v>133</v>
      </c>
      <c r="N25" s="58">
        <v>0.8</v>
      </c>
      <c r="O25" s="58">
        <v>0.8</v>
      </c>
      <c r="P25" s="27" t="s">
        <v>72</v>
      </c>
      <c r="Q25" s="59" t="s">
        <v>191</v>
      </c>
      <c r="R25" s="59" t="s">
        <v>157</v>
      </c>
      <c r="S25" s="27" t="s">
        <v>192</v>
      </c>
      <c r="T25" s="59" t="s">
        <v>193</v>
      </c>
      <c r="U25" s="59" t="s">
        <v>194</v>
      </c>
      <c r="V25" s="95">
        <v>0</v>
      </c>
      <c r="W25" s="100">
        <v>0</v>
      </c>
      <c r="X25" s="96">
        <f t="shared" ref="X25:X31" si="10">IFERROR(IF(W25/V25&gt;100%,100%,W25/V25),0)</f>
        <v>0</v>
      </c>
      <c r="Y25" s="27" t="s">
        <v>133</v>
      </c>
      <c r="Z25" s="27" t="s">
        <v>133</v>
      </c>
      <c r="AA25" s="95">
        <f>L25</f>
        <v>0.8</v>
      </c>
      <c r="AB25" s="100">
        <v>0.6</v>
      </c>
      <c r="AC25" s="96">
        <f t="shared" si="3"/>
        <v>0.74999999999999989</v>
      </c>
      <c r="AD25" s="59" t="s">
        <v>195</v>
      </c>
      <c r="AE25" s="59" t="s">
        <v>196</v>
      </c>
      <c r="AF25" s="95">
        <v>0</v>
      </c>
      <c r="AG25" s="100">
        <v>0</v>
      </c>
      <c r="AH25" s="103">
        <f t="shared" si="4"/>
        <v>0</v>
      </c>
      <c r="AI25" s="27" t="s">
        <v>93</v>
      </c>
      <c r="AJ25" s="27" t="s">
        <v>93</v>
      </c>
      <c r="AK25" s="95">
        <f>N25</f>
        <v>0.8</v>
      </c>
      <c r="AL25" s="131">
        <v>0.83</v>
      </c>
      <c r="AM25" s="103">
        <f t="shared" si="6"/>
        <v>1</v>
      </c>
      <c r="AN25" s="27" t="s">
        <v>197</v>
      </c>
      <c r="AO25" s="27" t="s">
        <v>198</v>
      </c>
      <c r="AP25" s="94">
        <f>O25</f>
        <v>0.8</v>
      </c>
      <c r="AQ25" s="94">
        <f>IFERROR(AVERAGE(AB25,AL25)*1,0)</f>
        <v>0.71499999999999997</v>
      </c>
      <c r="AR25" s="96">
        <f t="shared" ref="AR25:AR28" si="11">IF(AQ25/AP25&gt;100%,100%,AQ25/AP25)</f>
        <v>0.89374999999999993</v>
      </c>
      <c r="AS25" s="27" t="s">
        <v>199</v>
      </c>
    </row>
    <row r="26" spans="1:45" s="32" customFormat="1" ht="83.25" customHeight="1">
      <c r="A26" s="40">
        <v>3</v>
      </c>
      <c r="B26" s="28" t="s">
        <v>65</v>
      </c>
      <c r="C26" s="40" t="s">
        <v>200</v>
      </c>
      <c r="D26" s="27" t="s">
        <v>201</v>
      </c>
      <c r="E26" s="27" t="s">
        <v>173</v>
      </c>
      <c r="F26" s="27" t="s">
        <v>202</v>
      </c>
      <c r="G26" s="27" t="s">
        <v>203</v>
      </c>
      <c r="H26" s="60" t="s">
        <v>204</v>
      </c>
      <c r="I26" s="113" t="s">
        <v>71</v>
      </c>
      <c r="J26" s="27" t="s">
        <v>202</v>
      </c>
      <c r="K26" s="75">
        <v>0.57999999999999996</v>
      </c>
      <c r="L26" s="75">
        <v>0.22</v>
      </c>
      <c r="M26" s="75">
        <v>0.18</v>
      </c>
      <c r="N26" s="75">
        <v>0.02</v>
      </c>
      <c r="O26" s="61">
        <v>1</v>
      </c>
      <c r="P26" s="27" t="s">
        <v>72</v>
      </c>
      <c r="Q26" s="27" t="s">
        <v>143</v>
      </c>
      <c r="R26" s="27" t="s">
        <v>74</v>
      </c>
      <c r="S26" s="59" t="s">
        <v>205</v>
      </c>
      <c r="T26" s="59" t="s">
        <v>206</v>
      </c>
      <c r="U26" s="59" t="s">
        <v>207</v>
      </c>
      <c r="V26" s="94">
        <f>K26</f>
        <v>0.57999999999999996</v>
      </c>
      <c r="W26" s="100">
        <v>0.55800000000000005</v>
      </c>
      <c r="X26" s="96">
        <f t="shared" si="10"/>
        <v>0.96206896551724153</v>
      </c>
      <c r="Y26" s="27" t="s">
        <v>208</v>
      </c>
      <c r="Z26" s="59" t="s">
        <v>205</v>
      </c>
      <c r="AA26" s="95">
        <f>L26</f>
        <v>0.22</v>
      </c>
      <c r="AB26" s="103">
        <v>0.154</v>
      </c>
      <c r="AC26" s="96">
        <f t="shared" si="3"/>
        <v>0.7</v>
      </c>
      <c r="AD26" s="59" t="s">
        <v>209</v>
      </c>
      <c r="AE26" s="59" t="s">
        <v>210</v>
      </c>
      <c r="AF26" s="95">
        <f>M26</f>
        <v>0.18</v>
      </c>
      <c r="AG26" s="125">
        <v>0.16</v>
      </c>
      <c r="AH26" s="103">
        <f t="shared" si="4"/>
        <v>0.88888888888888895</v>
      </c>
      <c r="AI26" s="27" t="s">
        <v>211</v>
      </c>
      <c r="AJ26" s="27" t="s">
        <v>212</v>
      </c>
      <c r="AK26" s="95">
        <f>N26</f>
        <v>0.02</v>
      </c>
      <c r="AL26" s="95">
        <v>0.02</v>
      </c>
      <c r="AM26" s="103">
        <f t="shared" si="6"/>
        <v>1</v>
      </c>
      <c r="AN26" s="27" t="s">
        <v>213</v>
      </c>
      <c r="AO26" s="27" t="s">
        <v>214</v>
      </c>
      <c r="AP26" s="94">
        <f>O26</f>
        <v>1</v>
      </c>
      <c r="AQ26" s="100">
        <f>IFERROR(SUM(W26,AB26,AG26,AL26),0)</f>
        <v>0.89200000000000013</v>
      </c>
      <c r="AR26" s="96">
        <f t="shared" si="11"/>
        <v>0.89200000000000013</v>
      </c>
      <c r="AS26" s="27" t="s">
        <v>215</v>
      </c>
    </row>
    <row r="27" spans="1:45" s="32" customFormat="1" ht="117">
      <c r="A27" s="40">
        <v>3</v>
      </c>
      <c r="B27" s="28" t="s">
        <v>65</v>
      </c>
      <c r="C27" s="40" t="s">
        <v>216</v>
      </c>
      <c r="D27" s="27" t="s">
        <v>217</v>
      </c>
      <c r="E27" s="27" t="s">
        <v>173</v>
      </c>
      <c r="F27" s="27" t="s">
        <v>218</v>
      </c>
      <c r="G27" s="27" t="s">
        <v>219</v>
      </c>
      <c r="H27" s="40" t="s">
        <v>220</v>
      </c>
      <c r="I27" s="113" t="s">
        <v>71</v>
      </c>
      <c r="J27" s="27" t="s">
        <v>218</v>
      </c>
      <c r="K27" s="62">
        <v>0</v>
      </c>
      <c r="L27" s="62">
        <v>1</v>
      </c>
      <c r="M27" s="62">
        <v>0</v>
      </c>
      <c r="N27" s="62">
        <v>1</v>
      </c>
      <c r="O27" s="62">
        <v>2</v>
      </c>
      <c r="P27" s="27" t="s">
        <v>72</v>
      </c>
      <c r="Q27" s="27" t="s">
        <v>143</v>
      </c>
      <c r="R27" s="27" t="s">
        <v>74</v>
      </c>
      <c r="S27" s="59" t="s">
        <v>221</v>
      </c>
      <c r="T27" s="59" t="s">
        <v>221</v>
      </c>
      <c r="U27" s="27" t="s">
        <v>222</v>
      </c>
      <c r="V27" s="92">
        <f>K27</f>
        <v>0</v>
      </c>
      <c r="W27" s="107">
        <v>0</v>
      </c>
      <c r="X27" s="96">
        <f t="shared" si="10"/>
        <v>0</v>
      </c>
      <c r="Y27" s="27" t="s">
        <v>133</v>
      </c>
      <c r="Z27" s="27" t="s">
        <v>133</v>
      </c>
      <c r="AA27" s="92">
        <f>L27</f>
        <v>1</v>
      </c>
      <c r="AB27" s="107">
        <v>1</v>
      </c>
      <c r="AC27" s="96">
        <f t="shared" si="3"/>
        <v>1</v>
      </c>
      <c r="AD27" s="59" t="s">
        <v>223</v>
      </c>
      <c r="AE27" s="59" t="s">
        <v>224</v>
      </c>
      <c r="AF27" s="92">
        <f>M27</f>
        <v>0</v>
      </c>
      <c r="AG27" s="107">
        <v>0</v>
      </c>
      <c r="AH27" s="103">
        <f t="shared" si="4"/>
        <v>0</v>
      </c>
      <c r="AI27" s="27" t="s">
        <v>93</v>
      </c>
      <c r="AJ27" s="27" t="s">
        <v>93</v>
      </c>
      <c r="AK27" s="92">
        <f>N27</f>
        <v>1</v>
      </c>
      <c r="AL27" s="130">
        <v>1</v>
      </c>
      <c r="AM27" s="103">
        <f t="shared" si="6"/>
        <v>1</v>
      </c>
      <c r="AN27" s="129" t="s">
        <v>225</v>
      </c>
      <c r="AO27" s="27" t="s">
        <v>214</v>
      </c>
      <c r="AP27" s="93">
        <f>O27</f>
        <v>2</v>
      </c>
      <c r="AQ27" s="107">
        <f>IFERROR(SUM(W27,AB27,AG27,AL27),0)</f>
        <v>2</v>
      </c>
      <c r="AR27" s="96">
        <f t="shared" si="11"/>
        <v>1</v>
      </c>
      <c r="AS27" s="27" t="s">
        <v>83</v>
      </c>
    </row>
    <row r="28" spans="1:45" s="32" customFormat="1" ht="150">
      <c r="A28" s="40">
        <v>3</v>
      </c>
      <c r="B28" s="28" t="s">
        <v>65</v>
      </c>
      <c r="C28" s="40" t="s">
        <v>226</v>
      </c>
      <c r="D28" s="59" t="s">
        <v>227</v>
      </c>
      <c r="E28" s="59" t="s">
        <v>173</v>
      </c>
      <c r="F28" s="59" t="s">
        <v>228</v>
      </c>
      <c r="G28" s="59" t="s">
        <v>229</v>
      </c>
      <c r="H28" s="59" t="s">
        <v>230</v>
      </c>
      <c r="I28" s="40" t="s">
        <v>71</v>
      </c>
      <c r="J28" s="59" t="s">
        <v>228</v>
      </c>
      <c r="K28" s="63">
        <v>1</v>
      </c>
      <c r="L28" s="63">
        <v>0</v>
      </c>
      <c r="M28" s="63">
        <v>0</v>
      </c>
      <c r="N28" s="63">
        <v>0</v>
      </c>
      <c r="O28" s="63">
        <v>1</v>
      </c>
      <c r="P28" s="59" t="s">
        <v>72</v>
      </c>
      <c r="Q28" s="59" t="s">
        <v>231</v>
      </c>
      <c r="R28" s="59" t="s">
        <v>157</v>
      </c>
      <c r="S28" s="59" t="s">
        <v>232</v>
      </c>
      <c r="T28" s="59" t="s">
        <v>233</v>
      </c>
      <c r="U28" s="59" t="s">
        <v>234</v>
      </c>
      <c r="V28" s="95">
        <f>K28</f>
        <v>1</v>
      </c>
      <c r="W28" s="100">
        <v>1</v>
      </c>
      <c r="X28" s="96">
        <f t="shared" si="10"/>
        <v>1</v>
      </c>
      <c r="Y28" s="27" t="s">
        <v>235</v>
      </c>
      <c r="Z28" s="27" t="s">
        <v>236</v>
      </c>
      <c r="AA28" s="95">
        <f>L28</f>
        <v>0</v>
      </c>
      <c r="AB28" s="100">
        <v>0</v>
      </c>
      <c r="AC28" s="96">
        <f t="shared" si="3"/>
        <v>0</v>
      </c>
      <c r="AD28" s="59" t="s">
        <v>93</v>
      </c>
      <c r="AE28" s="59" t="s">
        <v>93</v>
      </c>
      <c r="AF28" s="95">
        <f>M28</f>
        <v>0</v>
      </c>
      <c r="AG28" s="100">
        <v>0</v>
      </c>
      <c r="AH28" s="103">
        <f t="shared" si="4"/>
        <v>0</v>
      </c>
      <c r="AI28" s="27" t="s">
        <v>93</v>
      </c>
      <c r="AJ28" s="27" t="s">
        <v>93</v>
      </c>
      <c r="AK28" s="95">
        <f>N28</f>
        <v>0</v>
      </c>
      <c r="AL28" s="100">
        <v>0</v>
      </c>
      <c r="AM28" s="103">
        <f t="shared" si="6"/>
        <v>0</v>
      </c>
      <c r="AN28" s="27" t="s">
        <v>93</v>
      </c>
      <c r="AO28" s="27" t="s">
        <v>93</v>
      </c>
      <c r="AP28" s="95">
        <f>O28</f>
        <v>1</v>
      </c>
      <c r="AQ28" s="100">
        <f>IFERROR(SUM(W28,AB28,AG28,AL28),0)</f>
        <v>1</v>
      </c>
      <c r="AR28" s="96">
        <f t="shared" si="11"/>
        <v>1</v>
      </c>
      <c r="AS28" s="27" t="s">
        <v>83</v>
      </c>
    </row>
    <row r="29" spans="1:45" s="32" customFormat="1" ht="133.5">
      <c r="A29" s="40">
        <v>3</v>
      </c>
      <c r="B29" s="28" t="s">
        <v>65</v>
      </c>
      <c r="C29" s="40" t="s">
        <v>237</v>
      </c>
      <c r="D29" s="64" t="s">
        <v>238</v>
      </c>
      <c r="E29" s="59" t="s">
        <v>173</v>
      </c>
      <c r="F29" s="59" t="s">
        <v>239</v>
      </c>
      <c r="G29" s="59" t="s">
        <v>240</v>
      </c>
      <c r="H29" s="59" t="s">
        <v>241</v>
      </c>
      <c r="I29" s="40" t="s">
        <v>98</v>
      </c>
      <c r="J29" s="59" t="s">
        <v>242</v>
      </c>
      <c r="K29" s="63">
        <v>1</v>
      </c>
      <c r="L29" s="63">
        <v>1</v>
      </c>
      <c r="M29" s="63">
        <v>1</v>
      </c>
      <c r="N29" s="63">
        <v>1</v>
      </c>
      <c r="O29" s="63">
        <v>1</v>
      </c>
      <c r="P29" s="59" t="s">
        <v>243</v>
      </c>
      <c r="Q29" s="59" t="s">
        <v>231</v>
      </c>
      <c r="R29" s="59" t="s">
        <v>157</v>
      </c>
      <c r="S29" s="59" t="s">
        <v>232</v>
      </c>
      <c r="T29" s="59" t="s">
        <v>233</v>
      </c>
      <c r="U29" s="59" t="s">
        <v>234</v>
      </c>
      <c r="V29" s="95">
        <f>K29</f>
        <v>1</v>
      </c>
      <c r="W29" s="100">
        <v>1</v>
      </c>
      <c r="X29" s="96">
        <f t="shared" si="10"/>
        <v>1</v>
      </c>
      <c r="Y29" s="27" t="s">
        <v>235</v>
      </c>
      <c r="Z29" s="27" t="s">
        <v>244</v>
      </c>
      <c r="AA29" s="95">
        <f>L29</f>
        <v>1</v>
      </c>
      <c r="AB29" s="100">
        <v>1</v>
      </c>
      <c r="AC29" s="96">
        <f t="shared" si="3"/>
        <v>1</v>
      </c>
      <c r="AD29" s="59" t="s">
        <v>245</v>
      </c>
      <c r="AE29" s="59" t="s">
        <v>246</v>
      </c>
      <c r="AF29" s="95">
        <f>M29</f>
        <v>1</v>
      </c>
      <c r="AG29" s="57">
        <v>1</v>
      </c>
      <c r="AH29" s="103">
        <f t="shared" si="4"/>
        <v>1</v>
      </c>
      <c r="AI29" s="27" t="s">
        <v>245</v>
      </c>
      <c r="AJ29" s="27" t="s">
        <v>247</v>
      </c>
      <c r="AK29" s="95">
        <f>N29</f>
        <v>1</v>
      </c>
      <c r="AL29" s="95">
        <v>1</v>
      </c>
      <c r="AM29" s="103">
        <f t="shared" si="6"/>
        <v>1</v>
      </c>
      <c r="AN29" s="27" t="s">
        <v>248</v>
      </c>
      <c r="AO29" s="27" t="s">
        <v>249</v>
      </c>
      <c r="AP29" s="95">
        <f>O29</f>
        <v>1</v>
      </c>
      <c r="AQ29" s="100">
        <f>IFERROR(AVERAGE(W29,AB29,AG29,AL29)*1,0)</f>
        <v>1</v>
      </c>
      <c r="AR29" s="96">
        <f>IF(AQ28/AP28&gt;100%,100%,AQ28/AP28)</f>
        <v>1</v>
      </c>
      <c r="AS29" s="27" t="s">
        <v>83</v>
      </c>
    </row>
    <row r="30" spans="1:45" s="32" customFormat="1" ht="117">
      <c r="A30" s="40">
        <v>3</v>
      </c>
      <c r="B30" s="28" t="s">
        <v>65</v>
      </c>
      <c r="C30" s="65" t="s">
        <v>250</v>
      </c>
      <c r="D30" s="66" t="s">
        <v>251</v>
      </c>
      <c r="E30" s="66" t="s">
        <v>173</v>
      </c>
      <c r="F30" s="66" t="s">
        <v>252</v>
      </c>
      <c r="G30" s="66" t="s">
        <v>253</v>
      </c>
      <c r="H30" s="66" t="s">
        <v>191</v>
      </c>
      <c r="I30" s="65" t="s">
        <v>71</v>
      </c>
      <c r="J30" s="66" t="s">
        <v>252</v>
      </c>
      <c r="K30" s="67">
        <v>0</v>
      </c>
      <c r="L30" s="67">
        <v>1</v>
      </c>
      <c r="M30" s="67">
        <v>0</v>
      </c>
      <c r="N30" s="67">
        <v>0</v>
      </c>
      <c r="O30" s="68">
        <v>1</v>
      </c>
      <c r="P30" s="66" t="s">
        <v>72</v>
      </c>
      <c r="Q30" s="69" t="s">
        <v>254</v>
      </c>
      <c r="R30" s="27" t="s">
        <v>74</v>
      </c>
      <c r="S30" s="69" t="s">
        <v>252</v>
      </c>
      <c r="T30" s="69" t="s">
        <v>255</v>
      </c>
      <c r="U30" s="69" t="s">
        <v>256</v>
      </c>
      <c r="V30" s="92">
        <f>K30</f>
        <v>0</v>
      </c>
      <c r="W30" s="108">
        <v>0</v>
      </c>
      <c r="X30" s="96">
        <f t="shared" si="10"/>
        <v>0</v>
      </c>
      <c r="Y30" s="66" t="s">
        <v>181</v>
      </c>
      <c r="Z30" s="66" t="s">
        <v>181</v>
      </c>
      <c r="AA30" s="97">
        <v>1</v>
      </c>
      <c r="AB30" s="106">
        <v>1</v>
      </c>
      <c r="AC30" s="96">
        <f t="shared" si="3"/>
        <v>1</v>
      </c>
      <c r="AD30" s="69" t="s">
        <v>257</v>
      </c>
      <c r="AE30" s="69" t="s">
        <v>258</v>
      </c>
      <c r="AF30" s="105">
        <v>0</v>
      </c>
      <c r="AG30" s="106">
        <v>0</v>
      </c>
      <c r="AH30" s="103">
        <f t="shared" si="4"/>
        <v>0</v>
      </c>
      <c r="AI30" s="70" t="s">
        <v>93</v>
      </c>
      <c r="AJ30" s="70" t="s">
        <v>93</v>
      </c>
      <c r="AK30" s="105">
        <v>0</v>
      </c>
      <c r="AL30" s="106">
        <v>0</v>
      </c>
      <c r="AM30" s="103">
        <f t="shared" si="6"/>
        <v>0</v>
      </c>
      <c r="AN30" s="70" t="s">
        <v>93</v>
      </c>
      <c r="AO30" s="70" t="s">
        <v>93</v>
      </c>
      <c r="AP30" s="97">
        <v>1</v>
      </c>
      <c r="AQ30" s="107">
        <f>IFERROR(SUM(W30,AB30,AG30,AL30),0)</f>
        <v>1</v>
      </c>
      <c r="AR30" s="96">
        <f>IF(AQ30/AP30&gt;100%,100%,AQ30/AP30)</f>
        <v>1</v>
      </c>
      <c r="AS30" s="27" t="s">
        <v>83</v>
      </c>
    </row>
    <row r="31" spans="1:45" s="32" customFormat="1" ht="117">
      <c r="A31" s="40">
        <v>3</v>
      </c>
      <c r="B31" s="28" t="s">
        <v>65</v>
      </c>
      <c r="C31" s="71" t="s">
        <v>259</v>
      </c>
      <c r="D31" s="70" t="s">
        <v>260</v>
      </c>
      <c r="E31" s="70" t="s">
        <v>173</v>
      </c>
      <c r="F31" s="70" t="s">
        <v>261</v>
      </c>
      <c r="G31" s="70" t="s">
        <v>262</v>
      </c>
      <c r="H31" s="70" t="s">
        <v>191</v>
      </c>
      <c r="I31" s="114" t="s">
        <v>71</v>
      </c>
      <c r="J31" s="72" t="s">
        <v>261</v>
      </c>
      <c r="K31" s="73">
        <v>0</v>
      </c>
      <c r="L31" s="73">
        <v>0</v>
      </c>
      <c r="M31" s="73">
        <v>0</v>
      </c>
      <c r="N31" s="73">
        <v>1</v>
      </c>
      <c r="O31" s="74">
        <v>1</v>
      </c>
      <c r="P31" s="70" t="s">
        <v>72</v>
      </c>
      <c r="Q31" s="69" t="s">
        <v>254</v>
      </c>
      <c r="R31" s="27" t="s">
        <v>74</v>
      </c>
      <c r="S31" s="69" t="s">
        <v>263</v>
      </c>
      <c r="T31" s="69" t="s">
        <v>264</v>
      </c>
      <c r="U31" s="69" t="s">
        <v>256</v>
      </c>
      <c r="V31" s="92">
        <f>K31</f>
        <v>0</v>
      </c>
      <c r="W31" s="108">
        <v>0</v>
      </c>
      <c r="X31" s="96">
        <f t="shared" si="10"/>
        <v>0</v>
      </c>
      <c r="Y31" s="70" t="s">
        <v>181</v>
      </c>
      <c r="Z31" s="70" t="s">
        <v>181</v>
      </c>
      <c r="AA31" s="105">
        <f>L31</f>
        <v>0</v>
      </c>
      <c r="AB31" s="106">
        <v>0</v>
      </c>
      <c r="AC31" s="96">
        <f t="shared" si="3"/>
        <v>0</v>
      </c>
      <c r="AD31" s="69" t="s">
        <v>93</v>
      </c>
      <c r="AE31" s="69" t="s">
        <v>93</v>
      </c>
      <c r="AF31" s="105">
        <f>M31</f>
        <v>0</v>
      </c>
      <c r="AG31" s="106">
        <v>0</v>
      </c>
      <c r="AH31" s="103">
        <f t="shared" si="4"/>
        <v>0</v>
      </c>
      <c r="AI31" s="70" t="s">
        <v>93</v>
      </c>
      <c r="AJ31" s="70" t="s">
        <v>93</v>
      </c>
      <c r="AK31" s="105">
        <f>N31</f>
        <v>1</v>
      </c>
      <c r="AL31" s="106">
        <v>1</v>
      </c>
      <c r="AM31" s="103">
        <f t="shared" si="6"/>
        <v>1</v>
      </c>
      <c r="AN31" s="70" t="s">
        <v>265</v>
      </c>
      <c r="AO31" s="70" t="s">
        <v>266</v>
      </c>
      <c r="AP31" s="97">
        <f>O31</f>
        <v>1</v>
      </c>
      <c r="AQ31" s="107">
        <v>1</v>
      </c>
      <c r="AR31" s="98">
        <f t="shared" ref="AR31" si="12">IF(AQ31/AP31&gt;100%,100%,AQ31/AP31)</f>
        <v>1</v>
      </c>
      <c r="AS31" s="70" t="s">
        <v>137</v>
      </c>
    </row>
    <row r="32" spans="1:45" s="5" customFormat="1" ht="17.25">
      <c r="A32" s="10"/>
      <c r="B32" s="10"/>
      <c r="C32" s="10"/>
      <c r="D32" s="11" t="s">
        <v>267</v>
      </c>
      <c r="E32" s="11"/>
      <c r="F32" s="11"/>
      <c r="G32" s="11"/>
      <c r="H32" s="11"/>
      <c r="I32" s="11"/>
      <c r="J32" s="11"/>
      <c r="K32" s="12"/>
      <c r="L32" s="12"/>
      <c r="M32" s="12"/>
      <c r="N32" s="12"/>
      <c r="O32" s="12"/>
      <c r="P32" s="11"/>
      <c r="Q32" s="11"/>
      <c r="R32" s="11"/>
      <c r="S32" s="10"/>
      <c r="T32" s="10"/>
      <c r="U32" s="10"/>
      <c r="V32" s="12"/>
      <c r="W32" s="12"/>
      <c r="X32" s="81">
        <f>AVERAGE(X26,X28,X29)*20%</f>
        <v>0.19747126436781612</v>
      </c>
      <c r="Y32" s="10"/>
      <c r="Z32" s="10"/>
      <c r="AA32" s="12"/>
      <c r="AB32" s="12"/>
      <c r="AC32" s="104">
        <f>AVERAGE(AC25,AC26,AC27,AC29,AC30)*20%</f>
        <v>0.17799999999999999</v>
      </c>
      <c r="AD32" s="10"/>
      <c r="AE32" s="10"/>
      <c r="AF32" s="12"/>
      <c r="AG32" s="12"/>
      <c r="AH32" s="104">
        <f>AVERAGE(AH26,AH29)*20%</f>
        <v>0.18888888888888888</v>
      </c>
      <c r="AI32" s="10"/>
      <c r="AJ32" s="10"/>
      <c r="AK32" s="12"/>
      <c r="AL32" s="12"/>
      <c r="AM32" s="104">
        <f>AVERAGE(AM25,AM26,AM27,AM29,AM31)*20%</f>
        <v>0.2</v>
      </c>
      <c r="AN32" s="10"/>
      <c r="AO32" s="10"/>
      <c r="AP32" s="17"/>
      <c r="AQ32" s="17"/>
      <c r="AR32" s="91">
        <f>AVERAGE(AR25,AR26,AR27,AR28,AR29,AR30,AR31)*20%</f>
        <v>0.19387857142857146</v>
      </c>
      <c r="AS32" s="10"/>
    </row>
    <row r="33" spans="1:45" s="9" customFormat="1" ht="20.25">
      <c r="A33" s="6"/>
      <c r="B33" s="6"/>
      <c r="C33" s="6"/>
      <c r="D33" s="7" t="s">
        <v>268</v>
      </c>
      <c r="E33" s="6"/>
      <c r="F33" s="6"/>
      <c r="G33" s="6"/>
      <c r="H33" s="6"/>
      <c r="I33" s="6"/>
      <c r="J33" s="6"/>
      <c r="K33" s="8"/>
      <c r="L33" s="8"/>
      <c r="M33" s="8"/>
      <c r="N33" s="8"/>
      <c r="O33" s="8"/>
      <c r="P33" s="6"/>
      <c r="Q33" s="6"/>
      <c r="R33" s="6"/>
      <c r="S33" s="6"/>
      <c r="T33" s="6"/>
      <c r="U33" s="6"/>
      <c r="V33" s="8"/>
      <c r="W33" s="8"/>
      <c r="X33" s="82">
        <f>X24+X32</f>
        <v>0.99747126436781619</v>
      </c>
      <c r="Y33" s="6"/>
      <c r="Z33" s="6"/>
      <c r="AA33" s="8"/>
      <c r="AB33" s="8"/>
      <c r="AC33" s="82">
        <f>AC24+AC32</f>
        <v>0.97799999999999998</v>
      </c>
      <c r="AD33" s="6"/>
      <c r="AE33" s="6"/>
      <c r="AF33" s="8"/>
      <c r="AG33" s="8"/>
      <c r="AH33" s="82">
        <f>AH24+AH32</f>
        <v>0.98888888888888893</v>
      </c>
      <c r="AI33" s="6"/>
      <c r="AJ33" s="6"/>
      <c r="AK33" s="8"/>
      <c r="AL33" s="8"/>
      <c r="AM33" s="82">
        <f>AM24+AM32</f>
        <v>1</v>
      </c>
      <c r="AN33" s="6"/>
      <c r="AO33" s="6"/>
      <c r="AP33" s="18"/>
      <c r="AQ33" s="18"/>
      <c r="AR33" s="99">
        <f>AR24+AR32</f>
        <v>0.9938785714285715</v>
      </c>
      <c r="AS33" s="6"/>
    </row>
  </sheetData>
  <mergeCells count="24">
    <mergeCell ref="V13:Z14"/>
    <mergeCell ref="AA13:AE14"/>
    <mergeCell ref="AF13:AJ14"/>
    <mergeCell ref="AK13:AO14"/>
    <mergeCell ref="AP13:AS14"/>
    <mergeCell ref="A13:B14"/>
    <mergeCell ref="A1:J1"/>
    <mergeCell ref="K1:O1"/>
    <mergeCell ref="C13:E14"/>
    <mergeCell ref="F13:P14"/>
    <mergeCell ref="A2:J2"/>
    <mergeCell ref="A4:C11"/>
    <mergeCell ref="D4:D11"/>
    <mergeCell ref="S13:U14"/>
    <mergeCell ref="E4:J4"/>
    <mergeCell ref="G5:J5"/>
    <mergeCell ref="G6:J6"/>
    <mergeCell ref="G7:J7"/>
    <mergeCell ref="G8:J8"/>
    <mergeCell ref="Q13:Q15"/>
    <mergeCell ref="R13:R15"/>
    <mergeCell ref="G9:J9"/>
    <mergeCell ref="G10:J10"/>
    <mergeCell ref="G11:J11"/>
  </mergeCells>
  <phoneticPr fontId="14" type="noConversion"/>
  <dataValidations count="1">
    <dataValidation allowBlank="1" showInputMessage="1" showErrorMessage="1" error="Escriba un texto " promptTitle="Cualquier contenido" sqref="E15 E3:E12" xr:uid="{AB2F453D-9BA8-4F99-93AD-20B9F2FA7BA6}"/>
  </dataValidations>
  <hyperlinks>
    <hyperlink ref="Z19" r:id="rId1" display="https://gobiernobogota.sharepoint.com/:f:/s/grOficinaAsesoradePlaneacion/EqrYQDfmlQtIjkUgLG1NReABTwFrnf8lJzwOD-eR42PemA?e=GJP1ks" xr:uid="{91D4C4BA-35F3-4F79-ACCA-76AD6405CD2E}"/>
    <hyperlink ref="Z21" r:id="rId2" xr:uid="{81D7D7EB-C96A-47DC-9B46-D8D65C195F50}"/>
    <hyperlink ref="Z17" r:id="rId3" display="Meta 2" xr:uid="{2E841B3D-309C-4D55-AFF0-8A998728C437}"/>
  </hyperlinks>
  <pageMargins left="0.7" right="0.7" top="0.75" bottom="0.75" header="0.3" footer="0.3"/>
  <pageSetup paperSize="9" orientation="portrait" r:id="rId4"/>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E13:E14 E32:E1048576 E23:E24</xm:sqref>
        </x14:dataValidation>
        <x14:dataValidation type="list" allowBlank="1" showInputMessage="1" showErrorMessage="1" xr:uid="{188A35B9-5011-475E-9BC5-F80C130E6708}">
          <x14:formula1>
            <xm:f>Listas!$D$1:$D$20</xm:f>
          </x14:formula1>
          <xm:sqref>Q16:Q23</xm:sqref>
        </x14:dataValidation>
        <x14:dataValidation type="list" allowBlank="1" showInputMessage="1" showErrorMessage="1" xr:uid="{7DA81430-7AFC-4B0D-A630-84A0186D7298}">
          <x14:formula1>
            <xm:f>Listas!$F$1:$F$12</xm:f>
          </x14:formula1>
          <xm:sqref>R16:R23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269</v>
      </c>
      <c r="D1" s="46" t="s">
        <v>270</v>
      </c>
    </row>
    <row r="2" spans="2:4">
      <c r="B2" s="45" t="s">
        <v>271</v>
      </c>
      <c r="D2" s="46" t="s">
        <v>272</v>
      </c>
    </row>
    <row r="3" spans="2:4" ht="45">
      <c r="B3" s="45" t="s">
        <v>130</v>
      </c>
      <c r="D3" s="46" t="s">
        <v>273</v>
      </c>
    </row>
    <row r="4" spans="2:4" ht="30">
      <c r="B4" s="45" t="s">
        <v>274</v>
      </c>
      <c r="D4" s="46" t="s">
        <v>275</v>
      </c>
    </row>
    <row r="5" spans="2:4" ht="30">
      <c r="B5" s="45" t="s">
        <v>276</v>
      </c>
      <c r="D5" s="46" t="s">
        <v>277</v>
      </c>
    </row>
    <row r="6" spans="2:4" ht="30">
      <c r="B6" s="45" t="s">
        <v>143</v>
      </c>
      <c r="D6" s="46" t="s">
        <v>278</v>
      </c>
    </row>
    <row r="7" spans="2:4" ht="45">
      <c r="B7" s="45" t="s">
        <v>231</v>
      </c>
      <c r="D7" s="46" t="s">
        <v>279</v>
      </c>
    </row>
    <row r="8" spans="2:4" ht="45">
      <c r="B8" s="45" t="s">
        <v>280</v>
      </c>
      <c r="D8" s="46" t="s">
        <v>281</v>
      </c>
    </row>
    <row r="9" spans="2:4" ht="30">
      <c r="B9" s="45" t="s">
        <v>282</v>
      </c>
      <c r="D9" s="46" t="s">
        <v>283</v>
      </c>
    </row>
    <row r="10" spans="2:4" ht="30">
      <c r="B10" s="45" t="s">
        <v>284</v>
      </c>
      <c r="D10" s="46" t="s">
        <v>285</v>
      </c>
    </row>
    <row r="11" spans="2:4" ht="30">
      <c r="B11" s="45" t="s">
        <v>286</v>
      </c>
      <c r="D11" s="46" t="s">
        <v>157</v>
      </c>
    </row>
    <row r="12" spans="2:4">
      <c r="B12" s="45" t="s">
        <v>254</v>
      </c>
      <c r="D12" s="46" t="s">
        <v>287</v>
      </c>
    </row>
    <row r="13" spans="2:4">
      <c r="B13" s="45" t="s">
        <v>288</v>
      </c>
    </row>
    <row r="14" spans="2:4">
      <c r="B14" s="45" t="s">
        <v>289</v>
      </c>
    </row>
    <row r="15" spans="2:4">
      <c r="B15" s="45" t="s">
        <v>73</v>
      </c>
    </row>
    <row r="16" spans="2:4">
      <c r="B16" s="45" t="s">
        <v>290</v>
      </c>
    </row>
    <row r="17" spans="2:2">
      <c r="B17" s="45" t="s">
        <v>291</v>
      </c>
    </row>
    <row r="18" spans="2:2">
      <c r="B18" s="45" t="s">
        <v>292</v>
      </c>
    </row>
    <row r="19" spans="2:2">
      <c r="B19" s="45"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62</v>
      </c>
      <c r="D1" s="45" t="s">
        <v>269</v>
      </c>
      <c r="F1" s="46" t="s">
        <v>270</v>
      </c>
    </row>
    <row r="2" spans="1:6" ht="30">
      <c r="A2" t="s">
        <v>68</v>
      </c>
      <c r="D2" s="45" t="s">
        <v>271</v>
      </c>
      <c r="F2" s="46" t="s">
        <v>272</v>
      </c>
    </row>
    <row r="3" spans="1:6" ht="75">
      <c r="A3" t="s">
        <v>293</v>
      </c>
      <c r="D3" s="45" t="s">
        <v>130</v>
      </c>
      <c r="F3" s="46" t="s">
        <v>273</v>
      </c>
    </row>
    <row r="4" spans="1:6" ht="60">
      <c r="A4" t="s">
        <v>173</v>
      </c>
      <c r="D4" s="45" t="s">
        <v>274</v>
      </c>
      <c r="F4" s="46" t="s">
        <v>275</v>
      </c>
    </row>
    <row r="5" spans="1:6" ht="45">
      <c r="D5" s="45" t="s">
        <v>276</v>
      </c>
      <c r="F5" s="46" t="s">
        <v>277</v>
      </c>
    </row>
    <row r="6" spans="1:6" ht="45">
      <c r="D6" s="45" t="s">
        <v>143</v>
      </c>
      <c r="F6" s="46" t="s">
        <v>278</v>
      </c>
    </row>
    <row r="7" spans="1:6" ht="60">
      <c r="D7" s="45" t="s">
        <v>231</v>
      </c>
      <c r="F7" s="46" t="s">
        <v>279</v>
      </c>
    </row>
    <row r="8" spans="1:6" ht="75">
      <c r="D8" s="45" t="s">
        <v>280</v>
      </c>
      <c r="F8" s="46" t="s">
        <v>281</v>
      </c>
    </row>
    <row r="9" spans="1:6" ht="45">
      <c r="D9" s="45" t="s">
        <v>282</v>
      </c>
      <c r="F9" s="46" t="s">
        <v>283</v>
      </c>
    </row>
    <row r="10" spans="1:6" ht="45">
      <c r="D10" s="45" t="s">
        <v>284</v>
      </c>
      <c r="F10" s="46" t="s">
        <v>285</v>
      </c>
    </row>
    <row r="11" spans="1:6" ht="45">
      <c r="D11" s="45" t="s">
        <v>286</v>
      </c>
      <c r="F11" s="46" t="s">
        <v>157</v>
      </c>
    </row>
    <row r="12" spans="1:6">
      <c r="D12" s="45" t="s">
        <v>254</v>
      </c>
      <c r="F12" s="46" t="s">
        <v>74</v>
      </c>
    </row>
    <row r="13" spans="1:6">
      <c r="D13" s="45" t="s">
        <v>288</v>
      </c>
    </row>
    <row r="14" spans="1:6">
      <c r="D14" s="45" t="s">
        <v>289</v>
      </c>
    </row>
    <row r="15" spans="1:6">
      <c r="D15" s="45" t="s">
        <v>73</v>
      </c>
    </row>
    <row r="16" spans="1:6">
      <c r="D16" s="45" t="s">
        <v>290</v>
      </c>
    </row>
    <row r="17" spans="4:4">
      <c r="D17" s="45" t="s">
        <v>291</v>
      </c>
    </row>
    <row r="18" spans="4:4">
      <c r="D18" s="45" t="s">
        <v>292</v>
      </c>
    </row>
    <row r="19" spans="4:4">
      <c r="D19" s="45" t="s">
        <v>116</v>
      </c>
    </row>
    <row r="20" spans="4:4">
      <c r="D20" s="45" t="s">
        <v>191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E63A31-805A-4517-AE85-65C4ED0E0BC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