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69" documentId="13_ncr:1_{FB15C534-E6B9-4370-804E-3FA40D8E99EC}" xr6:coauthVersionLast="47" xr6:coauthVersionMax="47" xr10:uidLastSave="{B684996A-6620-4D7D-AC01-F1AE4F640C55}"/>
  <bookViews>
    <workbookView xWindow="-120" yWindow="-120" windowWidth="20730" windowHeight="11040" xr2:uid="{82425007-B10C-4B30-B14E-E133B79C6502}"/>
  </bookViews>
  <sheets>
    <sheet name="Hoja1" sheetId="1" r:id="rId1"/>
    <sheet name="Hoja2" sheetId="3" state="hidden" r:id="rId2"/>
    <sheet name="Lista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4" i="1" l="1"/>
  <c r="AM34" i="1"/>
  <c r="AM26" i="1"/>
  <c r="AR33" i="1"/>
  <c r="AQ31" i="1"/>
  <c r="AL31" i="1"/>
  <c r="AQ27" i="1"/>
  <c r="AQ25" i="1"/>
  <c r="AR24" i="1"/>
  <c r="AQ22" i="1"/>
  <c r="AB31" i="1"/>
  <c r="AB32" i="1"/>
  <c r="AQ29" i="1"/>
  <c r="AQ28" i="1"/>
  <c r="AQ24" i="1"/>
  <c r="AQ23" i="1"/>
  <c r="AQ21" i="1"/>
  <c r="AQ20" i="1"/>
  <c r="AQ19" i="1"/>
  <c r="AQ18" i="1"/>
  <c r="AQ17" i="1"/>
  <c r="AQ16" i="1"/>
  <c r="AA33" i="1"/>
  <c r="AB33" i="1" s="1"/>
  <c r="AC33" i="1" s="1"/>
  <c r="AA32" i="1"/>
  <c r="AC32" i="1" s="1"/>
  <c r="W30" i="1"/>
  <c r="AA23" i="1"/>
  <c r="AC23" i="1" s="1"/>
  <c r="AP33" i="1"/>
  <c r="AK33" i="1"/>
  <c r="AM33" i="1" s="1"/>
  <c r="AF33" i="1"/>
  <c r="AG33" i="1" s="1"/>
  <c r="AH33" i="1" s="1"/>
  <c r="V33" i="1"/>
  <c r="W33" i="1" s="1"/>
  <c r="AP32" i="1"/>
  <c r="AK32" i="1"/>
  <c r="AL32" i="1" s="1"/>
  <c r="AM32" i="1" s="1"/>
  <c r="AF32" i="1"/>
  <c r="AG32" i="1" s="1"/>
  <c r="V32" i="1"/>
  <c r="W32" i="1" s="1"/>
  <c r="X32" i="1" s="1"/>
  <c r="AP31" i="1"/>
  <c r="AR31" i="1" s="1"/>
  <c r="AK31" i="1"/>
  <c r="AM31" i="1" s="1"/>
  <c r="AF31" i="1"/>
  <c r="AH31" i="1" s="1"/>
  <c r="AA31" i="1"/>
  <c r="AC31" i="1" s="1"/>
  <c r="V31" i="1"/>
  <c r="X31" i="1" s="1"/>
  <c r="AP30" i="1"/>
  <c r="AK30" i="1"/>
  <c r="AM30" i="1" s="1"/>
  <c r="AF30" i="1"/>
  <c r="AH30" i="1" s="1"/>
  <c r="AA30" i="1"/>
  <c r="AC30" i="1" s="1"/>
  <c r="V30" i="1"/>
  <c r="AP29" i="1"/>
  <c r="AR29" i="1" s="1"/>
  <c r="AK29" i="1"/>
  <c r="AM29" i="1" s="1"/>
  <c r="AF29" i="1"/>
  <c r="AH29" i="1" s="1"/>
  <c r="AA29" i="1"/>
  <c r="AC29" i="1" s="1"/>
  <c r="V29" i="1"/>
  <c r="X29" i="1" s="1"/>
  <c r="AP28" i="1"/>
  <c r="AR28" i="1" s="1"/>
  <c r="AK28" i="1"/>
  <c r="AM28" i="1" s="1"/>
  <c r="AF28" i="1"/>
  <c r="AH28" i="1" s="1"/>
  <c r="AH34" i="1" s="1"/>
  <c r="AA28" i="1"/>
  <c r="AC28" i="1" s="1"/>
  <c r="V28" i="1"/>
  <c r="X28" i="1" s="1"/>
  <c r="AP27" i="1"/>
  <c r="AR27" i="1" s="1"/>
  <c r="AK27" i="1"/>
  <c r="AM27" i="1" s="1"/>
  <c r="AF27" i="1"/>
  <c r="AH27" i="1" s="1"/>
  <c r="AA27" i="1"/>
  <c r="AC27" i="1" s="1"/>
  <c r="V27" i="1"/>
  <c r="X27" i="1" s="1"/>
  <c r="AP25" i="1"/>
  <c r="AR25" i="1" s="1"/>
  <c r="AK25" i="1"/>
  <c r="AM25" i="1" s="1"/>
  <c r="AF25" i="1"/>
  <c r="AH25" i="1" s="1"/>
  <c r="AA25" i="1"/>
  <c r="AC25" i="1" s="1"/>
  <c r="V25" i="1"/>
  <c r="X25" i="1" s="1"/>
  <c r="AC34" i="1" l="1"/>
  <c r="AQ32" i="1"/>
  <c r="AR32" i="1" s="1"/>
  <c r="AH32" i="1"/>
  <c r="AQ33" i="1"/>
  <c r="X33" i="1"/>
  <c r="AQ30" i="1"/>
  <c r="AR30" i="1" s="1"/>
  <c r="X30" i="1"/>
  <c r="X34" i="1" s="1"/>
  <c r="O23" i="1"/>
  <c r="AP23" i="1" s="1"/>
  <c r="AR23" i="1" s="1"/>
  <c r="O24" i="1"/>
  <c r="AP24" i="1" s="1"/>
  <c r="O21" i="1"/>
  <c r="AP21" i="1" s="1"/>
  <c r="AR21" i="1" s="1"/>
  <c r="AP22" i="1"/>
  <c r="AR22" i="1" s="1"/>
  <c r="O17" i="1"/>
  <c r="AP17" i="1" s="1"/>
  <c r="AR17" i="1" s="1"/>
  <c r="O18" i="1"/>
  <c r="AP18" i="1" s="1"/>
  <c r="AR18" i="1" s="1"/>
  <c r="O19" i="1"/>
  <c r="AP19" i="1" s="1"/>
  <c r="AR19" i="1" s="1"/>
  <c r="O20" i="1"/>
  <c r="AP20" i="1" s="1"/>
  <c r="AR20" i="1" s="1"/>
  <c r="O16" i="1"/>
  <c r="AP16" i="1" s="1"/>
  <c r="AR16" i="1" s="1"/>
  <c r="AR26" i="1" s="1"/>
  <c r="AK16" i="1"/>
  <c r="AM16" i="1" s="1"/>
  <c r="AK24" i="1"/>
  <c r="AM24" i="1" s="1"/>
  <c r="AK23" i="1"/>
  <c r="AM23" i="1" s="1"/>
  <c r="AK22" i="1"/>
  <c r="AM22" i="1" s="1"/>
  <c r="AK21" i="1"/>
  <c r="AM21" i="1" s="1"/>
  <c r="AK20" i="1"/>
  <c r="AM20" i="1" s="1"/>
  <c r="AK19" i="1"/>
  <c r="AM19" i="1" s="1"/>
  <c r="AK18" i="1"/>
  <c r="AM18" i="1" s="1"/>
  <c r="AK17" i="1"/>
  <c r="AM17" i="1" s="1"/>
  <c r="AF24" i="1"/>
  <c r="AH24" i="1" s="1"/>
  <c r="AF23" i="1"/>
  <c r="AH23" i="1" s="1"/>
  <c r="AF22" i="1"/>
  <c r="AH22" i="1" s="1"/>
  <c r="AF21" i="1"/>
  <c r="AH21" i="1" s="1"/>
  <c r="AF20" i="1"/>
  <c r="AH20" i="1" s="1"/>
  <c r="AF19" i="1"/>
  <c r="AH19" i="1" s="1"/>
  <c r="AF18" i="1"/>
  <c r="AH18" i="1" s="1"/>
  <c r="AF17" i="1"/>
  <c r="AH17" i="1" s="1"/>
  <c r="AF16" i="1"/>
  <c r="AH16" i="1" s="1"/>
  <c r="AH26" i="1" s="1"/>
  <c r="AA24" i="1"/>
  <c r="AC24" i="1" s="1"/>
  <c r="AA22" i="1"/>
  <c r="AC22" i="1" s="1"/>
  <c r="AA21" i="1"/>
  <c r="AC21" i="1" s="1"/>
  <c r="AA20" i="1"/>
  <c r="AC20" i="1" s="1"/>
  <c r="AA19" i="1"/>
  <c r="AC19" i="1" s="1"/>
  <c r="AA18" i="1"/>
  <c r="AC18" i="1" s="1"/>
  <c r="AA17" i="1"/>
  <c r="AC17" i="1" s="1"/>
  <c r="AA16" i="1"/>
  <c r="AC16" i="1" s="1"/>
  <c r="AC26" i="1" s="1"/>
  <c r="V24" i="1"/>
  <c r="X24" i="1" s="1"/>
  <c r="V23" i="1"/>
  <c r="X23" i="1" s="1"/>
  <c r="V22" i="1"/>
  <c r="X22" i="1" s="1"/>
  <c r="V21" i="1"/>
  <c r="X21" i="1" s="1"/>
  <c r="V20" i="1"/>
  <c r="X20" i="1" s="1"/>
  <c r="V19" i="1"/>
  <c r="X19" i="1" s="1"/>
  <c r="V18" i="1"/>
  <c r="X18" i="1" s="1"/>
  <c r="V17" i="1"/>
  <c r="X17" i="1" s="1"/>
  <c r="V16" i="1"/>
  <c r="X16" i="1" s="1"/>
  <c r="X26" i="1" s="1"/>
  <c r="AC35" i="1" l="1"/>
  <c r="AM35" i="1"/>
  <c r="X35" i="1"/>
  <c r="AR35" i="1" l="1"/>
  <c r="AH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D26" authorId="0" shapeId="0" xr:uid="{CD94BD62-55DA-4C1E-96B6-1A5F6A4412D7}">
      <text>
        <r>
          <rPr>
            <b/>
            <sz val="9"/>
            <color indexed="81"/>
            <rFont val="Tahoma"/>
            <family val="2"/>
          </rPr>
          <t>Promedio obtenido para el periodo x 80%</t>
        </r>
      </text>
    </comment>
    <comment ref="D34" authorId="0" shapeId="0" xr:uid="{9871DD7B-59A9-4D33-830E-91A8A028A8A2}">
      <text>
        <r>
          <rPr>
            <b/>
            <sz val="9"/>
            <color indexed="81"/>
            <rFont val="Tahoma"/>
            <family val="2"/>
          </rPr>
          <t>Promedio obtenido en las metas transversales para el periodo x 20%</t>
        </r>
      </text>
    </comment>
    <comment ref="D35"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<sst xmlns="http://schemas.openxmlformats.org/spreadsheetml/2006/main" count="553" uniqueCount="309">
  <si>
    <r>
      <rPr>
        <b/>
        <sz val="14"/>
        <rFont val="Calibri Light"/>
        <family val="2"/>
        <scheme val="major"/>
      </rPr>
      <t>FORMULACIÓN Y SEGUIMIENTO PLANES DE GESTIÓN NIVEL CENTRAL</t>
    </r>
    <r>
      <rPr>
        <b/>
        <sz val="11"/>
        <color theme="1"/>
        <rFont val="Calibri Light"/>
        <family val="2"/>
        <scheme val="major"/>
      </rPr>
      <t xml:space="preserve">
PROCESO INSPECCIÓN, VIGILANCIA Y CONTROL</t>
    </r>
  </si>
  <si>
    <t>Código: PLE-PIN-F017
Versión: 07
Vigencia: 21 de enero de 2025
Caso HOLA: 113317</t>
  </si>
  <si>
    <t>VIGENCIA DE LA PLANEACIÓN 2025</t>
  </si>
  <si>
    <t>DEPENDENCIAS ASOCIADAS</t>
  </si>
  <si>
    <t xml:space="preserve">
Dirección para la Gestión Policiva
Dirección para la Gestión Administrativa Especial de Policía</t>
  </si>
  <si>
    <t>CONTROL DE CAMBIOS</t>
  </si>
  <si>
    <t>VERSIÓN</t>
  </si>
  <si>
    <t>FECHA</t>
  </si>
  <si>
    <t>DESCRIPCIÓN DE LA MODIFICACIÓN</t>
  </si>
  <si>
    <t>28 de enero de 2025</t>
  </si>
  <si>
    <t>Publicación del plan de gestión aprobado. Caso HOLA: 116031</t>
  </si>
  <si>
    <t>16 de abril de 2025</t>
  </si>
  <si>
    <t>Para el primer trimestre de la vigencia 2025, el Plan de Gestión del proceso Inspeccion Vigilancia y Control IVC  alcanzó un nivel de desempeño del 92,67% y 26,91% acumulado para la vigencia.</t>
  </si>
  <si>
    <t>26 de mayo de 2025</t>
  </si>
  <si>
    <t>Se realiza ajuste teniendo en cuenta el memorando de alcance  Radicado No. 20254600193883 Fecha: 23-05-2025 de la Oficina de Atencion a la Ciudadania sobre la meta transversal No MT4 y MT5, del Plan de Gestión de IVC alcanzó un nivel de desempeño del 96,61% y del 27,89% acumulado para la vigencia</t>
  </si>
  <si>
    <t>16 de julio de 2025</t>
  </si>
  <si>
    <t>Para el II trimestre de la vigencia 2025, el Plan de Gestión del proceso Inspeccion Vigilancia y Control IVC  alcanzó un nivel de desempeño del 92,72% y 54,94% acumulado para la vigencia.</t>
  </si>
  <si>
    <t>16 de octubre de 2025</t>
  </si>
  <si>
    <t>Para el III trimestre de la vigencia 2025, el Plan de Gestión del proceso Inspeccion Vigilancia y Control IVC  alcanzó un nivel de desempeño del 95,05% y 78,99% acumulado para la vigencia.</t>
  </si>
  <si>
    <t>19 de enero de 2026</t>
  </si>
  <si>
    <t>Para el IV trimestre de la vigencia 2025, el Plan de Gestión del proceso Inspeccion Vigilancia y Control IVC  alcanzó un nivel de desempeño del 98,08% y 98,44% acumulado para la vigencia.</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</si>
  <si>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</si>
  <si>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</si>
  <si>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</si>
  <si>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</si>
  <si>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</si>
  <si>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</si>
  <si>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</si>
  <si>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</si>
  <si>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</si>
  <si>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</si>
  <si>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</si>
  <si>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</si>
  <si>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</si>
  <si>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</si>
  <si>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</si>
  <si>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</si>
  <si>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</si>
  <si>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</si>
  <si>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</si>
  <si>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</si>
  <si>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</si>
  <si>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</si>
  <si>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</si>
  <si>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</si>
  <si>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</si>
  <si>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</si>
  <si>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</si>
  <si>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</si>
  <si>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</si>
  <si>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</si>
  <si>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</si>
  <si>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</si>
  <si>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</si>
  <si>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</si>
  <si>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</si>
  <si>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</si>
  <si>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1</t>
  </si>
  <si>
    <t>Acompañar 1840 operativos de Inspección, Vigilancia y Control en materia de actividad económica</t>
  </si>
  <si>
    <t>Gestión</t>
  </si>
  <si>
    <t>Operativos de IVC acompañados en materia de actividad económica</t>
  </si>
  <si>
    <t>Número de operativos de IVC acompañados en materia de actividad económica</t>
  </si>
  <si>
    <t>793
(Corte: 31 de agosto de 2024)</t>
  </si>
  <si>
    <t>Suma</t>
  </si>
  <si>
    <t>Eficacia</t>
  </si>
  <si>
    <t>No Aplica</t>
  </si>
  <si>
    <t>7983-Fortalecimiento de la gestión policiva en Bogotá D.C.</t>
  </si>
  <si>
    <t>Formatos Evidencia de Reunión - GDI-GPD-F029</t>
  </si>
  <si>
    <t>Sistema de Gestión DGP</t>
  </si>
  <si>
    <t>Dirección para la Gestión Policiva (IVC-Actividad Económica)</t>
  </si>
  <si>
    <t>Durante el trimestre realizó la coordinación y acompañamiento técnico - jurídico por parte del equipo de Inspección, Vigilancia y Control de la Dirección para la Gestión Policiva – DGP, a 309 operativos en 19 localidades de la ciudad, con actividades multidisciplinarias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desagregó en las diferentes temáticas de la siguiente manera:
Bares de alto impacto: enero: 25, febrero: 36, marzo: 28
Establecimientos de comercio: enero: 42, febrero: 34, marzo: 61
Hoteles y moteles: enero: 5, febrero: 3, marzo: 1
Metrología legal: enero: 6, febrero: 11, marzo: 7
Parqueaderos y bicicletas: enero: 13, febrero: 9, marzo: 21
Pólvora: enero: 1, febrero: 0, marzo: 0
Obras y urbanismo: enero: 0, febrero: 1, marzo: 5</t>
  </si>
  <si>
    <t xml:space="preserve">Durante el II trimestre se realizó la coordinación y acompañamiento técnico - jurídico por parte del equipo de Inspección, Vigilancia y Control de la Dirección para la Gestión Policiva – DGP, a 626 operativos en 19 localidades de la ciudad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distribuyó en las diferentes temáticas de esta forma:
Abril: Bares de alto impacto (29), Establecimientos de comercio (103), Hoteles y moteles (10), Metrología legal (21), Parqueaderos y bicicletas (32), Pólvora (0) y Obras y urbanismo (9). 
Mayo: Bares de alto impacto (53), Establecimientos de comercio (120), Hoteles y moteles (6), Metrología legal (7), Parqueaderos y bicicletas (11), Pólvora (0) y Obras y urbanismo (14).
Junio: Bares de alto impacto (34), Establecimientos de comercio (143), Hoteles y moteles (4), Metrología legal (6), Parqueaderos y bicicletas (7), Pólvora (0) y Obras y urbanismo (17).
</t>
  </si>
  <si>
    <t>Actas de reunión</t>
  </si>
  <si>
    <t>En el trimestre se realizó la coordinación y acompañamiento técnico - jurídico por parte del equipo de Inspección, Vigilancia y Control de la Dirección para la Gestión Policiva – DGP, a 740 operativos en 19 localidades de la ciudad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distribuyó en las diferentes temáticas de esta forma: 
Julio: Bares de alto impacto (38), Establecimientos de comercio (160), Hoteles y moteles (7), Metrología legal (9), Parqueaderos y bicicletas (25), Pólvora (10) y Obras y urbanismo (16). Total: 265.
Agosto: Bares de alto impacto (52), Establecimientos de comercio (132), Hoteles y moteles (5), Metrología legal (7), Parqueaderos y bicicletas (9) y Obras y urbanismo (15). Total: 220.
Septiembre: Bares de alto impacto (57), Establecimientos de comercio (141), Hoteles y moteles (15), Metrología legal (7), Parqueaderos y bicicletas (15) y Obras y urbanismo (20). Total: 255.</t>
  </si>
  <si>
    <t xml:space="preserve">En el IV trimestre de 2025 se realizó la coordinación y acompañamiento técnico - jurídico por parte del equipo de Inspección, Vigilancia y Control de la Dirección para la Gestión Policiva – DGP a 774 operativos en 19 localidades de la ciudad en cada una de las temáticas que componen la línea de intervención de Actividad Económica, realizando la verificación del cumplimiento de los requisitos de apertura y funcionamiento de los establecimientos de comercio de acuerdo con la Ley 1801 de 2016 y el cumplimiento de los Decretos Distritales y demás normativa aplicable vigente, se distribuyó en las diferentes temáticas de esta forma: 
Octubre: Bares de alto impacto (47), Establecimientos de comercio (166), Hoteles y moteles (6), Metrología legal (3), Parqueaderos y bicicletas (14) y Obras y urbanismo (25), para un total acumulado a la fecha de mil novecientos treinta y siete (1.937) operativos. 
Noviembre: Bares de alto impacto (51), Establecimientos de comercio (139), Hoteles y moteles (4), Metrología legal (14), Parqueaderos y bicicletas (12), Obras y urbanismo (26) y Pólvora (1), para un total acumulado a la fecha de dos mil ciento ochenta y cuatro (2.184) operativos. 
Diciembre: Bares de alto impacto (57), Establecimientos de comercio (94), Hoteles y moteles (1), Metrología legal (11), Parqueaderos y bicicletas (3), Obras y urbanismo (13) y Pólvora (87), para un total acumulado a la fecha de dos mil cuatrocientos cincuenta (2.450) operativos. 
</t>
  </si>
  <si>
    <t xml:space="preserve">Actas operativos </t>
  </si>
  <si>
    <t>Se alcanzó un avance de 100% sobre el programado de la vigencia.</t>
  </si>
  <si>
    <t>2</t>
  </si>
  <si>
    <t>Acompañar 435 operativos de Inspección, Vigilancia y Control en materia ambiental y minería</t>
  </si>
  <si>
    <t>Operativos de IVC acompañados en materia ambiental y minería</t>
  </si>
  <si>
    <t>Número de operativos de IVC acompañados en materia ambiental y minería</t>
  </si>
  <si>
    <t>417
(Corte:  31 de agosto de 2024)</t>
  </si>
  <si>
    <t>Dirección para la Gestión Policiva (IVC-Ambiental y Minería)</t>
  </si>
  <si>
    <t>Durante el trimestre se realizaron 83 acciones de inspección, vigilancia y control, distribuidas entre los diferentes temas de manejo del grupo de Inspección, Vigilancia y Control, discriminadas de la siguiente manera: Acciones tendientes a la recuperación de espacio público en PEDH (Parque Ecológico Distrital Humedal) y zonas de ronda de cuerpos de agua: enero: 16, febrero, 12, marzo: 13; Acciones tendientes a la recuperación de espacio púbico por disposición inadecuada de residuos sólidos: enero: 6, febrero: 7, marzo: 13; Acciones de IVC a temas relacionados con Protección y Bienestar animal, establecimientos de comercio veterinario, de llantas, bodegas de reciclaje, así como de venta de productos y subproductos de origen animal: enero: 7, febrero: 4, marzo: 3; Acciones tendientes a la inspección, vigilancia y control de la minería: enero: 1, febrero: 0, marzo: 1.</t>
  </si>
  <si>
    <t xml:space="preserve">Durante el II trimestre se adelantaron 83 acciones de inspección, vigilancia y control, distribuidas de la siguiente manera entre localidades y los diferentes temas de manejo del grupo de Inspección, Vigilancia y Control: 
Abril: Acciones tendientes a la recuperación de espacio público en PEDH (Parque Ecológico Distrital Humedal) y zonas de ronda de cuerpos de agua (10), Acciones tendientes a la recuperación de espacio público por disposición inadecuada de residuos sólidos (15), Acciones de IVC a temas relacionados con Protección y Bienestar animal, establecimientos de comercio veterinario, de llantas, bodegas de reciclaje, así como de venta de productos y subproductos de origen animal (8), y Acciones de IVC a actividades económicas relacionadas con a la explotación de Yacimientos Mineros y Otros Minerales (3).
Mayo: Acciones tendientes a la recuperación de espacio público en PEDH (Parque Ecológico Distrital Humedal) y zonas de ronda de cuerpos de agua ya sea natural o artificial, así como las relacionadas con atención a las quejas por mal uso del agua potable (1), Acciones tendientes a la recuperación de espacio público por disposición inadecuada de residuos sólidos (7), Acciones de IVC a temas relacionados con Protección y Bienestar Animal y establecimientos de comercio veterinario, así como de venta de productos y subproductos de origen animal (Ley 1801 de 2016) (8), y Acciones de IVC a actividades económicas relacionadas con la explotación de Yacimientos Mineros y Otros Minerales (4).
Junio: Acciones tendientes a la recuperación de espacio público en PEDH (Parque Ecológico Distrital Humedal) y zonas de ronda de cuerpos de agua ya sea natural o artificial, así como las relacionadas con atención a las quejas por mal uso del agua potable (3), acciones tendientes a la recuperación de espacio público por disposición inadecuada de residuos sólidos (17), acciones tendientes a la recuperación del espacio público por disposición inadecuada de llantas usadas (6) y acciones de IVC a temas relacionados con Protección y Bienestar Animal (titulo 13 de la Ley 1801 de 2016) (1).
</t>
  </si>
  <si>
    <t>Durante el trimestre se adelantaron 165 acciones de Inspección, Vigilancia y Control, distribuidas entre los diferentes temas de manejo del grupo discriminadas de la siguiente manera: 
- Acciones tendientes a la recuperación de espacio público en PEDH (Parque Ecológico Distrital Humedal) y zonas de ronda de cuerpos de agua ya sea natural o artificial, así como las relacionadas con atención a las quejas por mal uso del agua potable. Julio: 10 acciones. Agosto: 9 acciones. Septiembre: 5 acciones. Total: 24.
- Acciones tendientes a la recuperación de espacio público por disposición inadecuada de residuos sólidos. Julio: 37 acciones. Agosto: 26 acciones. 49 acciones. Total: 112.
- Acciones tendientes a la recuperación del espacio público por disposición inadecuada de llantas usadas. Julio: 3 acciones. Agosto: 3 acciones. Septiembre: 4 acciones. Total: 10.
- Acciones de IVC a temas relacionados con Protección y Bienestar Animal (titulo 13 de la Ley 1801 de 2016). Julio: 2 acciones. Agosto: 3 acciones. Septiembre: 4 acciones. Total: 9.
- Acciones de IVC a establecimientos que generan impacto auditivo (ruido). Julio: 2 acciones. Agosto: 1 acción. Total: 3.
- Acciones tendientes a la inspección, vigilancia y control a establecimientos relacionados con actividades de minería. Julio: 3 acciones. Agosto: 4 acciones. Total: 7.</t>
  </si>
  <si>
    <t xml:space="preserve">Durante el IV trimestre de 2025 se adelantaron 187 acciones de Inspección, Vigilancia y Control, distribuidas entre los diferentes temas de manejo del grupo discriminadas de la siguiente manera: 
Octubre:
- Acciones tendientes a la recuperacion de espacio público en PEDH (Parque Ecológico Dsitrital Humedal) y zonas de ronda de cuerpos de agua ya sea natural o artificial, así como las relacionadas con atención a las quejas por mal uso del agua potable (7) acciones
- Acciones tendientes a la recuperación de espacio público por disposición inadecuada de residuos sólidos (64) acciones
- Acciones tendientes a la recuperación del espacio publico por disposición inadecuada de llantas usadas (3) acciones
- Acciones de IVC a temas relacionados con Protección y Bienestar Animal (titulo 13 de la Ley 1801 de 2016) (5) acciones
- Acciones de IVC a establecimientos que generan impacto auditivo (ruido): tres (3) acciones
- Acciones tendientes a la inspección, vigilancia y control a establecimientos relacionados con actividades de minería: tres (3) acciones 
Noviembre: 
- Acciones tendientes a la recuperacion de espacio público en PEDH (Parque Ecológico Dsitrital Humedal) y zonas de ronda de cuerpos de agua ya sea natural o artificial, así como las relacionadas con atención a las quejas por mal uso del agua potable (11) acciones
- Acciones tendientes a la recuperación de espacio público por disposición inadecuada de residuos sólidos (41) acciones
- Acciones de IVC a temas relacionados con Protección y Bienestar Animal (titulo 13 de la Ley 1801 de 2016) (2) acciones
- Acciones de IVC a establecimientos que generan impacto auditivo (ruido): tres (2) acciones
Diciembre: 
- Acciones tendientes a la recuperacion de espacio público en PEDH (Parque Ecológico Dsitrital Humedal) y zonas de ronda de cuerpos de agua ya sea natural o artificial, así como las relacionadas con atención a las quejas por mal uso del agua potable (6) acciones
- Acciones tendientes a la recuperación de espacio público por disposición inadecuada de residuos sólidos (38) acciones
- Acciones tendientes a la inspección, vigilancia y control a establecimientos relacionados a actividades de minería: (2) acciones
</t>
  </si>
  <si>
    <t>Actas de operativos</t>
  </si>
  <si>
    <t>Se alcanzó un avance de 100.00% sobre el programado de la vigencia.</t>
  </si>
  <si>
    <t>3</t>
  </si>
  <si>
    <t>Acompañar 201 operativos de Inspección, Vigilancia y Control para el cumplimiento de la sentencia de Cerros Orientales</t>
  </si>
  <si>
    <t>Operativos de IVC acompañados para el cumplimiento de la sentencia de Cerros Orientales</t>
  </si>
  <si>
    <t>Número de operativos de IVC acompañados para el cumplimiento de la sentencia de Cerros Orientales</t>
  </si>
  <si>
    <t>126
(Corte:  31 de agosto de 2024)</t>
  </si>
  <si>
    <t>Número de operativos de IVC acompañados para el cumplimiento de la sentencia de  Cerros Orientales</t>
  </si>
  <si>
    <t>Dirección para la Gestión Policiva (IVC-Cerros Orientales)</t>
  </si>
  <si>
    <t xml:space="preserve">Durante el trimestre en el marco de la Estrategia para el Control de Ocupaciones Ilegales en la Franja de Adecuación de los Cerros Orientales y la Reserva Forestal Protectora Bosque Oriental de Bogotá, y en cumplimiento a la Sentencia de los Cerros Orientales, la Dirección para la Gestión Policiva articuló con las localidades de Usaquén, Chapinero, Santa Fe, San Cristóbal y Usme, las cuales tienen competencia en la mencionada sentencia, la coordinación de un cronograma anual de operativos de inspección, vigilancia y control. Cabe señalar que también se vinculó la policía de carabineros, la Secretaría Distrital del Hábitat y a la Corporación Autónoma Regional – CAR. Producto de lo anterior y de manera coordinada y articulada con las inspecciones de policía de atención prioritaria del nivel central de la Secretaría Distrital de Gobierno, se llevaron a cabo 31 operativos para proteger las áreas naturales de ocupaciones ilegales, asegurando el cumplimiento de las normativas ambientales y urbanísticas en una zona crítica para la sostenibilidad de la ciudad. </t>
  </si>
  <si>
    <t>En cumplimiento del cronograma concertado con las Alcaldías Locales de Usaquén, Chapinero, Santa Fe, San Cristóbal y Usme, en el II trimestre de 2025 se llevaron a cabo 48 operativos de Control de Ocupaciones Ilegales en la Franja de Adecuación de los Cerros Orientales y la Reserva Forestal Protectora Bosque Oriental de Bogotá, para proteger las áreas naturales de ocupaciones ilegales, asegurando el cumplimiento de las normativas ambientales y urbanísticas en una zona crítica para la sostenibilidad de la ciudad. 
Abril: 16 operativos
Mayo: 21 operativos
Junio: 11 operativos</t>
  </si>
  <si>
    <t>Durante el trimestre en cumplimiento del cronograma concertado con las Alcaldías Locales de Usaquén, Chapinero, Santa Fe, San Cristóbal y Usme se llevaron a cabo 62 operativos de Control de Ocupaciones Ilegales en la Franja de Adecuación de los Cerros Orientales y la Reserva Forestal Protectora Bosque Oriental de Bogotá. Producto de lo anterior y de manera coordinada y articulada con las inspecciones de policía de atención prioritaria del nivel central de la Secretaría Distrital de Gobierno se realizaron 24 operativos en julio, 16 operativos en agosto y 22 operativos en septiembre, para proteger las áreas naturales de ocupaciones ilegales, asegurando el cumplimiento de las normativas ambientales y urbanísticas en una zona crítica para la sostenibilidad de la ciudad.</t>
  </si>
  <si>
    <t xml:space="preserve">En cumplimiento del cronograma concertado con las Alcaldías Locales en el IV trimestre de 2025 se llevaron a cabo 51 operativos de Control de Ocupaciones Ilegales en la Franja de Adecuación de los Cerros Orientales y la Reserva Forestal Protectora Bosque Oriental de Bogotá. 
Octubre: 23 operativos.
Noviembre: 19 operativos.
Diciembre: 9 operativos.
</t>
  </si>
  <si>
    <t>Se alcanzó un avance de 95,52% sobre el programado de la vigencia.</t>
  </si>
  <si>
    <t>4</t>
  </si>
  <si>
    <t>Acompañar 68 operativos de Inspección, Vigilancia y Control para el cumplimiento de la sentencia del Río Bogotá</t>
  </si>
  <si>
    <t>Operativos de IVC acompañados para el cumplimiento de la sentencia del Río Bogotá</t>
  </si>
  <si>
    <t>Número de operativos de IVC acompañados para el cumplimiento de la sentencia del Río Bogotá</t>
  </si>
  <si>
    <t>36
(Corte: 31 de agosto de 2024)</t>
  </si>
  <si>
    <t>Número de operativos de IVC acompañados para el cumplimiento de la sentencia del  Río Bogotá</t>
  </si>
  <si>
    <t>Dirección para la Gestión Policiva (IVC-Rio Bogota)</t>
  </si>
  <si>
    <t xml:space="preserve">Durante el trimestre la Dirección para la Gestión Policiva en el marco de la Estrategia para el cumplimiento de la Sentencia del Río Bogotá sobre el Control de Semovientes en el Área de Manejo Especial, articuló y coordinó con las Alcaldías Locales del borde occidental de Bosa, Kennedy, Fontibón, Engativá y Suba quienes tienen responsabilidad y competencia en el marco de la sentencia para estructurar y proyectar un cronograma de ejecución de operativos de inspección, vigilancia y control para la vigencia 2025. Producto de lo anterior, se realizaron 8 operativos de inspección, vigilancia y control en Río Bogotá. </t>
  </si>
  <si>
    <t xml:space="preserve">Durante el II trimestre, la Dirección para la Gestión Policiva en el marco de la Estrategia para el cumplimiento de la Sentencia del Río Bogotá sobre el Control de Semovientes en el Área de Manejo Especial, articuló y coordinó con las Alcaldías Locales de Fontibón, Suba, Bosa, Engativá y Kennedy, quienes tienen responsabilidad y competencia en el marco de la sentencia para estructurar y proyectar el cronograma de ejecución de operativos de inspección, vigilancia y control (IVC) para la vigencia 2025. Producto de lo anterior, se realizó acompañamiento a 15 operativos de inspección, vigilancia y control en Río Bogotá, así: abril: 4, mayo: 5, junio: 6. </t>
  </si>
  <si>
    <t>Durante el trimestre la Dirección para la Gestión Policiva en el marco de la estrategia para el cumplimiento de la Sentencia del Río Bogotá sobre el Control de Semovientes en el Área de Manejo Especial, articuló y coordinó con las Alcaldías Locales de Fontibón, Suba, Bosa, Engativá y Kennedy, quienes tienen responsabilidad y competencia en el marco de la sentencia para estructurar y proyectar el cronograma de ejecución de operativos de inspección, vigilancia y control (IVC) para la vigencia 2025. Producto de lo anterior, se realizó acompañamiento a los siguientes operativos de inspección, vigilancia y control en Río Bogotá.
Julio: 6 operativos.
Agosto: 6 operativos.
Septiembre: 7 operativos.</t>
  </si>
  <si>
    <t xml:space="preserve">La Dirección para la Gestión Policiva en el marco de la estrategia para el cumplimiento de la Sentencia del Río Bogotá sobre el Control de Semovientes en el Área de Manejo Especial, articuló y coordinó con las Alcaldías Locales quienes tienen responsabilidad y competencia en el marco de la sentencia para estructurar y proyectar el cronograma de ejecución de operativos de Inspección, Vigilancia y Control para la vigencia 2025. 
Producto de lo anterior, durante el mes de octubre se realizó acompañamiento a nueve (9) operativos de Inspección, Vigilancia y Control en Río Bogotá.
En noviembre se realizó acompañamiento a ocho (8) operativos de Inspección, Vigilancia y Control en Río Bogotá.
En diciembre se realizó acompañamiento a ocho (8) operativos de Inspección, Vigilancia y Control en Río Bogotá, por lo tanto, se llevaron a cabo un total de 25 operativos para el IV trimestre.
</t>
  </si>
  <si>
    <t>Se alcanzó un avance de 98,53% sobre el programado de la vigencia.</t>
  </si>
  <si>
    <t>5</t>
  </si>
  <si>
    <t>Acompañar 1050 operativos de Inspección, Vigilancia y Control en materia de espacio público</t>
  </si>
  <si>
    <t>Operativos de IVC acompañados en materia de espacio público</t>
  </si>
  <si>
    <t>Número de operativos de IVC acompañados en materia de espacio público</t>
  </si>
  <si>
    <t>660
(Corte:  31 de agosto de 2024)</t>
  </si>
  <si>
    <t>Dirección para la Gestión Policiva (IVC-Espacio Público)</t>
  </si>
  <si>
    <t xml:space="preserve">Durante el trimestre el equipo de I.V.C Espacio Público de la D.G.P. adelantó un total de 264 operativos enfocados en sensibilización a vendedores informales, control y organización de espacio público, mal parqueo y extensión de la actividad económica. Estas acciones se desarrollaron en las diferentes localidades de Bogotá. </t>
  </si>
  <si>
    <t>Durante el II trimestre, el equipo de inspección, vigilancia y Control (IVC) Espacio Público adelantó un total de 461 operativos enfocados en sensibilización a vendedores informales, control y organización de espacio público, mal parqueo y extensión de la actividad económica. Estas acciones se desarrollaron en las diferentes localidades de Bogotá, así: abril: 197, mayo: 142, junio: 122.</t>
  </si>
  <si>
    <t>Durante el trimestre el equipo de inspección, vigilancia y Control (IVC) Espacio Público adelantó un total de 394 operativos enfocados en sensibilización a vendedores informales, control y organización de espacio público, mal parqueo y extensión de la actividad económica, estas acciones se desarrollaron en las diferentes localidades de Bogotá.
Julio: 122 operativos
Agosto: 140 operativos
Septiembre: 132 operativos</t>
  </si>
  <si>
    <t xml:space="preserve">En el IV trimestre el equipo de Inspección, Vigilancia y Control de Espacio Público adelantó un total de 458 operativos enfocados en sensibilización a vendedores informales, control y organización de espacio público, mal parqueo y extensión de la actividad económica, estas acciones se desarrollaron en las diferentes localidades de Bogotá. 
Octubre: 194 operativos
Noviembre: 112 operativos
Diciembre: 152 operativos
</t>
  </si>
  <si>
    <t>Se alcanzó un avance de 100,00% sobre el programado de la vigencia.</t>
  </si>
  <si>
    <t>6</t>
  </si>
  <si>
    <t>Acompañar 101 operativos de inspección, vigilancia y control de ocupaciones ilegales</t>
  </si>
  <si>
    <t>Operativos de IVC acompañados en materia de ocupaciones ilegales</t>
  </si>
  <si>
    <t>Número de operativos de IVC acompañados en materia de ocupaciones ilegales</t>
  </si>
  <si>
    <t>32
(Corte:  31 de agosto de 2024)</t>
  </si>
  <si>
    <t>Número de operativos de IVC acompañados en materia de  ocupaciones ilegales</t>
  </si>
  <si>
    <t>Dirección para la Gestión Policiva  (IVC -Ocupaciones Ilegales)</t>
  </si>
  <si>
    <t>Durante el trimestre se realizó acompañamiento y apoyo por parte del equipo de Inspección, vigilancia y Control de la DGP, a 43 operativos en donde se desarrollaron acciones enfocadas en recorridos de verificación, recorridos de monitoreo y cumplimiento del el Articulo 81, a fin de efectuar lo establecido en la Ley 1801 de 2016 y el cumplimiento de los Decretos Distritales y demás normativa aplicable vigente.</t>
  </si>
  <si>
    <t>Durante el trimestre, se realizó acompañamiento y apoyo por parte del equipo de Inspección, vigilancia y Control (IVC) de la DGP, a 47 operativos, donde se desarrollaron acciones enfocadas en recorridos de verificación, recorridos de monitoreo y cumplimiento del Artículo 81, a fin de efectuar lo establecido en la Ley 1801 de 2016 y el cumplimiento de los Decretos Distritales y demás normativa aplicable vigente. Así: abril: 11, mayo: 14, junio: 22.</t>
  </si>
  <si>
    <t>Durante el trimestre se realizó acompañamiento y apoyo por parte del equipo de Inspección, vigilancia y Control (IVC) de la DGP a 40 operativos, donde se desarrollaron acciones enfocadas en recorridos de verificación, recorridos de monitoreo y cumplimiento del Artículo 81, a fin de efectuar lo establecido en la Ley 1801 de 2016 y el cumplimiento de los Decretos Distritales y demás normativa aplicable vigente.
Julio: 14
Agosto: 10
Septiembre: 16</t>
  </si>
  <si>
    <t xml:space="preserve">En el IV trimestre se realizó acompañamiento y apoyo por parte del equipo de Inspección, vigilancia y Control de la DGP a operativos, donde se desarrollaron acciones enfocadas en recorridos de verificación, recorridos de monitoreo y cumplimiento del Artículo 81, a fin de efectuar lo establecido en la Ley 1801 de 2016 y el cumplimiento de los Decretos Distritales y demás normativa aplicable vigente. 
Octubre: 15 operativos
Noviembre: 25 operativos
Diciembre: 7 operativos
</t>
  </si>
  <si>
    <t>7</t>
  </si>
  <si>
    <t>Realizar el trámite de sustanciación, notificación y devolución del 100% de los expedientes radicados en la Dirección para la Gestión Administrativa Especial de Policía, en un tiempo igual o inferior a sesenta (60) días hábiles, a partir de la recepción del expediente en la DGAEP.</t>
  </si>
  <si>
    <t>Porcentaje de expedientes sustanciados, notificados y devueltos en un tiempo igual o menor a 60 días hábiles a partir de la recepción del expediente en la Dirección para la Gestión Administrativa Especial de Policía</t>
  </si>
  <si>
    <t>(Número de expedientes notificados y devueltos en un tiempo igual o menor a  60 días hábiles a partir de la recepción del expediete en la DGAEP / Número total de expedientes radicados)*100</t>
  </si>
  <si>
    <t>100% 
(Corte: 31 de agosto de 2024)</t>
  </si>
  <si>
    <t>Constante</t>
  </si>
  <si>
    <t>Porcentaje de expedientes notificados y devueltos en un tiempo igual o menor a 60 días hábiles a partir de la recepción del expediente en la Dirección para la Gestión Administrativa Especial de Policía</t>
  </si>
  <si>
    <t>Matriz de seguimiento de los expedientes radicados y devueltos en un tiempo igual o menor a 60 días hábiles a partir de la recepción del expediente en la Dirección para la Gestión Administrativa Especial de Policía</t>
  </si>
  <si>
    <t>Formato controlado GET-IVC-F054 Trazabilidad de expedientes tramitados,  archivo compartido en One Drive</t>
  </si>
  <si>
    <t>Dirección para la Gestión Administrativa Especial de Policía</t>
  </si>
  <si>
    <t xml:space="preserve">Durante el trimestre se tramitó la notificación y devolución a primera instancia de cuarenta 128 expedientes radicados en la dependencia, los cuales cumplen con un periodo de tiempo igual o inferior a sesenta días, para el trámite de notificación y devolución a primera instancia. 
Con ello, se cumplió con el objetivo de realizar el trámite de sustanciación, notificación y devolución del 100% de los expedientes radicados, en un tiempo igual o inferior a sesenta (60) días hábiles, a partir de la recepción del expediente. 
Resultados alcanzados: 
Se notificaron y devolvieron cumpliendo con el plazo establecido de 60 días hábiles. 
Se generó decisión siguiendo los términos y procedimientos establecidos al interior de la Dependencia. 
Forma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</si>
  <si>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Matriz de seguimiento</t>
  </si>
  <si>
    <t xml:space="preserve">Durante el II trimestre, la Dirección para la Gestión Administrativa Especial de Policía (DGAEP) cumplió con el objetivo de realizar el trámite de sustanciación, notificación y devolución del 100% de los expedientes radicados, en un tiempo igual o inferior a sesenta (60) días hábiles, a partir de la recepción del expediente. 
Resultados alcanzados: 
Expedientes tramitados: Se notificaron y devolvieron a primera instancia 135 expedientes, cumpliendo con el plazo establecido de 60 días hábiles. 
Detalle de los expedientes: 68 expedientes fueron devueltos a través de auto de devolución. 
Se generó decisión para 84 expedientes, siguiendo los términos y procedimientos establecidos al interior de la Dependencia. 
Un expediente fue devuelto en termino de derecho de petición con respuesta (abril).
Se generó decisión para 39 expedientes, siguiendo los términos y procedimientos establecidos al interior de la Dependencia (junio).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</si>
  <si>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Durante el trimestre la Dirección para la Gestión Administrativa Especial de Policía (DGAEP) cumplió con el objetivo de realizar el trámite de sustanciación, notificación y devolución del 100% de los expedientes radicados, en un tiempo igual o inferior a sesenta (60) días hábiles, a partir de la recepción del expediente. 
Resultados alcanzados: 
Julio: Expedientes tramitados: Se notificaron y devolvieron a primera instancia 57 expedientes, cumpliendo con el plazo establecido de 60 días hábiles, a partir de la recepción del expediente en la DGAEP. 
Detalle de los expedientes: 41 expedientes fueron devueltos a través de auto de devolución. 
Se generó decisión para 29 expedientes, siguiendo los términos y procedimientos establecidos al interior de la Dependencia. 
Agosto: Expedientes tramitados: Se notificaron y devolvieron a primera instancia 33 expedientes, cumpliendo con el plazo establecido de 60 días hábiles, a partir de la recepción del expediente en la DGAEP. 
Detalle de los expedientes: 15 expedientes fueron devueltos a través de auto de devolución. 
Se generó decisión para 19 expedientes, siguiendo los términos y procedimientos establecidos al interior de la Dependencia. 
Septiembre: Expedientes tramitados: Se notificaron y devolvieron a primera instancia 47 expedientes, cumpliendo con el plazo establecido de 60 días hábiles, a partir de la recepción del expediente en la DGAEP. 
Detalle de los expedientes: 26 expedientes fueron devueltos a través de auto de devolución. 
Se generó decisión para 28 expedientes, siguiendo los términos y procedimientos establecidos al interior de la Dependencia.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Cumplimiento del 75% de la vigencia</t>
  </si>
  <si>
    <t>Matrices de seguimiento</t>
  </si>
  <si>
    <t xml:space="preserve">Durante el IV trimestre de 2025, la Dirección para la Gestión Administrativa Especial de Policía (DGAEP) cumplió con el objetivo de realizar el trámite de sustanciación, notificación y devolución del 100% de los expedientes radicados, en un tiempo igual o inferior a sesenta (60) días hábiles, a partir de la recepción del expediente. 
Resultados alcanzados: 
Expedientes tramitados: Se notificaron y devolvieron a primera instancia 117 expedientes cumpliendo con el plazo establecido de 60 días hábiles.
Detalle de los expedientes: 54 expedientes fueron devueltos a través de auto de devolución. 
Se generó decisión para 76 expedientes, siguiendo los términos y procedimientos establecidos al interior de la Dependencia. 
Impacto del logro: 
Eficiencia en la gestión: Se garantizó la agilidad en el trámite de los expedientes, cumpliendo con los plazos legales y administrativos. 
Transparencia y cumplimiento: Se fortaleció la confianza en la gestión de la DGAEP al demostrar capacidad para resolver los expedientes de manera oportuna. 
Mejora continua: Estos resultados reflejan el compromiso de la DGAEP con la optimización de sus procesos y la atención eficiente a la ciudadanía. 
</t>
  </si>
  <si>
    <t>8</t>
  </si>
  <si>
    <t>Realizar 4 informes de seguimiento y recomendaciones relacionadas con la política publica, planes, programas y proyectos para la defensa del espacio público</t>
  </si>
  <si>
    <t>Informes de seguimiento y recomendaciones relacionadas con la política publica, planes, programas y proyectos para la defensa del espacio público</t>
  </si>
  <si>
    <t>Número de informes de seguimiento y recomendaciones relacionadas con la política publica, planes, programas y proyectos para la defensa del espacio público</t>
  </si>
  <si>
    <t>N/A</t>
  </si>
  <si>
    <t>Informes de seguimiento y recomendaciones relacionadas con la política pública, planes, programa y proyectos para la defensa del espacio público</t>
  </si>
  <si>
    <t>Política 15. Seguimiento y evaluación de la gestión institucional</t>
  </si>
  <si>
    <t>Informes de seguimiento</t>
  </si>
  <si>
    <t>Subsecretaría de Gestión Local - Espacio público</t>
  </si>
  <si>
    <t>Se presenta el primer informe para la elaboración e implementación de una estrategia institucional de seguimiento para la gestión del espacio público (EP) en las veinte (20) localidades de Bogotá, la cual requiere de un enfoque integral que combine herramientas de planeación, monitoreo y participación institucional con el fin de promover el equilibrio entre el desarrollo urbano, la calidad de vida de los ciudadanos y la gobernanza local.</t>
  </si>
  <si>
    <t>Informe</t>
  </si>
  <si>
    <t>Se presenta el avance del informe de seguimiento y recomendaciones relacionadas con la política pública, planes, programas y proyectos para la defensa del espacio público para el segundo trimestre del año.</t>
  </si>
  <si>
    <t>Se presenta el informe de seguimiento y recomendaciones relacionadas con la política pública, planes, programas y proyectos para la defensa del espacio público para el tercer trimestre del año.</t>
  </si>
  <si>
    <t>Se presenta informe correspondiente al IV trimestre con las acciones desarrolladas para la estrategia de seguimiento y recomendaciones a la gestión del espacio público y la política pública, planes, programas y proyectos para la defensa del espacio público.</t>
  </si>
  <si>
    <t>9</t>
  </si>
  <si>
    <t>Realizar 174 visitas de seguimiento y/o asesorías al proceso de Cobro Persuasivo de las Alcaldías Locales</t>
  </si>
  <si>
    <t>Visitas de seguimiento y/o asesorías al proceso de cobro persuasivo de las Alcaldías Locales</t>
  </si>
  <si>
    <t>Número de visitas de seguimiento y/o asesorías al proceso de cobro persuasivo de las Alcaldías Locales realizadas</t>
  </si>
  <si>
    <t>139
(Corte: 31 de agosto de 2024)</t>
  </si>
  <si>
    <t>Número de visitas de seguimiento y/o asesorías al proceso de cobro persuasivo de las Alcaldías Locales</t>
  </si>
  <si>
    <t>Archivo en Sharepoint de la Dirección para la Gestión Policiva - Cobro Persuasivo</t>
  </si>
  <si>
    <t>Dirección para la Gestión Policiva (Cobro Persuasivo)</t>
  </si>
  <si>
    <t xml:space="preserve">Durante el trimestre se realizaron 49 visitas de seguimiento y/o orientación al proceso de Cobro Persuasivo, las cuales fueron atendidas por los referentes designados y/o profesionales 222 24 área de Gestión Policivo Jurídico de las localidades de Tunjuelito, Rafael Uribe Uribe, Usme, Puente Aranda, Chapinero, Kennedy, Los Mártires, Bosa, Usaquén, Engativá, La Candelaria, Teusaquillo, Ciudad Bolívar, Barrios Unidos, Usaquén, Suba, Fontibón, Santa Fe y Antonio Nariño.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</si>
  <si>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 xml:space="preserve">Durante el II trimestre de 2025 se realizaron 54 visitas de seguimiento y/o orientación al proceso de Cobro Persuasivo, así: abril: 17, mayo: 19, junio: 18; las cuales fueron atendidas por los referentes designados y/o profesionales 222 24 área de Gestión Policivo Jurídico de las localidades de Antonio Nariño, Los Mártires, Usaquén, Usme, Teusaquillo, Bosa, Chapinero, Santa Fe, Suba, Fontibón, Tunjuelito, La Candelaria, Ciudad Bolívar, Kennedy, San Cristóbal, Rafael Uribe Uribe, Puente Aranda, Barrios Unidos y Engativá.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t>
  </si>
  <si>
    <t>Durante el trimestre se realizaron 55 visitas de seguimiento y/o orientación al proceso de Cobro Persuasivo, las cuales fueron atendidas por los referentes designados y/o profesionales 222 24 área de Gestión Policivo Jurídico de las localidades de Antonio Nariño, Mártires, Usme, Chapinero, Usaquén, Bosa, Engativá, Teusaquillo, Suba, Tunjuelito, Kennedy, Santa fe, Ciudad Bolívar, Rafael Uribe Uribe, Fontibón, Candelaria, Puente Aranda, Barrios Unidos y San Cristóbal.
Julio: 19 visitas
Agosto: 17 visitas
Septiembre: 19 visitas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t>
  </si>
  <si>
    <t xml:space="preserve">Durante el IV trimestre de 2025 se realizaron 56 visitas de seguimiento y/o orientación al proceso de Cobro Persuasivo, las cuales fueron atendidas por los referentes designados y/o profesionales 222 24 área de Gestión Policivo Jurídico de las alcaldías locales. Las sesiones tuvieron como finalidad realizar verificación de los impulsos realizados a las multas reportadas a favor de las Alcaldías Locales en etapa de cobro persuasivo, aquellas que fueron enviadas a la Subdirección de Cobro No Tributario de la SHD y que a la fecha no evidencian número de proceso asignado en etapa de cobro coactivo y verificación a la actualización de los procesos en SI ACTUA etapa de cobro persuasivo, de igual manera se brindó apoyo a los profesionales frente a las inquietudes que les asistieron en algunos aspectos con el tema referido.
Octubre: 19 visitas 
Noviembre: 18 visitas
Diciembre: 19 visitas
</t>
  </si>
  <si>
    <t>Actas de visitas</t>
  </si>
  <si>
    <t>10</t>
  </si>
  <si>
    <t>Mantener actualizado en un 100% el canal de consulta con información de las decisiones proferidas en segunda instancia por la Dirección para la Gestión Administrativa Especial de Policía.</t>
  </si>
  <si>
    <t>Porcentaje de expedientes con decisión ingresados en el canal de Consulta para los procesos policivos y administrativos y de policía en segunda instancia</t>
  </si>
  <si>
    <t>(Número de expedientes con información de la decisión  en el canal de consulta   /  Número de decisiones en el periodo) * 100</t>
  </si>
  <si>
    <t>NA</t>
  </si>
  <si>
    <t>Porcentaje de decisiones actualizadas en el canal de consulta para los procesos Policivos y Administrativos y de Policía en segunda instancia</t>
  </si>
  <si>
    <t>7993 - Fortalecimiento del tejido social y la reconstrucción de la confianza con la ciudadanía para promover la cultura de la convivencia basada en el diálogo</t>
  </si>
  <si>
    <t>Matriz de seguimiento de las decisiones generadas y cargadas en el canal de consulta durante el periodo, con número de expediente, número de decisión y resumen de la decisión y porcentaje de cumplimiento (%).</t>
  </si>
  <si>
    <t xml:space="preserve">Durante el trimestre la Dirección para la Gestión Administrativa Especial de Policía (DGAEP) mantiene un canal de consulta rigurosamente actualizado en un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</si>
  <si>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 xml:space="preserve">Durante el II trimestre, la Dirección para la Gestión Administrativa Especial de Policía (DGAEP) ha mantenido un canal de consulta rigurosamente actualizado al 100%,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</si>
  <si>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 xml:space="preserve">Durante el trimestre la Dirección para la Gestión Administrativa Especial de Policía (DGAEP) mantiene un canal de consulta rigurosamente actualizado,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Cumplimiento del 75% de la vigencia
</t>
  </si>
  <si>
    <t xml:space="preserve">Durante el IV trimestre la Dirección para la Gestión Administrativa Especial de Policía (DGAEP) mantuvo un canal de consulta rigurosamente actualizado, proporcionando información detallada sobre las decisiones emitidas en segunda instancia. Este canal asegura la transparencia y el acceso oportuno a datos cruciales para los interesados. 
Como evidencia del compromiso con la actualización constante, se adjunta un listado que demuestra el registro minucioso de decisiones, notificaciones y devoluciones de expedientes a primera instancia. Este registro sigue la línea de flujo de tiempo de cada expediente, desde su radicación inicial hasta su resolución y, en su caso, devolución.
Es fundamental destacar que, en todo momento, se garantiza la estricta protección y confidencialidad de los datos personales, en pleno cumplimiento de la normativa vigente en materia de privacidad.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</si>
  <si>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</si>
  <si>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</si>
  <si>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</si>
  <si>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</si>
  <si>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</si>
  <si>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</si>
  <si>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</si>
  <si>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</si>
  <si>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</si>
  <si>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</si>
  <si>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</si>
  <si>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</si>
  <si>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</si>
  <si>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</si>
  <si>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No Programada </t>
  </si>
  <si>
    <t>Dirección para la Gestión Administrativa Especial de Policía: Calificación 73% 
Reporte consumo de papel: Información al día con corte a 30 de mayo de 2025.
Impresiones: Presenta un incremento en las impresiones del 20 % en comparación con el periodo enero-mayo 2024.
Participación en actividades: Promedio de participación 8 personas
Circular 26:de 25 personas de la dependencia participó 1 persona.
Economía circular: de 25 personas de la dependencia participaron 0 personas.
Semana ambiental: de 25 personas de la dependencia participaron 24 personas.
Campaña puesto a puesto: reciben puntuación máxima por su participación.
Adopta tu punto ecológico: En las inspecciones efectuados el 15 de abril  y 05 de junio se identificó mezcla en tres de tres contenedores y en tres respectivamente.
Socialización Sistema de Gestión Ambiental: de 25 personas de la dependencia participaron 20 personas.
Indicadores de agua y energía: De acuerdo con reporte con corte a 30 de mayo de 2025 presentado en Comité Institucional de Gestión y Desempeño se van cumpliendo las meta de consumo de agua 1m3 y energía 38 kw/h
Dirección para la Gestión Policiva: Calificación 66%                                                                                          Reporte consumo de papel: Información al día con corte a 30 de mayo de 2025.
Impresiones: Presenta un incremento en las impresiones del 63 % en comparación con el periodo enero-mayo 2024.
Participación en actividades: promedio de particpación 24 personas
Circular 26: de 239 personas de la dependencia participaron 6 personas.
Economía circular: de 239 personas de la dependencia participaron 16 personas.
Semana ambiental: de  personas de la dependencia participaron 49 personas
Campaña puesto a puesto: reciben puntuación máxima por su participación.
Adopta tu punto ecológico: En las inspecciones efectuados el 06 de mayo y 13 de junio se identificó mezcla en dos de tres contenedores.
Socialización Sistema de Gestión Ambiental:  de 239 personas de la dependencia participaron 39 personas.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</si>
  <si>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</si>
  <si>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Dirección para la Gestión Policiva: Calificación: 62%                                                                                                                                                                                            Reporte consumo de papel: Reporte hasta el mes de noviembre
Impresiones: Se registro un aumento en el consumo respecto al semestre anterior
Participación en actividades: Socialización reglamentos técnicos seguridad eléctrica en casa: Pariciparon 4 de 447 personas de la dependencia, Jornada cultura del agua y estrategias para el consumo sostenible: Participaron 13 de 447 
Campaña puesto a puesto: Se obtiene la calificación máxima 
Adopta tu punto ecológico: En las inspecciones efectuados el 22 de agosto y 19 de diciembre se identificó mezcla en dos de tres contenedores.
Indicadores de agua y energía: De acuerdo con reporte con corte a 30 de noviembre de 2025 presentado en Comité Institucional de Gestión y Desempeño se van cumpliendo las meta de consumo de agua 1m3 y energía 38 kw/h
Dirección para la Gestión Administrativa Especial de Policia calificación 92%
Reporte consumo de papel: Se registra reporte hasta el mes de diciembre de 2025
Impresiones: Se evidencia una reducción en el consumo con respecto al periodo anterior
Participación en actividades: 
Socialización reglamentos técnicos seguridad eléctrica en casa: participación de 27 personas de los 38  servidores de la dependencia
Jornada cultura del agua y estrategias para el consumo sostenible: participación de 32 personas de los 38 servidores de la dependencia
Campaña puesto a puesto: Se obtiene la calificación máxima 
Adopta tu punto ecológico: En las inspecciones efectuados el 22 de agosto y 19 de diciembre se identificó mezcla de residuos en los contenedores.
Indicadores de agua y energía: De acuerdo con reporte con corte a 30 de noviembre de 2025 presentado en Comité Institucional de Gestión y Desempeño se van cumpliendo las meta de consumo de agua 0,9 m3 y energía 70,7 kw/h</t>
  </si>
  <si>
    <t>Segun reporte de meta ambiental de la OAP</t>
  </si>
  <si>
    <t>Se alcanzó un avance de 91,25%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</si>
  <si>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</si>
  <si>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</si>
  <si>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</si>
  <si>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</si>
  <si>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</si>
  <si>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</si>
  <si>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</si>
  <si>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</si>
  <si>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</si>
  <si>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</si>
  <si>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El proceso cumplio con la meta programada para el periodo</t>
  </si>
  <si>
    <t>Reporte de actualizacion documental y Listado Maestro de documentos</t>
  </si>
  <si>
    <t>Se cumplio al 100% con la programación de los documentos a actualizar de acuerdo a la programación trimestral.</t>
  </si>
  <si>
    <t>Reporte realizado por la OAP - Gestión por Procesos el día 03-07-2025 a traves de correo electrónico.</t>
  </si>
  <si>
    <t xml:space="preserve"> Se cumplio al 100% con la programación de los documentos a actualizar de acuerdo con la programación trimestral.</t>
  </si>
  <si>
    <t>Reporte de la OAP grupo de sistema de gestion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</si>
  <si>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</si>
  <si>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</si>
  <si>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</si>
  <si>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</si>
  <si>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</si>
  <si>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</si>
  <si>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jornada de capacitación o entrenamiento por parte de los promotores de mejora sobre el Sistema de Gestión y/o los procesos, dirigida al personal de planta y contratistas para el fortalecimiento del Modelo Integrado de Planeación y Gestión. Corresponde a la DGP y la DGAEP.</t>
  </si>
  <si>
    <t>Listados de asistencia y registro fotográfico.</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</si>
  <si>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</si>
  <si>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</si>
  <si>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</si>
  <si>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</si>
  <si>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</si>
  <si>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</si>
  <si>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</si>
  <si>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</si>
  <si>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</si>
  <si>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</si>
  <si>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DGP dio respuesta a 14 requerimientos ciudadanos de los 14 instaurados para el periodo </t>
  </si>
  <si>
    <t>Según reporte de requerimientos ciudadanos de la Oficina de atencion al ciudadano Radicado No. 20254600138593
Fecha: 07-04-2025</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</si>
  <si>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</si>
  <si>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</si>
  <si>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</si>
  <si>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</si>
  <si>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</si>
  <si>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</si>
  <si>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</si>
  <si>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DGP dio respuesta a 15 requerimientos ciudadanos de los 24 instaurados para el periodo </t>
  </si>
  <si>
    <t>Según reporte de requerimientos ciudadanos de la Oficina de atencion al ciudadano Radicado No. 20254600138593   y Radicado No. 20254600193883
Fecha: 07-04-2026</t>
  </si>
  <si>
    <t>DGP: Se gestionó oportunamente 6843 de 6932 solicitudes registradas.
DGAEP: Se gestionó oportunamente 0 de 0 solicitudes registradas.</t>
  </si>
  <si>
    <t>Reporte realizado por la SGI-SAC el día 08-07-2025 a traves memorando 20254600258433</t>
  </si>
  <si>
    <t xml:space="preserve">Dio respuesta a 36 requerimientos de los 62 instaurados para el periodo </t>
  </si>
  <si>
    <t>Radicado No. 20254600383923
Fecha: 07-10-2025</t>
  </si>
  <si>
    <t xml:space="preserve">Segun reporte de la Oficina de atencion a la  ciudadania </t>
  </si>
  <si>
    <t>Mediante radicado No 20264600004113</t>
  </si>
  <si>
    <t>Se alcanzó un avance de 70,65%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</si>
  <si>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</si>
  <si>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</si>
  <si>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</si>
  <si>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</si>
  <si>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</si>
  <si>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</si>
  <si>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</si>
  <si>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DGP: Entregaron la matriz de activos y tiene el visto bueno del jefe.
DGAEP: Entregaron la matriz de activos y tiene el visto bueno del jefe.</t>
  </si>
  <si>
    <t xml:space="preserve">Reporte realizado por la DTI el día 02-07-2025 a traves memorando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</si>
  <si>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</si>
  <si>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</si>
  <si>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</si>
  <si>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</si>
  <si>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</si>
  <si>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</si>
  <si>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Metano programada </t>
  </si>
  <si>
    <t>Meta no programada</t>
  </si>
  <si>
    <t>Entregó la matriz de riesgos con aprobación del respectivo jefe.</t>
  </si>
  <si>
    <t>Segun reporte de meta de la DTI , rad No  20254400489193</t>
  </si>
  <si>
    <t>Se alcanzó un avance de 100,00% sobre el programado de la vigencia.
Me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</si>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</sst>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sz val="11"/>
      <color rgb="FF0070C0"/>
      <name val="Calibri Light"/>
      <family val="2"/>
    </font>
    <font>
      <b/>
      <sz val="11"/>
      <color rgb="FF000000"/>
      <name val="Calibri Light"/>
      <family val="2"/>
      <scheme val="major"/>
    </font>
    <font>
      <sz val="8"/>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9" fontId="4" fillId="0" borderId="0" applyFont="0" applyFill="0" applyBorder="0" applyAlignment="0" applyProtection="0"/>
  </cellStyleXfs>
  <cellXfs count="16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10" fontId="3" fillId="0" borderId="1" xfId="0" applyNumberFormat="1" applyFont="1" applyBorder="1" applyAlignment="1">
      <alignment horizontal="justify" vertical="center" wrapText="1"/>
    </xf>
    <xf numFmtId="9" fontId="3" fillId="0" borderId="1" xfId="0" applyNumberFormat="1" applyFont="1" applyBorder="1" applyAlignment="1">
      <alignment horizontal="justify" vertical="center" wrapText="1"/>
    </xf>
    <xf numFmtId="1"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0" fontId="1" fillId="0" borderId="14" xfId="0" applyFont="1" applyBorder="1" applyAlignment="1">
      <alignment horizontal="justify"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9" fontId="1" fillId="0" borderId="1" xfId="1" applyFont="1" applyFill="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5" fillId="9"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11" borderId="1" xfId="0" applyFont="1" applyFill="1" applyBorder="1" applyAlignment="1">
      <alignment horizontal="justify" vertical="center" wrapText="1"/>
    </xf>
    <xf numFmtId="10" fontId="7" fillId="3" borderId="1" xfId="1" applyNumberFormat="1" applyFont="1" applyFill="1" applyBorder="1" applyAlignment="1">
      <alignment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9"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9" fillId="2" borderId="1" xfId="0"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0" fontId="6" fillId="3" borderId="1" xfId="0" applyFont="1" applyFill="1" applyBorder="1" applyAlignment="1">
      <alignment horizont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1" fillId="0" borderId="14" xfId="0" applyFont="1" applyBorder="1" applyAlignment="1">
      <alignment horizontal="center" vertical="center" wrapText="1"/>
    </xf>
    <xf numFmtId="0" fontId="1" fillId="0" borderId="1" xfId="0" applyFont="1" applyBorder="1" applyAlignment="1">
      <alignment vertical="center" wrapText="1"/>
    </xf>
    <xf numFmtId="165"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9" fontId="1" fillId="0" borderId="1" xfId="1" applyFont="1" applyFill="1" applyBorder="1" applyAlignment="1">
      <alignment vertical="center" wrapText="1"/>
    </xf>
    <xf numFmtId="164" fontId="1" fillId="0" borderId="1" xfId="1" applyNumberFormat="1" applyFont="1" applyFill="1" applyBorder="1" applyAlignment="1">
      <alignment vertical="center" wrapText="1"/>
    </xf>
    <xf numFmtId="9"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9" fontId="5" fillId="0" borderId="1" xfId="1" applyFont="1" applyBorder="1" applyAlignment="1">
      <alignment vertical="center" wrapText="1"/>
    </xf>
    <xf numFmtId="164" fontId="5" fillId="0" borderId="1" xfId="1" applyNumberFormat="1" applyFont="1" applyBorder="1" applyAlignment="1">
      <alignment vertical="center" wrapText="1"/>
    </xf>
    <xf numFmtId="164" fontId="5" fillId="0" borderId="1" xfId="0" applyNumberFormat="1" applyFont="1" applyBorder="1" applyAlignment="1">
      <alignment vertical="center" wrapText="1"/>
    </xf>
    <xf numFmtId="0" fontId="5" fillId="0" borderId="1" xfId="0" applyFont="1" applyBorder="1" applyAlignment="1">
      <alignment vertical="center" wrapText="1"/>
    </xf>
    <xf numFmtId="10" fontId="9" fillId="2" borderId="1" xfId="0" applyNumberFormat="1" applyFont="1" applyFill="1" applyBorder="1" applyAlignment="1">
      <alignment wrapText="1"/>
    </xf>
    <xf numFmtId="10" fontId="1" fillId="0" borderId="1" xfId="1"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5" fillId="0" borderId="1" xfId="0" applyNumberFormat="1" applyFont="1" applyBorder="1" applyAlignment="1">
      <alignment vertical="center" wrapText="1"/>
    </xf>
    <xf numFmtId="165"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65" fontId="5" fillId="0" borderId="1" xfId="0" applyNumberFormat="1" applyFont="1" applyBorder="1" applyAlignment="1">
      <alignment vertical="center" wrapText="1"/>
    </xf>
    <xf numFmtId="0" fontId="5" fillId="0" borderId="1" xfId="0" applyFont="1" applyBorder="1" applyAlignment="1">
      <alignment horizontal="justify" vertical="top" wrapText="1"/>
    </xf>
    <xf numFmtId="0" fontId="2" fillId="3" borderId="3" xfId="0" applyFont="1" applyFill="1" applyBorder="1" applyAlignment="1">
      <alignment horizontal="center" vertical="center" wrapText="1"/>
    </xf>
    <xf numFmtId="0" fontId="1" fillId="0" borderId="1" xfId="0" applyFont="1" applyBorder="1" applyAlignment="1">
      <alignment horizontal="justify" vertical="top" wrapText="1"/>
    </xf>
    <xf numFmtId="165"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64" fontId="1" fillId="0" borderId="1" xfId="1" applyNumberFormat="1" applyFont="1" applyFill="1" applyBorder="1" applyAlignment="1">
      <alignment horizontal="right" vertical="center" wrapText="1"/>
    </xf>
    <xf numFmtId="164" fontId="1"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7"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7"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0" borderId="15"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23384</xdr:colOff>
      <xdr:row>0</xdr:row>
      <xdr:rowOff>728382</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48"/>
  <sheetViews>
    <sheetView tabSelected="1" zoomScale="85" zoomScaleNormal="85" workbookViewId="0">
      <selection activeCell="F11" sqref="F11"/>
    </sheetView>
  </sheetViews>
  <sheetFormatPr defaultColWidth="16.28515625" defaultRowHeight="15"/>
  <cols>
    <col min="1" max="3" width="16.28515625" style="1"/>
    <col min="4" max="4" width="39.7109375" style="1" customWidth="1"/>
    <col min="5" max="5" width="16.28515625" style="1"/>
    <col min="6" max="6" width="21.42578125" style="1" customWidth="1"/>
    <col min="7" max="10" width="16.28515625" style="1"/>
    <col min="11" max="14" width="8.5703125" style="1" customWidth="1"/>
    <col min="15" max="21" width="16.28515625" style="1"/>
    <col min="22" max="24" width="16.28515625" style="1" customWidth="1"/>
    <col min="25" max="25" width="49" style="1" customWidth="1"/>
    <col min="26" max="29" width="16.28515625" style="1" customWidth="1"/>
    <col min="30" max="30" width="33.140625" style="1" customWidth="1"/>
    <col min="31" max="41" width="16.28515625" style="1" customWidth="1"/>
    <col min="42" max="44" width="16.28515625" style="1"/>
    <col min="45" max="45" width="33.140625" style="1" customWidth="1"/>
    <col min="46" max="16384" width="16.28515625" style="1"/>
  </cols>
  <sheetData>
    <row r="1" spans="1:46" s="31" customFormat="1" ht="70.5" customHeight="1">
      <c r="A1" s="143" t="s">
        <v>0</v>
      </c>
      <c r="B1" s="144"/>
      <c r="C1" s="144"/>
      <c r="D1" s="144"/>
      <c r="E1" s="144"/>
      <c r="F1" s="144"/>
      <c r="G1" s="144"/>
      <c r="H1" s="144"/>
      <c r="I1" s="144"/>
      <c r="J1" s="144"/>
      <c r="K1" s="145" t="s">
        <v>1</v>
      </c>
      <c r="L1" s="146"/>
      <c r="M1" s="146"/>
      <c r="N1" s="146"/>
      <c r="O1" s="146"/>
    </row>
    <row r="2" spans="1:46" s="33" customFormat="1" ht="23.65" customHeight="1">
      <c r="A2" s="148" t="s">
        <v>2</v>
      </c>
      <c r="B2" s="149"/>
      <c r="C2" s="149"/>
      <c r="D2" s="149"/>
      <c r="E2" s="149"/>
      <c r="F2" s="149"/>
      <c r="G2" s="149"/>
      <c r="H2" s="149"/>
      <c r="I2" s="149"/>
      <c r="J2" s="149"/>
      <c r="K2" s="32"/>
      <c r="L2" s="32"/>
      <c r="M2" s="32"/>
      <c r="N2" s="32"/>
      <c r="O2" s="32"/>
    </row>
    <row r="3" spans="1:46" s="31" customFormat="1"/>
    <row r="4" spans="1:46" s="31" customFormat="1" ht="29.1" customHeight="1">
      <c r="A4" s="109" t="s">
        <v>3</v>
      </c>
      <c r="B4" s="109"/>
      <c r="C4" s="109"/>
      <c r="D4" s="110" t="s">
        <v>4</v>
      </c>
      <c r="E4" s="150" t="s">
        <v>5</v>
      </c>
      <c r="F4" s="150"/>
      <c r="G4" s="150"/>
      <c r="H4" s="150"/>
      <c r="I4" s="150"/>
      <c r="J4" s="151"/>
    </row>
    <row r="5" spans="1:46" s="31" customFormat="1" ht="15" customHeight="1">
      <c r="A5" s="109"/>
      <c r="B5" s="109"/>
      <c r="C5" s="109"/>
      <c r="D5" s="110"/>
      <c r="E5" s="97" t="s">
        <v>6</v>
      </c>
      <c r="F5" s="2" t="s">
        <v>7</v>
      </c>
      <c r="G5" s="152" t="s">
        <v>8</v>
      </c>
      <c r="H5" s="150"/>
      <c r="I5" s="150"/>
      <c r="J5" s="151"/>
    </row>
    <row r="6" spans="1:46" s="31" customFormat="1" ht="16.5">
      <c r="A6" s="109"/>
      <c r="B6" s="109"/>
      <c r="C6" s="109"/>
      <c r="D6" s="110"/>
      <c r="E6" s="103">
        <v>1</v>
      </c>
      <c r="F6" s="34" t="s">
        <v>9</v>
      </c>
      <c r="G6" s="153" t="s">
        <v>10</v>
      </c>
      <c r="H6" s="153"/>
      <c r="I6" s="153"/>
      <c r="J6" s="153"/>
    </row>
    <row r="7" spans="1:46" s="31" customFormat="1" ht="48" customHeight="1">
      <c r="A7" s="109"/>
      <c r="B7" s="109"/>
      <c r="C7" s="109"/>
      <c r="D7" s="110"/>
      <c r="E7" s="103">
        <v>2</v>
      </c>
      <c r="F7" s="34" t="s">
        <v>11</v>
      </c>
      <c r="G7" s="153" t="s">
        <v>12</v>
      </c>
      <c r="H7" s="153"/>
      <c r="I7" s="153"/>
      <c r="J7" s="153"/>
    </row>
    <row r="8" spans="1:46" s="31" customFormat="1" ht="50.25" customHeight="1">
      <c r="A8" s="109"/>
      <c r="B8" s="109"/>
      <c r="C8" s="109"/>
      <c r="D8" s="110"/>
      <c r="E8" s="103">
        <v>3</v>
      </c>
      <c r="F8" s="34" t="s">
        <v>13</v>
      </c>
      <c r="G8" s="153" t="s">
        <v>14</v>
      </c>
      <c r="H8" s="153"/>
      <c r="I8" s="153"/>
      <c r="J8" s="153"/>
    </row>
    <row r="9" spans="1:46" s="31" customFormat="1" ht="50.25" customHeight="1">
      <c r="A9" s="109"/>
      <c r="B9" s="109"/>
      <c r="C9" s="109"/>
      <c r="D9" s="110"/>
      <c r="E9" s="104">
        <v>4</v>
      </c>
      <c r="F9" s="105" t="s">
        <v>15</v>
      </c>
      <c r="G9" s="157" t="s">
        <v>16</v>
      </c>
      <c r="H9" s="157"/>
      <c r="I9" s="157"/>
      <c r="J9" s="157"/>
    </row>
    <row r="10" spans="1:46" s="31" customFormat="1" ht="50.25" customHeight="1">
      <c r="A10" s="109"/>
      <c r="B10" s="109"/>
      <c r="C10" s="109"/>
      <c r="D10" s="110"/>
      <c r="E10" s="106">
        <v>5</v>
      </c>
      <c r="F10" s="107" t="s">
        <v>17</v>
      </c>
      <c r="G10" s="158" t="s">
        <v>18</v>
      </c>
      <c r="H10" s="158"/>
      <c r="I10" s="158"/>
      <c r="J10" s="158"/>
    </row>
    <row r="11" spans="1:46" s="31" customFormat="1" ht="50.25" customHeight="1">
      <c r="A11" s="109"/>
      <c r="B11" s="109"/>
      <c r="C11" s="109"/>
      <c r="D11" s="110"/>
      <c r="E11" s="108">
        <v>6</v>
      </c>
      <c r="F11" s="160" t="s">
        <v>19</v>
      </c>
      <c r="G11" s="159" t="s">
        <v>20</v>
      </c>
      <c r="H11" s="159"/>
      <c r="I11" s="159"/>
      <c r="J11" s="159"/>
    </row>
    <row r="12" spans="1:46" s="31" customFormat="1"/>
    <row r="13" spans="1:46" ht="14.65" customHeight="1">
      <c r="A13" s="142" t="s">
        <v>21</v>
      </c>
      <c r="B13" s="142"/>
      <c r="C13" s="142" t="s">
        <v>22</v>
      </c>
      <c r="D13" s="142"/>
      <c r="E13" s="142"/>
      <c r="F13" s="147" t="s">
        <v>23</v>
      </c>
      <c r="G13" s="147"/>
      <c r="H13" s="147"/>
      <c r="I13" s="147"/>
      <c r="J13" s="147"/>
      <c r="K13" s="147"/>
      <c r="L13" s="147"/>
      <c r="M13" s="147"/>
      <c r="N13" s="147"/>
      <c r="O13" s="147"/>
      <c r="P13" s="147"/>
      <c r="Q13" s="154" t="s">
        <v>24</v>
      </c>
      <c r="R13" s="154" t="s">
        <v>25</v>
      </c>
      <c r="S13" s="142" t="s">
        <v>26</v>
      </c>
      <c r="T13" s="142"/>
      <c r="U13" s="142"/>
      <c r="V13" s="112" t="s">
        <v>27</v>
      </c>
      <c r="W13" s="113"/>
      <c r="X13" s="113"/>
      <c r="Y13" s="113"/>
      <c r="Z13" s="114"/>
      <c r="AA13" s="118" t="s">
        <v>28</v>
      </c>
      <c r="AB13" s="119"/>
      <c r="AC13" s="119"/>
      <c r="AD13" s="119"/>
      <c r="AE13" s="120"/>
      <c r="AF13" s="124" t="s">
        <v>29</v>
      </c>
      <c r="AG13" s="125"/>
      <c r="AH13" s="125"/>
      <c r="AI13" s="125"/>
      <c r="AJ13" s="126"/>
      <c r="AK13" s="130" t="s">
        <v>30</v>
      </c>
      <c r="AL13" s="131"/>
      <c r="AM13" s="131"/>
      <c r="AN13" s="131"/>
      <c r="AO13" s="132"/>
      <c r="AP13" s="136" t="s">
        <v>31</v>
      </c>
      <c r="AQ13" s="137"/>
      <c r="AR13" s="137"/>
      <c r="AS13" s="138"/>
    </row>
    <row r="14" spans="1:46" ht="14.65" customHeight="1">
      <c r="A14" s="142"/>
      <c r="B14" s="142"/>
      <c r="C14" s="142"/>
      <c r="D14" s="142"/>
      <c r="E14" s="142"/>
      <c r="F14" s="147"/>
      <c r="G14" s="147"/>
      <c r="H14" s="147"/>
      <c r="I14" s="147"/>
      <c r="J14" s="147"/>
      <c r="K14" s="147"/>
      <c r="L14" s="147"/>
      <c r="M14" s="147"/>
      <c r="N14" s="147"/>
      <c r="O14" s="147"/>
      <c r="P14" s="147"/>
      <c r="Q14" s="155"/>
      <c r="R14" s="155"/>
      <c r="S14" s="142"/>
      <c r="T14" s="142"/>
      <c r="U14" s="142"/>
      <c r="V14" s="115"/>
      <c r="W14" s="116"/>
      <c r="X14" s="116"/>
      <c r="Y14" s="116"/>
      <c r="Z14" s="117"/>
      <c r="AA14" s="121"/>
      <c r="AB14" s="122"/>
      <c r="AC14" s="122"/>
      <c r="AD14" s="122"/>
      <c r="AE14" s="123"/>
      <c r="AF14" s="127"/>
      <c r="AG14" s="128"/>
      <c r="AH14" s="128"/>
      <c r="AI14" s="128"/>
      <c r="AJ14" s="129"/>
      <c r="AK14" s="133"/>
      <c r="AL14" s="134"/>
      <c r="AM14" s="134"/>
      <c r="AN14" s="134"/>
      <c r="AO14" s="135"/>
      <c r="AP14" s="139"/>
      <c r="AQ14" s="140"/>
      <c r="AR14" s="140"/>
      <c r="AS14" s="141"/>
    </row>
    <row r="15" spans="1:46" ht="76.150000000000006" customHeight="1">
      <c r="A15" s="2" t="s">
        <v>32</v>
      </c>
      <c r="B15" s="2" t="s">
        <v>33</v>
      </c>
      <c r="C15" s="2" t="s">
        <v>34</v>
      </c>
      <c r="D15" s="2" t="s">
        <v>35</v>
      </c>
      <c r="E15" s="2" t="s">
        <v>36</v>
      </c>
      <c r="F15" s="18" t="s">
        <v>37</v>
      </c>
      <c r="G15" s="18" t="s">
        <v>38</v>
      </c>
      <c r="H15" s="18" t="s">
        <v>39</v>
      </c>
      <c r="I15" s="18" t="s">
        <v>40</v>
      </c>
      <c r="J15" s="18" t="s">
        <v>41</v>
      </c>
      <c r="K15" s="18" t="s">
        <v>42</v>
      </c>
      <c r="L15" s="18" t="s">
        <v>43</v>
      </c>
      <c r="M15" s="18" t="s">
        <v>44</v>
      </c>
      <c r="N15" s="18" t="s">
        <v>45</v>
      </c>
      <c r="O15" s="18" t="s">
        <v>46</v>
      </c>
      <c r="P15" s="18" t="s">
        <v>47</v>
      </c>
      <c r="Q15" s="156"/>
      <c r="R15" s="156"/>
      <c r="S15" s="2" t="s">
        <v>48</v>
      </c>
      <c r="T15" s="2" t="s">
        <v>49</v>
      </c>
      <c r="U15" s="2" t="s">
        <v>50</v>
      </c>
      <c r="V15" s="3" t="s">
        <v>51</v>
      </c>
      <c r="W15" s="3" t="s">
        <v>52</v>
      </c>
      <c r="X15" s="3" t="s">
        <v>53</v>
      </c>
      <c r="Y15" s="3" t="s">
        <v>54</v>
      </c>
      <c r="Z15" s="3" t="s">
        <v>55</v>
      </c>
      <c r="AA15" s="21" t="s">
        <v>51</v>
      </c>
      <c r="AB15" s="21" t="s">
        <v>52</v>
      </c>
      <c r="AC15" s="21" t="s">
        <v>53</v>
      </c>
      <c r="AD15" s="21" t="s">
        <v>54</v>
      </c>
      <c r="AE15" s="21" t="s">
        <v>55</v>
      </c>
      <c r="AF15" s="22" t="s">
        <v>51</v>
      </c>
      <c r="AG15" s="22" t="s">
        <v>52</v>
      </c>
      <c r="AH15" s="22" t="s">
        <v>53</v>
      </c>
      <c r="AI15" s="22" t="s">
        <v>54</v>
      </c>
      <c r="AJ15" s="22" t="s">
        <v>55</v>
      </c>
      <c r="AK15" s="23" t="s">
        <v>51</v>
      </c>
      <c r="AL15" s="23" t="s">
        <v>52</v>
      </c>
      <c r="AM15" s="23" t="s">
        <v>53</v>
      </c>
      <c r="AN15" s="23" t="s">
        <v>54</v>
      </c>
      <c r="AO15" s="23" t="s">
        <v>55</v>
      </c>
      <c r="AP15" s="4" t="s">
        <v>51</v>
      </c>
      <c r="AQ15" s="4" t="s">
        <v>52</v>
      </c>
      <c r="AR15" s="4" t="s">
        <v>53</v>
      </c>
      <c r="AS15" s="4" t="s">
        <v>54</v>
      </c>
    </row>
    <row r="16" spans="1:46" s="27" customFormat="1" ht="387" customHeight="1">
      <c r="A16" s="20">
        <v>4</v>
      </c>
      <c r="B16" s="19" t="s">
        <v>56</v>
      </c>
      <c r="C16" s="24" t="s">
        <v>57</v>
      </c>
      <c r="D16" s="19" t="s">
        <v>58</v>
      </c>
      <c r="E16" s="19" t="s">
        <v>59</v>
      </c>
      <c r="F16" s="19" t="s">
        <v>60</v>
      </c>
      <c r="G16" s="19" t="s">
        <v>61</v>
      </c>
      <c r="H16" s="37" t="s">
        <v>62</v>
      </c>
      <c r="I16" s="20" t="s">
        <v>63</v>
      </c>
      <c r="J16" s="19" t="s">
        <v>61</v>
      </c>
      <c r="K16" s="39">
        <v>200</v>
      </c>
      <c r="L16" s="39">
        <v>580</v>
      </c>
      <c r="M16" s="39">
        <v>600</v>
      </c>
      <c r="N16" s="39">
        <v>460</v>
      </c>
      <c r="O16" s="39">
        <f>K16+L16+M16+N16</f>
        <v>1840</v>
      </c>
      <c r="P16" s="19" t="s">
        <v>64</v>
      </c>
      <c r="Q16" s="19" t="s">
        <v>65</v>
      </c>
      <c r="R16" s="19" t="s">
        <v>66</v>
      </c>
      <c r="S16" s="19" t="s">
        <v>67</v>
      </c>
      <c r="T16" s="19" t="s">
        <v>68</v>
      </c>
      <c r="U16" s="19" t="s">
        <v>69</v>
      </c>
      <c r="V16" s="69">
        <f t="shared" ref="V16:V25" si="0">K16</f>
        <v>200</v>
      </c>
      <c r="W16" s="59">
        <v>309</v>
      </c>
      <c r="X16" s="60">
        <f>IFERROR(IF(W16/V16&gt;100%,100%,W16/V16),0)</f>
        <v>1</v>
      </c>
      <c r="Y16" s="19" t="s">
        <v>70</v>
      </c>
      <c r="Z16" s="19" t="s">
        <v>67</v>
      </c>
      <c r="AA16" s="69">
        <f t="shared" ref="AA16:AB24" si="1">L16</f>
        <v>580</v>
      </c>
      <c r="AB16" s="99">
        <v>626</v>
      </c>
      <c r="AC16" s="88">
        <f>IFERROR(IF(AB16/AA16&gt;100%,100%,AB16/AA16),0)</f>
        <v>1</v>
      </c>
      <c r="AD16" s="98" t="s">
        <v>71</v>
      </c>
      <c r="AE16" s="19" t="s">
        <v>72</v>
      </c>
      <c r="AF16" s="69">
        <f t="shared" ref="AF16:AF24" si="2">M16</f>
        <v>600</v>
      </c>
      <c r="AG16" s="59">
        <v>740</v>
      </c>
      <c r="AH16" s="88">
        <f>IFERROR(IF(AG16/AF16&gt;100%,100%,AG16/AF16),0)</f>
        <v>1</v>
      </c>
      <c r="AI16" s="19" t="s">
        <v>73</v>
      </c>
      <c r="AJ16" s="19" t="s">
        <v>67</v>
      </c>
      <c r="AK16" s="69">
        <f t="shared" ref="AK16:AK24" si="3">N16</f>
        <v>460</v>
      </c>
      <c r="AL16" s="59">
        <v>774</v>
      </c>
      <c r="AM16" s="88">
        <f>IFERROR(IF(AL16/AK16&gt;100%,100%,AL16/AK16),0)</f>
        <v>1</v>
      </c>
      <c r="AN16" s="19" t="s">
        <v>74</v>
      </c>
      <c r="AO16" s="19" t="s">
        <v>75</v>
      </c>
      <c r="AP16" s="76">
        <f t="shared" ref="AP16:AP24" si="4">O16</f>
        <v>1840</v>
      </c>
      <c r="AQ16" s="77">
        <f>IFERROR(SUM(W16,AB16,AG16,AL16),0)</f>
        <v>2449</v>
      </c>
      <c r="AR16" s="78">
        <f>IFERROR(IF(AQ16/AP16&gt;100%,100%,AQ16/AP16),0)</f>
        <v>1</v>
      </c>
      <c r="AS16" s="19" t="s">
        <v>76</v>
      </c>
      <c r="AT16" s="73"/>
    </row>
    <row r="17" spans="1:46" s="27" customFormat="1" ht="273.75" customHeight="1">
      <c r="A17" s="20">
        <v>4</v>
      </c>
      <c r="B17" s="19" t="s">
        <v>56</v>
      </c>
      <c r="C17" s="24" t="s">
        <v>77</v>
      </c>
      <c r="D17" s="29" t="s">
        <v>78</v>
      </c>
      <c r="E17" s="19" t="s">
        <v>59</v>
      </c>
      <c r="F17" s="19" t="s">
        <v>79</v>
      </c>
      <c r="G17" s="19" t="s">
        <v>80</v>
      </c>
      <c r="H17" s="29" t="s">
        <v>81</v>
      </c>
      <c r="I17" s="20" t="s">
        <v>63</v>
      </c>
      <c r="J17" s="19" t="s">
        <v>80</v>
      </c>
      <c r="K17" s="39">
        <v>65</v>
      </c>
      <c r="L17" s="39">
        <v>135</v>
      </c>
      <c r="M17" s="39">
        <v>135</v>
      </c>
      <c r="N17" s="39">
        <v>100</v>
      </c>
      <c r="O17" s="39">
        <f t="shared" ref="O17:O24" si="5">K17+L17+M17+N17</f>
        <v>435</v>
      </c>
      <c r="P17" s="19" t="s">
        <v>64</v>
      </c>
      <c r="Q17" s="19" t="s">
        <v>65</v>
      </c>
      <c r="R17" s="19" t="s">
        <v>66</v>
      </c>
      <c r="S17" s="19" t="s">
        <v>67</v>
      </c>
      <c r="T17" s="19" t="s">
        <v>68</v>
      </c>
      <c r="U17" s="19" t="s">
        <v>82</v>
      </c>
      <c r="V17" s="69">
        <f t="shared" si="0"/>
        <v>65</v>
      </c>
      <c r="W17" s="59">
        <v>83</v>
      </c>
      <c r="X17" s="60">
        <f>IFERROR(IF(W17/V17&gt;100%,100%,W17/V17),0)</f>
        <v>1</v>
      </c>
      <c r="Y17" s="19" t="s">
        <v>83</v>
      </c>
      <c r="Z17" s="19" t="s">
        <v>67</v>
      </c>
      <c r="AA17" s="69">
        <f t="shared" si="1"/>
        <v>135</v>
      </c>
      <c r="AB17" s="99">
        <v>83</v>
      </c>
      <c r="AC17" s="88">
        <f>IFERROR(IF(AB17/AA17&gt;100%,100%,AB17/AA17),0)</f>
        <v>0.61481481481481481</v>
      </c>
      <c r="AD17" s="19" t="s">
        <v>84</v>
      </c>
      <c r="AE17" s="19" t="s">
        <v>72</v>
      </c>
      <c r="AF17" s="69">
        <f t="shared" si="2"/>
        <v>135</v>
      </c>
      <c r="AG17" s="59">
        <v>165</v>
      </c>
      <c r="AH17" s="88">
        <f>IFERROR(IF(AG17/AF17&gt;100%,100%,AG17/AF17),0)</f>
        <v>1</v>
      </c>
      <c r="AI17" s="19" t="s">
        <v>85</v>
      </c>
      <c r="AJ17" s="19" t="s">
        <v>67</v>
      </c>
      <c r="AK17" s="69">
        <f t="shared" si="3"/>
        <v>100</v>
      </c>
      <c r="AL17" s="59">
        <v>187</v>
      </c>
      <c r="AM17" s="88">
        <f>IFERROR(IF(AL17/AK17&gt;100%,100%,AL17/AK17),0)</f>
        <v>1</v>
      </c>
      <c r="AN17" s="19" t="s">
        <v>86</v>
      </c>
      <c r="AO17" s="19" t="s">
        <v>87</v>
      </c>
      <c r="AP17" s="76">
        <f t="shared" si="4"/>
        <v>435</v>
      </c>
      <c r="AQ17" s="77">
        <f>IFERROR(SUM(W17,AB17,AG17,AL17),0)</f>
        <v>518</v>
      </c>
      <c r="AR17" s="78">
        <f>IFERROR(IF(AQ17/AP17&gt;100%,100%,AQ17/AP17),0)</f>
        <v>1</v>
      </c>
      <c r="AS17" s="19" t="s">
        <v>88</v>
      </c>
      <c r="AT17" s="73"/>
    </row>
    <row r="18" spans="1:46" s="27" customFormat="1" ht="317.25" customHeight="1">
      <c r="A18" s="20">
        <v>4</v>
      </c>
      <c r="B18" s="19" t="s">
        <v>56</v>
      </c>
      <c r="C18" s="24" t="s">
        <v>89</v>
      </c>
      <c r="D18" s="19" t="s">
        <v>90</v>
      </c>
      <c r="E18" s="19" t="s">
        <v>59</v>
      </c>
      <c r="F18" s="19" t="s">
        <v>91</v>
      </c>
      <c r="G18" s="19" t="s">
        <v>92</v>
      </c>
      <c r="H18" s="29" t="s">
        <v>93</v>
      </c>
      <c r="I18" s="20" t="s">
        <v>63</v>
      </c>
      <c r="J18" s="19" t="s">
        <v>94</v>
      </c>
      <c r="K18" s="39">
        <v>28</v>
      </c>
      <c r="L18" s="39">
        <v>60</v>
      </c>
      <c r="M18" s="39">
        <v>60</v>
      </c>
      <c r="N18" s="39">
        <v>53</v>
      </c>
      <c r="O18" s="39">
        <f t="shared" si="5"/>
        <v>201</v>
      </c>
      <c r="P18" s="19" t="s">
        <v>64</v>
      </c>
      <c r="Q18" s="19" t="s">
        <v>65</v>
      </c>
      <c r="R18" s="19" t="s">
        <v>66</v>
      </c>
      <c r="S18" s="19" t="s">
        <v>67</v>
      </c>
      <c r="T18" s="19" t="s">
        <v>68</v>
      </c>
      <c r="U18" s="19" t="s">
        <v>95</v>
      </c>
      <c r="V18" s="69">
        <f t="shared" si="0"/>
        <v>28</v>
      </c>
      <c r="W18" s="59">
        <v>31</v>
      </c>
      <c r="X18" s="60">
        <f>IFERROR(IF(W18/V18&gt;100%,100%,W18/V18),0)</f>
        <v>1</v>
      </c>
      <c r="Y18" s="19" t="s">
        <v>96</v>
      </c>
      <c r="Z18" s="19" t="s">
        <v>67</v>
      </c>
      <c r="AA18" s="69">
        <f t="shared" si="1"/>
        <v>60</v>
      </c>
      <c r="AB18" s="99">
        <v>48</v>
      </c>
      <c r="AC18" s="88">
        <f>IFERROR(IF(AB18/AA18&gt;100%,100%,AB18/AA18),0)</f>
        <v>0.8</v>
      </c>
      <c r="AD18" s="19" t="s">
        <v>97</v>
      </c>
      <c r="AE18" s="19" t="s">
        <v>72</v>
      </c>
      <c r="AF18" s="69">
        <f t="shared" si="2"/>
        <v>60</v>
      </c>
      <c r="AG18" s="59">
        <v>62</v>
      </c>
      <c r="AH18" s="88">
        <f>IFERROR(IF(AG18/AF18&gt;100%,100%,AG18/AF18),0)</f>
        <v>1</v>
      </c>
      <c r="AI18" s="19" t="s">
        <v>98</v>
      </c>
      <c r="AJ18" s="19" t="s">
        <v>67</v>
      </c>
      <c r="AK18" s="69">
        <f t="shared" si="3"/>
        <v>53</v>
      </c>
      <c r="AL18" s="59">
        <v>51</v>
      </c>
      <c r="AM18" s="88">
        <f>IFERROR(IF(AL18/AK18&gt;100%,100%,AL18/AK18),0)</f>
        <v>0.96226415094339623</v>
      </c>
      <c r="AN18" s="19" t="s">
        <v>99</v>
      </c>
      <c r="AO18" s="19" t="s">
        <v>87</v>
      </c>
      <c r="AP18" s="76">
        <f t="shared" si="4"/>
        <v>201</v>
      </c>
      <c r="AQ18" s="77">
        <f>IFERROR(SUM(W18,AB18,AG18,AL18),0)</f>
        <v>192</v>
      </c>
      <c r="AR18" s="78">
        <f>IFERROR(IF(AQ18/AP18&gt;100%,100%,AQ18/AP18),0)</f>
        <v>0.95522388059701491</v>
      </c>
      <c r="AS18" s="19" t="s">
        <v>100</v>
      </c>
      <c r="AT18" s="73"/>
    </row>
    <row r="19" spans="1:46" s="27" customFormat="1" ht="207" customHeight="1">
      <c r="A19" s="20">
        <v>4</v>
      </c>
      <c r="B19" s="19" t="s">
        <v>56</v>
      </c>
      <c r="C19" s="24" t="s">
        <v>101</v>
      </c>
      <c r="D19" s="19" t="s">
        <v>102</v>
      </c>
      <c r="E19" s="19" t="s">
        <v>59</v>
      </c>
      <c r="F19" s="19" t="s">
        <v>103</v>
      </c>
      <c r="G19" s="19" t="s">
        <v>104</v>
      </c>
      <c r="H19" s="38" t="s">
        <v>105</v>
      </c>
      <c r="I19" s="20" t="s">
        <v>63</v>
      </c>
      <c r="J19" s="19" t="s">
        <v>106</v>
      </c>
      <c r="K19" s="39">
        <v>9</v>
      </c>
      <c r="L19" s="39">
        <v>20</v>
      </c>
      <c r="M19" s="40">
        <v>21</v>
      </c>
      <c r="N19" s="40">
        <v>18</v>
      </c>
      <c r="O19" s="39">
        <f t="shared" si="5"/>
        <v>68</v>
      </c>
      <c r="P19" s="19" t="s">
        <v>64</v>
      </c>
      <c r="Q19" s="19" t="s">
        <v>65</v>
      </c>
      <c r="R19" s="19" t="s">
        <v>66</v>
      </c>
      <c r="S19" s="19" t="s">
        <v>67</v>
      </c>
      <c r="T19" s="19" t="s">
        <v>68</v>
      </c>
      <c r="U19" s="19" t="s">
        <v>107</v>
      </c>
      <c r="V19" s="69">
        <f t="shared" si="0"/>
        <v>9</v>
      </c>
      <c r="W19" s="59">
        <v>8</v>
      </c>
      <c r="X19" s="60">
        <f>IFERROR(IF(W19/V19&gt;100%,100%,W19/V19),0)</f>
        <v>0.88888888888888884</v>
      </c>
      <c r="Y19" s="19" t="s">
        <v>108</v>
      </c>
      <c r="Z19" s="19" t="s">
        <v>67</v>
      </c>
      <c r="AA19" s="69">
        <f t="shared" si="1"/>
        <v>20</v>
      </c>
      <c r="AB19" s="99">
        <v>15</v>
      </c>
      <c r="AC19" s="88">
        <f>IFERROR(IF(AB19/AA19&gt;100%,100%,AB19/AA19),0)</f>
        <v>0.75</v>
      </c>
      <c r="AD19" s="19" t="s">
        <v>109</v>
      </c>
      <c r="AE19" s="19" t="s">
        <v>72</v>
      </c>
      <c r="AF19" s="69">
        <f t="shared" si="2"/>
        <v>21</v>
      </c>
      <c r="AG19" s="59">
        <v>19</v>
      </c>
      <c r="AH19" s="88">
        <f>IFERROR(IF(AG19/AF19&gt;100%,100%,AG19/AF19),0)</f>
        <v>0.90476190476190477</v>
      </c>
      <c r="AI19" s="19" t="s">
        <v>110</v>
      </c>
      <c r="AJ19" s="19" t="s">
        <v>67</v>
      </c>
      <c r="AK19" s="69">
        <f t="shared" si="3"/>
        <v>18</v>
      </c>
      <c r="AL19" s="59">
        <v>25</v>
      </c>
      <c r="AM19" s="88">
        <f>IFERROR(IF(AL19/AK19&gt;100%,100%,AL19/AK19),0)</f>
        <v>1</v>
      </c>
      <c r="AN19" s="19" t="s">
        <v>111</v>
      </c>
      <c r="AO19" s="19" t="s">
        <v>87</v>
      </c>
      <c r="AP19" s="76">
        <f t="shared" si="4"/>
        <v>68</v>
      </c>
      <c r="AQ19" s="77">
        <f>IFERROR(SUM(W19,AB19,AG19,AL19),0)</f>
        <v>67</v>
      </c>
      <c r="AR19" s="78">
        <f>IFERROR(IF(AQ19/AP19&gt;100%,100%,AQ19/AP19),0)</f>
        <v>0.98529411764705888</v>
      </c>
      <c r="AS19" s="19" t="s">
        <v>112</v>
      </c>
      <c r="AT19" s="73"/>
    </row>
    <row r="20" spans="1:46" s="27" customFormat="1" ht="146.25" customHeight="1">
      <c r="A20" s="20">
        <v>4</v>
      </c>
      <c r="B20" s="19" t="s">
        <v>56</v>
      </c>
      <c r="C20" s="24" t="s">
        <v>113</v>
      </c>
      <c r="D20" s="19" t="s">
        <v>114</v>
      </c>
      <c r="E20" s="19" t="s">
        <v>59</v>
      </c>
      <c r="F20" s="19" t="s">
        <v>115</v>
      </c>
      <c r="G20" s="19" t="s">
        <v>116</v>
      </c>
      <c r="H20" s="38" t="s">
        <v>117</v>
      </c>
      <c r="I20" s="20" t="s">
        <v>63</v>
      </c>
      <c r="J20" s="19" t="s">
        <v>116</v>
      </c>
      <c r="K20" s="39">
        <v>129</v>
      </c>
      <c r="L20" s="39">
        <v>345</v>
      </c>
      <c r="M20" s="40">
        <v>335</v>
      </c>
      <c r="N20" s="40">
        <v>241</v>
      </c>
      <c r="O20" s="39">
        <f t="shared" si="5"/>
        <v>1050</v>
      </c>
      <c r="P20" s="19" t="s">
        <v>64</v>
      </c>
      <c r="Q20" s="19" t="s">
        <v>65</v>
      </c>
      <c r="R20" s="19" t="s">
        <v>66</v>
      </c>
      <c r="S20" s="19" t="s">
        <v>67</v>
      </c>
      <c r="T20" s="19" t="s">
        <v>68</v>
      </c>
      <c r="U20" s="19" t="s">
        <v>118</v>
      </c>
      <c r="V20" s="69">
        <f t="shared" si="0"/>
        <v>129</v>
      </c>
      <c r="W20" s="59">
        <v>264</v>
      </c>
      <c r="X20" s="60">
        <f>IFERROR(IF(W20/V20&gt;100%,100%,W20/V20),0)</f>
        <v>1</v>
      </c>
      <c r="Y20" s="19" t="s">
        <v>119</v>
      </c>
      <c r="Z20" s="19" t="s">
        <v>67</v>
      </c>
      <c r="AA20" s="69">
        <f t="shared" si="1"/>
        <v>345</v>
      </c>
      <c r="AB20" s="99">
        <v>461</v>
      </c>
      <c r="AC20" s="88">
        <f>IFERROR(IF(AB20/AA20&gt;100%,100%,AB20/AA20),0)</f>
        <v>1</v>
      </c>
      <c r="AD20" s="98" t="s">
        <v>120</v>
      </c>
      <c r="AE20" s="19" t="s">
        <v>72</v>
      </c>
      <c r="AF20" s="69">
        <f t="shared" si="2"/>
        <v>335</v>
      </c>
      <c r="AG20" s="59">
        <v>394</v>
      </c>
      <c r="AH20" s="88">
        <f>IFERROR(IF(AG20/AF20&gt;100%,100%,AG20/AF20),0)</f>
        <v>1</v>
      </c>
      <c r="AI20" s="19" t="s">
        <v>121</v>
      </c>
      <c r="AJ20" s="19" t="s">
        <v>67</v>
      </c>
      <c r="AK20" s="69">
        <f t="shared" si="3"/>
        <v>241</v>
      </c>
      <c r="AL20" s="59">
        <v>458</v>
      </c>
      <c r="AM20" s="88">
        <f>IFERROR(IF(AL20/AK20&gt;100%,100%,AL20/AK20),0)</f>
        <v>1</v>
      </c>
      <c r="AN20" s="19" t="s">
        <v>122</v>
      </c>
      <c r="AO20" s="19" t="s">
        <v>87</v>
      </c>
      <c r="AP20" s="76">
        <f t="shared" si="4"/>
        <v>1050</v>
      </c>
      <c r="AQ20" s="77">
        <f>IFERROR(SUM(W20,AB20,AG20,AL20),0)</f>
        <v>1577</v>
      </c>
      <c r="AR20" s="78">
        <f>IFERROR(IF(AQ20/AP20&gt;100%,100%,AQ20/AP20),0)</f>
        <v>1</v>
      </c>
      <c r="AS20" s="19" t="s">
        <v>123</v>
      </c>
      <c r="AT20" s="73"/>
    </row>
    <row r="21" spans="1:46" s="27" customFormat="1" ht="137.25" customHeight="1">
      <c r="A21" s="20">
        <v>4</v>
      </c>
      <c r="B21" s="19" t="s">
        <v>56</v>
      </c>
      <c r="C21" s="24" t="s">
        <v>124</v>
      </c>
      <c r="D21" s="19" t="s">
        <v>125</v>
      </c>
      <c r="E21" s="19" t="s">
        <v>59</v>
      </c>
      <c r="F21" s="19" t="s">
        <v>126</v>
      </c>
      <c r="G21" s="19" t="s">
        <v>127</v>
      </c>
      <c r="H21" s="29" t="s">
        <v>128</v>
      </c>
      <c r="I21" s="20" t="s">
        <v>63</v>
      </c>
      <c r="J21" s="19" t="s">
        <v>129</v>
      </c>
      <c r="K21" s="39">
        <v>19</v>
      </c>
      <c r="L21" s="39">
        <v>30</v>
      </c>
      <c r="M21" s="39">
        <v>30</v>
      </c>
      <c r="N21" s="39">
        <v>22</v>
      </c>
      <c r="O21" s="39">
        <f>K21+L21+M21+N21</f>
        <v>101</v>
      </c>
      <c r="P21" s="19" t="s">
        <v>64</v>
      </c>
      <c r="Q21" s="19" t="s">
        <v>65</v>
      </c>
      <c r="R21" s="19" t="s">
        <v>66</v>
      </c>
      <c r="S21" s="19" t="s">
        <v>67</v>
      </c>
      <c r="T21" s="19" t="s">
        <v>68</v>
      </c>
      <c r="U21" s="19" t="s">
        <v>130</v>
      </c>
      <c r="V21" s="69">
        <f t="shared" si="0"/>
        <v>19</v>
      </c>
      <c r="W21" s="59">
        <v>43</v>
      </c>
      <c r="X21" s="60">
        <f>IFERROR(IF(W21/V21&gt;100%,100%,W21/V21),0)</f>
        <v>1</v>
      </c>
      <c r="Y21" s="19" t="s">
        <v>131</v>
      </c>
      <c r="Z21" s="19" t="s">
        <v>67</v>
      </c>
      <c r="AA21" s="69">
        <f t="shared" si="1"/>
        <v>30</v>
      </c>
      <c r="AB21" s="99">
        <v>47</v>
      </c>
      <c r="AC21" s="88">
        <f>IFERROR(IF(AB21/AA21&gt;100%,100%,AB21/AA21),0)</f>
        <v>1</v>
      </c>
      <c r="AD21" s="19" t="s">
        <v>132</v>
      </c>
      <c r="AE21" s="19" t="s">
        <v>72</v>
      </c>
      <c r="AF21" s="69">
        <f t="shared" si="2"/>
        <v>30</v>
      </c>
      <c r="AG21" s="59">
        <v>40</v>
      </c>
      <c r="AH21" s="88">
        <f>IFERROR(IF(AG21/AF21&gt;100%,100%,AG21/AF21),0)</f>
        <v>1</v>
      </c>
      <c r="AI21" s="19" t="s">
        <v>133</v>
      </c>
      <c r="AJ21" s="19" t="s">
        <v>67</v>
      </c>
      <c r="AK21" s="69">
        <f t="shared" si="3"/>
        <v>22</v>
      </c>
      <c r="AL21" s="59">
        <v>47</v>
      </c>
      <c r="AM21" s="88">
        <f>IFERROR(IF(AL21/AK21&gt;100%,100%,AL21/AK21),0)</f>
        <v>1</v>
      </c>
      <c r="AN21" s="19" t="s">
        <v>134</v>
      </c>
      <c r="AO21" s="19" t="s">
        <v>87</v>
      </c>
      <c r="AP21" s="76">
        <f t="shared" si="4"/>
        <v>101</v>
      </c>
      <c r="AQ21" s="77">
        <f>IFERROR(SUM(W21,AB21,AG21,AL21),0)</f>
        <v>177</v>
      </c>
      <c r="AR21" s="78">
        <f>IFERROR(IF(AQ21/AP21&gt;100%,100%,AQ21/AP21),0)</f>
        <v>1</v>
      </c>
      <c r="AS21" s="19" t="s">
        <v>123</v>
      </c>
      <c r="AT21" s="73"/>
    </row>
    <row r="22" spans="1:46" s="27" customFormat="1" ht="216" customHeight="1">
      <c r="A22" s="20">
        <v>4</v>
      </c>
      <c r="B22" s="19" t="s">
        <v>56</v>
      </c>
      <c r="C22" s="24" t="s">
        <v>135</v>
      </c>
      <c r="D22" s="19" t="s">
        <v>136</v>
      </c>
      <c r="E22" s="19" t="s">
        <v>59</v>
      </c>
      <c r="F22" s="19" t="s">
        <v>137</v>
      </c>
      <c r="G22" s="19" t="s">
        <v>138</v>
      </c>
      <c r="H22" s="19" t="s">
        <v>139</v>
      </c>
      <c r="I22" s="20" t="s">
        <v>140</v>
      </c>
      <c r="J22" s="19" t="s">
        <v>141</v>
      </c>
      <c r="K22" s="41">
        <v>1</v>
      </c>
      <c r="L22" s="41">
        <v>1</v>
      </c>
      <c r="M22" s="41">
        <v>1</v>
      </c>
      <c r="N22" s="41">
        <v>1</v>
      </c>
      <c r="O22" s="41">
        <v>1</v>
      </c>
      <c r="P22" s="19" t="s">
        <v>64</v>
      </c>
      <c r="Q22" s="19" t="s">
        <v>65</v>
      </c>
      <c r="R22" s="19" t="s">
        <v>66</v>
      </c>
      <c r="S22" s="19" t="s">
        <v>142</v>
      </c>
      <c r="T22" s="19" t="s">
        <v>143</v>
      </c>
      <c r="U22" s="19" t="s">
        <v>144</v>
      </c>
      <c r="V22" s="61">
        <f t="shared" si="0"/>
        <v>1</v>
      </c>
      <c r="W22" s="61">
        <v>1</v>
      </c>
      <c r="X22" s="60">
        <f>IFERROR(IF(W22/V22&gt;100%,100%,W22/V22),0)</f>
        <v>1</v>
      </c>
      <c r="Y22" s="19" t="s">
        <v>145</v>
      </c>
      <c r="Z22" s="19" t="s">
        <v>146</v>
      </c>
      <c r="AA22" s="61">
        <f t="shared" si="1"/>
        <v>1</v>
      </c>
      <c r="AB22" s="101">
        <v>1</v>
      </c>
      <c r="AC22" s="88">
        <f>IFERROR(IF(AB22/AA22&gt;100%,100%,AB22/AA22),0)</f>
        <v>1</v>
      </c>
      <c r="AD22" s="100" t="s">
        <v>147</v>
      </c>
      <c r="AE22" s="19" t="s">
        <v>146</v>
      </c>
      <c r="AF22" s="61">
        <f t="shared" si="2"/>
        <v>1</v>
      </c>
      <c r="AG22" s="61">
        <v>1</v>
      </c>
      <c r="AH22" s="88">
        <f>IFERROR(IF(AG22/AF22&gt;100%,100%,AG22/AF22),0)</f>
        <v>1</v>
      </c>
      <c r="AI22" s="19" t="s">
        <v>148</v>
      </c>
      <c r="AJ22" s="19" t="s">
        <v>149</v>
      </c>
      <c r="AK22" s="61">
        <f t="shared" si="3"/>
        <v>1</v>
      </c>
      <c r="AL22" s="61">
        <v>1</v>
      </c>
      <c r="AM22" s="88">
        <f>IFERROR(IF(AL22/AK22&gt;100%,100%,AL22/AK22),0)</f>
        <v>1</v>
      </c>
      <c r="AN22" s="19" t="s">
        <v>150</v>
      </c>
      <c r="AO22" s="19" t="s">
        <v>146</v>
      </c>
      <c r="AP22" s="79">
        <f t="shared" si="4"/>
        <v>1</v>
      </c>
      <c r="AQ22" s="80">
        <f>IFERROR(AVERAGE(W22,AB22,AG22,AL22)*1,0)</f>
        <v>1</v>
      </c>
      <c r="AR22" s="78">
        <f>IFERROR(IF(AQ22/AP22&gt;100%,100%,AQ22/AP22),0)</f>
        <v>1</v>
      </c>
      <c r="AS22" s="19" t="s">
        <v>123</v>
      </c>
      <c r="AT22" s="73"/>
    </row>
    <row r="23" spans="1:46" s="27" customFormat="1" ht="153.6" customHeight="1">
      <c r="A23" s="20">
        <v>4</v>
      </c>
      <c r="B23" s="19" t="s">
        <v>56</v>
      </c>
      <c r="C23" s="24" t="s">
        <v>151</v>
      </c>
      <c r="D23" s="19" t="s">
        <v>152</v>
      </c>
      <c r="E23" s="19" t="s">
        <v>59</v>
      </c>
      <c r="F23" s="19" t="s">
        <v>153</v>
      </c>
      <c r="G23" s="19" t="s">
        <v>154</v>
      </c>
      <c r="H23" s="28" t="s">
        <v>155</v>
      </c>
      <c r="I23" s="20" t="s">
        <v>63</v>
      </c>
      <c r="J23" s="19" t="s">
        <v>156</v>
      </c>
      <c r="K23" s="39">
        <v>1</v>
      </c>
      <c r="L23" s="39">
        <v>1</v>
      </c>
      <c r="M23" s="39">
        <v>1</v>
      </c>
      <c r="N23" s="39">
        <v>1</v>
      </c>
      <c r="O23" s="39">
        <f t="shared" si="5"/>
        <v>4</v>
      </c>
      <c r="P23" s="19" t="s">
        <v>64</v>
      </c>
      <c r="Q23" s="19" t="s">
        <v>157</v>
      </c>
      <c r="R23" s="19" t="s">
        <v>66</v>
      </c>
      <c r="S23" s="19" t="s">
        <v>156</v>
      </c>
      <c r="T23" s="19" t="s">
        <v>158</v>
      </c>
      <c r="U23" s="19" t="s">
        <v>159</v>
      </c>
      <c r="V23" s="69">
        <f t="shared" si="0"/>
        <v>1</v>
      </c>
      <c r="W23" s="59">
        <v>1</v>
      </c>
      <c r="X23" s="60">
        <f>IFERROR(IF(W23/V23&gt;100%,100%,W23/V23),0)</f>
        <v>1</v>
      </c>
      <c r="Y23" s="19" t="s">
        <v>160</v>
      </c>
      <c r="Z23" s="19" t="s">
        <v>161</v>
      </c>
      <c r="AA23" s="69">
        <f>L23</f>
        <v>1</v>
      </c>
      <c r="AB23" s="99">
        <v>1</v>
      </c>
      <c r="AC23" s="88">
        <f>IFERROR(IF(AB23/AA23&gt;100%,100%,AB23/AA23),0)</f>
        <v>1</v>
      </c>
      <c r="AD23" s="19" t="s">
        <v>162</v>
      </c>
      <c r="AE23" s="19" t="s">
        <v>161</v>
      </c>
      <c r="AF23" s="69">
        <f t="shared" si="2"/>
        <v>1</v>
      </c>
      <c r="AG23" s="59">
        <v>1</v>
      </c>
      <c r="AH23" s="88">
        <f>IFERROR(IF(AG23/AF23&gt;100%,100%,AG23/AF23),0)</f>
        <v>1</v>
      </c>
      <c r="AI23" s="19" t="s">
        <v>163</v>
      </c>
      <c r="AJ23" s="19" t="s">
        <v>161</v>
      </c>
      <c r="AK23" s="69">
        <f t="shared" si="3"/>
        <v>1</v>
      </c>
      <c r="AL23" s="59">
        <v>1</v>
      </c>
      <c r="AM23" s="88">
        <f>IFERROR(IF(AL23/AK23&gt;100%,100%,AL23/AK23),0)</f>
        <v>1</v>
      </c>
      <c r="AN23" s="19" t="s">
        <v>164</v>
      </c>
      <c r="AO23" s="19" t="s">
        <v>161</v>
      </c>
      <c r="AP23" s="76">
        <f t="shared" si="4"/>
        <v>4</v>
      </c>
      <c r="AQ23" s="77">
        <f>IFERROR(SUM(W23,AB23,AG23,AL23),0)</f>
        <v>4</v>
      </c>
      <c r="AR23" s="78">
        <f>IFERROR(IF(AQ23/AP23&gt;100%,100%,AQ23/AP23),0)</f>
        <v>1</v>
      </c>
      <c r="AS23" s="19" t="s">
        <v>123</v>
      </c>
      <c r="AT23" s="73"/>
    </row>
    <row r="24" spans="1:46" s="27" customFormat="1" ht="210.75" customHeight="1">
      <c r="A24" s="20">
        <v>4</v>
      </c>
      <c r="B24" s="19" t="s">
        <v>56</v>
      </c>
      <c r="C24" s="24" t="s">
        <v>165</v>
      </c>
      <c r="D24" s="19" t="s">
        <v>166</v>
      </c>
      <c r="E24" s="19" t="s">
        <v>59</v>
      </c>
      <c r="F24" s="19" t="s">
        <v>167</v>
      </c>
      <c r="G24" s="19" t="s">
        <v>168</v>
      </c>
      <c r="H24" s="19" t="s">
        <v>169</v>
      </c>
      <c r="I24" s="20" t="s">
        <v>63</v>
      </c>
      <c r="J24" s="19" t="s">
        <v>170</v>
      </c>
      <c r="K24" s="39">
        <v>38</v>
      </c>
      <c r="L24" s="39">
        <v>48</v>
      </c>
      <c r="M24" s="39">
        <v>48</v>
      </c>
      <c r="N24" s="39">
        <v>40</v>
      </c>
      <c r="O24" s="39">
        <f t="shared" si="5"/>
        <v>174</v>
      </c>
      <c r="P24" s="19" t="s">
        <v>64</v>
      </c>
      <c r="Q24" s="19" t="s">
        <v>157</v>
      </c>
      <c r="R24" s="19" t="s">
        <v>66</v>
      </c>
      <c r="S24" s="29" t="s">
        <v>67</v>
      </c>
      <c r="T24" s="19" t="s">
        <v>171</v>
      </c>
      <c r="U24" s="19" t="s">
        <v>172</v>
      </c>
      <c r="V24" s="69">
        <f t="shared" si="0"/>
        <v>38</v>
      </c>
      <c r="W24" s="59">
        <v>49</v>
      </c>
      <c r="X24" s="60">
        <f>IFERROR(IF(W24/V24&gt;100%,100%,W24/V24),0)</f>
        <v>1</v>
      </c>
      <c r="Y24" s="19" t="s">
        <v>173</v>
      </c>
      <c r="Z24" s="19" t="s">
        <v>67</v>
      </c>
      <c r="AA24" s="69">
        <f t="shared" si="1"/>
        <v>48</v>
      </c>
      <c r="AB24" s="99">
        <v>54</v>
      </c>
      <c r="AC24" s="88">
        <f>IFERROR(IF(AB24/AA24&gt;100%,100%,AB24/AA24),0)</f>
        <v>1</v>
      </c>
      <c r="AD24" s="98" t="s">
        <v>174</v>
      </c>
      <c r="AE24" s="19" t="s">
        <v>72</v>
      </c>
      <c r="AF24" s="69">
        <f t="shared" si="2"/>
        <v>48</v>
      </c>
      <c r="AG24" s="59">
        <v>55</v>
      </c>
      <c r="AH24" s="88">
        <f>IFERROR(IF(AG24/AF24&gt;100%,100%,AG24/AF24),0)</f>
        <v>1</v>
      </c>
      <c r="AI24" s="19" t="s">
        <v>175</v>
      </c>
      <c r="AJ24" s="19" t="s">
        <v>67</v>
      </c>
      <c r="AK24" s="69">
        <f t="shared" si="3"/>
        <v>40</v>
      </c>
      <c r="AL24" s="59">
        <v>56</v>
      </c>
      <c r="AM24" s="88">
        <f>IFERROR(IF(AL24/AK24&gt;100%,100%,AL24/AK24),0)</f>
        <v>1</v>
      </c>
      <c r="AN24" s="19" t="s">
        <v>176</v>
      </c>
      <c r="AO24" s="19" t="s">
        <v>177</v>
      </c>
      <c r="AP24" s="76">
        <f t="shared" si="4"/>
        <v>174</v>
      </c>
      <c r="AQ24" s="77">
        <f>IFERROR(SUM(W24,AB24,AG24,AL24),0)</f>
        <v>214</v>
      </c>
      <c r="AR24" s="78">
        <f>IFERROR(IF(AQ24/AP24&gt;100%,100%,AQ24/AP24),0)</f>
        <v>1</v>
      </c>
      <c r="AS24" s="19" t="s">
        <v>123</v>
      </c>
      <c r="AT24" s="73"/>
    </row>
    <row r="25" spans="1:46" s="27" customFormat="1" ht="184.5" customHeight="1">
      <c r="A25" s="20">
        <v>4</v>
      </c>
      <c r="B25" s="19" t="s">
        <v>56</v>
      </c>
      <c r="C25" s="24" t="s">
        <v>178</v>
      </c>
      <c r="D25" s="19" t="s">
        <v>179</v>
      </c>
      <c r="E25" s="19" t="s">
        <v>59</v>
      </c>
      <c r="F25" s="19" t="s">
        <v>180</v>
      </c>
      <c r="G25" s="19" t="s">
        <v>181</v>
      </c>
      <c r="H25" s="19" t="s">
        <v>182</v>
      </c>
      <c r="I25" s="20" t="s">
        <v>140</v>
      </c>
      <c r="J25" s="19" t="s">
        <v>183</v>
      </c>
      <c r="K25" s="50">
        <v>1</v>
      </c>
      <c r="L25" s="50">
        <v>1</v>
      </c>
      <c r="M25" s="50">
        <v>1</v>
      </c>
      <c r="N25" s="50">
        <v>1</v>
      </c>
      <c r="O25" s="50">
        <v>1</v>
      </c>
      <c r="P25" s="19" t="s">
        <v>64</v>
      </c>
      <c r="Q25" s="19" t="s">
        <v>65</v>
      </c>
      <c r="R25" s="19" t="s">
        <v>184</v>
      </c>
      <c r="S25" s="29" t="s">
        <v>185</v>
      </c>
      <c r="T25" s="19" t="s">
        <v>143</v>
      </c>
      <c r="U25" s="19" t="s">
        <v>144</v>
      </c>
      <c r="V25" s="61">
        <f t="shared" si="0"/>
        <v>1</v>
      </c>
      <c r="W25" s="62">
        <v>1</v>
      </c>
      <c r="X25" s="60">
        <f>IFERROR(IF(W25/V25&gt;100%,100%,W25/V25),0)</f>
        <v>1</v>
      </c>
      <c r="Y25" s="19" t="s">
        <v>186</v>
      </c>
      <c r="Z25" s="19" t="s">
        <v>146</v>
      </c>
      <c r="AA25" s="61">
        <f>L25</f>
        <v>1</v>
      </c>
      <c r="AB25" s="102">
        <v>1</v>
      </c>
      <c r="AC25" s="88">
        <f>IFERROR(IF(AB25/AA25&gt;100%,100%,AB25/AA25),0)</f>
        <v>1</v>
      </c>
      <c r="AD25" s="98" t="s">
        <v>187</v>
      </c>
      <c r="AE25" s="19" t="s">
        <v>146</v>
      </c>
      <c r="AF25" s="61">
        <f>M25</f>
        <v>1</v>
      </c>
      <c r="AG25" s="62">
        <v>1</v>
      </c>
      <c r="AH25" s="88">
        <f>IFERROR(IF(AG25/AF25&gt;100%,100%,AG25/AF25),0)</f>
        <v>1</v>
      </c>
      <c r="AI25" s="19" t="s">
        <v>188</v>
      </c>
      <c r="AJ25" s="19" t="s">
        <v>149</v>
      </c>
      <c r="AK25" s="61">
        <f>M25</f>
        <v>1</v>
      </c>
      <c r="AL25" s="62">
        <v>1</v>
      </c>
      <c r="AM25" s="88">
        <f>IFERROR(IF(AL25/AK25&gt;100%,100%,AL25/AK25),0)</f>
        <v>1</v>
      </c>
      <c r="AN25" s="19" t="s">
        <v>189</v>
      </c>
      <c r="AO25" s="19" t="s">
        <v>146</v>
      </c>
      <c r="AP25" s="81">
        <f>O25</f>
        <v>1</v>
      </c>
      <c r="AQ25" s="82">
        <f>IFERROR(AVERAGE(W25,AB25,AG25,AL25)*1,0)</f>
        <v>1</v>
      </c>
      <c r="AR25" s="78">
        <f>IFERROR(IF(AQ25/AP25&gt;100%,100%,AQ25/AP25),0)</f>
        <v>1</v>
      </c>
      <c r="AS25" s="19" t="s">
        <v>123</v>
      </c>
      <c r="AT25" s="73"/>
    </row>
    <row r="26" spans="1:46" s="5" customFormat="1" ht="15.75">
      <c r="A26" s="10"/>
      <c r="B26" s="10"/>
      <c r="C26" s="10"/>
      <c r="D26" s="13" t="s">
        <v>190</v>
      </c>
      <c r="E26" s="10"/>
      <c r="F26" s="10"/>
      <c r="G26" s="10"/>
      <c r="H26" s="10"/>
      <c r="I26" s="72"/>
      <c r="J26" s="10"/>
      <c r="K26" s="14"/>
      <c r="L26" s="14"/>
      <c r="M26" s="14"/>
      <c r="N26" s="14"/>
      <c r="O26" s="14"/>
      <c r="P26" s="10"/>
      <c r="Q26" s="10"/>
      <c r="R26" s="10"/>
      <c r="S26" s="10"/>
      <c r="T26" s="10"/>
      <c r="U26" s="10"/>
      <c r="V26" s="15"/>
      <c r="W26" s="15"/>
      <c r="X26" s="63">
        <f>AVERAGE(X16:X25)*80%</f>
        <v>0.79111111111111121</v>
      </c>
      <c r="Y26" s="14"/>
      <c r="Z26" s="14"/>
      <c r="AA26" s="15"/>
      <c r="AB26" s="15"/>
      <c r="AC26" s="63">
        <f>AVERAGE(AC16:AC25)*80%</f>
        <v>0.73318518518518516</v>
      </c>
      <c r="AD26" s="14"/>
      <c r="AE26" s="14"/>
      <c r="AF26" s="15"/>
      <c r="AG26" s="15"/>
      <c r="AH26" s="63">
        <f>AVERAGE(AH16:AH25)*80%</f>
        <v>0.79238095238095241</v>
      </c>
      <c r="AI26" s="14"/>
      <c r="AJ26" s="14"/>
      <c r="AK26" s="15"/>
      <c r="AL26" s="15"/>
      <c r="AM26" s="63">
        <f>AVERAGE(AM16:AM25)*80%</f>
        <v>0.79698113207547172</v>
      </c>
      <c r="AN26" s="10"/>
      <c r="AO26" s="10"/>
      <c r="AP26" s="14"/>
      <c r="AQ26" s="14"/>
      <c r="AR26" s="63">
        <f>AVERAGE(AR16:AR25)*80%</f>
        <v>0.795241439859526</v>
      </c>
      <c r="AS26" s="10"/>
      <c r="AT26" s="74"/>
    </row>
    <row r="27" spans="1:46" s="27" customFormat="1" ht="72" customHeight="1">
      <c r="A27" s="56">
        <v>3</v>
      </c>
      <c r="B27" s="57" t="s">
        <v>191</v>
      </c>
      <c r="C27" s="30" t="s">
        <v>192</v>
      </c>
      <c r="D27" s="26" t="s">
        <v>193</v>
      </c>
      <c r="E27" s="25" t="s">
        <v>194</v>
      </c>
      <c r="F27" s="25" t="s">
        <v>195</v>
      </c>
      <c r="G27" s="25" t="s">
        <v>196</v>
      </c>
      <c r="H27" s="43" t="s">
        <v>197</v>
      </c>
      <c r="I27" s="55" t="s">
        <v>140</v>
      </c>
      <c r="J27" s="30" t="s">
        <v>198</v>
      </c>
      <c r="K27" s="44" t="s">
        <v>199</v>
      </c>
      <c r="L27" s="44">
        <v>0.8</v>
      </c>
      <c r="M27" s="44" t="s">
        <v>199</v>
      </c>
      <c r="N27" s="44">
        <v>0.8</v>
      </c>
      <c r="O27" s="44">
        <v>0.8</v>
      </c>
      <c r="P27" s="30" t="s">
        <v>64</v>
      </c>
      <c r="Q27" s="45" t="s">
        <v>65</v>
      </c>
      <c r="R27" s="45" t="s">
        <v>200</v>
      </c>
      <c r="S27" s="25" t="s">
        <v>201</v>
      </c>
      <c r="T27" s="45" t="s">
        <v>202</v>
      </c>
      <c r="U27" s="45" t="s">
        <v>203</v>
      </c>
      <c r="V27" s="70" t="str">
        <f>K27</f>
        <v>No programada</v>
      </c>
      <c r="W27" s="92">
        <v>0</v>
      </c>
      <c r="X27" s="89">
        <f>IFERROR(IF(W27/V27&gt;100%,100%,W27/V27),0)</f>
        <v>0</v>
      </c>
      <c r="Y27" s="25" t="s">
        <v>204</v>
      </c>
      <c r="Z27" s="25" t="s">
        <v>204</v>
      </c>
      <c r="AA27" s="64">
        <f>L27</f>
        <v>0.8</v>
      </c>
      <c r="AB27" s="66">
        <v>0.69</v>
      </c>
      <c r="AC27" s="65">
        <f>IFERROR(IF(AB27/AA27&gt;100%,100%,AB27/AA27),0)</f>
        <v>0.86249999999999993</v>
      </c>
      <c r="AD27" s="96" t="s">
        <v>205</v>
      </c>
      <c r="AE27" s="25" t="s">
        <v>206</v>
      </c>
      <c r="AF27" s="70" t="str">
        <f>M27</f>
        <v>No programada</v>
      </c>
      <c r="AG27" s="92">
        <v>0</v>
      </c>
      <c r="AH27" s="65">
        <f>IFERROR(IF(AG27/AF27&gt;100%,100%,AG27/AF27),0)</f>
        <v>0</v>
      </c>
      <c r="AI27" s="25" t="s">
        <v>204</v>
      </c>
      <c r="AJ27" s="25" t="s">
        <v>204</v>
      </c>
      <c r="AK27" s="64">
        <f>N27</f>
        <v>0.8</v>
      </c>
      <c r="AL27" s="92">
        <v>0.77</v>
      </c>
      <c r="AM27" s="65">
        <f>IFERROR(IF(AL27/AK27&gt;100%,100%,AL27/AK27),0)</f>
        <v>0.96250000000000002</v>
      </c>
      <c r="AN27" s="25" t="s">
        <v>207</v>
      </c>
      <c r="AO27" s="25" t="s">
        <v>208</v>
      </c>
      <c r="AP27" s="83">
        <f>O27</f>
        <v>0.8</v>
      </c>
      <c r="AQ27" s="84">
        <f>IFERROR(AVERAGE(AB27,AL27)*1,0)</f>
        <v>0.73</v>
      </c>
      <c r="AR27" s="90">
        <f>IFERROR(IF(AQ27/AP27&gt;100%,100%,AQ27/AP27),0)</f>
        <v>0.91249999999999998</v>
      </c>
      <c r="AS27" s="25" t="s">
        <v>209</v>
      </c>
      <c r="AT27" s="73"/>
    </row>
    <row r="28" spans="1:46" s="27" customFormat="1" ht="86.45" customHeight="1">
      <c r="A28" s="56">
        <v>3</v>
      </c>
      <c r="B28" s="57" t="s">
        <v>191</v>
      </c>
      <c r="C28" s="30" t="s">
        <v>210</v>
      </c>
      <c r="D28" s="25" t="s">
        <v>211</v>
      </c>
      <c r="E28" s="25" t="s">
        <v>194</v>
      </c>
      <c r="F28" s="25" t="s">
        <v>212</v>
      </c>
      <c r="G28" s="25" t="s">
        <v>213</v>
      </c>
      <c r="H28" s="46" t="s">
        <v>214</v>
      </c>
      <c r="I28" s="55" t="s">
        <v>63</v>
      </c>
      <c r="J28" s="30" t="s">
        <v>212</v>
      </c>
      <c r="K28" s="47">
        <v>0.22</v>
      </c>
      <c r="L28" s="47">
        <v>0.22</v>
      </c>
      <c r="M28" s="47">
        <v>0.22</v>
      </c>
      <c r="N28" s="47">
        <v>0.34</v>
      </c>
      <c r="O28" s="47">
        <v>1</v>
      </c>
      <c r="P28" s="30" t="s">
        <v>64</v>
      </c>
      <c r="Q28" s="25" t="s">
        <v>215</v>
      </c>
      <c r="R28" s="25" t="s">
        <v>216</v>
      </c>
      <c r="S28" s="45" t="s">
        <v>217</v>
      </c>
      <c r="T28" s="45" t="s">
        <v>218</v>
      </c>
      <c r="U28" s="45" t="s">
        <v>219</v>
      </c>
      <c r="V28" s="64">
        <f>K28</f>
        <v>0.22</v>
      </c>
      <c r="W28" s="66">
        <v>0.22</v>
      </c>
      <c r="X28" s="89">
        <f>IFERROR(IF(W28/V28&gt;100%,100%,W28/V28),0)</f>
        <v>1</v>
      </c>
      <c r="Y28" s="25" t="s">
        <v>220</v>
      </c>
      <c r="Z28" s="25" t="s">
        <v>221</v>
      </c>
      <c r="AA28" s="64">
        <f>L28</f>
        <v>0.22</v>
      </c>
      <c r="AB28" s="66">
        <v>0.22</v>
      </c>
      <c r="AC28" s="65">
        <f>IFERROR(IF(AB28/AA28&gt;100%,100%,AB28/AA28),0)</f>
        <v>1</v>
      </c>
      <c r="AD28" s="25" t="s">
        <v>222</v>
      </c>
      <c r="AE28" s="25" t="s">
        <v>223</v>
      </c>
      <c r="AF28" s="64">
        <f>M28</f>
        <v>0.22</v>
      </c>
      <c r="AG28" s="92">
        <v>0.22</v>
      </c>
      <c r="AH28" s="65">
        <f>IFERROR(IF(AG28/AF28&gt;100%,100%,AG28/AF28),0)</f>
        <v>1</v>
      </c>
      <c r="AI28" s="25"/>
      <c r="AJ28" s="25"/>
      <c r="AK28" s="64">
        <f>N28</f>
        <v>0.34</v>
      </c>
      <c r="AL28" s="92">
        <v>0.34</v>
      </c>
      <c r="AM28" s="65">
        <f>IFERROR(IF(AL28/AK28&gt;100%,100%,AL28/AK28),0)</f>
        <v>1</v>
      </c>
      <c r="AN28" s="25" t="s">
        <v>224</v>
      </c>
      <c r="AO28" s="25" t="s">
        <v>225</v>
      </c>
      <c r="AP28" s="83">
        <f>O28</f>
        <v>1</v>
      </c>
      <c r="AQ28" s="85">
        <f>IFERROR(SUM(W28,AB28,AG28,AL28),0)</f>
        <v>1</v>
      </c>
      <c r="AR28" s="90">
        <f>IFERROR(IF(AQ28/AP28&gt;100%,100%,AQ28/AP28),0)</f>
        <v>1</v>
      </c>
      <c r="AS28" s="25" t="s">
        <v>123</v>
      </c>
      <c r="AT28" s="73"/>
    </row>
    <row r="29" spans="1:46" s="27" customFormat="1" ht="86.45" customHeight="1">
      <c r="A29" s="56">
        <v>3</v>
      </c>
      <c r="B29" s="57" t="s">
        <v>191</v>
      </c>
      <c r="C29" s="30" t="s">
        <v>226</v>
      </c>
      <c r="D29" s="25" t="s">
        <v>227</v>
      </c>
      <c r="E29" s="25" t="s">
        <v>194</v>
      </c>
      <c r="F29" s="25" t="s">
        <v>228</v>
      </c>
      <c r="G29" s="25" t="s">
        <v>229</v>
      </c>
      <c r="H29" s="30" t="s">
        <v>155</v>
      </c>
      <c r="I29" s="55" t="s">
        <v>63</v>
      </c>
      <c r="J29" s="30" t="s">
        <v>228</v>
      </c>
      <c r="K29" s="48">
        <v>0</v>
      </c>
      <c r="L29" s="48">
        <v>1</v>
      </c>
      <c r="M29" s="48">
        <v>0</v>
      </c>
      <c r="N29" s="48">
        <v>1</v>
      </c>
      <c r="O29" s="48">
        <v>2</v>
      </c>
      <c r="P29" s="30" t="s">
        <v>64</v>
      </c>
      <c r="Q29" s="25" t="s">
        <v>215</v>
      </c>
      <c r="R29" s="25" t="s">
        <v>216</v>
      </c>
      <c r="S29" s="45" t="s">
        <v>230</v>
      </c>
      <c r="T29" s="45" t="s">
        <v>230</v>
      </c>
      <c r="U29" s="25" t="s">
        <v>231</v>
      </c>
      <c r="V29" s="70">
        <f>K29</f>
        <v>0</v>
      </c>
      <c r="W29" s="91">
        <v>0</v>
      </c>
      <c r="X29" s="89">
        <f>IFERROR(IF(W29/V29&gt;100%,100%,W29/V29),0)</f>
        <v>0</v>
      </c>
      <c r="Y29" s="25" t="s">
        <v>204</v>
      </c>
      <c r="Z29" s="25" t="s">
        <v>204</v>
      </c>
      <c r="AA29" s="70">
        <f>L29</f>
        <v>1</v>
      </c>
      <c r="AB29" s="91">
        <v>1</v>
      </c>
      <c r="AC29" s="65">
        <f>IFERROR(IF(AB29/AA29&gt;100%,100%,AB29/AA29),0)</f>
        <v>1</v>
      </c>
      <c r="AD29" s="25" t="s">
        <v>232</v>
      </c>
      <c r="AE29" s="25" t="s">
        <v>233</v>
      </c>
      <c r="AF29" s="70">
        <f>M29</f>
        <v>0</v>
      </c>
      <c r="AG29" s="91">
        <v>0</v>
      </c>
      <c r="AH29" s="65">
        <f>IFERROR(IF(AG29/AF29&gt;100%,100%,AG29/AF29),0)</f>
        <v>0</v>
      </c>
      <c r="AI29" s="25" t="s">
        <v>204</v>
      </c>
      <c r="AJ29" s="25" t="s">
        <v>204</v>
      </c>
      <c r="AK29" s="70">
        <f>N29</f>
        <v>1</v>
      </c>
      <c r="AL29" s="67">
        <v>1</v>
      </c>
      <c r="AM29" s="65">
        <f>IFERROR(IF(AL29/AK29&gt;100%,100%,AL29/AK29),0)</f>
        <v>1</v>
      </c>
      <c r="AN29" s="25" t="s">
        <v>234</v>
      </c>
      <c r="AO29" s="25" t="s">
        <v>225</v>
      </c>
      <c r="AP29" s="86">
        <f>O29</f>
        <v>2</v>
      </c>
      <c r="AQ29" s="95">
        <f>IFERROR(SUM(W29,AB29,AG29,AL29),0)</f>
        <v>2</v>
      </c>
      <c r="AR29" s="90">
        <f>IFERROR(IF(AQ29/AP29&gt;100%,100%,AQ29/AP29),0)</f>
        <v>1</v>
      </c>
      <c r="AS29" s="25" t="s">
        <v>123</v>
      </c>
      <c r="AT29" s="73"/>
    </row>
    <row r="30" spans="1:46" s="27" customFormat="1" ht="120" customHeight="1">
      <c r="A30" s="56">
        <v>3</v>
      </c>
      <c r="B30" s="57" t="s">
        <v>191</v>
      </c>
      <c r="C30" s="30" t="s">
        <v>235</v>
      </c>
      <c r="D30" s="45" t="s">
        <v>236</v>
      </c>
      <c r="E30" s="45" t="s">
        <v>194</v>
      </c>
      <c r="F30" s="45" t="s">
        <v>237</v>
      </c>
      <c r="G30" s="45" t="s">
        <v>238</v>
      </c>
      <c r="H30" s="45" t="s">
        <v>239</v>
      </c>
      <c r="I30" s="30" t="s">
        <v>63</v>
      </c>
      <c r="J30" s="30" t="s">
        <v>237</v>
      </c>
      <c r="K30" s="49">
        <v>1</v>
      </c>
      <c r="L30" s="49">
        <v>0</v>
      </c>
      <c r="M30" s="49">
        <v>0</v>
      </c>
      <c r="N30" s="49">
        <v>0</v>
      </c>
      <c r="O30" s="49">
        <v>1</v>
      </c>
      <c r="P30" s="30" t="s">
        <v>64</v>
      </c>
      <c r="Q30" s="45" t="s">
        <v>240</v>
      </c>
      <c r="R30" s="45" t="s">
        <v>200</v>
      </c>
      <c r="S30" s="45" t="s">
        <v>241</v>
      </c>
      <c r="T30" s="45" t="s">
        <v>242</v>
      </c>
      <c r="U30" s="45" t="s">
        <v>243</v>
      </c>
      <c r="V30" s="64">
        <f>K30</f>
        <v>1</v>
      </c>
      <c r="W30" s="71">
        <f>14/14</f>
        <v>1</v>
      </c>
      <c r="X30" s="89">
        <f>IFERROR(IF(W30/V30&gt;100%,100%,W30/V30),0)</f>
        <v>1</v>
      </c>
      <c r="Y30" s="25" t="s">
        <v>244</v>
      </c>
      <c r="Z30" s="25" t="s">
        <v>245</v>
      </c>
      <c r="AA30" s="64">
        <f>L30</f>
        <v>0</v>
      </c>
      <c r="AB30" s="66">
        <v>0</v>
      </c>
      <c r="AC30" s="65">
        <f>IFERROR(IF(AB30/AA30&gt;100%,100%,AB30/AA30),0)</f>
        <v>0</v>
      </c>
      <c r="AD30" s="25" t="s">
        <v>204</v>
      </c>
      <c r="AE30" s="25" t="s">
        <v>204</v>
      </c>
      <c r="AF30" s="64">
        <f>M30</f>
        <v>0</v>
      </c>
      <c r="AG30" s="66">
        <v>0</v>
      </c>
      <c r="AH30" s="65">
        <f>IFERROR(IF(AG30/AF30&gt;100%,100%,AG30/AF30),0)</f>
        <v>0</v>
      </c>
      <c r="AI30" s="25" t="s">
        <v>204</v>
      </c>
      <c r="AJ30" s="25" t="s">
        <v>204</v>
      </c>
      <c r="AK30" s="64">
        <f>N30</f>
        <v>0</v>
      </c>
      <c r="AL30" s="66">
        <v>0</v>
      </c>
      <c r="AM30" s="65">
        <f>IFERROR(IF(AL30/AK30&gt;100%,100%,AL30/AK30),0)</f>
        <v>0</v>
      </c>
      <c r="AN30" s="25" t="s">
        <v>204</v>
      </c>
      <c r="AO30" s="25" t="s">
        <v>204</v>
      </c>
      <c r="AP30" s="83">
        <f>O30</f>
        <v>1</v>
      </c>
      <c r="AQ30" s="85">
        <f>IFERROR(SUM(W30,AB30,AG30,AL30),0)</f>
        <v>1</v>
      </c>
      <c r="AR30" s="90">
        <f>IFERROR(IF(AQ30/AP30&gt;100%,100%,AQ30/AP30),0)</f>
        <v>1</v>
      </c>
      <c r="AS30" s="25" t="s">
        <v>123</v>
      </c>
      <c r="AT30" s="75"/>
    </row>
    <row r="31" spans="1:46" s="27" customFormat="1" ht="120" customHeight="1">
      <c r="A31" s="56">
        <v>3</v>
      </c>
      <c r="B31" s="57" t="s">
        <v>191</v>
      </c>
      <c r="C31" s="30" t="s">
        <v>246</v>
      </c>
      <c r="D31" s="51" t="s">
        <v>247</v>
      </c>
      <c r="E31" s="45" t="s">
        <v>194</v>
      </c>
      <c r="F31" s="45" t="s">
        <v>248</v>
      </c>
      <c r="G31" s="45" t="s">
        <v>249</v>
      </c>
      <c r="H31" s="45" t="s">
        <v>250</v>
      </c>
      <c r="I31" s="30" t="s">
        <v>140</v>
      </c>
      <c r="J31" s="30" t="s">
        <v>251</v>
      </c>
      <c r="K31" s="49">
        <v>1</v>
      </c>
      <c r="L31" s="49">
        <v>1</v>
      </c>
      <c r="M31" s="49">
        <v>1</v>
      </c>
      <c r="N31" s="49">
        <v>1</v>
      </c>
      <c r="O31" s="49">
        <v>1</v>
      </c>
      <c r="P31" s="30" t="s">
        <v>252</v>
      </c>
      <c r="Q31" s="45" t="s">
        <v>240</v>
      </c>
      <c r="R31" s="45" t="s">
        <v>200</v>
      </c>
      <c r="S31" s="45" t="s">
        <v>241</v>
      </c>
      <c r="T31" s="45" t="s">
        <v>242</v>
      </c>
      <c r="U31" s="45" t="s">
        <v>243</v>
      </c>
      <c r="V31" s="64">
        <f>K31</f>
        <v>1</v>
      </c>
      <c r="W31" s="71">
        <v>0.625</v>
      </c>
      <c r="X31" s="89">
        <f>IFERROR(IF(W31/V31&gt;100%,100%,W31/V31),0)</f>
        <v>0.625</v>
      </c>
      <c r="Y31" s="25" t="s">
        <v>253</v>
      </c>
      <c r="Z31" s="25" t="s">
        <v>254</v>
      </c>
      <c r="AA31" s="64">
        <f>L31</f>
        <v>1</v>
      </c>
      <c r="AB31" s="66">
        <f>6843/6932</f>
        <v>0.98716099249855738</v>
      </c>
      <c r="AC31" s="65">
        <f>IFERROR(IF(AB31/AA31&gt;100%,100%,AB31/AA31),0)</f>
        <v>0.98716099249855738</v>
      </c>
      <c r="AD31" s="25" t="s">
        <v>255</v>
      </c>
      <c r="AE31" s="25" t="s">
        <v>256</v>
      </c>
      <c r="AF31" s="64">
        <f>M31</f>
        <v>1</v>
      </c>
      <c r="AG31" s="89">
        <v>0.58099999999999996</v>
      </c>
      <c r="AH31" s="65">
        <f>IFERROR(IF(AG31/AF31&gt;100%,100%,AG31/AF31),0)</f>
        <v>0.58099999999999996</v>
      </c>
      <c r="AI31" s="25" t="s">
        <v>257</v>
      </c>
      <c r="AJ31" s="25" t="s">
        <v>258</v>
      </c>
      <c r="AK31" s="64">
        <f>N31</f>
        <v>1</v>
      </c>
      <c r="AL31" s="66">
        <f>62/98*100%</f>
        <v>0.63265306122448983</v>
      </c>
      <c r="AM31" s="65">
        <f>IFERROR(IF(AL31/AK31&gt;100%,100%,AL31/AK31),0)</f>
        <v>0.63265306122448983</v>
      </c>
      <c r="AN31" s="25" t="s">
        <v>259</v>
      </c>
      <c r="AO31" s="25" t="s">
        <v>260</v>
      </c>
      <c r="AP31" s="83">
        <f>O31</f>
        <v>1</v>
      </c>
      <c r="AQ31" s="84">
        <f>IFERROR(AVERAGE(W31,AB31,AG31,AL31)*1,0)</f>
        <v>0.70645351343076179</v>
      </c>
      <c r="AR31" s="90">
        <f>IFERROR(IF(AQ31/AP31&gt;100%,100%,AQ31/AP31),0)</f>
        <v>0.70645351343076179</v>
      </c>
      <c r="AS31" s="25" t="s">
        <v>261</v>
      </c>
      <c r="AT31" s="75"/>
    </row>
    <row r="32" spans="1:46" s="27" customFormat="1" ht="105" customHeight="1">
      <c r="A32" s="56">
        <v>3</v>
      </c>
      <c r="B32" s="57" t="s">
        <v>191</v>
      </c>
      <c r="C32" s="52" t="s">
        <v>262</v>
      </c>
      <c r="D32" s="53" t="s">
        <v>263</v>
      </c>
      <c r="E32" s="53" t="s">
        <v>194</v>
      </c>
      <c r="F32" s="53" t="s">
        <v>264</v>
      </c>
      <c r="G32" s="53" t="s">
        <v>265</v>
      </c>
      <c r="H32" s="53" t="s">
        <v>65</v>
      </c>
      <c r="I32" s="52" t="s">
        <v>63</v>
      </c>
      <c r="J32" s="52" t="s">
        <v>264</v>
      </c>
      <c r="K32" s="54">
        <v>0</v>
      </c>
      <c r="L32" s="54">
        <v>1</v>
      </c>
      <c r="M32" s="54">
        <v>0</v>
      </c>
      <c r="N32" s="54">
        <v>0</v>
      </c>
      <c r="O32" s="54">
        <v>1</v>
      </c>
      <c r="P32" s="52" t="s">
        <v>64</v>
      </c>
      <c r="Q32" s="53" t="s">
        <v>266</v>
      </c>
      <c r="R32" s="25" t="s">
        <v>216</v>
      </c>
      <c r="S32" s="53" t="s">
        <v>264</v>
      </c>
      <c r="T32" s="53" t="s">
        <v>267</v>
      </c>
      <c r="U32" s="45" t="s">
        <v>268</v>
      </c>
      <c r="V32" s="70">
        <f t="shared" ref="V32:V33" si="6">K32</f>
        <v>0</v>
      </c>
      <c r="W32" s="91">
        <f>IFERROR(IF(V32/U32&gt;100%,100%,V32/U32),0)</f>
        <v>0</v>
      </c>
      <c r="X32" s="91">
        <f>IFERROR(IF(W32/V32&gt;100%,100%,W32/V32),0)</f>
        <v>0</v>
      </c>
      <c r="Y32" s="25" t="s">
        <v>204</v>
      </c>
      <c r="Z32" s="25" t="s">
        <v>204</v>
      </c>
      <c r="AA32" s="93">
        <f>L32</f>
        <v>1</v>
      </c>
      <c r="AB32" s="91">
        <f>2/2</f>
        <v>1</v>
      </c>
      <c r="AC32" s="65">
        <f>IFERROR(IF(AB32/AA32&gt;100%,100%,AB32/AA32),0)</f>
        <v>1</v>
      </c>
      <c r="AD32" s="25" t="s">
        <v>269</v>
      </c>
      <c r="AE32" s="25" t="s">
        <v>270</v>
      </c>
      <c r="AF32" s="70">
        <f t="shared" ref="AF32:AF33" si="7">M32</f>
        <v>0</v>
      </c>
      <c r="AG32" s="91">
        <f>IFERROR(IF(AF32/AE32&gt;100%,100%,AF32/AE32),0)</f>
        <v>0</v>
      </c>
      <c r="AH32" s="65">
        <f>IFERROR(IF(AG32/AF32&gt;100%,100%,AG32/AF32),0)</f>
        <v>0</v>
      </c>
      <c r="AI32" s="25" t="s">
        <v>204</v>
      </c>
      <c r="AJ32" s="25" t="s">
        <v>204</v>
      </c>
      <c r="AK32" s="70">
        <f t="shared" ref="AK32:AK33" si="8">N32</f>
        <v>0</v>
      </c>
      <c r="AL32" s="91">
        <f>IFERROR(IF(AK32/AJ32&gt;100%,100%,AK32/AJ32),0)</f>
        <v>0</v>
      </c>
      <c r="AM32" s="65">
        <f>IFERROR(IF(AL32/AK32&gt;100%,100%,AL32/AK32),0)</f>
        <v>0</v>
      </c>
      <c r="AN32" s="25" t="s">
        <v>204</v>
      </c>
      <c r="AO32" s="25" t="s">
        <v>204</v>
      </c>
      <c r="AP32" s="86">
        <f t="shared" ref="AP32:AP33" si="9">O32</f>
        <v>1</v>
      </c>
      <c r="AQ32" s="95">
        <f>IFERROR(SUM(W32,AB32,AG32,AL32),0)</f>
        <v>1</v>
      </c>
      <c r="AR32" s="90">
        <f>IFERROR(IF(AQ32/AP32&gt;100%,100%,AQ32/AP32),0)</f>
        <v>1</v>
      </c>
      <c r="AS32" s="25" t="s">
        <v>123</v>
      </c>
      <c r="AT32" s="75"/>
    </row>
    <row r="33" spans="1:46" s="27" customFormat="1" ht="105" customHeight="1">
      <c r="A33" s="56">
        <v>3</v>
      </c>
      <c r="B33" s="57" t="s">
        <v>191</v>
      </c>
      <c r="C33" s="30" t="s">
        <v>271</v>
      </c>
      <c r="D33" s="25" t="s">
        <v>272</v>
      </c>
      <c r="E33" s="25" t="s">
        <v>194</v>
      </c>
      <c r="F33" s="25" t="s">
        <v>273</v>
      </c>
      <c r="G33" s="25" t="s">
        <v>274</v>
      </c>
      <c r="H33" s="25" t="s">
        <v>65</v>
      </c>
      <c r="I33" s="55" t="s">
        <v>63</v>
      </c>
      <c r="J33" s="55" t="s">
        <v>273</v>
      </c>
      <c r="K33" s="54">
        <v>0</v>
      </c>
      <c r="L33" s="54">
        <v>0</v>
      </c>
      <c r="M33" s="54">
        <v>0</v>
      </c>
      <c r="N33" s="54">
        <v>1</v>
      </c>
      <c r="O33" s="54">
        <v>1</v>
      </c>
      <c r="P33" s="30" t="s">
        <v>64</v>
      </c>
      <c r="Q33" s="53" t="s">
        <v>266</v>
      </c>
      <c r="R33" s="25" t="s">
        <v>216</v>
      </c>
      <c r="S33" s="53" t="s">
        <v>275</v>
      </c>
      <c r="T33" s="53" t="s">
        <v>276</v>
      </c>
      <c r="U33" s="45" t="s">
        <v>268</v>
      </c>
      <c r="V33" s="70">
        <f t="shared" si="6"/>
        <v>0</v>
      </c>
      <c r="W33" s="91">
        <f>IFERROR(IF(V33/U33&gt;100%,100%,V33/U33),0)</f>
        <v>0</v>
      </c>
      <c r="X33" s="89">
        <f>IFERROR(IF(W33/V33&gt;100%,100%,W33/V33),0)</f>
        <v>0</v>
      </c>
      <c r="Y33" s="25" t="s">
        <v>277</v>
      </c>
      <c r="Z33" s="25" t="s">
        <v>278</v>
      </c>
      <c r="AA33" s="93">
        <f>L33</f>
        <v>0</v>
      </c>
      <c r="AB33" s="91">
        <f>IFERROR(IF(AA33/Z33&gt;100%,100%,AA33/Z33),0)</f>
        <v>0</v>
      </c>
      <c r="AC33" s="65">
        <f>IFERROR(IF(AB33/AA33&gt;100%,100%,AB33/AA33),0)</f>
        <v>0</v>
      </c>
      <c r="AD33" s="25" t="s">
        <v>204</v>
      </c>
      <c r="AE33" s="25" t="s">
        <v>204</v>
      </c>
      <c r="AF33" s="70">
        <f t="shared" si="7"/>
        <v>0</v>
      </c>
      <c r="AG33" s="91">
        <f>IFERROR(IF(AF33/AE33&gt;100%,100%,AF33/AE33),0)</f>
        <v>0</v>
      </c>
      <c r="AH33" s="65">
        <f>IFERROR(IF(AG33/AF33&gt;100%,100%,AG33/AF33),0)</f>
        <v>0</v>
      </c>
      <c r="AI33" s="25" t="s">
        <v>204</v>
      </c>
      <c r="AJ33" s="25" t="s">
        <v>204</v>
      </c>
      <c r="AK33" s="70">
        <f t="shared" si="8"/>
        <v>1</v>
      </c>
      <c r="AL33" s="67">
        <v>1</v>
      </c>
      <c r="AM33" s="65">
        <f>IFERROR(IF(AL33/AK33&gt;100%,100%,AL33/AK33),0)</f>
        <v>1</v>
      </c>
      <c r="AN33" s="25" t="s">
        <v>279</v>
      </c>
      <c r="AO33" s="25" t="s">
        <v>280</v>
      </c>
      <c r="AP33" s="86">
        <f t="shared" si="9"/>
        <v>1</v>
      </c>
      <c r="AQ33" s="95">
        <f>IFERROR(SUM(W33,AB33,AG33,AL33),0)</f>
        <v>1</v>
      </c>
      <c r="AR33" s="90">
        <f>IFERROR(IF(AQ33/AP33&gt;100%,100%,AQ33/AP33),0)</f>
        <v>1</v>
      </c>
      <c r="AS33" s="25" t="s">
        <v>281</v>
      </c>
      <c r="AT33" s="75"/>
    </row>
    <row r="34" spans="1:46" s="5" customFormat="1" ht="15.75" customHeight="1">
      <c r="A34" s="10"/>
      <c r="B34" s="10"/>
      <c r="C34" s="10"/>
      <c r="D34" s="11" t="s">
        <v>282</v>
      </c>
      <c r="E34" s="11"/>
      <c r="F34" s="11"/>
      <c r="G34" s="11"/>
      <c r="H34" s="11"/>
      <c r="I34" s="11"/>
      <c r="J34" s="11"/>
      <c r="K34" s="12"/>
      <c r="L34" s="12"/>
      <c r="M34" s="12"/>
      <c r="N34" s="12"/>
      <c r="O34" s="12"/>
      <c r="P34" s="11"/>
      <c r="Q34" s="11"/>
      <c r="R34" s="11"/>
      <c r="S34" s="10"/>
      <c r="T34" s="10"/>
      <c r="U34" s="10"/>
      <c r="V34" s="16"/>
      <c r="W34" s="16"/>
      <c r="X34" s="63">
        <f>AVERAGE(X28,X30,X31)*20%</f>
        <v>0.17500000000000002</v>
      </c>
      <c r="Y34" s="10"/>
      <c r="Z34" s="10"/>
      <c r="AA34" s="16"/>
      <c r="AB34" s="16"/>
      <c r="AC34" s="94">
        <f>AVERAGE(AC27,AC28,AC29,AC31,AC32)*20%</f>
        <v>0.19398643969994231</v>
      </c>
      <c r="AD34" s="10"/>
      <c r="AE34" s="10"/>
      <c r="AF34" s="16"/>
      <c r="AG34" s="16"/>
      <c r="AH34" s="94">
        <f>AVERAGE(AH28,AH31)*20%</f>
        <v>0.15810000000000002</v>
      </c>
      <c r="AI34" s="10"/>
      <c r="AJ34" s="10"/>
      <c r="AK34" s="16"/>
      <c r="AL34" s="16"/>
      <c r="AM34" s="94">
        <f>AVERAGE(AM27,AM28,AM29,AM31,AM33)*20%</f>
        <v>0.18380612244897962</v>
      </c>
      <c r="AN34" s="10"/>
      <c r="AO34" s="10"/>
      <c r="AP34" s="12"/>
      <c r="AQ34" s="12"/>
      <c r="AR34" s="58">
        <f>AVERAGE(AR27:AR33)*20%</f>
        <v>0.18911295752659321</v>
      </c>
      <c r="AS34" s="10"/>
      <c r="AT34" s="42"/>
    </row>
    <row r="35" spans="1:46" s="9" customFormat="1" ht="18.75" customHeight="1">
      <c r="A35" s="6"/>
      <c r="B35" s="6"/>
      <c r="C35" s="6"/>
      <c r="D35" s="7" t="s">
        <v>283</v>
      </c>
      <c r="E35" s="6"/>
      <c r="F35" s="6"/>
      <c r="G35" s="6"/>
      <c r="H35" s="6"/>
      <c r="I35" s="6"/>
      <c r="J35" s="6"/>
      <c r="K35" s="8"/>
      <c r="L35" s="8"/>
      <c r="M35" s="8"/>
      <c r="N35" s="8"/>
      <c r="O35" s="8"/>
      <c r="P35" s="6"/>
      <c r="Q35" s="6"/>
      <c r="R35" s="6"/>
      <c r="S35" s="6"/>
      <c r="T35" s="6"/>
      <c r="U35" s="6"/>
      <c r="V35" s="17"/>
      <c r="W35" s="17"/>
      <c r="X35" s="68">
        <f>X26+X34</f>
        <v>0.96611111111111125</v>
      </c>
      <c r="Y35" s="6"/>
      <c r="Z35" s="6"/>
      <c r="AA35" s="17"/>
      <c r="AB35" s="17"/>
      <c r="AC35" s="68">
        <f>AC26+AC34</f>
        <v>0.9271716248851275</v>
      </c>
      <c r="AD35" s="6"/>
      <c r="AE35" s="6"/>
      <c r="AF35" s="17"/>
      <c r="AG35" s="17"/>
      <c r="AH35" s="68">
        <f>AH26+AH34</f>
        <v>0.95048095238095243</v>
      </c>
      <c r="AI35" s="6"/>
      <c r="AJ35" s="6"/>
      <c r="AK35" s="17"/>
      <c r="AL35" s="17"/>
      <c r="AM35" s="68">
        <f>AM26+AM34</f>
        <v>0.98078725452445137</v>
      </c>
      <c r="AN35" s="6"/>
      <c r="AO35" s="6"/>
      <c r="AP35" s="8"/>
      <c r="AQ35" s="8"/>
      <c r="AR35" s="87">
        <f>AR26+AR34</f>
        <v>0.98435439738611918</v>
      </c>
      <c r="AS35" s="6"/>
      <c r="AT35" s="42"/>
    </row>
    <row r="37" spans="1:46">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row>
    <row r="38" spans="1:46">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row>
    <row r="39" spans="1:46">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row>
    <row r="40" spans="1:46">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row>
    <row r="41" spans="1:46">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row>
    <row r="42" spans="1:46">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row>
    <row r="43" spans="1:46">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row>
    <row r="44" spans="1:46">
      <c r="C44" s="111"/>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row>
    <row r="45" spans="1:46">
      <c r="C45" s="111"/>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row>
    <row r="46" spans="1:46">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row>
    <row r="47" spans="1:46">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row>
    <row r="48" spans="1:46">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row>
  </sheetData>
  <mergeCells count="200">
    <mergeCell ref="V13:Z14"/>
    <mergeCell ref="AA13:AE14"/>
    <mergeCell ref="AF13:AJ14"/>
    <mergeCell ref="AK13:AO14"/>
    <mergeCell ref="AP13:AS14"/>
    <mergeCell ref="A13:B14"/>
    <mergeCell ref="A1:J1"/>
    <mergeCell ref="K1:O1"/>
    <mergeCell ref="C13:E14"/>
    <mergeCell ref="F13:P14"/>
    <mergeCell ref="A2:J2"/>
    <mergeCell ref="S13:U14"/>
    <mergeCell ref="E4:J4"/>
    <mergeCell ref="G5:J5"/>
    <mergeCell ref="G6:J6"/>
    <mergeCell ref="G7:J7"/>
    <mergeCell ref="G8:J8"/>
    <mergeCell ref="Q13:Q15"/>
    <mergeCell ref="R13:R15"/>
    <mergeCell ref="G9:J9"/>
    <mergeCell ref="G10:J10"/>
    <mergeCell ref="G11:J11"/>
    <mergeCell ref="H37:H39"/>
    <mergeCell ref="I37:I39"/>
    <mergeCell ref="J37:J39"/>
    <mergeCell ref="K37:K39"/>
    <mergeCell ref="L37:L39"/>
    <mergeCell ref="C37:C39"/>
    <mergeCell ref="D37:D39"/>
    <mergeCell ref="E37:E39"/>
    <mergeCell ref="F37:F39"/>
    <mergeCell ref="G37:G39"/>
    <mergeCell ref="R37:R39"/>
    <mergeCell ref="S37:S39"/>
    <mergeCell ref="T37:T39"/>
    <mergeCell ref="U37:U39"/>
    <mergeCell ref="V37:V39"/>
    <mergeCell ref="M37:M39"/>
    <mergeCell ref="N37:N39"/>
    <mergeCell ref="O37:O39"/>
    <mergeCell ref="P37:P39"/>
    <mergeCell ref="Q37:Q39"/>
    <mergeCell ref="AJ37:AJ39"/>
    <mergeCell ref="AK37:AK39"/>
    <mergeCell ref="AB37:AB39"/>
    <mergeCell ref="AC37:AC39"/>
    <mergeCell ref="AD37:AD39"/>
    <mergeCell ref="AE37:AE39"/>
    <mergeCell ref="AF37:AF39"/>
    <mergeCell ref="W37:W39"/>
    <mergeCell ref="X37:X39"/>
    <mergeCell ref="Y37:Y39"/>
    <mergeCell ref="Z37:Z39"/>
    <mergeCell ref="AA37:AA39"/>
    <mergeCell ref="AQ37:AQ39"/>
    <mergeCell ref="AR37:AR39"/>
    <mergeCell ref="AS37:AS39"/>
    <mergeCell ref="AT37:AT39"/>
    <mergeCell ref="C40:C42"/>
    <mergeCell ref="D40:D42"/>
    <mergeCell ref="E40:E42"/>
    <mergeCell ref="F40:F42"/>
    <mergeCell ref="G40:G42"/>
    <mergeCell ref="H40:H42"/>
    <mergeCell ref="I40:I42"/>
    <mergeCell ref="J40:J42"/>
    <mergeCell ref="K40:K42"/>
    <mergeCell ref="L40:L42"/>
    <mergeCell ref="M40:M42"/>
    <mergeCell ref="N40:N42"/>
    <mergeCell ref="AL37:AL39"/>
    <mergeCell ref="AM37:AM39"/>
    <mergeCell ref="AN37:AN39"/>
    <mergeCell ref="AO37:AO39"/>
    <mergeCell ref="AP37:AP39"/>
    <mergeCell ref="AG37:AG39"/>
    <mergeCell ref="AH37:AH39"/>
    <mergeCell ref="AI37:AI39"/>
    <mergeCell ref="T40:T42"/>
    <mergeCell ref="U40:U42"/>
    <mergeCell ref="V40:V42"/>
    <mergeCell ref="W40:W42"/>
    <mergeCell ref="X40:X42"/>
    <mergeCell ref="O40:O42"/>
    <mergeCell ref="P40:P42"/>
    <mergeCell ref="Q40:Q42"/>
    <mergeCell ref="R40:R42"/>
    <mergeCell ref="S40:S42"/>
    <mergeCell ref="AL40:AL42"/>
    <mergeCell ref="AM40:AM42"/>
    <mergeCell ref="AD40:AD42"/>
    <mergeCell ref="AE40:AE42"/>
    <mergeCell ref="AF40:AF42"/>
    <mergeCell ref="AG40:AG42"/>
    <mergeCell ref="AH40:AH42"/>
    <mergeCell ref="Y40:Y42"/>
    <mergeCell ref="Z40:Z42"/>
    <mergeCell ref="AA40:AA42"/>
    <mergeCell ref="AB40:AB42"/>
    <mergeCell ref="AC40:AC42"/>
    <mergeCell ref="AS40:AS42"/>
    <mergeCell ref="AT40:AT42"/>
    <mergeCell ref="C43:C45"/>
    <mergeCell ref="D43:D45"/>
    <mergeCell ref="E43:E45"/>
    <mergeCell ref="F43:F45"/>
    <mergeCell ref="G43:G45"/>
    <mergeCell ref="H43:H45"/>
    <mergeCell ref="I43:I45"/>
    <mergeCell ref="J43:J45"/>
    <mergeCell ref="K43:K45"/>
    <mergeCell ref="L43:L45"/>
    <mergeCell ref="M43:M45"/>
    <mergeCell ref="N43:N45"/>
    <mergeCell ref="O43:O45"/>
    <mergeCell ref="P43:P45"/>
    <mergeCell ref="AN40:AN42"/>
    <mergeCell ref="AO40:AO42"/>
    <mergeCell ref="AP40:AP42"/>
    <mergeCell ref="AQ40:AQ42"/>
    <mergeCell ref="AR40:AR42"/>
    <mergeCell ref="AI40:AI42"/>
    <mergeCell ref="AJ40:AJ42"/>
    <mergeCell ref="AK40:AK42"/>
    <mergeCell ref="AT43:AT45"/>
    <mergeCell ref="AK43:AK45"/>
    <mergeCell ref="AL43:AL45"/>
    <mergeCell ref="AM43:AM45"/>
    <mergeCell ref="AN43:AN45"/>
    <mergeCell ref="AO43:AO45"/>
    <mergeCell ref="AF43:AF45"/>
    <mergeCell ref="AG43:AG45"/>
    <mergeCell ref="AH43:AH45"/>
    <mergeCell ref="AI43:AI45"/>
    <mergeCell ref="AJ43:AJ45"/>
    <mergeCell ref="V43:V45"/>
    <mergeCell ref="W43:W45"/>
    <mergeCell ref="X43:X45"/>
    <mergeCell ref="Y43:Y45"/>
    <mergeCell ref="Z43:Z45"/>
    <mergeCell ref="Q43:Q45"/>
    <mergeCell ref="R43:R45"/>
    <mergeCell ref="S43:S45"/>
    <mergeCell ref="T43:T45"/>
    <mergeCell ref="U43:U45"/>
    <mergeCell ref="AP43:AP45"/>
    <mergeCell ref="AQ43:AQ45"/>
    <mergeCell ref="AR43:AR45"/>
    <mergeCell ref="AS43:AS45"/>
    <mergeCell ref="AA43:AA45"/>
    <mergeCell ref="AB43:AB45"/>
    <mergeCell ref="AC43:AC45"/>
    <mergeCell ref="AD43:AD45"/>
    <mergeCell ref="AE43:AE45"/>
    <mergeCell ref="H46:H48"/>
    <mergeCell ref="I46:I48"/>
    <mergeCell ref="J46:J48"/>
    <mergeCell ref="K46:K48"/>
    <mergeCell ref="L46:L48"/>
    <mergeCell ref="C46:C48"/>
    <mergeCell ref="D46:D48"/>
    <mergeCell ref="E46:E48"/>
    <mergeCell ref="F46:F48"/>
    <mergeCell ref="G46:G48"/>
    <mergeCell ref="Z46:Z48"/>
    <mergeCell ref="AA46:AA48"/>
    <mergeCell ref="R46:R48"/>
    <mergeCell ref="S46:S48"/>
    <mergeCell ref="T46:T48"/>
    <mergeCell ref="U46:U48"/>
    <mergeCell ref="V46:V48"/>
    <mergeCell ref="M46:M48"/>
    <mergeCell ref="N46:N48"/>
    <mergeCell ref="O46:O48"/>
    <mergeCell ref="P46:P48"/>
    <mergeCell ref="Q46:Q48"/>
    <mergeCell ref="A4:C11"/>
    <mergeCell ref="D4:D11"/>
    <mergeCell ref="AQ46:AQ48"/>
    <mergeCell ref="AR46:AR48"/>
    <mergeCell ref="AS46:AS48"/>
    <mergeCell ref="AT46:AT48"/>
    <mergeCell ref="AL46:AL48"/>
    <mergeCell ref="AM46:AM48"/>
    <mergeCell ref="AN46:AN48"/>
    <mergeCell ref="AO46:AO48"/>
    <mergeCell ref="AP46:AP48"/>
    <mergeCell ref="AG46:AG48"/>
    <mergeCell ref="AH46:AH48"/>
    <mergeCell ref="AI46:AI48"/>
    <mergeCell ref="AJ46:AJ48"/>
    <mergeCell ref="AK46:AK48"/>
    <mergeCell ref="AB46:AB48"/>
    <mergeCell ref="AC46:AC48"/>
    <mergeCell ref="AD46:AD48"/>
    <mergeCell ref="AE46:AE48"/>
    <mergeCell ref="AF46:AF48"/>
    <mergeCell ref="W46:W48"/>
    <mergeCell ref="X46:X48"/>
    <mergeCell ref="Y46:Y48"/>
  </mergeCells>
  <phoneticPr fontId="18" type="noConversion"/>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E49:E1048576 E40 E43 E46 E34:E37 E16:E26</xm:sqref>
        </x14:dataValidation>
        <x14:dataValidation type="list" allowBlank="1" showInputMessage="1" showErrorMessage="1" xr:uid="{188A35B9-5011-475E-9BC5-F80C130E6708}">
          <x14:formula1>
            <xm:f>Listas!$D$1:$D$20</xm:f>
          </x14:formula1>
          <xm:sqref>Q16:Q25</xm:sqref>
        </x14:dataValidation>
        <x14:dataValidation type="list" allowBlank="1" showInputMessage="1" showErrorMessage="1" xr:uid="{7DA81430-7AFC-4B0D-A630-84A0186D7298}">
          <x14:formula1>
            <xm:f>Listas!$F$1:$F$12</xm:f>
          </x14:formula1>
          <xm:sqref>R16:R25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36" customWidth="1"/>
    <col min="2" max="2" width="98.5703125" style="36" customWidth="1"/>
    <col min="3" max="3" width="11.42578125" style="36"/>
    <col min="4" max="4" width="74.7109375" style="36" customWidth="1"/>
    <col min="5" max="16384" width="11.42578125" style="36"/>
  </cols>
  <sheetData>
    <row r="1" spans="2:4" ht="30">
      <c r="B1" s="35" t="s">
        <v>284</v>
      </c>
      <c r="D1" s="36" t="s">
        <v>285</v>
      </c>
    </row>
    <row r="2" spans="2:4">
      <c r="B2" s="35" t="s">
        <v>286</v>
      </c>
      <c r="D2" s="36" t="s">
        <v>66</v>
      </c>
    </row>
    <row r="3" spans="2:4" ht="45">
      <c r="B3" s="35" t="s">
        <v>287</v>
      </c>
      <c r="D3" s="36" t="s">
        <v>288</v>
      </c>
    </row>
    <row r="4" spans="2:4" ht="30">
      <c r="B4" s="35" t="s">
        <v>289</v>
      </c>
      <c r="D4" s="36" t="s">
        <v>184</v>
      </c>
    </row>
    <row r="5" spans="2:4" ht="30">
      <c r="B5" s="35" t="s">
        <v>290</v>
      </c>
      <c r="D5" s="36" t="s">
        <v>291</v>
      </c>
    </row>
    <row r="6" spans="2:4" ht="30">
      <c r="B6" s="35" t="s">
        <v>215</v>
      </c>
      <c r="D6" s="36" t="s">
        <v>292</v>
      </c>
    </row>
    <row r="7" spans="2:4" ht="45">
      <c r="B7" s="35" t="s">
        <v>240</v>
      </c>
      <c r="D7" s="36" t="s">
        <v>293</v>
      </c>
    </row>
    <row r="8" spans="2:4" ht="45">
      <c r="B8" s="35" t="s">
        <v>294</v>
      </c>
      <c r="D8" s="36" t="s">
        <v>295</v>
      </c>
    </row>
    <row r="9" spans="2:4" ht="30">
      <c r="B9" s="35" t="s">
        <v>296</v>
      </c>
      <c r="D9" s="36" t="s">
        <v>297</v>
      </c>
    </row>
    <row r="10" spans="2:4" ht="30">
      <c r="B10" s="35" t="s">
        <v>298</v>
      </c>
      <c r="D10" s="36" t="s">
        <v>299</v>
      </c>
    </row>
    <row r="11" spans="2:4" ht="30">
      <c r="B11" s="35" t="s">
        <v>300</v>
      </c>
      <c r="D11" s="36" t="s">
        <v>200</v>
      </c>
    </row>
    <row r="12" spans="2:4">
      <c r="B12" s="35" t="s">
        <v>266</v>
      </c>
      <c r="D12" s="36" t="s">
        <v>301</v>
      </c>
    </row>
    <row r="13" spans="2:4">
      <c r="B13" s="35" t="s">
        <v>302</v>
      </c>
    </row>
    <row r="14" spans="2:4">
      <c r="B14" s="35" t="s">
        <v>303</v>
      </c>
    </row>
    <row r="15" spans="2:4">
      <c r="B15" s="35" t="s">
        <v>157</v>
      </c>
    </row>
    <row r="16" spans="2:4">
      <c r="B16" s="35" t="s">
        <v>304</v>
      </c>
    </row>
    <row r="17" spans="2:2">
      <c r="B17" s="35" t="s">
        <v>305</v>
      </c>
    </row>
    <row r="18" spans="2:2">
      <c r="B18" s="35" t="s">
        <v>306</v>
      </c>
    </row>
    <row r="19" spans="2:2">
      <c r="B19" s="35" t="s">
        <v>307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7109375" customWidth="1"/>
  </cols>
  <sheetData>
    <row r="1" spans="1:6" ht="30">
      <c r="A1" t="s">
        <v>36</v>
      </c>
      <c r="D1" s="35" t="s">
        <v>284</v>
      </c>
      <c r="F1" s="36" t="s">
        <v>285</v>
      </c>
    </row>
    <row r="2" spans="1:6" ht="30">
      <c r="A2" t="s">
        <v>59</v>
      </c>
      <c r="D2" s="35" t="s">
        <v>286</v>
      </c>
      <c r="F2" s="36" t="s">
        <v>66</v>
      </c>
    </row>
    <row r="3" spans="1:6" ht="75">
      <c r="A3" t="s">
        <v>308</v>
      </c>
      <c r="D3" s="35" t="s">
        <v>287</v>
      </c>
      <c r="F3" s="36" t="s">
        <v>288</v>
      </c>
    </row>
    <row r="4" spans="1:6" ht="60">
      <c r="A4" t="s">
        <v>194</v>
      </c>
      <c r="D4" s="35" t="s">
        <v>289</v>
      </c>
      <c r="F4" s="36" t="s">
        <v>184</v>
      </c>
    </row>
    <row r="5" spans="1:6" ht="45">
      <c r="D5" s="35" t="s">
        <v>290</v>
      </c>
      <c r="F5" s="36" t="s">
        <v>291</v>
      </c>
    </row>
    <row r="6" spans="1:6" ht="45">
      <c r="D6" s="35" t="s">
        <v>215</v>
      </c>
      <c r="F6" s="36" t="s">
        <v>292</v>
      </c>
    </row>
    <row r="7" spans="1:6" ht="60">
      <c r="D7" s="35" t="s">
        <v>240</v>
      </c>
      <c r="F7" s="36" t="s">
        <v>293</v>
      </c>
    </row>
    <row r="8" spans="1:6" ht="75">
      <c r="D8" s="35" t="s">
        <v>294</v>
      </c>
      <c r="F8" s="36" t="s">
        <v>295</v>
      </c>
    </row>
    <row r="9" spans="1:6" ht="45">
      <c r="D9" s="35" t="s">
        <v>296</v>
      </c>
      <c r="F9" s="36" t="s">
        <v>297</v>
      </c>
    </row>
    <row r="10" spans="1:6" ht="45">
      <c r="D10" s="35" t="s">
        <v>298</v>
      </c>
      <c r="F10" s="36" t="s">
        <v>299</v>
      </c>
    </row>
    <row r="11" spans="1:6" ht="45">
      <c r="D11" s="35" t="s">
        <v>300</v>
      </c>
      <c r="F11" s="36" t="s">
        <v>200</v>
      </c>
    </row>
    <row r="12" spans="1:6">
      <c r="D12" s="35" t="s">
        <v>266</v>
      </c>
      <c r="F12" s="36" t="s">
        <v>216</v>
      </c>
    </row>
    <row r="13" spans="1:6">
      <c r="D13" s="35" t="s">
        <v>302</v>
      </c>
    </row>
    <row r="14" spans="1:6">
      <c r="D14" s="35" t="s">
        <v>303</v>
      </c>
    </row>
    <row r="15" spans="1:6">
      <c r="D15" s="35" t="s">
        <v>157</v>
      </c>
    </row>
    <row r="16" spans="1:6">
      <c r="D16" s="35" t="s">
        <v>304</v>
      </c>
    </row>
    <row r="17" spans="4:4">
      <c r="D17" s="35" t="s">
        <v>305</v>
      </c>
    </row>
    <row r="18" spans="4:4">
      <c r="D18" s="35" t="s">
        <v>306</v>
      </c>
    </row>
    <row r="19" spans="4:4">
      <c r="D19" s="35" t="s">
        <v>307</v>
      </c>
    </row>
    <row r="20" spans="4:4">
      <c r="D20" s="35"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C49E57E4-955E-4742-8337-584A4CA0DF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