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USUARIOS\Diego Buelvas\Desktop\VERSIONES PUBLICACION APROBADA\PEI\"/>
    </mc:Choice>
  </mc:AlternateContent>
  <xr:revisionPtr revIDLastSave="0" documentId="13_ncr:1_{925B404A-E067-4D42-B125-B4EAF0DE2742}" xr6:coauthVersionLast="47" xr6:coauthVersionMax="47" xr10:uidLastSave="{00000000-0000-0000-0000-000000000000}"/>
  <bookViews>
    <workbookView xWindow="-120" yWindow="-120" windowWidth="20730" windowHeight="11040" firstSheet="24" activeTab="30"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VERSIONES" sheetId="37" r:id="rId31"/>
    <sheet name="Instrucciones diligenciamiento" sheetId="35" state="hidden" r:id="rId32"/>
    <sheet name="Listas" sheetId="36" state="hidden" r:id="rId3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34" l="1"/>
  <c r="C35" i="19"/>
  <c r="D26" i="18"/>
  <c r="E26" i="18" s="1"/>
  <c r="F26" i="18" s="1"/>
  <c r="F26" i="17"/>
  <c r="E26" i="17"/>
  <c r="D26" i="17"/>
  <c r="C26" i="8"/>
  <c r="C24" i="8"/>
  <c r="C25" i="8"/>
  <c r="C26" i="10"/>
  <c r="B26" i="10"/>
  <c r="C24" i="10"/>
  <c r="C25" i="10"/>
  <c r="C26" i="9"/>
  <c r="C25" i="9"/>
  <c r="C45" i="19"/>
  <c r="C43" i="19"/>
  <c r="C39" i="19"/>
  <c r="C45" i="20"/>
  <c r="C43" i="20"/>
  <c r="C39" i="20"/>
  <c r="C45" i="23"/>
  <c r="C43" i="23"/>
  <c r="C39" i="23"/>
  <c r="C45" i="24"/>
  <c r="C43" i="24"/>
  <c r="C39" i="24"/>
  <c r="C39" i="26"/>
  <c r="C45" i="26"/>
  <c r="C43" i="26"/>
  <c r="C45" i="27"/>
  <c r="C43" i="27"/>
  <c r="C39" i="27"/>
  <c r="C24" i="28"/>
  <c r="C24" i="31"/>
  <c r="B24" i="31"/>
  <c r="B24" i="28"/>
  <c r="B24" i="25"/>
  <c r="C24" i="15"/>
  <c r="B24" i="15"/>
  <c r="C24" i="14"/>
  <c r="B24" i="14"/>
  <c r="C24" i="13"/>
  <c r="B24" i="13"/>
  <c r="B24" i="12"/>
  <c r="B24" i="10"/>
  <c r="B24" i="9"/>
  <c r="B25" i="9" s="1"/>
  <c r="C24" i="25"/>
  <c r="C24" i="12"/>
  <c r="C25" i="12" s="1"/>
  <c r="C24" i="9"/>
  <c r="B24" i="8"/>
  <c r="G23" i="33"/>
  <c r="E31" i="33"/>
  <c r="E32" i="33"/>
  <c r="E33" i="33"/>
  <c r="E34" i="33"/>
  <c r="E35" i="33"/>
  <c r="E36" i="33"/>
  <c r="E37" i="33"/>
  <c r="E38" i="33"/>
  <c r="E39" i="33"/>
  <c r="E40" i="33"/>
  <c r="E41" i="33"/>
  <c r="E42" i="33"/>
  <c r="E43" i="33"/>
  <c r="E44" i="33"/>
  <c r="E45" i="33"/>
  <c r="E30" i="33"/>
  <c r="G23" i="32"/>
  <c r="E31" i="32"/>
  <c r="E32" i="32"/>
  <c r="E33" i="32"/>
  <c r="E34" i="32"/>
  <c r="E35" i="32"/>
  <c r="E36" i="32"/>
  <c r="E37" i="32"/>
  <c r="E38" i="32"/>
  <c r="E39" i="32"/>
  <c r="E40" i="32"/>
  <c r="E41" i="32"/>
  <c r="E42" i="32"/>
  <c r="E43" i="32"/>
  <c r="E44" i="32"/>
  <c r="E45" i="32"/>
  <c r="E30" i="32"/>
  <c r="E31" i="31"/>
  <c r="E32" i="31"/>
  <c r="E33" i="31"/>
  <c r="E34" i="31"/>
  <c r="E35" i="31"/>
  <c r="E36" i="31"/>
  <c r="E37" i="31"/>
  <c r="E38" i="31"/>
  <c r="E39" i="31"/>
  <c r="E40" i="31"/>
  <c r="E41" i="31"/>
  <c r="E42" i="31"/>
  <c r="E43" i="31"/>
  <c r="E44" i="31"/>
  <c r="E45" i="31"/>
  <c r="E30" i="31"/>
  <c r="E31" i="30"/>
  <c r="E32" i="30"/>
  <c r="E33" i="30"/>
  <c r="E34" i="30"/>
  <c r="E35" i="30"/>
  <c r="E36" i="30"/>
  <c r="E37" i="30"/>
  <c r="E38" i="30"/>
  <c r="E39" i="30"/>
  <c r="E40" i="30"/>
  <c r="E41" i="30"/>
  <c r="E42" i="30"/>
  <c r="E43" i="30"/>
  <c r="E44" i="30"/>
  <c r="E45" i="30"/>
  <c r="E30" i="30"/>
  <c r="G23" i="30"/>
  <c r="G23" i="29"/>
  <c r="E31" i="29"/>
  <c r="E32" i="29"/>
  <c r="E33" i="29"/>
  <c r="E34" i="29"/>
  <c r="E35" i="29"/>
  <c r="E36" i="29"/>
  <c r="E37" i="29"/>
  <c r="E38" i="29"/>
  <c r="E39" i="29"/>
  <c r="E40" i="29"/>
  <c r="E41" i="29"/>
  <c r="E42" i="29"/>
  <c r="E43" i="29"/>
  <c r="E44" i="29"/>
  <c r="E45" i="29"/>
  <c r="E30" i="29"/>
  <c r="E45" i="28"/>
  <c r="E44" i="28"/>
  <c r="E43" i="28"/>
  <c r="E42" i="28"/>
  <c r="E41" i="28"/>
  <c r="E40" i="28"/>
  <c r="E39" i="28"/>
  <c r="E38" i="28"/>
  <c r="E37" i="28"/>
  <c r="E36" i="28"/>
  <c r="E35" i="28"/>
  <c r="E34" i="28"/>
  <c r="E33" i="28"/>
  <c r="E32" i="28"/>
  <c r="E31" i="28"/>
  <c r="E30" i="28"/>
  <c r="E27" i="28"/>
  <c r="G23" i="27"/>
  <c r="E31" i="27"/>
  <c r="E32" i="27"/>
  <c r="E33" i="27"/>
  <c r="E34" i="27"/>
  <c r="E35" i="27"/>
  <c r="E36" i="27"/>
  <c r="E37" i="27"/>
  <c r="E38" i="27"/>
  <c r="E39" i="27"/>
  <c r="E40" i="27"/>
  <c r="E41" i="27"/>
  <c r="E42" i="27"/>
  <c r="E43" i="27"/>
  <c r="E44" i="27"/>
  <c r="E45" i="27"/>
  <c r="E30" i="27"/>
  <c r="G23" i="26"/>
  <c r="E31" i="26"/>
  <c r="E32" i="26"/>
  <c r="E33" i="26"/>
  <c r="E34" i="26"/>
  <c r="E35" i="26"/>
  <c r="E36" i="26"/>
  <c r="E37" i="26"/>
  <c r="E38" i="26"/>
  <c r="E39" i="26"/>
  <c r="E40" i="26"/>
  <c r="E41" i="26"/>
  <c r="E42" i="26"/>
  <c r="E43" i="26"/>
  <c r="E44" i="26"/>
  <c r="E45" i="26"/>
  <c r="E30" i="26"/>
  <c r="E45" i="25"/>
  <c r="E44" i="25"/>
  <c r="E43" i="25"/>
  <c r="E42" i="25"/>
  <c r="E41" i="25"/>
  <c r="E40" i="25"/>
  <c r="E39" i="25"/>
  <c r="E38" i="25"/>
  <c r="E37" i="25"/>
  <c r="E36" i="25"/>
  <c r="E35" i="25"/>
  <c r="E34" i="25"/>
  <c r="E33" i="25"/>
  <c r="E32" i="25"/>
  <c r="E31" i="25"/>
  <c r="E30" i="25"/>
  <c r="E31" i="24"/>
  <c r="E32" i="24"/>
  <c r="E33" i="24"/>
  <c r="E34" i="24"/>
  <c r="E35" i="24"/>
  <c r="E36" i="24"/>
  <c r="E37" i="24"/>
  <c r="E38" i="24"/>
  <c r="E39" i="24"/>
  <c r="E40" i="24"/>
  <c r="E41" i="24"/>
  <c r="E42" i="24"/>
  <c r="E43" i="24"/>
  <c r="E44" i="24"/>
  <c r="E45" i="24"/>
  <c r="E30" i="24"/>
  <c r="G23" i="23"/>
  <c r="E31" i="23"/>
  <c r="E32" i="23"/>
  <c r="E33" i="23"/>
  <c r="E34" i="23"/>
  <c r="E35" i="23"/>
  <c r="E36" i="23"/>
  <c r="E37" i="23"/>
  <c r="E38" i="23"/>
  <c r="E39" i="23"/>
  <c r="E40" i="23"/>
  <c r="E41" i="23"/>
  <c r="E42" i="23"/>
  <c r="E43" i="23"/>
  <c r="E44" i="23"/>
  <c r="E45" i="23"/>
  <c r="E30" i="23"/>
  <c r="G23" i="22"/>
  <c r="E31" i="22"/>
  <c r="E32" i="22"/>
  <c r="E33" i="22"/>
  <c r="E34" i="22"/>
  <c r="E35" i="22"/>
  <c r="E36" i="22"/>
  <c r="E37" i="22"/>
  <c r="E38" i="22"/>
  <c r="E39" i="22"/>
  <c r="E40" i="22"/>
  <c r="E41" i="22"/>
  <c r="E42" i="22"/>
  <c r="E43" i="22"/>
  <c r="E44" i="22"/>
  <c r="E45" i="22"/>
  <c r="E30" i="22"/>
  <c r="E31" i="21"/>
  <c r="E32" i="21"/>
  <c r="E33" i="21"/>
  <c r="E34" i="21"/>
  <c r="E35" i="21"/>
  <c r="E36" i="21"/>
  <c r="E37" i="21"/>
  <c r="E38" i="21"/>
  <c r="E39" i="21"/>
  <c r="E40" i="21"/>
  <c r="E41" i="21"/>
  <c r="E42" i="21"/>
  <c r="E43" i="21"/>
  <c r="E44" i="21"/>
  <c r="E45" i="21"/>
  <c r="E30" i="21"/>
  <c r="E31" i="20"/>
  <c r="E32" i="20"/>
  <c r="E33" i="20"/>
  <c r="E34" i="20"/>
  <c r="E35" i="20"/>
  <c r="E36" i="20"/>
  <c r="E37" i="20"/>
  <c r="E38" i="20"/>
  <c r="E39" i="20"/>
  <c r="E40" i="20"/>
  <c r="E41" i="20"/>
  <c r="E42" i="20"/>
  <c r="E43" i="20"/>
  <c r="E44" i="20"/>
  <c r="E45" i="20"/>
  <c r="E30" i="20"/>
  <c r="E31" i="19"/>
  <c r="E32" i="19"/>
  <c r="E33" i="19"/>
  <c r="E34" i="19"/>
  <c r="E35" i="19"/>
  <c r="E36" i="19"/>
  <c r="E37" i="19"/>
  <c r="E38" i="19"/>
  <c r="E39" i="19"/>
  <c r="E40" i="19"/>
  <c r="E41" i="19"/>
  <c r="E42" i="19"/>
  <c r="E43" i="19"/>
  <c r="E44" i="19"/>
  <c r="E45" i="19"/>
  <c r="E30" i="19"/>
  <c r="E31" i="18"/>
  <c r="E32" i="18"/>
  <c r="E33" i="18"/>
  <c r="E34" i="18"/>
  <c r="E35" i="18"/>
  <c r="E36" i="18"/>
  <c r="E37" i="18"/>
  <c r="E38" i="18"/>
  <c r="E39" i="18"/>
  <c r="E40" i="18"/>
  <c r="E41" i="18"/>
  <c r="E42" i="18"/>
  <c r="E43" i="18"/>
  <c r="E44" i="18"/>
  <c r="E45" i="18"/>
  <c r="E30" i="18"/>
  <c r="G23" i="16"/>
  <c r="E31" i="17"/>
  <c r="E32" i="17"/>
  <c r="E33" i="17"/>
  <c r="E34" i="17"/>
  <c r="E35" i="17"/>
  <c r="E36" i="17"/>
  <c r="E37" i="17"/>
  <c r="E38" i="17"/>
  <c r="E39" i="17"/>
  <c r="E40" i="17"/>
  <c r="E41" i="17"/>
  <c r="E42" i="17"/>
  <c r="E43" i="17"/>
  <c r="E44" i="17"/>
  <c r="E45" i="17"/>
  <c r="E30" i="17"/>
  <c r="E31" i="16"/>
  <c r="E32" i="16"/>
  <c r="E33" i="16"/>
  <c r="E34" i="16"/>
  <c r="E35" i="16"/>
  <c r="E30" i="16"/>
  <c r="E31" i="15"/>
  <c r="E32" i="15"/>
  <c r="E33" i="15"/>
  <c r="E34" i="15"/>
  <c r="E35" i="15"/>
  <c r="E36" i="15"/>
  <c r="E37" i="15"/>
  <c r="E38" i="15"/>
  <c r="E39" i="15"/>
  <c r="E40" i="15"/>
  <c r="E41" i="15"/>
  <c r="E42" i="15"/>
  <c r="E43" i="15"/>
  <c r="E44" i="15"/>
  <c r="E45" i="15"/>
  <c r="E30" i="15"/>
  <c r="E31" i="14"/>
  <c r="E32" i="14"/>
  <c r="E33" i="14"/>
  <c r="E34" i="14"/>
  <c r="E35" i="14"/>
  <c r="E36" i="14"/>
  <c r="E37" i="14"/>
  <c r="E38" i="14"/>
  <c r="E39" i="14"/>
  <c r="E40" i="14"/>
  <c r="E41" i="14"/>
  <c r="E42" i="14"/>
  <c r="E43" i="14"/>
  <c r="E44" i="14"/>
  <c r="E45" i="14"/>
  <c r="E30" i="14"/>
  <c r="E31" i="13"/>
  <c r="E32" i="13"/>
  <c r="E33" i="13"/>
  <c r="E34" i="13"/>
  <c r="E35" i="13"/>
  <c r="E36" i="13"/>
  <c r="E37" i="13"/>
  <c r="E38" i="13"/>
  <c r="E39" i="13"/>
  <c r="E40" i="13"/>
  <c r="E41" i="13"/>
  <c r="E42" i="13"/>
  <c r="E43" i="13"/>
  <c r="E44" i="13"/>
  <c r="E45" i="13"/>
  <c r="E30" i="13"/>
  <c r="E31" i="12"/>
  <c r="E32" i="12"/>
  <c r="E33" i="12"/>
  <c r="E34" i="12"/>
  <c r="E35" i="12"/>
  <c r="E36" i="12"/>
  <c r="E37" i="12"/>
  <c r="E38" i="12"/>
  <c r="E39" i="12"/>
  <c r="E40" i="12"/>
  <c r="E41" i="12"/>
  <c r="E42" i="12"/>
  <c r="E43" i="12"/>
  <c r="E44" i="12"/>
  <c r="E45" i="12"/>
  <c r="E30" i="12"/>
  <c r="E31" i="11"/>
  <c r="E32" i="11"/>
  <c r="E33" i="11"/>
  <c r="E34" i="11"/>
  <c r="E35" i="11"/>
  <c r="E36" i="11"/>
  <c r="E37" i="11"/>
  <c r="E38" i="11"/>
  <c r="E39" i="11"/>
  <c r="E40" i="11"/>
  <c r="E41" i="11"/>
  <c r="E42" i="11"/>
  <c r="E43" i="11"/>
  <c r="E44" i="11"/>
  <c r="E45" i="11"/>
  <c r="E30" i="11"/>
  <c r="B24" i="11"/>
  <c r="B25" i="11" s="1"/>
  <c r="E31" i="10"/>
  <c r="E32" i="10"/>
  <c r="E33" i="10"/>
  <c r="E34" i="10"/>
  <c r="E35" i="10"/>
  <c r="E30" i="10"/>
  <c r="E31" i="8"/>
  <c r="E32" i="8"/>
  <c r="E33" i="8"/>
  <c r="E34" i="8"/>
  <c r="E35" i="8"/>
  <c r="E36" i="8"/>
  <c r="E37" i="8"/>
  <c r="E38" i="8"/>
  <c r="E39" i="8"/>
  <c r="E40" i="8"/>
  <c r="E41" i="8"/>
  <c r="E42" i="8"/>
  <c r="E43" i="8"/>
  <c r="E44" i="8"/>
  <c r="E45" i="8"/>
  <c r="E30" i="8"/>
  <c r="E31" i="7"/>
  <c r="E32" i="7"/>
  <c r="E33" i="7"/>
  <c r="E34" i="7"/>
  <c r="E35" i="7"/>
  <c r="E36" i="7"/>
  <c r="E37" i="7"/>
  <c r="E38" i="7"/>
  <c r="E39" i="7"/>
  <c r="E40" i="7"/>
  <c r="E41" i="7"/>
  <c r="E42" i="7"/>
  <c r="E43" i="7"/>
  <c r="E44" i="7"/>
  <c r="E45" i="7"/>
  <c r="E30" i="7"/>
  <c r="F24" i="33"/>
  <c r="F25" i="33" s="1"/>
  <c r="E24" i="33"/>
  <c r="E25" i="33" s="1"/>
  <c r="D24" i="33"/>
  <c r="D25" i="33" s="1"/>
  <c r="C24" i="33"/>
  <c r="C25" i="33" s="1"/>
  <c r="B24" i="33"/>
  <c r="B26" i="33" s="1"/>
  <c r="F24" i="32"/>
  <c r="F25" i="32" s="1"/>
  <c r="E24" i="32"/>
  <c r="E25" i="32" s="1"/>
  <c r="D24" i="32"/>
  <c r="D25" i="32" s="1"/>
  <c r="C24" i="32"/>
  <c r="B24" i="32"/>
  <c r="F24" i="31"/>
  <c r="F25" i="31" s="1"/>
  <c r="E24" i="31"/>
  <c r="E25" i="31" s="1"/>
  <c r="D24" i="31"/>
  <c r="D25" i="31" s="1"/>
  <c r="B24" i="30"/>
  <c r="B25" i="30" s="1"/>
  <c r="F24" i="30"/>
  <c r="F25" i="30" s="1"/>
  <c r="E24" i="30"/>
  <c r="E25" i="30" s="1"/>
  <c r="D24" i="30"/>
  <c r="D25" i="30" s="1"/>
  <c r="C24" i="30"/>
  <c r="C25" i="30" s="1"/>
  <c r="F24" i="29"/>
  <c r="F25" i="29" s="1"/>
  <c r="E24" i="29"/>
  <c r="E25" i="29" s="1"/>
  <c r="D24" i="29"/>
  <c r="D25" i="29" s="1"/>
  <c r="C24" i="29"/>
  <c r="B24" i="29"/>
  <c r="B25" i="29" s="1"/>
  <c r="C26" i="28" l="1"/>
  <c r="C25" i="28"/>
  <c r="C26" i="31"/>
  <c r="C25" i="31"/>
  <c r="C26" i="25"/>
  <c r="C25" i="25"/>
  <c r="C26" i="15"/>
  <c r="C25" i="15"/>
  <c r="C26" i="14"/>
  <c r="C25" i="14"/>
  <c r="C26" i="13"/>
  <c r="C25" i="13"/>
  <c r="C26" i="12"/>
  <c r="B25" i="8"/>
  <c r="B26" i="9"/>
  <c r="B26" i="8"/>
  <c r="B26" i="31"/>
  <c r="B25" i="31"/>
  <c r="B26" i="28"/>
  <c r="B25" i="28"/>
  <c r="B26" i="15"/>
  <c r="B25" i="15"/>
  <c r="B26" i="14"/>
  <c r="B25" i="14"/>
  <c r="B26" i="13"/>
  <c r="B25" i="13"/>
  <c r="B26" i="25"/>
  <c r="B25" i="25"/>
  <c r="B26" i="12"/>
  <c r="B25" i="12"/>
  <c r="B25" i="10"/>
  <c r="G26" i="8"/>
  <c r="B25" i="33"/>
  <c r="B26" i="29"/>
  <c r="F30" i="34" s="1"/>
  <c r="B26" i="32"/>
  <c r="F33" i="34" s="1"/>
  <c r="B25" i="32"/>
  <c r="C25" i="32"/>
  <c r="C26" i="33"/>
  <c r="F34" i="34"/>
  <c r="C25" i="29"/>
  <c r="G24" i="29"/>
  <c r="G24" i="33"/>
  <c r="F32" i="34"/>
  <c r="G24" i="32"/>
  <c r="G24" i="31"/>
  <c r="B26" i="30"/>
  <c r="F31" i="34" s="1"/>
  <c r="G24" i="30"/>
  <c r="F24" i="28"/>
  <c r="F25" i="28" s="1"/>
  <c r="E24" i="28"/>
  <c r="E25" i="28" s="1"/>
  <c r="D24" i="28"/>
  <c r="D25" i="28" s="1"/>
  <c r="C26" i="29" l="1"/>
  <c r="C26" i="32"/>
  <c r="G26" i="32"/>
  <c r="G33" i="34"/>
  <c r="G30" i="34"/>
  <c r="G26" i="29"/>
  <c r="G26" i="33"/>
  <c r="G34" i="34"/>
  <c r="K34" i="34" s="1"/>
  <c r="G32" i="34"/>
  <c r="G26" i="31"/>
  <c r="G24" i="28"/>
  <c r="C26" i="30"/>
  <c r="F24" i="27"/>
  <c r="F25" i="27" s="1"/>
  <c r="E24" i="27"/>
  <c r="E25" i="27" s="1"/>
  <c r="D24" i="27"/>
  <c r="D25" i="27" s="1"/>
  <c r="C24" i="27"/>
  <c r="C25" i="27" s="1"/>
  <c r="B24" i="27"/>
  <c r="B25" i="27" s="1"/>
  <c r="F24" i="26"/>
  <c r="F25" i="26" s="1"/>
  <c r="E24" i="26"/>
  <c r="E25" i="26" s="1"/>
  <c r="D24" i="26"/>
  <c r="D25" i="26" s="1"/>
  <c r="C24" i="26"/>
  <c r="C25" i="26" s="1"/>
  <c r="B24" i="26"/>
  <c r="B25" i="26" s="1"/>
  <c r="F24" i="25"/>
  <c r="F25" i="25" s="1"/>
  <c r="E24" i="25"/>
  <c r="E25" i="25" s="1"/>
  <c r="D24" i="25"/>
  <c r="D25" i="25" s="1"/>
  <c r="F24" i="24"/>
  <c r="E24" i="24"/>
  <c r="D24" i="24"/>
  <c r="D25" i="24" s="1"/>
  <c r="C24" i="24"/>
  <c r="C25" i="24" s="1"/>
  <c r="B24" i="24"/>
  <c r="B25" i="24" s="1"/>
  <c r="E26" i="24" l="1"/>
  <c r="E25" i="24"/>
  <c r="F26" i="24"/>
  <c r="F25" i="24"/>
  <c r="F26" i="34"/>
  <c r="F29" i="34"/>
  <c r="G26" i="30"/>
  <c r="G31" i="34"/>
  <c r="G24" i="27"/>
  <c r="G24" i="26"/>
  <c r="G24" i="25"/>
  <c r="B26" i="24"/>
  <c r="F25" i="34" s="1"/>
  <c r="C26" i="24"/>
  <c r="G25" i="34" s="1"/>
  <c r="G24" i="24"/>
  <c r="G26" i="24" s="1"/>
  <c r="D26" i="24"/>
  <c r="F24" i="23"/>
  <c r="E24" i="23"/>
  <c r="D24" i="23"/>
  <c r="D25" i="23" s="1"/>
  <c r="C24" i="23"/>
  <c r="B24" i="23"/>
  <c r="F24" i="22"/>
  <c r="F25" i="22" s="1"/>
  <c r="E24" i="22"/>
  <c r="E25" i="22" s="1"/>
  <c r="D24" i="22"/>
  <c r="D25" i="22" s="1"/>
  <c r="C24" i="22"/>
  <c r="B24" i="22"/>
  <c r="F24" i="21"/>
  <c r="F25" i="21" s="1"/>
  <c r="E24" i="21"/>
  <c r="E25" i="21" s="1"/>
  <c r="D24" i="21"/>
  <c r="D25" i="21" s="1"/>
  <c r="C24" i="21"/>
  <c r="B24" i="21"/>
  <c r="F24" i="20"/>
  <c r="F25" i="20" s="1"/>
  <c r="E24" i="20"/>
  <c r="D24" i="20"/>
  <c r="C24" i="20"/>
  <c r="B24" i="20"/>
  <c r="B25" i="20" s="1"/>
  <c r="F24" i="19"/>
  <c r="E24" i="19"/>
  <c r="D24" i="19"/>
  <c r="C24" i="19"/>
  <c r="C25" i="19" s="1"/>
  <c r="B24" i="19"/>
  <c r="F24" i="18"/>
  <c r="F25" i="18" s="1"/>
  <c r="E24" i="18"/>
  <c r="E25" i="18" s="1"/>
  <c r="D24" i="18"/>
  <c r="D25" i="18" s="1"/>
  <c r="C24" i="18"/>
  <c r="C25" i="18" s="1"/>
  <c r="B24" i="18"/>
  <c r="B25" i="18" s="1"/>
  <c r="F24" i="17"/>
  <c r="F25" i="17" s="1"/>
  <c r="E24" i="17"/>
  <c r="E25" i="17" s="1"/>
  <c r="D24" i="17"/>
  <c r="D25" i="17" s="1"/>
  <c r="C24" i="17"/>
  <c r="C25" i="17" s="1"/>
  <c r="B24" i="17"/>
  <c r="E25" i="19" l="1"/>
  <c r="E26" i="19"/>
  <c r="D25" i="19"/>
  <c r="D26" i="19"/>
  <c r="F25" i="19"/>
  <c r="F26" i="19"/>
  <c r="B25" i="19"/>
  <c r="B26" i="19"/>
  <c r="F20" i="34" s="1"/>
  <c r="B25" i="23"/>
  <c r="B26" i="23"/>
  <c r="E26" i="23"/>
  <c r="E25" i="23"/>
  <c r="F26" i="23"/>
  <c r="F25" i="23"/>
  <c r="B26" i="22"/>
  <c r="F23" i="34" s="1"/>
  <c r="B25" i="22"/>
  <c r="C26" i="22"/>
  <c r="C25" i="22"/>
  <c r="G24" i="21"/>
  <c r="B25" i="21"/>
  <c r="D26" i="20"/>
  <c r="D25" i="20"/>
  <c r="E26" i="20"/>
  <c r="E25" i="20"/>
  <c r="F26" i="20"/>
  <c r="B25" i="17"/>
  <c r="C26" i="23"/>
  <c r="G24" i="34" s="1"/>
  <c r="C25" i="23"/>
  <c r="C25" i="21"/>
  <c r="C26" i="20"/>
  <c r="G21" i="34" s="1"/>
  <c r="C25" i="20"/>
  <c r="C26" i="19"/>
  <c r="G20" i="34" s="1"/>
  <c r="G24" i="19"/>
  <c r="G26" i="19" s="1"/>
  <c r="G26" i="34"/>
  <c r="G26" i="25"/>
  <c r="G29" i="34"/>
  <c r="G26" i="28"/>
  <c r="F24" i="34"/>
  <c r="D26" i="23"/>
  <c r="G24" i="23"/>
  <c r="G26" i="23" s="1"/>
  <c r="G24" i="22"/>
  <c r="G24" i="20"/>
  <c r="G26" i="20" s="1"/>
  <c r="B26" i="20"/>
  <c r="F21" i="34" s="1"/>
  <c r="G24" i="18"/>
  <c r="G24" i="17"/>
  <c r="C24" i="16"/>
  <c r="C26" i="16" l="1"/>
  <c r="C25" i="16"/>
  <c r="B24" i="16"/>
  <c r="B26" i="16" l="1"/>
  <c r="B25" i="16"/>
  <c r="F17" i="34"/>
  <c r="G26" i="22"/>
  <c r="G23" i="34"/>
  <c r="G24" i="16"/>
  <c r="G26" i="16" l="1"/>
  <c r="G17" i="34"/>
  <c r="F24" i="15"/>
  <c r="F25" i="15" s="1"/>
  <c r="E24" i="15"/>
  <c r="E25" i="15" s="1"/>
  <c r="D24" i="15"/>
  <c r="D25" i="15" s="1"/>
  <c r="F24" i="14"/>
  <c r="F25" i="14" s="1"/>
  <c r="E24" i="14"/>
  <c r="E25" i="14" s="1"/>
  <c r="D24" i="14"/>
  <c r="D25" i="14" s="1"/>
  <c r="F24" i="13"/>
  <c r="F25" i="13" s="1"/>
  <c r="E24" i="13"/>
  <c r="E25" i="13" s="1"/>
  <c r="D24" i="13"/>
  <c r="D25" i="13" s="1"/>
  <c r="F24" i="12"/>
  <c r="F25" i="12" s="1"/>
  <c r="E24" i="12"/>
  <c r="E25" i="12" s="1"/>
  <c r="D24" i="12"/>
  <c r="D25" i="12" s="1"/>
  <c r="K17" i="34"/>
  <c r="K20" i="34"/>
  <c r="K21" i="34"/>
  <c r="K23" i="34"/>
  <c r="K24" i="34"/>
  <c r="K25" i="34"/>
  <c r="K26" i="34"/>
  <c r="K29" i="34"/>
  <c r="K30" i="34"/>
  <c r="K31" i="34"/>
  <c r="K32" i="34"/>
  <c r="K33" i="34"/>
  <c r="G23" i="11"/>
  <c r="B26" i="11" s="1"/>
  <c r="F12" i="34" s="1"/>
  <c r="F24" i="11"/>
  <c r="F25" i="11" s="1"/>
  <c r="E24" i="11"/>
  <c r="E25" i="11" s="1"/>
  <c r="D24" i="11"/>
  <c r="D25" i="11" s="1"/>
  <c r="C24" i="11"/>
  <c r="F9" i="34"/>
  <c r="F24" i="9"/>
  <c r="F25" i="9" s="1"/>
  <c r="E24" i="9"/>
  <c r="E25" i="9" s="1"/>
  <c r="D24" i="9"/>
  <c r="D25" i="9" s="1"/>
  <c r="F24" i="8"/>
  <c r="E24" i="8"/>
  <c r="D24" i="8"/>
  <c r="F24" i="7"/>
  <c r="E24" i="7"/>
  <c r="D24" i="7"/>
  <c r="D25" i="7" s="1"/>
  <c r="C24" i="7"/>
  <c r="B24" i="7"/>
  <c r="B25" i="7" s="1"/>
  <c r="I23" i="20"/>
  <c r="G23" i="17"/>
  <c r="G23" i="18"/>
  <c r="G23" i="28"/>
  <c r="G23" i="21"/>
  <c r="E45" i="9"/>
  <c r="E44" i="9"/>
  <c r="E43" i="9"/>
  <c r="E42" i="9"/>
  <c r="E41" i="9"/>
  <c r="E40" i="9"/>
  <c r="E39" i="9"/>
  <c r="E38" i="9"/>
  <c r="E37" i="9"/>
  <c r="E36" i="9"/>
  <c r="E35" i="9"/>
  <c r="E34" i="9"/>
  <c r="E33" i="9"/>
  <c r="E32" i="9"/>
  <c r="E31" i="9"/>
  <c r="E30" i="9"/>
  <c r="F25" i="7"/>
  <c r="E25" i="7"/>
  <c r="C25" i="7"/>
  <c r="G23" i="7"/>
  <c r="G24" i="8" l="1"/>
  <c r="B26" i="21"/>
  <c r="C26" i="21" s="1"/>
  <c r="G22" i="34" s="1"/>
  <c r="B26" i="18"/>
  <c r="C26" i="18"/>
  <c r="G19" i="34" s="1"/>
  <c r="B26" i="17"/>
  <c r="C26" i="17"/>
  <c r="G18" i="34" s="1"/>
  <c r="F16" i="34"/>
  <c r="F15" i="34"/>
  <c r="F14" i="34"/>
  <c r="F13" i="34"/>
  <c r="C26" i="11"/>
  <c r="C25" i="11"/>
  <c r="B26" i="7"/>
  <c r="F8" i="34" s="1"/>
  <c r="G24" i="7"/>
  <c r="G16" i="34"/>
  <c r="K16" i="34"/>
  <c r="G26" i="14"/>
  <c r="G15" i="34"/>
  <c r="K15" i="34" s="1"/>
  <c r="G26" i="13"/>
  <c r="G14" i="34"/>
  <c r="K14" i="34" s="1"/>
  <c r="G13" i="34"/>
  <c r="G24" i="11"/>
  <c r="G24" i="9"/>
  <c r="G26" i="9"/>
  <c r="F10" i="34"/>
  <c r="G9" i="34"/>
  <c r="K9" i="34" s="1"/>
  <c r="G24" i="15"/>
  <c r="G24" i="14"/>
  <c r="G24" i="13"/>
  <c r="G24" i="12"/>
  <c r="G24" i="10"/>
  <c r="K13" i="34" l="1"/>
  <c r="G26" i="12"/>
  <c r="F22" i="34"/>
  <c r="K22" i="34" s="1"/>
  <c r="G26" i="21"/>
  <c r="F19" i="34"/>
  <c r="K19" i="34" s="1"/>
  <c r="G26" i="18"/>
  <c r="F18" i="34"/>
  <c r="K18" i="34" s="1"/>
  <c r="G26" i="17"/>
  <c r="G26" i="15"/>
  <c r="C26" i="7"/>
  <c r="G12" i="34"/>
  <c r="K12" i="34" s="1"/>
  <c r="G26" i="11"/>
  <c r="F11" i="34"/>
  <c r="G10" i="34"/>
  <c r="K10" i="34" s="1"/>
  <c r="L29" i="34"/>
  <c r="G8" i="34" l="1"/>
  <c r="K8" i="34" s="1"/>
  <c r="G26" i="7"/>
  <c r="L8" i="34"/>
  <c r="G11" i="34"/>
  <c r="K11" i="34" s="1"/>
  <c r="L11" i="34" s="1"/>
  <c r="G26" i="10"/>
  <c r="F26" i="27" l="1"/>
  <c r="C26" i="27"/>
  <c r="G28" i="34" s="1"/>
  <c r="D26" i="27"/>
  <c r="E26" i="27"/>
  <c r="B26" i="27"/>
  <c r="F28" i="34" s="1"/>
  <c r="K28" i="34" s="1"/>
  <c r="G26" i="27"/>
  <c r="F26" i="26"/>
  <c r="C26" i="26"/>
  <c r="G27" i="34" s="1"/>
  <c r="D26" i="26"/>
  <c r="E26" i="26"/>
  <c r="B26" i="26"/>
  <c r="F27" i="34" s="1"/>
  <c r="K27" i="34" s="1"/>
  <c r="G26" i="26"/>
  <c r="L24" i="34" l="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<sst xmlns="http://schemas.openxmlformats.org/spreadsheetml/2006/main" count="3265" uniqueCount="874">
  <si>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</si>
  <si>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</si>
  <si>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</si>
  <si>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</si>
  <si>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</si>
  <si>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</si>
  <si>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</si>
  <si>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</si>
  <si>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</si>
  <si>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</si>
  <si>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</si>
  <si>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</si>
  <si>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</si>
  <si>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</si>
  <si>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</si>
  <si>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</si>
  <si>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</si>
  <si>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</si>
  <si>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</si>
  <si>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</si>
  <si>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</si>
  <si>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</si>
  <si>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</si>
  <si>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</si>
  <si>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</si>
  <si>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</si>
  <si>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</si>
  <si>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</si>
  <si>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</si>
  <si>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</si>
  <si>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</si>
  <si>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</si>
  <si>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</si>
  <si>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</si>
  <si>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</si>
  <si>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</si>
  <si>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</si>
  <si>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</si>
  <si>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</si>
  <si>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</si>
  <si>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</si>
  <si>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</si>
  <si>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</si>
  <si>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</si>
  <si>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</si>
  <si>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</si>
  <si>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</si>
  <si>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</si>
  <si>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</si>
  <si>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</si>
  <si>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</si>
  <si>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</si>
  <si>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</si>
  <si>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</si>
  <si>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</si>
  <si>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</si>
  <si>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</si>
  <si>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</si>
  <si>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</si>
  <si>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</si>
  <si>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</si>
  <si>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</si>
  <si>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</si>
  <si>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</si>
  <si>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</si>
  <si>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</si>
  <si>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</si>
  <si>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</si>
  <si>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</si>
  <si>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</si>
  <si>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</si>
  <si>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</si>
  <si>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</si>
  <si>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</si>
  <si>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</si>
  <si>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</si>
  <si>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</si>
  <si>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</si>
  <si>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</si>
  <si>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</si>
  <si>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</si>
  <si>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</si>
  <si>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</si>
  <si>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</si>
  <si>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</si>
  <si>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</si>
  <si>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</si>
  <si>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</si>
  <si>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</si>
  <si>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</si>
  <si>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</si>
  <si>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</si>
  <si>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</si>
  <si>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</si>
  <si>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</si>
  <si>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</si>
  <si>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</si>
  <si>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</si>
  <si>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</si>
  <si>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</si>
  <si>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</si>
  <si>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</si>
  <si>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</si>
  <si>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</si>
  <si>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</si>
  <si>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</si>
  <si>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</si>
  <si>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</si>
  <si>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</si>
  <si>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</si>
  <si>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</si>
  <si>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</si>
  <si>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</si>
  <si>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</si>
  <si>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</si>
  <si>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</si>
  <si>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</si>
  <si>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</si>
  <si>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</si>
  <si>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</si>
  <si>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</si>
  <si>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</si>
  <si>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</si>
  <si>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</si>
  <si>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</si>
  <si>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</si>
  <si>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</si>
  <si>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</si>
  <si>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</si>
  <si>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</si>
  <si>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</si>
  <si>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</si>
  <si>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</si>
  <si>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</si>
  <si>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</si>
  <si>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</si>
  <si>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</si>
  <si>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</si>
  <si>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</si>
  <si>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</si>
  <si>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</si>
  <si>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</si>
  <si>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</si>
  <si>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</si>
  <si>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</si>
  <si>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</si>
  <si>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</si>
  <si>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</si>
  <si>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</si>
  <si>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</si>
  <si>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</si>
  <si>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</si>
  <si>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</si>
  <si>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</si>
  <si>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</si>
  <si>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</si>
  <si>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</si>
  <si>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</si>
  <si>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</si>
  <si>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</si>
  <si>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</si>
  <si>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</si>
  <si>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</si>
  <si>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</si>
  <si>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</si>
  <si>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</si>
  <si>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</si>
  <si>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</si>
  <si>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</si>
  <si>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</si>
  <si>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</si>
  <si>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</si>
  <si>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</si>
  <si>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</si>
  <si>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</si>
  <si>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</si>
  <si>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</si>
  <si>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</si>
  <si>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</si>
  <si>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</si>
  <si>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</si>
  <si>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</si>
  <si>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</si>
  <si>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</si>
  <si>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</si>
  <si>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</si>
  <si>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</si>
  <si>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</si>
  <si>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</si>
  <si>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</si>
  <si>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META DE LOS OBJETIVOS DE DESARROLLO SOSTENIBLE:</t>
  </si>
  <si>
    <t>16.05-Reducir considerablemente la corrupción y el soborno en todas sus formas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</si>
  <si>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</si>
  <si>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</si>
  <si>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</si>
  <si>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</si>
  <si>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</si>
  <si>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</si>
  <si>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</si>
  <si>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</si>
  <si>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</si>
  <si>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</si>
  <si>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</si>
  <si>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</si>
  <si>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</si>
  <si>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</si>
  <si>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</si>
  <si>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</si>
  <si>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</si>
  <si>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</si>
  <si>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</si>
  <si>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</si>
  <si>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</si>
  <si>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</si>
  <si>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</si>
  <si>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</si>
  <si>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</si>
  <si>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</si>
  <si>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</si>
  <si>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</si>
  <si>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</si>
  <si>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</si>
  <si>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</si>
  <si>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</si>
  <si>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</si>
  <si>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</si>
  <si>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</si>
  <si>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</si>
  <si>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</si>
  <si>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</si>
  <si>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</si>
  <si>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</si>
  <si>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</si>
  <si>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</si>
  <si>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</si>
  <si>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</si>
  <si>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</si>
  <si>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</si>
  <si>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</si>
  <si>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</si>
  <si>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</si>
  <si>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</si>
  <si>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</si>
  <si>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</si>
  <si>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 xml:space="preserve">Se participó en el evento programado para el tercer trimestre de la vigencia 2025 "1.000 en un Día". </t>
  </si>
  <si>
    <t>Se participó en el evento programado para cuatro trimestre de la vigencia 2025, "Congreso de la Bogotaneidad"</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</si>
  <si>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</si>
  <si>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</si>
  <si>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</si>
  <si>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</si>
  <si>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</si>
  <si>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</si>
  <si>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</si>
  <si>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</si>
  <si>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</si>
  <si>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</si>
  <si>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</si>
  <si>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</si>
  <si>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Se realizó el 100% (50 difusiones) sobre Bogotaneidad, en las cuentas de las redes sociales institucionales y (7 difusiones) en la página web de la entidad, para un total de (57 difusiones) en el trimestre. </t>
  </si>
  <si>
    <t xml:space="preserve">archivo Word de reporte y relación de publicaciones realizadas en página web, archivo Excel de publicaciones en redes sociales. </t>
  </si>
  <si>
    <t xml:space="preserve">Se realizó el 100% (72 difusiones) sobre Bogotaneidad, en las cuentas de las redes sociales institucionales y (18 difusiones) en la página web de la entidad, para un total de 90 (difusiones) en el trimestre. </t>
  </si>
  <si>
    <t xml:space="preserve">Se realizó el 100%  (76 difusiones) sobre Bogotaneidad, en las cuentas de las redes sociales institucionales y (23 difusiones) en la página web de la entidad, para un total de 99 (difusiones) en el trimestre. </t>
  </si>
  <si>
    <t xml:space="preserve">archivo Word de reporte y relación de publicaciones realizadas en página web, 3 archivos de Excel de publicaciones en redes sociales correspondiente a los meses de octubre, noviembre y diciembre de 2025.  </t>
  </si>
  <si>
    <t xml:space="preserve">Gestión del Conocimiento </t>
  </si>
  <si>
    <t>16.06-Crear a todos los niveles instituciones eficaces y transparentes que rindan cuentas</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</si>
  <si>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</si>
  <si>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</si>
  <si>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</si>
  <si>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</si>
  <si>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</si>
  <si>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</si>
  <si>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</si>
  <si>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</si>
  <si>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 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</si>
  <si>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</si>
  <si>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 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</si>
  <si>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</si>
  <si>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</si>
  <si>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</si>
  <si>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Para el segundo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</si>
  <si>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temática , capacitación para el diligenciamiento del  índice de innovación púbica, por parte del laboratorio de innovación de  la veeduría el día 24 de abril 2025 y  18 mesas de Co-creación acompañamiento técnico con alcaldías locales en el marco de la Estrategia de Bogotaneidad.
•Encuentro Red innova Local, en la Universidad de los Andes, modalidad presencial,  temática  III Encuentro Internacional de Ciencias del Comportamiento, 28 de mayo de 2025
•Encuentro Red innova Local, modalidad presencial  temática socialización de aplicativo transparencia y Bogotaneidad, 12 de junio de 2025
Informe trimestral</t>
  </si>
  <si>
    <t>Para el tercer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</si>
  <si>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xml:space="preserve">• Encuentro Red Innova Local modalidad presencial , temática analisis  de las activiades en calle, y  explicacion de las rutas metodologicas con las 20  alcaldias locales en el marco de la Estrategia de Bogotaneidad. 10 de julio de 2025
•Encuentro Red innova Local, modalidad presencial, tematica consolidacion de las 30 acciones que se desarrollaran en la iniciativa 1000 en 1 dia y resultado de la verificacion de las rutas metodoligicas por alcaldia local, 14 de agosto de 2025
•Encuentro Red innova Local, modalidad presencial  temática socialización del plan de intervención (dos líneas de acción)
Línea 1: Grupo de intervención (acciones específicas de mediación, derivaciones, y soporte).
Línea 2: Activaciones en calle (activaciones en espacios públicos para promover conductas deseadas y reducir riesgos), 11 de  septiembre de 2025
</t>
  </si>
  <si>
    <t>Para el cuarto trimestre de la vigencia 2025, se realiza el fortalecimiento a las 20 unidades locales a través de tres (3) mesas técnicas mensuales en temas relacionados a la  innovación pública y  social, cumpliendo con el 100 % del porcentaje establecido, en la implementación de la estrategia definida.</t>
  </si>
  <si>
    <t>• Encuentro Red Innova Local modalidad virtual , temática seguimiento a los procesos territoriales en curso, verificar la participación de las 20  alcaldías locales en las estrategias de intervención comunitaria y social, y conocer experiencias significativas en el marco de la promoción del arte urbano como herramienta de transformación social. 16 de octubre de 2025
•Encuentro Red innova Local, modalidad presencial, tematica, Escalabilidad en las líneas de trabajo: 2 grupos de intervención, 16 puntos para las acciones en calle. por alcaldia local,  proyección de las líneas de trabajo para el 2026 y seminario Ciencias del Comportamiento y Nudge 20 de noviembre 2025
•Encuentro Red innova Local, modalidad presencial  temática, ultima mesa tecnica vigencia 2025 , Se realizó el cierre de la experiencia de cambio de comportamiento en cada alcaldía local. Asimismo, se completó el cargue de evidencias en el Aplicativo de Transparencia, correspondientes a las intervenciones de grupos focales y abordaje en calle llevadas a cabo el 04 de diciembre de 2025</t>
  </si>
  <si>
    <t>16.01-Reducir significativamente todas las formas de violencia y las correspondientes tasas de mortalidad en todo el mundo</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</si>
  <si>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</si>
  <si>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</si>
  <si>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</si>
  <si>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</si>
  <si>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</si>
  <si>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</si>
  <si>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</si>
  <si>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</si>
  <si>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</si>
  <si>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Meta Eliminada</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</si>
  <si>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</si>
  <si>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Estrategia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</si>
  <si>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</si>
  <si>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Estrategia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</si>
  <si>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</si>
  <si>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</si>
  <si>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Desde la implementación de las estrategias propias del componente de Territorialización del Diálogo se implementaron un total de doscientas veinte (220)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setenta y siete  (77)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cincuenta y tres (53) acciones de promoción de la Convivencia a partir de la implementación de mecanismos y estrategias de Diálogo Social para la transformación de conflictividades sociales en Instituciones Educativas priorizadas por la Secretaría de Educación Distrital, de las cuales cincuenta (50) responden al proceso de desarrollo de capacidades a través del proceso de Dialoguías Escolares con niñas, niñas, adolescentes y jóvenes; y, tres (3) intervenciones para la promoción y el fomento del respeto por la diferencia en el fútbol.</t>
  </si>
  <si>
    <t>*Doscientos veinte  (220) Actas de Mesas de Trabajo y de Diálogo.
*Setenta y siete (77) Actas de las sesiones de las Instancias de Participación Locales de Barras Futboleras
*Doce (12) Actas de Espacios de Diálogo de Barras Futboleras
*Cincuenta y tres (53) Actas de Intervenciones en IE en el marco de las acciones del Programa Goles en Paz, tanto como de la estrategia de Servicio Social Educativo Obligatorio.</t>
  </si>
  <si>
    <t>Desde la implementación de las estrategias propias del componente de Territorialización del Diálogo se implementaron un total de doscientas cuarenta y dos  (242)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sesentaa y cinco  (65) sesiones de las Mesas y Consejos Locales de Barras Futboleras, como Instancias de Participación incidente en los territorios; liderando también el desarrollo de doce (12) Espacios de Diálogo con las organizaciones futboleras de la ciudad para el fortalecimiento de las mismas.
Finalmente, se desarrollaron cuarenta y tres (43) acciones de promoción de la Convivencia a partir de la implementación de mecanismos y estrategias de Diálogo Social para la transformación de conflictividades sociales en Instituciones Educativas priorizadas por la Secretaría de Educación Distrital, de las cuales treinta y cinco (35) responden al proceso de desarrollo de capacidades a través del proceso de Dialoguías Escolares con niñas, niñas, adolescentes y jóvenes; y, ocho (8) intervenciones para la promoción y el fomento del respeto por la diferencia en el fútbol.</t>
  </si>
  <si>
    <t>*Doscientas cuarenta y dos  (242) actas de Mesas de Trabajo y de Diálogo.
*Sesenta y cinco (65) actas de las sesiones de las Instancias de Participación Locales de Barras Futboleras.
*Doce (12) Actas de Espacios de Diálogo de Barras Futboleras.
*Cuarenta y tres (43) actas de Intervenciones en IE,  de las cuales  treinta y cinco (35) corresponden a las acciones del proceso de la estrategia de Diálogo Escolar, y  ocho (8) se implementaron en el marco de las estrategias del Programa Goles en Paz.</t>
  </si>
  <si>
    <t>Desde la implementación de las estrategias propias del componente de Territorialización del Diálogo se implementaron un total de ciento ocho (108)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cuarenta y cinco  (45) sesiones de las Mesas y Consejos Locales de Barras Futboleras, como Instancias de Participación incidente en los territorios; liderando también el desarrollo de nueve (9) Espacios de Diálogo con las organizaciones futboleras de la ciudad para el fortalecimiento de las mismas.
Finalmente, se desarrollaron veinticuatro (24) acciones de promoción de la Convivencia a partir de la implementación de mecanismos y estrategias de Diálogo Social para la transformación de conflictividades sociales en Instituciones Educativas priorizadas por la Secretaría de Educación Distrital, de las cuales veinte (20) responden al proceso de desarrollo de capacidades a través del proceso de Dialoguías Escolares con niñas, niñas, adolescentes y jóvenes; y, cuatro (4) intervenciones para la promoción y el fomento del respeto por la diferencia en el fútbol.</t>
  </si>
  <si>
    <t>*Ciento ocho  (108) actas de Mesas de Trabajo y de Diálogo.
*Cuarenta y cinco (45) actas de las sesiones de las Instancias de Participación Locales de Barras Futboleras.
*Nueve (9) Actas de Espacios de Diálogo de Barras Futboleras.
*Vinticuatro (24) actas de Intervenciones en IE,  de las cuales  veinte (20) corresponden a las acciones del proceso de la estrategia de Diálogo Escolar, y  cuatro (4) se implementaron en el marco de las estrategias del Programa Goles en Paz.</t>
  </si>
  <si>
    <t xml:space="preserve">PROCESO ASOCIADO: </t>
  </si>
  <si>
    <t>10.02-De aquí a 2030, potenciar y promover la inclusión social, económica y política de todas las personas, independientemente de su edad, sexo, discapacidad, raza, etnia, origen, religión o situación económica u otra condición</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</si>
  <si>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</si>
  <si>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</si>
  <si>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</si>
  <si>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</si>
  <si>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</si>
  <si>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</si>
  <si>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</si>
  <si>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</si>
  <si>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</si>
  <si>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</si>
  <si>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</si>
  <si>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</si>
  <si>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</si>
  <si>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</si>
  <si>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Durante este trimestre, la Casa Raizal PIIS A HUOM ha consolidado su rol como epicentro de fortalecimiento cultural y visibilización de los usos y costumbres del pueblo raizal en Bogotá. A través de actividades diversas —talleres de automaquillaje con enfoque diferencial, espacios de nutrición y bienestar físico, y conversatorios de gran interés como “El Ojo del Huracán”— se han afianzado prácticas identitarias y se ha generado un impacto tangible tanto para los raizales residentes en la ciudad como para la ciudadanía capitalina en general. Estas iniciativas no solo han reforzado la autoestima y la cohesión comunitaria, sino que también han exhibido al público la riqueza de la tradición raizal, promoviendo la inclusión cultural y el reconocimiento de su legado dentro del entorno urbano.</t>
  </si>
  <si>
    <t>En este periodo se llevaron a cabo diversas actividades de fortalecimiento dirigidas a la comunidad raizal en la Casa Raizal PIIS A HUOM. Entre ellas, se destaca una jornada de fortalecimiento de capacidades organizativas orientada a potenciar el liderazgo y los principios de la organización ORFA. Asimismo, se desarrollaron dos talleres de costura raizal, liderados por una sabedora de la región, quien compartió conocimientos sobre tejidos y costuras propias de la tradición raizal.
Desde el nivel distrital también se realizaron acciones de fortalecimiento: la Secretaría de Movilidad ofreció un taller de capacitación sobre la interpretación de la señalización en el sistema TransMilenio y SITP, mientras que la Secretaría de Integración Social, en articulación con el Centro de Desarrollo Itinerante de Teusaquillo, impulsó un espacio formativo alrededor de los peinados propios y tradicionales de la cultura raizal.</t>
  </si>
  <si>
    <t>En este periodo se llevaron a cabo diversas actividades de fortalecimiento dirigidas a la comunidad raizal en la Casa Raizal PIIS A Huom. Entre ellas se destacan talleres de salud sexual y reproductiva, peinado raizal, artesanía tradicional, prevención de violencias digitales, semillero de empoderamiento de mujeres raizales y círculos de la palabra orientados a la memoria y construcción literaria de la comunidad.
Asimismo, desde el nivel distrital se adelantaron acciones complementarias de fortalecimiento comunitario en articulación interinstitucional. La Secretaría Distrital de la Mujer desarrolló el curso de prevención de violencias digitales y el semillero de empoderamiento de mujeres raizales; la Secretaría Distrital de Cultura apoyó el taller de artesanía raizal; la Secretaría de Integración Social impulsó el curso de peinado raizal; y la Secretaría de Educación facilitó el círculo de la palabra como insumo para la construcción del libro raizal. Estas acciones reflejan un trabajo coordinado para promover la identidad cultural, la formación, la autonomía y el ejercicio de derechos de la comunidad raizal en Bogotá.</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</si>
  <si>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</si>
  <si>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</si>
  <si>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</si>
  <si>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</si>
  <si>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</si>
  <si>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</si>
  <si>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</si>
  <si>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</si>
  <si>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</si>
  <si>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</si>
  <si>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</si>
  <si>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</si>
  <si>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</si>
  <si>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Durante el segundo trimestre del año 2025, se ha venido realizando el seguimiento a los avances de los planes de trabajo de los Comités locales de Derechos Humanos en los que se realizó la metodología de cartografías sociales de memoria.
A su vez se han diseñado (12) estrategias territoriales con enfoque poblacional de las localidades de Chapinero, Los Mártires, Tunjuelito, Barrios Unidos, San Cristóbal, Teusaquillo, Sumapaz, Engativá, Usme, Santa Fe, Antonio Nariño y Santa Fe.
Se han realizado acompañamientos a conmemoraciones de memoria en las localidades  de Chapinero con el mural de la Universidad pedagógica, La Candelaria en la plaza de bolívar desde las víctimas de conflicto armado, Santa Fe, Bosa en el Parque Metropolitano El Porvenir.</t>
  </si>
  <si>
    <t>Informes de los meses: abril, mayo y junio 2025, sobre el fortalecimiento al Sistema Distrital de Derechos Humanos con acciones de territorialización de políticas públicas y ejercicios de memoria local.</t>
  </si>
  <si>
    <t xml:space="preserve">Durante el tercer  trimestre del año 2025, se ha venido realizando el seguimiento a los avances de los planes de trabajo de los Comités locales de Derechos Humanos en los que se participó en actividades en el mes semana por la Paz en artculación con Alcaldías Locales. Se conmemoró el Día Nacional de los Derechos Humanos con una actividad denominada " Despertando a la paz" en los Portales de Suba y Kennedy en los que por medio de la sensibilización sobre la fecha, se realizó un telar por la paz, se habló sobre defensa y reivindicación de Derechos Humanos por medio de un compartir.
Se participó en la jornada de 1000 actividades en un día en los cuales se realizó circuito de prevención.
Se avanza en las implementación de (12) estrategias territoriales  de la siguientes localidades:
 Suba denominada (Hablando de derechos de parche al parque),
Puente Aranda denominada (Derechos a tus derechos) dirigida a reconocer puntos de memoria,  Fontibón denominada (Construyendo Paz, Recobrando Memoria), Usaquén “Recuperando Memoria, Construyendo Paz, desde las Historias no contadas.  Estrategias territoriales para la no estigmatización de defensores de derechos humanos, con acciones en Kennedy (Territorios de Paz), Ciudad Bolívar (Memoria y Paz, Lidera y Defiende sin Prejuicios), San Cristobal  (lidera y defiende sin prejuicios), Sumapaz  (Memoria y vida de sumapaz),  Bosa (Trata de prevenir la trata). En Barrios Unidos (Unidos promoviendo los derechos humanos y la Alert4 004) en la que se realizó formaciones en derechos humanos y difusión de la Alerta Temprana 004,  Chapinero (Alerta inteligente por los Derechos) busca generar un diálogo con niños, niñas y Adolescentes por medio de semilleros creativos, Antonio Nariño “Somos + por los Derechos Humanos” enfocada a Promover la prevención de vulneraciones de Derechos Humanos y la reducción de riesgos enfocándose en la lucha en contra del delito de trata. Algunas de estas iniciativas incluyeron socialización de alertas tempranas, cartografía de riesgos, reconocimiento del liderazgo social y procesos de prevención con estudiantes.
 </t>
  </si>
  <si>
    <t>Informes de los meses: julio, agosto y septiembre 2025, sobre el fortalecimiento al Sistema Distrital de Derechos Humanos con acciones de territorialización de políticas públicas y ejercicios de memoria local.</t>
  </si>
  <si>
    <t>Durante el cuarto trimestre del año 2025, se realizó el seguimiento y balance de ejecución de los planes de trabajo de los Comités locales de Derechos Humanos que se presentaron en las sesiones del mes de diciembre y se realizó reconocieminto a los liderazgos participantes en la instacia por su labor de defensa de derechos humanos.  Se participó en actividades de conmemoración del Día Internacional de los Derechos Humanos con una exposición denominada "La Ciudad de Los Derechos Humanos" en el Museo de Bogotá, en la que se contó con tres tesaciones así: 1. Mapa sonoro donde se evidenciaron los y las seleccionados (as) a la convocatoria abierta y se realizó un análisis etnografíco para identificar las reiviendicaciones de Derechos Humanos en los territorios. 2. El arte de defenser la memoria con el libro realizado desde el Centro de Memoria, Paz y Reconciliación y la Dirección de Derechos Humanos donde se identificaron los murales, grafittis en materia de memoria en la Ciudad de Bogotá D.C. 3. Territorios de Paz y Cartas para la Paz en la que se realizan cartas y se leen sobre historios en materia de Derechos Humanos.  A su vez en la localidad de Antonio Nariño se realizó conmemoración 10 de diciembre 2025 en el marco de una jornada de servicios. 
Durante este trimestre  en las localidades de Santa Fe, Tunjuelito, Teusaquillo, Los Mártires, La Candelaria y Rafael Uribe Uribe se finalizó la ejecución de las actividades conforme a lo estipulado para el periodo, logrando un impacto superior a 300 personas, entre estudiantes, niños, niñas, adolescentes, lideresas, líderes, Juntas de Acción Comunal y mujeres diversas.
Se implementaron en su totalidad las veinte (20) estrategias territoriales con enfoque poblacional en las localidadesde Suba, Fontibón, Kennedy, Usaquén, Puente Aranda, Bosa, Ciudad Bolívar, Barrios Unidos, San Cristóbal, Antonio Nariño, Sumapaz, Usme, Engativá, Chapinero,Kennedy, Usaquén, Fontibón, Barrios Unidos,Puente Aranda, Chapinero,Ciudad Bolívar y Sumapaz.</t>
  </si>
  <si>
    <t>Informes de los meses de octubre, noviembre y diciembre  2025, sobre el fortalecimiento al Sistema Distrital de Derechos Humanos con acciones de territorialización de políticas públicas y ejercicios de memoria local.</t>
  </si>
  <si>
    <t>16.07-Garantizar la adopción en todos los niveles de decisiones inclusivas, participativas y representativas que respondan a las necesidades</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</si>
  <si>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</si>
  <si>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</si>
  <si>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</si>
  <si>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</si>
  <si>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</si>
  <si>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</si>
  <si>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</si>
  <si>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</si>
  <si>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</si>
  <si>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</si>
  <si>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</si>
  <si>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</si>
  <si>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</si>
  <si>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</si>
  <si>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</si>
  <si>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Durante el segundo trimestre se avanzó en la planeación de dos espacios de sensibilización sobre los derechos fundamentales de religión, culto y conciencia, con participación de la academia y centros de pensamiento. El 30 de mayo se realizó una reunión con la Mesa Técnica de Universidades para construir las temáticas del VIII Foro Distrital de Libertad Religiosa, programado para octubre de 2025. Asimismo, el 4 de junio se llevó a cabo una sesión con el Comité Distrital de Libertad Religiosa, en la que se propuso y acordó la realización del primer foro distrital del sector religioso con participación de panelistas académicos, programado para agosto de 2025. Se definió la fecha de este último foro (13 de agosto), se gestionó la reserva del lugar, se revisaron las preguntas orientadoras para los paneles y se programaron reuniones de seguimiento. Estas acciones contribuyen al cumplimiento del indicador de procesos de sensibilización que vinculan a la academia y a los centros de pensamiento.</t>
  </si>
  <si>
    <t>Evidencias:  Informe Seguimiento PEI II Trimestre 2025 SALRYC y  Foro Sector Religioso y Academia II Trimestre 2025</t>
  </si>
  <si>
    <t>Durante el tercer trimestre de 2025 se desarrollaron diversas actividades orientadas al fortalecimiento del hecho religioso en la gestión pública distrital, entre las cuales se destaca el Encuentro de Especialistas “Foro La Importancia del Enfoque Religioso”, realizado el 26 de agosto en el auditorio Simón Bolívar de la Universidad La Gran Colombia, con participación de 150 asistentes incluyendo representantes del sector académico, religioso y de entidades distritales y nacionales.  El Foro se estructuró en tres paneles temáticos: 1) Evaluación de la política pública; 2) Aporte social del sector religioso; y 3) Desafíos del sector religioso.  Previamente, se efectuaron reuniones de preparación y coordinación metodológica y logística con el Comité Distrital de Libertad Religiosa, en las que se validaron los especialistas por panel, se aprobaron las piezas comunicativas, se ajustó la programación y se definieron compromisos operativos.  En conjunto, las acciones ejecutadas durante el trimestre —incluido el desarrollo del Foro— permitieron consolidar espacios de diálogo interinstitucional e interreligioso, reconocer los aportes sociales del sector religioso, visibilizar los retos en la reformulación de la política pública y fortalecer la articulación con la academia, los centros de pensamiento y las entidades del Distrito. Estas actividades se enmarcan en el cumplimiento de los objetivos y entregables del período, conforme a las evidencias presentadas en el informe de seguimiento.</t>
  </si>
  <si>
    <t>Informe Seguimiento PEI Tercer Trimestre 2025, Evidencias Foros Sector Religioso y Academia III Trimestre</t>
  </si>
  <si>
    <t>Durante el cuarto trimestre de 2025 se  realizaron actividades de sensibilización sobre las libertades de religión, culto y conciencia, abordando sus fundamentos legales y su aplicación en el ámbito escolar, con énfasis en la neutralidad del Estado, el respeto a la pluralidad religiosa y la promoción de entornos educativos incluyentes a la mesa de rectores de la localidad de Antonio Nariño</t>
  </si>
  <si>
    <t xml:space="preserve">Formato con registro de asistencia,  Informes de resultados de sensibilización que incluyen Objetivos, temas tratados, actividades realizadas, </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</si>
  <si>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</si>
  <si>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</si>
  <si>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</si>
  <si>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</si>
  <si>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</si>
  <si>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</si>
  <si>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</si>
  <si>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</si>
  <si>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</si>
  <si>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</si>
  <si>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 xml:space="preserve">De acuerdo con las actividades desarrolladas durante el segundo trimestre de 2025, las rutas de atención del Componente de Prevención brindaron atención jurídica y psicosocial al 100% de los casos que fueron puestos en conocimiento de la entidad, registrando un total de doscientas ochenta y tres (283) casos recepcionados por primera vez y mil trecientos setenta y cuatro (1374) atenciones, discriminadas así:
-Ingresos: Ciento cincuenta y siete (157)
-Nuevos Hechos: ochenta y dos (82)
-Seguimientos: ochocientos sesenta y tres (863)
-Orientaciones: doscientas veinte cuatro (224)
-No Contactos: cuarenta y ocho (48)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-Ruta de atención a Defensores y defensoras de Derechos Humanos: seiscientos setenta y nueve (679) 
-Ruta de atención a víctimas de violencia a razón de su orientación sexual e identidad de género:  Ciento cuatro (104) 
-Ruta de atención a víctimas del delito de trata de personas: ciento veintiún (121)
-Ruta de atención a víctimas de presunto abuso de autoridad por parte de la fuerza pública: doscientos siete (207) 
-Ruta por la reconciliación:  ciento treinta y dos (132) 
-Ruta de libertad religiosa, culto y conciencia: ciento tres (103) 
-Ruta de otras poblaciones: veinte ocho (28) </t>
  </si>
  <si>
    <t xml:space="preserve">Un (1) informe </t>
  </si>
  <si>
    <t xml:space="preserve">De acuerdo con las actividades desarrolladas durante el tercer trimestre de 2025 (julio, agosto y septiembre), las Rutas de Atención del Componente de Prevención brindaron atención jurídica y psicosocial al 100% de los casos que fueron puestos en conocimiento de la entidad, registrando un total de doscientos sesenta (260) casos recepcionados por primera vez y mil trecientos noventa y siete (1.397) atenciones, discriminadas así:
• Ingresos: Ciento Treinta y Nueve (139)
• Nuevos Hechos: Ochenta y Seis (86)
• Orientaciones: Doscientas Siete (207)
• Seguimientos: Novecientos Treinta y Uno (931)
• No Contactos: Treinta y Cuatro (34)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762 atenciones, (49 Ingresos, 71 Nuevos Hechos, 70 Orientaciones, 553 Seguimientos y 19 No Contacto).
• Ruta de Atención a Víctimas de Violencia a Razón de su Orientación Sexual e Identidad de Género: 69 atenciones, (12 Ingresos, 15 Orientaciones y 42 Seguimientos, sin registros de Nuevos Hechos y No Contactos).
• Ruta de Atención a Víctimas del Delito de Trata de Personas: 107 atenciones, (18 Ingresos, 2 Nuevos Hechos, 23 Orientaciones, 63 Seguimientos y 1 No Contacto).
• Ruta de Atención a Víctimas de Presunto Abuso de Autoridad por parte de la Fuerza Pública: 299 atenciones, (50 ingresos, 4 Nuevos Hechos, 63 Orientaciones, 171 Seguimientos y 11 No Contacto).
• Ruta por la Reconciliación: 43 atenciones, (3 Ingresos, 7 Nuevos Hechos, 2 Orientaciones, 30 Seguimientos y 1 No Contacto).
• Ruta de Libertad Religiosa, de Culto y Conciencia: 73 atenciones, (7 Ingresos, 1 Nuevo Hecho, 7 Orientaciones, 57 Seguimientos y 1 No Contacto)
• Ruta de Otras Poblaciones: 44 atenciones, (1 Nuevo Hecho, 27 Orientaciones, 15 Seguimientos y 1 No Contacto, sin registro de ingresos). </t>
  </si>
  <si>
    <t xml:space="preserve">De acuerdo con las actividades desarrolladas durante el Cuarto Trimestre de 2025 (octubre, noviembre y diciembre 15), las Rutas de Atención del Componente de Prevención brindaron atención jurídica y psicosocial al 100% de los casos que fueron puestos en conocimiento de la entidad, registrando un total de ciento ochenta (180) casos recepcionados por primera vez y mil un (1.001) atenciones, discriminadas así:
• Ingresos: Ochenta y Nueve (89)
• Nuevos Hechos: Cincuenta y Nueve (59)
• Orientaciones: Ciento Treinta y Seis (136)
• Seguimientos: Seiscientos Noventa y Tres (693)
• No Contactos: Veinticuatro (24)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manera, el consolidado de atenciones por cada una de las rutas, durante el tercer trimestre de 2025, fue el siguiente:
• Ruta de Atención a Defensores y Defensoras de Derechos Humanos: 499 atenciones, (30 Ingresos, 47 Nuevos Hechos, 41 Orientaciones, 377 Seguimientos y 4 No Contacto).
• Ruta de Atención a Víctimas de Violencia a Razón de su Orientación Sexual e Identidad de Género: 28 atenciones, (2 Ingresos, 8 Orientaciones y 17 Seguimientos, sin registros de Nuevos Hechos y 1 No Contactos).
• Ruta de Atención a Víctimas del Delito de Trata de Personas: 117 atenciones, (17 Ingresos, 0 Nuevos Hechos, 24 Orientaciones, 69 Seguimientos y 7 No Contacto).
• Ruta de Atención a Víctimas de Presunto Abuso de Autoridad por parte de la Fuerza Pública: 238 atenciones, (34 ingresos, 5 Nuevos Hechos, 38 Orientaciones, 150 Seguimientos y 11 No Contacto).
• Ruta por la Reconciliación: 49 atenciones, (1 Ingresos, 7 Nuevos Hechos, 3 Orientaciones, 38 Seguimientos y 0 No Contacto).
• Ruta de Libertad Religiosa, de Culto y Conciencia: 45 atenciones, (5 Ingresos, 0 Nuevo Hecho, 5 Orientaciones, 34 Seguimientos y 1 No Contacto)
• Ruta de Otras Poblaciones: 25 atenciones, (17 Orientaciones, 8 Seguimientos, sin registro de Nuevos Hechos,  No Contacto, ni registro de ingresos). </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</si>
  <si>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</si>
  <si>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</si>
  <si>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</si>
  <si>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</si>
  <si>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</si>
  <si>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</si>
  <si>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</si>
  <si>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</si>
  <si>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</si>
  <si>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</si>
  <si>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</si>
  <si>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</si>
  <si>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En el segundo trimestre del 2025, se cuenta con 1990 registros de servidores/as públicas, agentes de la fuerza púbica y ciudadanía en general que demandaron y recibieron fortalecimiento técnico incorporación del enfoque basado en derechos en la gestión pública y en el desarrollo de capacidades ciudadanas en un total de ochenta (80) sesiones de formación impartidas en territorio y en modalidad virtual.</t>
  </si>
  <si>
    <t>En el tercer trimestre del 2025, se cuenta con 2.855 registros de servidores/as públicas, agentes de la fuerza púbica y ciudadanía en general que demandaron y recibieron fortalecimiento técnico incorporación del enfoque basado en derechos en la gestión pública y en el desarrollo de capacidades ciudadanas en un total de  setenta y cuatro (74) sesiones de formación impartidas en territorio y en modalidad virtual.</t>
  </si>
  <si>
    <t>En el cuarto trimestre del 2025, se cuenta con 454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veinticinco (25) sesiones de formación impartidas en territorio y en modalidad virtual.</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</si>
  <si>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</si>
  <si>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</si>
  <si>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</si>
  <si>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</si>
  <si>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</si>
  <si>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</si>
  <si>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</si>
  <si>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</si>
  <si>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</si>
  <si>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</si>
  <si>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mantenimiento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mantenimiento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</si>
  <si>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</si>
  <si>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</si>
  <si>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</si>
  <si>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La implementación del Plan Estratégico de TI avanza significativamente. Se estructuró el plan de Arquitectura Empresarial, con equipo especializado y visión clara. Se elaboró un normograma y plan para la gobernanza de datos. En sistemas de información priorizados, se definió la arquitectura y cronograma, incorporando Design Thinking para entender necesidades y generar productos clave. Finalmente, se realizaron las actividades de actualización e intervención de los sistemas priorizados.</t>
  </si>
  <si>
    <t>PLE-PIN-F055 Formulación y Seguimiento a Planes Institucionales (PETI). 2024-V. con las correspondientes evidencias de cumplimiento para cada meta del PETI en el segundo trimestre de 2025</t>
  </si>
  <si>
    <t>Se cumplió con el 100% del avance programado en la ejecución del Plan Estratégico de Tecnologías de la Información (PETI). Las metas y actividades establecidas para el periodo fueron desarrolladas conforme a lo planificado, evidenciando el progreso en la implementación de iniciativas orientadas al fortalecimiento de la gestión tecnológica institucional, la optimización de procesos y la alineación de las acciones de TI con los objetivos estratégicos de la Entidad.</t>
  </si>
  <si>
    <t>PLE-PIN-F055 Formulación y Seguimiento a Planes Institucionales (PETI), con las correspondientes evidencias de cumplimiento para cada una de las metas del PETI en el cuarto trimestre de 2025</t>
  </si>
  <si>
    <t>El cuarto trimestre de 2025 ha marcado un gran avance la fase de planeación e implementación del modelo de gestión de las Tecnologías de la Información, logrando una alineación del 100% con los objetivos de la Secretaría Distrital de Gobierno (SGD).
•	1. Fortalecimiento de la Gobernanza y Gestión del PETI
•	Estandarización Metodológica: Se completó y entregó la propuesta integral de artefactos para la gestión de proyectos de TI , estructurados conforme a los grupos de procesos del PMI, garantizando homogeneidad y trazabilidad.
•	Validación de Gobernanza: La Subsecretaría de Gestión Institucional validó el enfoque de gestión de proyectos de TI, fortaleciendo el rol institucional del PETI.
•	Hoja de Ruta PETI: Se formuló la hoja de ruta operativa para la actualización del PETI, se actualizó el Plan Estratégico de TI 2025-2028 
•	Actualización del Plan Estratégico Institucional - PETI: se realizó la actualización del PETI dando cumplimliento al Decreto 612 de 2018
•	Capacidades Internas: Se desarrolló la tercera sesión formativa sobre “Buenas Prácticas de Gestión de Proyectos”, promoviendo la apropiación de estándares PMI y la unificación del lenguaje técnico. Este proceso eleva el nivel de madurez institucional.</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</si>
  <si>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</si>
  <si>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</si>
  <si>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</si>
  <si>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</si>
  <si>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</si>
  <si>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</si>
  <si>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</si>
  <si>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</si>
  <si>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Tras la publicación del inventario normativo del Sector en la plataforma LegalBog, se procedió con la elaboración y entrega de las fichas de valoración jurídica de cada uno de los Decretos Distritales y documentos CONPES aplicables al Sector Gobierno, con el fin de determinar si todas las disposiciones deben ser compiladas o depuradas en el Decreto del Sector Gobierno.
Durante los meses de mayo, junio, julio y agosto, fueron remitidas observaciones a las fichas de valoración jurídica por parte de la Secretaría Jurídica Distrital, las cuales fueron atendidas y esclarecidas por parte de la Secretaría Distrital de Gobierno a medida que fueron remitidas las observaciones por bloques de fichas, teniendo en cuenta el número de disposiciones a examinar.
En la actualidad, hemos avanzado en la redacción de los Libros 1 y 2 del Decreto Único Sectorial, los cuales ya han sido remitidos a la Secretaría Jurídica Distrital para su revisión, y de la cual, ya hemos recibido las pertinentes observaciones para proceder con las modificaciones pertinentes.  Del mismo modo, se ha avanzado en un trabajo conjunto con el Departamento para la Defensoría del Espacio Público (DADEP) y el Instituto para la Participación y Acción Comunal (IDPAC)</t>
  </si>
  <si>
    <t>Texto Borrador - Decreto Único Sectorial
Versión: 6 de Octubre de 2025</t>
  </si>
  <si>
    <t>A través de una estrategia de divulgación y fomento a la participación de la ciudadanía se socializó para comentarios entre el 23 y el 30 de Noviembre el Proyecto de Derecto Único del Sector Gobierno enfocado en:
Compilar 86 Decretos con disposiciones dispersas sobre temas: policivos, de convivencia, inspección, vigilancia y control así como hacer más entendible y cercano al ciudadano asuntos relacionados con la gestión de las alcaldías locales y los organismos de control.
Depuración de 142 Decretos
Exclusión de 94 Decretos que ya no tenían relevancia
Todo lo anterior distribuido en un total de 5 libros y 587 páginas. 
Texto Definitivo del DUS publicado el 22 de Diciembre de 2025, dicho Decreto logra a través de su articulado:
Aplicar la Política de Gobernanza Regulatoria para mejorar calidad normativa.
Derogar normas obsoletas, duplicadas o sin vigencia, manteniendo efectos jurídicos.
Fortalecer la seguridad jurídica y la eficiencia administrativa.
Definir la estructura y funciones del Sector Administrativo Gobierno.
Precisar el rol de la Secretaría de Gobierno, DADEP e IDPAC.
Simplificar el marco normativo para facilitar gestión, control y aplicación institucional.</t>
  </si>
  <si>
    <t>Texto Publicado del Decreto Único Sectorial 642 de Diciembre de 2025
Registro Distrital: https://registrodistrital.secretariageneral.gov.co/numero-registros/detalle/900351
Texto Completo del Decreto (pdf): En carpeta compartida OAP</t>
  </si>
  <si>
    <t>No. 3.3</t>
  </si>
  <si>
    <t>Producir tres (3) documentos de trabajo de las estrategias, mecanismos, líneas decisionales y orientaciones técnicas - metodológicas para el adecuado ejercicio de la representación judicial y extrajudicial de la entidad</t>
  </si>
  <si>
    <t>Número de documentos de trabajo de las estrategias, mecanismos, líneas decisionales y orientaciones técnicas - metodológicas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</si>
  <si>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</si>
  <si>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</si>
  <si>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líneas decisiones y lineamientos en materia de defensa judicial de la SDG.</t>
  </si>
  <si>
    <t>Se publicó un documento con descargable anexo en el portal intranet de la entidad dando a conocer las novedades, alcances y especificaciones del nuevo reglamento del comité de conciliación de la Secretaría Distrital de Gobierno. Instancia que estudia, analiza y formula políticas para prevenir el daño antijurídico y proteger el patrimonio público</t>
  </si>
  <si>
    <t xml:space="preserve">Soporte de Publicación y Nota del adjunto en Intranet
https://gaia.gobiernobogota.gov.co/node/3734 </t>
  </si>
  <si>
    <t>Se publicaron dos documentos  acompañados de (noticias explicativas) en la intranet de la entidad orientadas a fortalecer la gestión jurídica de la Secretaría Distrital de Gobierno.
La primera informa sobre el trámite para el pago de sentencias, laudos y acuerdos conciliatorios, detallando las etapas, requisitos y controles jurídicos, presupuestales y financieros.
La segunda divulga el Lineamiento Interno sobre Acciones de Tutela, como guía integral para su notificación, trámite, defensa y seguimiento.
Ambas noticias cuentan con un archivo descargable adjunto que compila el marco normativo vigente y el paso a paso de los procedimientos.
Estos lineamientos definen roles y responsabilidades claras para asegurar actuaciones oportunas, coherentes y ajustadas a la ley.</t>
  </si>
  <si>
    <t>Soporte de Publicación y Nota del adjunto en Intranet
Trámite para el Pago de Sentencias: https://gaia.gobiernobogota.gov.co/node/3793 
Lineamiento Interno sobre Acciones de Tutela-SDG:  https://gaia.gobiernobogota.gov.co/node/3796</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</si>
  <si>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</si>
  <si>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</si>
  <si>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</si>
  <si>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</si>
  <si>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</si>
  <si>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</si>
  <si>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</si>
  <si>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</si>
  <si>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</si>
  <si>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</si>
  <si>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</si>
  <si>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</si>
  <si>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Se publicó el proceso de instalación de paneles fotovoltaicos en la Tienda Virtual del Estado Colombiano  bajo la modalidad de Acuerdo Marco  de precios para iniciar proceso de cotización.
Se cargo proceso para la instalación de un sistema de agua lluvia el cual se encuentra en revisión de la Dirección de Contratación para proceder a los ajustes correspondientes y una vez se cuente con el aval subir al SECOP II para recibir las ofertas.</t>
  </si>
  <si>
    <t>Documento del proceso del sistema solar fotovoltaico
Documentos proceso sistema de aprovechamiento de agua lluvia</t>
  </si>
  <si>
    <t>Se celebraron los siguientes procesos contractuales:
Contrato No. 1250 de 2025, objeto: Adquirir e instalar un sistema solar fotovoltaico para la Secretaría Distrital de Gobierno.
Proceso No. SDG-MC-14-2025,Adquirir, instalar y poner en funcionamiento un sistema de aprovechamiento de agua lluvia en la Secretaría Distrital de Gobierno, el cual se encuentra  en proceso de radicación de pólizas para firmar acta de inicio.</t>
  </si>
  <si>
    <t>Acta de inicio Contrato No. 1250 de 2025
Registro SECOP II Proceso No. SDG-MC-14-2025</t>
  </si>
  <si>
    <t>Se avanzó en la instalación del Sistema Solar fotovoltaico en un 80%, contando con 62 paneles, dos inversores y la tubería y cableado de conexión para la subestación eléctrica.
De otro lado, se instaló y pusó en funcionamiento el Sistema de agua lluvia en el edificio Bicentenario</t>
  </si>
  <si>
    <t>Informe de supervisión y evidencias de reunión</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</si>
  <si>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</si>
  <si>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</si>
  <si>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</si>
  <si>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</si>
  <si>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</si>
  <si>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</si>
  <si>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</si>
  <si>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</si>
  <si>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</si>
  <si>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</si>
  <si>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 xml:space="preserve">Se realizó la solicitud de la línea en el plan de adquisiciones la cual fue aprobada en el marco del Comité de Contratación. Se elaboró borrador de estudios previos, se proyectó documento RFI, se realizó el trámite ante la DTI para posteriormente con la viabilidad de esta dependencia por parte de la Dirección de Contratación se realizará la respectiva publicación del RFI en Colombia compra para adelantar el proceso de recepción de propuestas por parte de las posibles empresas proveedoras. </t>
  </si>
  <si>
    <t xml:space="preserve">Correos:  Solicitud línea plan de adquisiciones, envío de RFI, estudios previos e información adicional a DTI. confirmación parte de la Dirección de Contratación de la publicación de la oferta (formato RFI). </t>
  </si>
  <si>
    <t xml:space="preserve">Se realizó proceso de lanzamiento desde la plataforma de colombia Compra eficiente a través de mecanismos de agregación de demanda, que se encuentra activos para su uso y según la necesidad, en la tienda virtual del estado colombiano (TVEC) para adquirir instalar y poner en funcionamiento una herramienta de planeación y gestión MIPG para la Secretaría Distrital de Gobierno.  Por medio del evento de cotización No. 198454 del instrumento de agregación de demanda para la adquisición de software por catálogo II CCE-SNG-IAD-002-2024, se recibieron diez (10) ofertas, de las cuales se presento cotización por parte de las empresas:
DIGITAL SOLUTIONS FOR BUSINESS SAS  y PENSEMOS S.A.    Se realizó evaluación jurídica, económica y técnica a las propuestas y la verificación del cumplimiento de requisitos para la aprobación del comité evaluador designado. </t>
  </si>
  <si>
    <t>Documentos de soporte del proceso de adquisición de software por catálogo II CCE-SNG-IAD-002-2024</t>
  </si>
  <si>
    <t xml:space="preserve">Se estableció cronograma de trabajo conjuntamente con la firma PENSEMOS S.A. Se dio inicio y se han desarrollado sesiones de Transferencia de Conocimiento en los diferentes módulos del Sistema, se han venido desarrollando sesiones de Parametrización y configuración de los diferentes módulos del sistema. </t>
  </si>
  <si>
    <t xml:space="preserve">Programación de sesiones y grabaciones de cada jornada desarrollada. </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</si>
  <si>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</si>
  <si>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</si>
  <si>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</si>
  <si>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</si>
  <si>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</si>
  <si>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</si>
  <si>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</si>
  <si>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</si>
  <si>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</si>
  <si>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</si>
  <si>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</si>
  <si>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segundo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</si>
  <si>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 a las dependencias de la entidad</t>
  </si>
  <si>
    <t>Durante el tercer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</si>
  <si>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cuarto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</si>
  <si>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No. 3.7</t>
  </si>
  <si>
    <t>Registrar 5 estrategias de racionalización de trámites en el aplicativo SUIT del Departamento Administrativo de la Función Pública.</t>
  </si>
  <si>
    <t>Número de estrategias de racionalización de trámites</t>
  </si>
  <si>
    <t>Estrategias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</si>
  <si>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</si>
  <si>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</si>
  <si>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</si>
  <si>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</si>
  <si>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</si>
  <si>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</si>
  <si>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acción de racionalización por parte del aplicativo SUIT del Departamento Administrativo de la Función Pública DAFP. </t>
  </si>
  <si>
    <t>Estrategia de racionalización de trámites registrada en SUIT</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</si>
  <si>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</si>
  <si>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</si>
  <si>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</si>
  <si>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</si>
  <si>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</si>
  <si>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</si>
  <si>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</si>
  <si>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</si>
  <si>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</si>
  <si>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</si>
  <si>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contactó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</si>
  <si>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</si>
  <si>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 xml:space="preserve">Durante el II Trimestre de la vigencia 2025 (abril, mayo y junio) se presentan los siguientes avances:
Se continuó con el trabajo articulado con las entidades rectoras de políticas públicas, a partir de la realización de 15 reuniones de articulación interinstitucional con entidades tales como:  IDRD, Secretaría General, Secretaria de Cultura, DADEP, Secretaría Distrital de Planeación, Secretaria de Integración Social, Secretaria de la Mujer y la Dirección de Asuntos Étnicos.  Estas reuniones permitieron:
 (i) Revisar conjuntamente los productos de política pública bajo la responsabilidad de la Dirección  para la Gestión del Desarrollo Local tales como (DRAFE, Economía Cultural y     Creativa, LGBTI, Mujer y Equidad de Género).
(ii) Brindar lineamientos a las alcaldías locales sobre el adecuado reporte y cumplimiento de políticas públicas, tales como Discapacidad, Economía Cultural y Creativa, Pueblo Raizal, Pueblo Palenquero y Pueblo Indígena. 
(iii) Capacitar a todas las alcaldías involucradas en el seguimiento y reporte cualitativo, cuantitativo y financiero de las políticas públicas distritales.
(iv) Analizar la viabilidad de nuevos productos en el marco de políticas públicas como Servicio a la Ciudadanía y Espacio Público, las cuales se encuentran en reformulación.
Se brindó acompañamiento técnico continuo a las alcaldías locales a través de asistencias técnicas  en el marco de las diferentes políticas públicas. Los y las referentes del equipo realizaron un seguimiento permanente  fortaleciendo las capacidades locales para el cumplimiento de sus responsabilidades en materia de reporte. Con este proceso, se busca alinear el reporte de políticas públicas con los estándares exigidos por las entidades rectoras y la Secretaría Distrital de Planeación.
Se gestionó exitosamente  la solicitud de reporte de productos de políticas públicas a las alcaldías locales, correspondiente al primer y segundo trimestre de 2025, mediante el envío de memorandos que incluyeron lineamientos y criterios técnicos para asegurar la calidad del reporte.  A la fecha, se ha realizado el reporte de 7 políticas públicas primer trimestre de 2025. Las políticas públicas reportadas fueron:  Peatón; Participación Incidente, Vendedores y Vendedores Informales, Pueblos Indígenas (incluido capítulo Muisca), Raizal, Negro-Afrocolombiano y Palenquero, Rom, LGBTI y Participación Incidente. 
Este avance refleja un mayor compromiso por parte de las alcaldías locales con el cumplimiento de la implementación y reporte de las políticas públicas para este 2025. </t>
  </si>
  <si>
    <t>Hito 1.
1. Actas reuniones con entidades rectoras de política pública.
2. Matrices de asistencias técnicas
Hito 2.
1. Memorandos solicitud reportes I y II Trimestre
2. Reportes PP I Trimestre</t>
  </si>
  <si>
    <t xml:space="preserve">Durante el tercer trimestre de 2025 desde el equipo de seguimiento a políticas públicas de la Dirección para la Gestión del Desarrollo Local, se realizaron acciones enfocadas al fortalecimiento de las capacidades técnicas de las alcaldías locales, para la implementación y el reporte de productos de política pública a su cargo, buscando contribuir a mejorar la calidad de los reportes, alineándolos con los estándares definidos por las entidades rectoras de Política Pública y la Secretaría Distrital de Planeación.  En este sentido, se realizó un acompañamiento técnico continuo, que incluyó el envío de un memorando informativo a las 20 alcaldías locales con retroalimentación sobre el desempeño del primer semestre y orientaciones para el segundo, la realización de 13 mesas de trabajo entre los referentes de seguimiento a políticas públicas de la Dirección para la Gestión del Desarrollo Local y las alcaldías, y la prestación de asistencias técnicas específicas en el marco de cada política pública, en la medida que fueron solicitadas por las alcaldías locales. Estas acciones permitieron afianzar el trabajo articulado entre el equipo y las alcaldías. reforzando el cumplimiento de las responsabilidades locales en materia de gestión de políticas públicas.
Se continuó con el trabajo articulado con las entidades rectoras de política pública, a partir de la realización de reuniones de articulación interinstitucional con entidades tales como:  IDPAC, Instituto de Protección y Bienestar Animal, Secretaría Distrital de Desarrollo Económico, Secretaría Distrital de Gobierno (DAE, OAP), Secretaría Distrital de Cultura, Recreación y Deporte, Movilidad, Secretaría Distrital de Integración Social, Secretaría Distrital de Salud, Secretaría Distrital de Planeación y Secretaría General. Estas reuniones permitieron:
(i) Revisar conjuntamente los productos de política pública bajo la responsabilidad de la Dirección para la Gestión del Desarrollo Local tales como (Acción Comunal y Participación Incidente).
(ii) Realizar seguimiento frente a los avances de los productos de las políticas públicas étnicas.
(iii) Analizar la viabilidad de corresponsabilidad en el reporte de productos en el marco de la política pública de Protección y Bienestar Animal.
(iv) Avanzar en la formulación de las políticas públicas de Sustancias Psicoactivas, Bogotá 24/7 y Cooperativismo y Economía Solidaria.
(v) Realizar trabajo de depuración de productos de gestión en políticas tales como: Economía Cultural y Creativa, Peatón, Transparencia, Acción Comunal, Comunicación Comunitaria y Alternativa y Discapacidad.
(vi) Realizar solicitud de ajustes a fichas técnicas de productos de política pública del pueblo palenquero y comunicación comunitaria y alternativa.
(vii) Recibir retroalimentación y lineamientos para los reportes de productos de política pública segundo semestre 2025.
Se gestionó exitosamente la solicitud de reporte de productos de política pública a las alcaldías locales, correspondiente al tercer trimestre de 2025, mediante el envío de memorandos que incluyeron lineamientos y criterios técnicos para asegurar la calidad del reporte. </t>
  </si>
  <si>
    <t>Hito 1.
1.1 Memorando informativo
1.2. Actas mesas de trabajo Alaldías Locales
1.3. Matrices de asistencias técnicas
1.4.  Actas reuniones intra e interinstitucionales
Hito 2.
2.1  Memorandos solicitud Q3</t>
  </si>
  <si>
    <t xml:space="preserve">Durante el cuarto trimestre de 2025 (octubre, noviembre y diciembre), el equipo de seguimiento a políticas públicas de la Dirección para la Gestión del Desarrollo Local adelantó acciones orientadas al fortalecimiento de las capacidades técnicas de las alcaldías locales para la implementación y el reporte de los productos de política pública a su cargo. Estas acciones estuvieron encaminadas a contribuir al mejoramiento de la calidad de los reportes, garantizando su alineación con los estándares definidos por las entidades rectoras de política pública y la Secretaría Distrital de Planeación.
En este marco, se dio continuidad al acompañamiento técnico a las alcaldías locales, mediante la prestación de asistencias técnicas específicas para cada política pública, de acuerdo con las solicitudes realizadas por las alcaldías. Este ejercicio permitió fortalecer el trabajo articulado entre la Dirección y las administraciones locales, así como afianzar el cumplimiento de las responsabilidades locales en materia de gestión y reporte de políticas públicas.
Por su parte, en relación con el seguimiento al reporte de políticas públicas, durante el cuarto trimestre se elaboró y presentó el ranking correspondiente al tercer trimestre de 2025, el cual evidenció una mejora general en el desempeño de las alcaldías locales. A nivel de políticas públicas, se destacó el avance de las políticas étnicas, cuyo promedio mejoró, así como la Política Pública Rrom, que alcanzó la calificación “Sobresaliente”. De igual forma, se registraron avances en las políticas de Discapacidad, Peatón y Participación Incidente, y disminuciones en LGBTI, Vendedoras y Vendedores Informales y Ruralidad. Estos resultados reflejan el impacto positivo de las mesas de trabajo y espacios de retroalimentación liderados por la Dirección para la Gestión del Desarrollo Local, los cuales contribuyeron a mejorar la oportunidad y calidad de los reportes.
Durante el periodo reportado, se dio continuidad al trabajo articulado intrainstitucional e interinstitucional, mediante la realización de reuniones con entidades como el Instituto Distrital de la Participación y Acción Comunal (IDPAC), la Secretaría Distrital de Planeación, la Secretaría Distrital de Salud, la Secretaría Distrital de Desarrollo Económico y la Secretaría Distrital de Gobierno, en articulación con la Oficina Asesora de Planeación y la Dirección de Asuntos Étnicos. Estos espacios estuvieron orientados a realizar el seguimiento a los avances de los productos de las políticas públicas étnicas y de la Política Pública LGBTI; avanzar en los procesos de formulación de las políticas públicas de Sustancias Psicoactivas y de Cooperativismo y Economía Solidaria; adelantar ejercicios de depuración de productos de gestión en políticas como Comunicación Comunitaria y Alternativa; y recibir lineamientos técnicos para el reporte cualitativo, cuantitativo y financiero de los productos de política pública para el cierre de la vigencia.
De manera complementaria, durante este trimestre se realizó el reporte correspondiente al tercer trimestre de las políticas públicas de Vendedoras y Vendedores Informales, Transparencia y No Tolerancia con la Corrupción, Peatón y Participación Incidente. Asimismo, se entregó a la Dirección de Asuntos Étnicos un informe de gestión cualitativo sobre los productos de las políticas públicas étnicas. Paralelamente, se gestionó de manera oportuna la solicitud de reporte de productos de política pública a las alcaldías locales correspondiente al cuarto trimestre de 2025, mediante el envío de memorandos que incluyeron lineamientos y criterios técnicos orientados a garantizar la calidad de la información. Como resultado de este proceso, se realizó exitosamente el reporte del cuarto trimestre de las políticas públicas de Vendedoras y Vendedores Informales y de Transparencia y No Tolerancia con la Corrupción.
Finalmente, durante la vigencia 2025, el equipo de seguimiento a políticas públicas de la Dirección para la Gestión del Desarrollo Local adelantó un proceso de sistematización de las actividades desarrolladas a lo largo del año, el cual quedó consolidado en el Documento de Gestión 2025. Este documento permite evidenciar las estrategias implementadas, los principales logros alcanzados y las oportunidades de mejora identificadas, que servirán como insumo para el fortalecimiento de la gestión en la vigencia 2026. En este sentido, dicho ejercicio busca consolidar estas estrategias como un modelo de acompañamiento y seguimiento a las alcaldías locales, orientado a la correcta implementación y al reporte oportuno y de calidad de las políticas públicas, constituyéndose en el principal legado del equipo al cierre de la actual administración.
</t>
  </si>
  <si>
    <t xml:space="preserve">Hito 1. 
1.1 Matrices de asistencias técnicas Q4
1.2 Matriz Ranking Q3
1.3 Actas 
Hito 2. 
2.1 Matrices de reporte Q3
2.2 Documentos gestión PP Étnicas 
2.3 Memorandos solicitud reportes Q4 
2.4 Matrices de reporte Q4
Hito 3. 
3.1 Documento Gestión 2025 </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</si>
  <si>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</si>
  <si>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</si>
  <si>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</si>
  <si>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</si>
  <si>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</si>
  <si>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</si>
  <si>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</si>
  <si>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</si>
  <si>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</si>
  <si>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Durante el segundo trimestre de 2025, se realizó lo siguiente: en el mes de abril, se validaron los ajustes al plan de trabajo y se consolidaron los estudios previos, incorporando observaciones técnicas y criterios presupuestales. Estas acciones permitieron contar con los insumos definitivos para iniciar el proceso contractual de apoyo técnico requerido. Asimismo, el plan de trabajo fue revisado y aprobado por el Subsecretario de Gestión Local, respaldo que garantiza la continuidad de las acciones programadas.
En mayo, y en concordancia con el plan aprobado, se estructuraron los estudios previos para la contratación del profesional encargado de apoyar técnicamente la reforma. Dentro de dichos estudios se estableció como objeto contractual la prestación de servicios profesionales para la revisión, análisis y elaboración de alternativas en el marco de la reestructuración administrativa de las Alcaldías Locales. Entre las obligaciones específicas asignadas se encuentran: el acompañamiento a jornadas técnicas y espacios de análisis; el seguimiento documental y normativo de las propuestas; la elaboración de informes técnicos periódicos; la construcción de matrices comparativas y esquemas de organización interna; la sistematización de información técnica; y el apoyo a la gestión de reuniones e insumos interinstitucionales. También se contemplaron las demás actividades que le sean asignadas en el marco del contrato.
De forma paralela, se llevó a cabo la revisión documental del profesional seleccionado y se gestionaron los trámites administrativos correspondientes para la radicación del proceso contractual ante la Dirección de Contratos de la Secretaría Distrital de Gobierno.
Finalmente, en junio se adelantó el cargue del proceso contractual en la plataforma SECOP II, se formalizó la suscripción del contrato y se firmó el acta de inicio el 26 de junio de 2025.</t>
  </si>
  <si>
    <t>Plan de Trabajo: Reforma de Alcaldías Locales de Bogotá
Documento Condiciones generales - Clausurado complementario</t>
  </si>
  <si>
    <t>Durante el mes de julio, y conforme a lo establecido en el plan operativo de trabajo, se adelantó la revisión de la documentación existente relacionada con la reforma de las Alcaldías Locales, particularmente los diagnósticos previamente elaborados en esta materia.
Adicionalmente, se presentó el Plan Operativo de Trabajo que servirá de hoja de ruta para la construcción de la propuesta de reforma administrativa, orientada a fortalecer y uniformar el funcionamiento de las Alcaldías Locales del Distrito Capital. Este documento contiene las acciones proyectadas, los productos esperados, así como los tiempos definidos para cada fase del proceso. Para lo que se adjunta informe presentado por el profesional contratado y el plan operativo de trabajo. 
Durante el mes de agosto, y de acuerdo con lo establecido en el plan operativo de trabajo, se adelantaron las siguientes acciones:
Culminación al 100% de la fase de planeación: definición del alcance de la propuesta; formulación del plan de trabajo y su cronograma; identificación de las necesidades de personal; y diseño del tablero de control, el cual calcula el porcentaje de avance programado vs. ejecutado para cada una de las fases del proyecto, generando un reporte detallado que facilita el seguimiento.
Avance en el modelo de documento técnico: proyección de la estructura del documento en el que se establecerá la propuesta de reforma para la estructura uniforme de las Alcaldías Locales, con la definición de los ejes temáticos principales que orientarán su contenido.
Para lo anterior, se anexa tablero de control y documento técnico. 
Durante el mes de septiembre, y en cumplimiento de lo proyectado en el plan operativo de trabajo presentado en julio, así como del tablero de control que mide el avance del proyecto, se continuó con el desarrollo de la Fase de Diagnóstico, avanzando de manera significativa en la consolidación y documentación del diagnóstico organizacional de las Alcaldías Locales. Esta labor incluyó la identificación del marco legal aplicable, el análisis de la misión u objeto social de las Alcaldías, así como la revisión detallada de sus funciones generales, lo cual constituye la base para el diseño de una estructura uniforme que fortalezca su operación institucional.
De forma paralela, se adelantó la revisión, sistematización y clasificación de la información proveniente de estudios previos, diagnósticos y documentos administrativos existentes, a fin de contar con un insumo técnico sólido y actualizado. Asimismo, se diseñaron los formatos de circular mediante los cuales se pondrá en conocimiento de las Alcaldías Locales el proceso a desarrollar, e igualmente se solicitó la designación de profesionales de apoyo que faciliten la recolección de la información en territorio, asegurando así una articulación efectiva entre el nivel central y las localidades.
Finalmente, se elaboró un formulario de análisis estratégico institucional orientado a identificar falencias organizacionales y destacar elementos clave de fortalecimiento, herramienta que permitirá recopilar información homogénea, realizar comparaciones entre localidades y evidenciar de manera objetiva los aspectos críticos a intervenir.
Como soporte de lo anterior, se adjunta documento de estudio técnico, proyecto de circular para las Alcaldías locales, formulario análisis estratégico, así como el tablero de control de avance del proyecto.</t>
  </si>
  <si>
    <t>Modificación plan operativo de trabajo
Culminación al 100% de la fase de planeación
Construcción del tablero de control
Construcción de formularios de análisis estratégico - circulares de apoyo
Avance en la redacción del documento del estudio técnico</t>
  </si>
  <si>
    <t xml:space="preserve">Durante el cuarto trimestre de 2025, el proyecto de "Propuesta de Estructura Uniforme para la Operación y Funcionamiento de las Alcaldías Locales" cumplió satisfactoriamente con el cronograma establecido en el plan operativo de julio. Al cierre de diciembre, se ha consolidado el Documento Técnico Final, logrando la culminación de las fases:
1. Fase de Diagnóstico Organizacional (100% Ejecutado)
2. Fase de Arquitectura Institucional (100% Ejecutado)
</t>
  </si>
  <si>
    <t>Se adjuntan los siguientes documentos como evidencia del cumplimiento:
1. Documento Técnico – Diagnóstico y Arquitectura (Diciembre 2025).
2. Proyecto de Decreto de modificación de estructura.
3. Actas de reuniones, registro fotográfico del taller de alcaldes y tablero de control.
4. Repositorio Digital: Toda la información detallada reposa en el siguiente enlace: Repositorio Información Reforma Alcaldías Locales 2025</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</si>
  <si>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</si>
  <si>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</si>
  <si>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</si>
  <si>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</si>
  <si>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</si>
  <si>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</si>
  <si>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</si>
  <si>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</si>
  <si>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2024: 81
Total decisiones publicadas en el canal de consulta: 81
Total decisiones proferidas en agosto  2024 : 60
Total decisiones publicadas en el canal de consulta: 60.
Total decisiones proferidas en septiembre 2024: 53
Total decisiones publicadas en el canal de consulta: 53</t>
  </si>
  <si>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</si>
  <si>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t>Las evidencias presentadas describen un proceso de revisión de las decisiones emitidas por la Dirección para la Gestión Administrativa Especial de Policía, 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2024: 54
Total decisiones publicadas en el canal de consulta; 54.
Total decisiones proferidas en noviembre 2024: 27
Total decisiones publicadas en el canal de consulta: 27
Total decisiones proferidas en diciembre 2024: 35
Total decisiones publicadas en el canal de consulta: 35</t>
  </si>
  <si>
    <t>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enero 2025 : 34
Total decisiones publicadas en el canal de consulta; 34.
Total decisiones proferidas en febrero 2025 : 35
Total decisiones publicadas en el canal de consulta: 35.
Total decisiones proferidas en marzo 2025: 36
Total decisiones publicadas en el canal de consulta: 36.</t>
  </si>
  <si>
    <t xml:space="preserve">Las evidencias presentadas describen un proceso de revisión de las decisiones emitidas por la Dirección para la Gestión Administrativa Especial de Policía, durante los meses de abril, mayo y junio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abril 2025 : 11
Total decisiones publicadas en el canal de consulta; 11.
Total decisiones proferidas en mayo 2025 : 36
Total decisiones publicadas en el canal de consulta: 36.
Total decisiones proferidas en junio 2025: 43
Total decisiones publicadas en el canal de consulta: 43.
</t>
  </si>
  <si>
    <t>Las evidencias presentadas describen un proceso de revisión de las decisiones emitidas por la Dirección para la Gestión Administrativa Especial de Policía, durante los meses de julio, agosto y septiembre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julio 2025 : 32
Total decisiones publicadas en el canal de consulta; 32
Total decisiones proferidas en agosto 2025 : 44
Total decisiones publicadas en el canal de consulta: 44
Total decisiones proferidas en septiembre 2025: 34
Total decisiones publicadas en el canal de consulta: 34</t>
  </si>
  <si>
    <t>Las evidencias presentadas describen un proceso de revisión de las decisiones emitidas por la Dirección para la Gestión Administrativa Especial de Policía, durante los meses de OCTUBRE, NOVIEMBRE Y DICIEMBRE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octubre 2025 : 48
Total decisiones publicadas en el canal de consulta; 48
Total decisiones proferidas en noviembre 2025 : 46
Total decisiones publicadas en el canal de consulta: 46
Total decisiones proferidas en diciembre  2025: 43
Total decisiones publicadas en el canal de consulta: 43</t>
  </si>
  <si>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</si>
  <si>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</si>
  <si>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</si>
  <si>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</si>
  <si>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</si>
  <si>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</si>
  <si>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</si>
  <si>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</si>
  <si>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</si>
  <si>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</si>
  <si>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</si>
  <si>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</si>
  <si>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</si>
  <si>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Se expidió el Decreto Distrital 213 de mayo de 2025 "Por medio del cual se modifica la planta de empleos de la Secretaría Distrital de Gobierno", este Decreto permitió ampliar la capacidad de la justicia policiva en 83 inspecciones de policía. 
Se proyectó y profirió la Resolución 0310 de mayo de 2025 "Por la cual se modifica la Resolución 0622 de 2024 en el sentido de actualizar la asignación de las actuaciones y el reparto de comportamientos contrarios a la convivencia a las inspecciones y corregidurías de policía del Distrito Capital y se dictan otras disposiciones". No obstante, adicionalmente se proyecta una resolución que derogue la Resolución 0622 y todas sus modificatorias con el fin de reorganizar el funcionamiento de las inspecciones de policía y demás temas concernientes y aplicables.
Se elaboró el documento diagnóstico de la implementación del sistema distrital de justicia policiva.
Se realizó la proyección del Decreto Distrital "Por medio del cual se crea y reglamenta el Sistema Distrital de Justicia Policiva y se dictan otras disposiciones", este Decreto establecen en su articulado el funcionamiento, constitución, principios, entidades, entre otros aspectos que reglamenten el sistema distrital de justicia policiva.
Se inició con la etapa de socialización y retroalimentación del proyecto de documento. Mediante el desarrollo de la jornada semestral de encuentro con los Inspectores de Policía de los factores local y distrital, que se llevó a cabo el miércoles 25 de junio de 2025, en el Hotel Boutique City Center</t>
  </si>
  <si>
    <t xml:space="preserve">Decreto Distrital 213 de mayo de 2025
Resolución 0310 de mayo de 2025
Borrador modificación resolución 622
Proyecto de Decreto Distrital "Por medio del cual se crea y reglamenta el Sistema Distrital de Justicia Policiva y se dictan otras disposiciones"
Documento Diagnóstico Artículo 21 PDD
Acta del evento de socialización </t>
  </si>
  <si>
    <t xml:space="preserve">Como avance del trimestre 3 de 2025, para el sistema de gestión policiva, se han realizado los siguientes avances:
1. Se realizó la proyección de Decreto que crea el Sistema Distrital de Justicia Policiva, se avanzó en la proyección del documento hasta el capítulo III y se realizará exposición del proyecto de decreto a la Subsecretaría de Gestión Local durante el mes de octubre mediante reunión Teams. 
2. Se realizó el diagnóstico de la implementación Del Sistema Distrital de Justicia Policiva
3. Se actualizó procedimiento imposición de multa general no objetada de acuerdo con la Ley 2197de 2022 GET-IVC-P056
4. Frente a la etapa de socialización y retroalimentación del proyecto de documento se realizó las siguientes socializaciones:
a. Reunión Interna de seguimiento redacción art 21 PDD-SDJP
b. Reunión seguimiento Sistema Distrital de Justicia Policiva el 18 de septiembre
c. Se desarrollo mesa de trabajo realizada por el equipo frente a Exposición de Motivos y Proyecto de Decreto del SDJP, el lunes 1 de septiembre de 2025
 d. Se socializó con la Secretaría de Seguridad los sistemas distritales de justicia y conocer el Plan de Acción de la SDSC mediante reunión Teams el martes 16 de septiembre de 2025, en la cual acordó plan de trabajo para el mes de octubre </t>
  </si>
  <si>
    <t>1. Proyecto de Decreto ART_21 PDD
1. Proyecto exposición de motivos SDJP
2. Diagnostico Propuesta para DTS Artículo 21 PDD
3. GET-IVC-P056_V3 Modificaciones (1) (1)
4.Carpeta de Socialización y retroalimentación (4 socializaciones:
18.09.25 Seguimiento Articulo 21 y Meta 1 PI 7983 -
Acta de Reunión SDG 01092025 - SDJP -
Acta sesión de trabajo 25082025 SDJP Art 21 PDD -
Reunión 16092025 SSCJ)</t>
  </si>
  <si>
    <t>Como avance del trimestre 4 de 2025, para el sistema de gestión policiva, se han realizado los siguientes avances:
1. Se realizó el desarrollo de la proyección de la Exposición de Motivos y el articulado del proyecto de Decreto.   
2. Se realizó la elaboración y proyección del Decreto mediante el cual se crea el Sistema Distrital de Justicia Policiva actividad 4
3. En el marco de la etapa de socialización y retroalimentación del proyecto del documento técnico y del Decreto, en octubre, de manera complementaria, la Dirección remitió los documentos finales para la gestión policiva al equipo de la Subsecretaría de Gestión Local, a la Oficina Asesora Jurídica, a la Dirección para la Gestión Administrativa Especial de Policía y a la inspectora de Policía Marian Medina, quienes realizaron sus respectivas observaciones y aportes
4. Se logró la socialización del decreto con las entidades competentes de acuerdo con los comentarios, observaciones y sugerencias recibidas. El avance alcanzado permite avanzar hacia la radicación del Decreto. Esto se socializó con la secretaria de hábitat y la Secretaria Distrital de Seguridad, Convivencia y Justicia. 
5. Se realizó el documento técnico soporte de la implementación del sistema distrital de justicia policiva</t>
  </si>
  <si>
    <t>* Documento técnico de soporte.
* Memorando de remisión
* Proyecto de decreto
* Formato exposición de motivos
* Correos socialización de documentos</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</si>
  <si>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</si>
  <si>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</si>
  <si>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</si>
  <si>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</si>
  <si>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</si>
  <si>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</si>
  <si>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</si>
  <si>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</si>
  <si>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</si>
  <si>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</si>
  <si>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</si>
  <si>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</si>
  <si>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De acuerdo con el plan de trabajo, durante el segundo trimestre de la presente vigencia la Dirección para la Gestión Policiva a realizado y acompañado un total de 1.277 operativos de inspección, vigilancia y control, los cuales se encuentran divididos en las siguientes categorías: 
(-) Actividad económica 626 
(-) Cerros Orientales 48
(-) Río Bogotá 15
(-) Espacio Público 461
(-) Ambiente y Minería 80
(-) Ocupaciones Ilegales 47</t>
  </si>
  <si>
    <t>Actas de operativos</t>
  </si>
  <si>
    <t>Durante el tercer trimestre de la presente vigencia la Dirección para la Gestión Policiva a realizado y acompañado un total de 1424 operativos de inspección, vigilancia y control, los cuales se encuentran divididos en las siguientes categorías: 
(-) Actividad económica 739
(-) Cerros Orientales 62
(-) Río Bogotá 19
(-) Espacio Público 394
(-) Ambiente y Minería 170
(-) Ocupaciones Ilegales 40
Adicional se realizó informe de seguimiento y retroalimentación de la implementación de los programas integrales de inspección, vigilancia y control</t>
  </si>
  <si>
    <t xml:space="preserve">1. Informe de la meta proyecto de inversión 5
2. Actas de los operativos realizados 
3. Informe seguimiento y retroalimentación programas integrales de IVC  </t>
  </si>
  <si>
    <t>Durante el cuarto trimestre de la presente vigencia la Dirección para la Gestión Policiva a realizado y acompañado un total de 1541 operativos de inspección, vigilancia y control, los cuales se encuentran divididos en las siguientes categorías: 
(-) Actividad económica 773
(-) Cerros Orientales 51
(-) Río Bogotá 25
(-) Espacio Público 458
(-) Ambiente y Minería 187
(-) Ocupaciones Ilegales 47</t>
  </si>
  <si>
    <t>1. Actas de operativos realizados</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</si>
  <si>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</si>
  <si>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</si>
  <si>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</si>
  <si>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</si>
  <si>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</si>
  <si>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</si>
  <si>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</si>
  <si>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</si>
  <si>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</si>
  <si>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</si>
  <si>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</si>
  <si>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</si>
  <si>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</si>
  <si>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Para el segundo trimestre del año se ajustó el Plan de Acción de la Política de Integridad con el propósito de mapear en un solo instrumento todas las actividades relacionadas con esta política, de esta manera logrando tener un mayor control sobre las solicitudes de las diferentes áreas o instancias que solicitan información.
En el mapeo de los requisitos solicitados en los diferentes instrumentos de solicitud de información, se evidencio que varios se repiten o  guardan estrecha relación.  Por tanto, se formularon actividades flexibles que permitieran dar cumplimiento a varios instrumentos o requisitos con una sola ejecución de actividad, esto con el fin de optimizar el recurso humano en relación a la carga operativa del proceso.
Conforme al Plan de Acción Formulado para el segundo trimestre de la vigencia en curso, se evidencia un cumplimiento del 100% de las actividades programadas.</t>
  </si>
  <si>
    <t xml:space="preserve">1. Cronograma de actividades completo
2. Carpeta de evidencias Instrumento 1 - Plan Estratégico de Integridad.
3. Carpeta de evidencias Instrumento 2 - FURAG - Formulario Único Reporte de Avances a la Gestión.
4. Carpeta de evidencias Instrumento 3 - PTEP - Programa de Transparencia y Ética Pública.
5. Carpeta de evidencias Instrumento 4 - Ley 2013 de 2019 Y Directiva 015 de 2022.
</t>
  </si>
  <si>
    <t>Para el tercer trimestre del año se continuó con la ejecución de las actividades según lo establecido en el Plan de Acción de la Política de Integridad.
Se inició el proceso de elaboración del Plan de Política de Integridad, con el objetivo de fortalecer la cultura institucional basada en principios éticos, comportamientos íntegros y prácticas transparentes, promoviendo el buen gobierno y la confianza ciudadana en el marco del Modelo Integrado de Planeación y Gestión (MIPG) y la normativa vigente en la materia..
Conforme al Plan de Acción Formulado para el segundo trimestre de la vigencia en curso, se evidencia un cumplimiento del 90% de las actividades programadas.</t>
  </si>
  <si>
    <t>1. Cronograma de actividades completo
2. Carpeta de evidencias Instrumento 
3. Plan Institucional de Capacitación
4. Borrador Plan Política de Integridad</t>
  </si>
  <si>
    <t>NO SE REALIZO REPORTE</t>
  </si>
  <si>
    <t>NO SE CARGO EVIDENCIAS</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</si>
  <si>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</si>
  <si>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</si>
  <si>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</si>
  <si>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</si>
  <si>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</si>
  <si>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</si>
  <si>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</si>
  <si>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</si>
  <si>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</si>
  <si>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</si>
  <si>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</si>
  <si>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Plan de fortalecimiento de la Política de Gestión de Conocimiento e Innovación implementado al 25% en el segundo trimestre de 2025.</t>
  </si>
  <si>
    <t>Plan de fortalecimiento de la Política de Gestión de Conocimiento e Innovación implementado al 27% en el tercer trimestre de 2025.</t>
  </si>
  <si>
    <t xml:space="preserve">Plan de fortalecimiento de la Política de Gestión de Conocimiento e Innovación implementado al 30% en el cuarto trimestre de 2025. En total para el 2025, se dio cumplimiento en cada meta trimestral y por lo tanto, se implementó el 100% del plan en 2025. </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</si>
  <si>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</si>
  <si>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</si>
  <si>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</si>
  <si>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</si>
  <si>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</si>
  <si>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</si>
  <si>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</si>
  <si>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</si>
  <si>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</si>
  <si>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Plan de fortalecimiento de la Política de Gestión de la Información Estadística articulado con los lineamientos del Plan Estadístico Distrital, implementado al 28% en el segundo trimestre de 2025.</t>
  </si>
  <si>
    <t>Plan de fortalecimiento de la Política de Gestión de la Información Estadística articulado con los lineamientos del Plan Estadístico Distrital, implementado al 28% en el tercer trimestre de 2025.</t>
  </si>
  <si>
    <t xml:space="preserve">Plan de fortalecimiento de la Política de Gestión de la Información Estadística articulado con los lineamientos del Plan Estadístico Distrital, implementado al 33% en el cuarto trimestre de 2025. En total para el 2025, se dio cumplimiento en cada meta trimestral y por lo tanto, se implementó el 100% del plan en 2025. </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</si>
  <si>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</si>
  <si>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</si>
  <si>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</si>
  <si>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</si>
  <si>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</si>
  <si>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</si>
  <si>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</si>
  <si>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</si>
  <si>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</si>
  <si>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Se elaboró informe relacionado con la actualización de los tableros de los datos de las líneas  de investigación del OGL, correspondiente al segundo trimestre 2025</t>
  </si>
  <si>
    <t>Informe y bitácora de cambios en carpeta virtual</t>
  </si>
  <si>
    <t>Se elaboró informe relacionado con la actualización de los tableros de los datos de las líneas  de investigación del OGL, correspondiente al tercer trimestre 2025</t>
  </si>
  <si>
    <t>Se elaboró informe relacionado con la actualización de los tableros de los datos de las líneas de investigación del OGL, correspondiente al cuarto trimestre 2025</t>
  </si>
  <si>
    <t>17.18-De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</si>
  <si>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No. 5.5</t>
  </si>
  <si>
    <t xml:space="preserve"> Implementar 8 módulos del sistema de información del Observatorio- Poliscopio  </t>
  </si>
  <si>
    <t>Número de módulos del sistema de información del Observatorio- Poliscopio  implementados</t>
  </si>
  <si>
    <t xml:space="preserve">Número de módulos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</si>
  <si>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</si>
  <si>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</si>
  <si>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</si>
  <si>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</si>
  <si>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</si>
  <si>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</si>
  <si>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</si>
  <si>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 xml:space="preserve">El Observatorio de Conflictividad Social y Derechos Humanos de la Subsecretaria para la Gobernabilidad y Garantía de Derechos, entre el 1 de abril y el 30 de junio de 2025, logró generar múltiples mantenimientos a los módulos del sistema de información, tales como Alertas Tempranas, Rutas de Atención, Movilización Social, Formaciones de DDHH, entre otros. De igual forma, dispuso durante el periodo el sistema de información del Puesto de Mando Unificado, en el marco del Decreto 053 de movilización pacifica en Bogotá, logrando así mejorar los procesos de sistematización y trazabilidad a la toma de decisiones cotidianas en las instancias de coordinación para la atención a la movilización social. </t>
  </si>
  <si>
    <t>1. Actas de Sesiones para la construcción de módulos de información en el sistema Poliscopio
2. Capturas de módulos de información en el sistema Poliscopio
3. Matriz de Mantenimientos y Actualizaciones del Sistema de Información Poliscopio</t>
  </si>
  <si>
    <t>No programado.</t>
  </si>
  <si>
    <t xml:space="preserve">El Observatorio de Conflictividad Social y Derechos Humanos de la Subsecretaria para la Gobernabilidad y Garantía de Derechos, entre el 1 de octubre y el 31 de diciembre de 2025, logró generar múltiples mantenimientos a los módulos del sistema de información, tales como gestion de problemáticas locales, Movilización Social, entre otros. De igual forma, el observatorio ha avanzado significativamente en el desarrollo de módulos para el POLISCOPIO mediante la implementación de una aplicación web en Oracle APEX. Esta herramienta fue diseñada para sistematizar los reportes de las acciones realizadas en el marco de la estrategia "Mil Acciones en un Día" . La aplicación permite la carga y organización de 2,204 acciones reportadas, lo que facilita la gestión y seguimiento de las actividades en territorio. Además, se desarrolló un área de analítica que procesa estos datos y genera un tablero de control, proporcionando una visión clara y estructurada del estado y los resultados de las acciones. </t>
  </si>
  <si>
    <t xml:space="preserve">1. Un formulario Apex para la captura de Infrmación de las acciones realizadas en cada una de las localidades. https://luziiqyzwnh9hqt-dbanaliticasdg.adb.us-ashburn-1.oraclecloudapps.com/ords/r/analitica1/milen1dia/login?session=614895189620400
</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</si>
  <si>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</si>
  <si>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</si>
  <si>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</si>
  <si>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</si>
  <si>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</si>
  <si>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</si>
  <si>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</si>
  <si>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</si>
  <si>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</si>
  <si>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asesorías técnicas en materia de asuntos políticos. Discriminadas de la siguiente forma: 8 mesas de asesoría técnica en mesas de unificación de comentarios para proyectos de acuerdo por parte de la administración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</si>
  <si>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asuntos políticos. </t>
  </si>
  <si>
    <t xml:space="preserve">Para el trimestres 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</si>
  <si>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 xml:space="preserve">Para el trimestre III de 2025 se desarrollaron 21 asistencias y/o asesorías técnicas en materia de asuntos políticos. Discriminados de la siguiente forma: 11 mesas de asesoría técnica en mesas de unificación de comentarios para proyectos de acuerdo por parte de la administración distrital. y 10 asistencias técnicas correspondientes a las mesas preparatorias de las Mesas de Gestión Territorial para movilizar a la administración pública distrital a los territorios que requieren asistencia para el desarrollo de proyectos o programas con impacto para el distrito capital. </t>
  </si>
  <si>
    <t>Para el trimestre IV de 2025 se desarrollaron 21 asistencias y/o asesorías técnicas en materia de asuntos políticos.</t>
  </si>
  <si>
    <t>Actas e informes de las asistencias y asesorías técnicas realizadas en materia de asuntos políticos.</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</si>
  <si>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</si>
  <si>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</si>
  <si>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</si>
  <si>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</si>
  <si>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</si>
  <si>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</si>
  <si>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</si>
  <si>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</si>
  <si>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</si>
  <si>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</si>
  <si>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</si>
  <si>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</si>
  <si>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</si>
  <si>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</si>
  <si>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</si>
  <si>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</si>
  <si>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</si>
  <si>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</si>
  <si>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</si>
  <si>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</si>
  <si>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</si>
  <si>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</si>
  <si>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</si>
  <si>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</si>
  <si>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</si>
  <si>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</si>
  <si>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</si>
  <si>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</si>
  <si>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</si>
  <si>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</si>
  <si>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</si>
  <si>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</si>
  <si>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</si>
  <si>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</si>
  <si>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</si>
  <si>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</si>
  <si>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CONTROL DE CAMBIOS</t>
  </si>
  <si>
    <t>Versión</t>
  </si>
  <si>
    <t>Fecha</t>
  </si>
  <si>
    <t>Descripción</t>
  </si>
  <si>
    <t>Se publica la formulación del Plan Estratégico Institucional aprobada por el Comité Institucional de Gestión y Desempeño, incluyendo la programación de los periodos 2024-III, 2024-IV, 2025-I, 2025-II, 2025-III y 2025-IV.</t>
  </si>
  <si>
    <t xml:space="preserve">Se publica seguimiento del Plan Estratégico Institucional con corte a 31/03/2025. </t>
  </si>
  <si>
    <t>Se publica seguimiento del Plan Estratégico Institucional con corte a 30/06/2025.</t>
  </si>
  <si>
    <t>Se publica seguimiento del Plan Estratégico Institucional con corte a 30/09/2025.</t>
  </si>
  <si>
    <t>5</t>
  </si>
  <si>
    <t>Se publica seguimiento del Plan Estratégico Institucional con corte a 31/12/2025.
Se modifica el Plan Estratégico Institucional, incluyendo la asociación a los Objetivos de Desarrollo Sostenible, y se eliminan las metas 2.1 y 3.1 en su programación para las vigencias 2026, 2027 y 2028, de acuerdo con la decisión tomada por el Comité Institucional de Gestión y Desempeño en su sesión del 16 de diciembre de 2025.</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</si>
  <si>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</si>
  <si>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</si>
  <si>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</si>
  <si>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</si>
  <si>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</si>
  <si>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</si>
  <si>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</si>
  <si>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</si>
  <si>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</si>
  <si>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</si>
  <si>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</si>
  <si>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</si>
  <si>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</si>
  <si>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</si>
  <si>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</si>
  <si>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</si>
  <si>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</si>
  <si>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</si>
  <si>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</si>
  <si>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</si>
  <si>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</si>
  <si>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</si>
  <si>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</si>
  <si>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</si>
  <si>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</si>
  <si>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</si>
  <si>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</si>
  <si>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</si>
  <si>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</si>
  <si>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</si>
  <si>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</si>
  <si>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</si>
  <si>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</si>
  <si>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</si>
  <si>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</si>
  <si>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</si>
  <si>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</si>
  <si>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</si>
  <si>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</si>
  <si>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</si>
  <si>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</si>
  <si>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</si>
  <si>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</si>
  <si>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</si>
  <si>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</si>
  <si>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</si>
  <si>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</si>
  <si>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</si>
  <si>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</si>
  <si>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</si>
  <si>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</si>
  <si>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</si>
  <si>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</si>
  <si>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</si>
  <si>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</si>
  <si>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</si>
  <si>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</si>
  <si>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</si>
  <si>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</si>
  <si>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</si>
  <si>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</si>
  <si>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</si>
  <si>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</si>
  <si>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</si>
  <si>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</si>
  <si>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</si>
  <si>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</si>
  <si>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</si>
  <si>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</si>
  <si>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</si>
  <si>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</si>
  <si>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</si>
  <si>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</si>
  <si>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</si>
  <si>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</si>
  <si>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</si>
  <si>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</si>
  <si>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</si>
  <si>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</si>
  <si>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</si>
  <si>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</si>
  <si>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</si>
  <si>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</si>
  <si>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</si>
  <si>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</si>
  <si>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</si>
  <si>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</si>
  <si>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</si>
  <si>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</si>
  <si>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</si>
  <si>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</si>
  <si>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</si>
  <si>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</si>
  <si>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</si>
  <si>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</si>
  <si>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</si>
  <si>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</si>
  <si>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</si>
  <si>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</si>
  <si>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</si>
  <si>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</si>
  <si>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</si>
  <si>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</si>
  <si>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</si>
  <si>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</si>
  <si>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</si>
  <si>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</si>
  <si>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</si>
  <si>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</si>
  <si>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</si>
  <si>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</si>
  <si>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</si>
  <si>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</si>
  <si>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</si>
  <si>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</si>
  <si>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</si>
  <si>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</si>
  <si>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</si>
  <si>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</si>
  <si>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</si>
  <si>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</si>
  <si>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</si>
  <si>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</si>
  <si>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</si>
  <si>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</si>
  <si>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</si>
  <si>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</si>
  <si>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</si>
  <si>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</si>
  <si>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</si>
  <si>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</si>
  <si>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</si>
  <si>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</si>
  <si>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</si>
  <si>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</si>
  <si>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</si>
  <si>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</si>
  <si>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</si>
  <si>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</si>
  <si>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</si>
  <si>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</si>
  <si>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</si>
  <si>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</si>
  <si>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</si>
  <si>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</si>
  <si>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</si>
  <si>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</si>
  <si>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</si>
  <si>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</si>
  <si>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</si>
  <si>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</si>
  <si>
    <t>Meta Cumplida</t>
  </si>
  <si>
    <t>6</t>
  </si>
  <si>
    <t>Se publica la programación para la vigencia 2026 del Plan Estratégico Institucional aprobada por el Comité Institucional de Gestión y Desempeño en sesión del 27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</si>
</sst>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
  </numFmts>
  <fonts count="42">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sz val="11"/>
      <color rgb="FF000000"/>
      <name val="Aptos Narrow"/>
      <family val="2"/>
    </font>
    <font>
      <sz val="14"/>
      <color indexed="8"/>
      <name val="Aptos Display"/>
      <family val="2"/>
    </font>
    <font>
      <b/>
      <sz val="11"/>
      <color indexed="8"/>
      <name val="Aptos Narrow"/>
      <family val="2"/>
    </font>
    <font>
      <b/>
      <sz val="10"/>
      <color indexed="8"/>
      <name val="Aptos Narrow"/>
      <family val="2"/>
    </font>
    <font>
      <b/>
      <sz val="11"/>
      <color rgb="FF000000"/>
      <name val="Aptos Display"/>
      <family val="2"/>
    </font>
    <font>
      <sz val="12"/>
      <color rgb="FF000000"/>
      <name val="Aptos Display"/>
      <family val="2"/>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
      <patternFill patternType="solid">
        <fgColor rgb="FFF2F2F2"/>
        <bgColor rgb="FF000000"/>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s>
  <cellStyleXfs count="5">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cellStyleXfs>
  <cellXfs count="456">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 fontId="0" fillId="0" borderId="1"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49" fontId="37" fillId="3"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3" fontId="38" fillId="3"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166" fontId="0" fillId="3" borderId="12" xfId="0" applyNumberFormat="1" applyFill="1" applyBorder="1" applyAlignment="1">
      <alignment vertical="center" wrapText="1"/>
    </xf>
    <xf numFmtId="166" fontId="0" fillId="0" borderId="0" xfId="0" applyNumberFormat="1"/>
    <xf numFmtId="166" fontId="0" fillId="3" borderId="14" xfId="0" applyNumberFormat="1" applyFill="1" applyBorder="1" applyAlignment="1">
      <alignment vertical="center" wrapText="1"/>
    </xf>
    <xf numFmtId="49" fontId="39" fillId="3" borderId="1" xfId="0" applyNumberFormat="1" applyFont="1" applyFill="1" applyBorder="1" applyAlignment="1">
      <alignment horizontal="center" vertical="center"/>
    </xf>
    <xf numFmtId="14"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wrapText="1"/>
    </xf>
    <xf numFmtId="164" fontId="0" fillId="0" borderId="1" xfId="1" applyNumberFormat="1" applyFont="1" applyFill="1" applyBorder="1" applyAlignment="1">
      <alignment horizontal="right" vertical="center" wrapText="1"/>
    </xf>
    <xf numFmtId="10" fontId="0" fillId="0" borderId="1" xfId="0" applyNumberFormat="1" applyFill="1" applyBorder="1" applyAlignment="1">
      <alignment horizontal="right" vertical="center" wrapText="1"/>
    </xf>
    <xf numFmtId="14" fontId="23" fillId="0" borderId="1" xfId="0" applyNumberFormat="1" applyFont="1" applyFill="1" applyBorder="1" applyAlignment="1">
      <alignment horizontal="center" vertical="center"/>
    </xf>
    <xf numFmtId="0" fontId="40" fillId="7" borderId="65" xfId="0" applyFont="1" applyFill="1" applyBorder="1" applyAlignment="1">
      <alignment horizontal="left" vertical="center" wrapText="1"/>
    </xf>
    <xf numFmtId="1" fontId="14" fillId="0" borderId="1" xfId="0" applyNumberFormat="1" applyFont="1" applyFill="1" applyBorder="1" applyAlignment="1">
      <alignment horizontal="right" vertical="center" wrapText="1"/>
    </xf>
    <xf numFmtId="0" fontId="0" fillId="0" borderId="0" xfId="0" applyNumberFormat="1" applyAlignment="1">
      <alignment wrapText="1"/>
    </xf>
    <xf numFmtId="9" fontId="14" fillId="0" borderId="1" xfId="0" applyNumberFormat="1" applyFont="1" applyFill="1" applyBorder="1" applyAlignment="1">
      <alignment horizontal="center" vertical="center" wrapText="1"/>
    </xf>
    <xf numFmtId="164" fontId="14" fillId="0" borderId="1" xfId="1" applyNumberFormat="1" applyFont="1" applyFill="1" applyBorder="1" applyAlignment="1">
      <alignment horizontal="center" vertical="center" wrapText="1"/>
    </xf>
    <xf numFmtId="2" fontId="14" fillId="3" borderId="1" xfId="0" applyNumberFormat="1" applyFont="1" applyFill="1" applyBorder="1" applyAlignment="1">
      <alignment horizontal="righ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9" fontId="0" fillId="3" borderId="39" xfId="0" applyNumberFormat="1" applyFill="1" applyBorder="1" applyAlignment="1">
      <alignment vertical="center" wrapText="1"/>
    </xf>
    <xf numFmtId="9" fontId="0" fillId="3" borderId="41" xfId="0" applyNumberFormat="1" applyFill="1" applyBorder="1" applyAlignment="1">
      <alignment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0"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0" fillId="3" borderId="1" xfId="0" applyFill="1" applyBorder="1" applyAlignment="1">
      <alignmen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29" fillId="3" borderId="39" xfId="0" applyNumberFormat="1" applyFont="1" applyFill="1" applyBorder="1" applyAlignment="1">
      <alignment vertical="center" wrapText="1"/>
    </xf>
    <xf numFmtId="9" fontId="0" fillId="0" borderId="39" xfId="0" applyNumberFormat="1" applyFill="1" applyBorder="1" applyAlignment="1">
      <alignment vertical="center" wrapText="1"/>
    </xf>
    <xf numFmtId="9" fontId="0" fillId="0" borderId="41" xfId="0" applyNumberFormat="1" applyFill="1" applyBorder="1" applyAlignment="1">
      <alignment vertical="center" wrapText="1"/>
    </xf>
    <xf numFmtId="49" fontId="17" fillId="3" borderId="1" xfId="0" applyNumberFormat="1"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41" fillId="0" borderId="67" xfId="0" applyFont="1" applyFill="1" applyBorder="1" applyAlignment="1">
      <alignment horizontal="left" vertical="center" wrapText="1"/>
    </xf>
    <xf numFmtId="0" fontId="41" fillId="0" borderId="40" xfId="0" applyFont="1" applyFill="1" applyBorder="1" applyAlignment="1">
      <alignment horizontal="left"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0" fontId="0" fillId="0" borderId="0" xfId="0" applyNumberFormat="1" applyAlignment="1">
      <alignment horizontal="center"/>
    </xf>
    <xf numFmtId="165" fontId="0" fillId="0" borderId="0" xfId="0" applyNumberFormat="1" applyAlignment="1">
      <alignment horizontal="center"/>
    </xf>
    <xf numFmtId="165" fontId="0" fillId="0" borderId="0" xfId="0" applyNumberFormat="1" applyAlignment="1">
      <alignment horizontal="center" vertical="center"/>
    </xf>
    <xf numFmtId="0" fontId="0" fillId="0" borderId="0" xfId="0" applyNumberFormat="1" applyAlignment="1">
      <alignment horizontal="center" vertical="center"/>
    </xf>
    <xf numFmtId="9" fontId="29" fillId="0" borderId="39" xfId="0" applyNumberFormat="1" applyFon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9" fontId="14" fillId="0" borderId="39" xfId="0" applyNumberFormat="1" applyFont="1" applyFill="1" applyBorder="1" applyAlignment="1">
      <alignment horizontal="center" vertical="center" wrapText="1"/>
    </xf>
    <xf numFmtId="9" fontId="14" fillId="0" borderId="41" xfId="0" applyNumberFormat="1" applyFont="1" applyFill="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0" fontId="13" fillId="3" borderId="16" xfId="0" applyFont="1" applyFill="1" applyBorder="1" applyAlignment="1">
      <alignment horizontal="center" vertical="center"/>
    </xf>
    <xf numFmtId="0" fontId="41" fillId="0" borderId="41" xfId="0" applyFont="1" applyFill="1" applyBorder="1" applyAlignment="1">
      <alignment horizontal="left" vertical="center" wrapText="1"/>
    </xf>
    <xf numFmtId="9" fontId="14" fillId="3" borderId="40" xfId="0" applyNumberFormat="1" applyFont="1" applyFill="1" applyBorder="1" applyAlignment="1">
      <alignment horizontal="center" vertical="center" wrapText="1"/>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14" fillId="3" borderId="86" xfId="0" applyNumberFormat="1" applyFont="1" applyFill="1" applyBorder="1" applyAlignment="1">
      <alignment horizontal="center" vertical="top" wrapText="1"/>
    </xf>
    <xf numFmtId="9" fontId="14" fillId="3" borderId="88" xfId="0" applyNumberFormat="1" applyFont="1" applyFill="1" applyBorder="1" applyAlignment="1">
      <alignment horizontal="center" vertical="top" wrapText="1"/>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0" fillId="0" borderId="1" xfId="0" applyBorder="1"/>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9" fontId="14" fillId="3" borderId="86" xfId="0" applyNumberFormat="1" applyFont="1" applyFill="1" applyBorder="1" applyAlignment="1">
      <alignment horizontal="left" vertical="center" wrapText="1"/>
    </xf>
    <xf numFmtId="9" fontId="14" fillId="3" borderId="87" xfId="0" applyNumberFormat="1" applyFont="1" applyFill="1" applyBorder="1" applyAlignment="1">
      <alignment horizontal="left" vertical="center" wrapText="1"/>
    </xf>
    <xf numFmtId="9" fontId="14" fillId="3" borderId="88" xfId="0" applyNumberFormat="1" applyFont="1" applyFill="1" applyBorder="1" applyAlignment="1">
      <alignment horizontal="left" vertical="center" wrapText="1"/>
    </xf>
    <xf numFmtId="9" fontId="14" fillId="3" borderId="86" xfId="0" applyNumberFormat="1" applyFont="1" applyFill="1" applyBorder="1" applyAlignment="1">
      <alignment horizontal="center" vertical="center" wrapText="1"/>
    </xf>
    <xf numFmtId="9" fontId="14" fillId="3" borderId="88" xfId="0" applyNumberFormat="1" applyFont="1" applyFill="1" applyBorder="1" applyAlignment="1">
      <alignment horizontal="center"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0" fontId="36" fillId="0" borderId="84" xfId="0" applyFont="1" applyFill="1" applyBorder="1" applyAlignment="1">
      <alignment vertical="center" wrapText="1"/>
    </xf>
    <xf numFmtId="0" fontId="36" fillId="0" borderId="85" xfId="0" applyFont="1" applyFill="1" applyBorder="1" applyAlignment="1">
      <alignment vertical="center"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1" fontId="17" fillId="3" borderId="1" xfId="0" applyNumberFormat="1" applyFont="1" applyFill="1" applyBorder="1" applyAlignment="1">
      <alignment horizontal="lef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0" fontId="32" fillId="6" borderId="84" xfId="0" applyFont="1" applyFill="1" applyBorder="1" applyAlignment="1">
      <alignment vertical="center" wrapText="1"/>
    </xf>
    <xf numFmtId="0" fontId="36" fillId="6" borderId="84" xfId="0" applyFont="1" applyFill="1" applyBorder="1" applyAlignment="1">
      <alignment vertical="center" wrapText="1"/>
    </xf>
    <xf numFmtId="0" fontId="36" fillId="6" borderId="85" xfId="0" applyFont="1" applyFill="1" applyBorder="1" applyAlignment="1">
      <alignment vertical="center" wrapText="1"/>
    </xf>
    <xf numFmtId="9" fontId="17" fillId="3" borderId="1" xfId="0" applyNumberFormat="1" applyFont="1" applyFill="1" applyBorder="1" applyAlignment="1">
      <alignment horizontal="left" vertical="center" wrapText="1"/>
    </xf>
    <xf numFmtId="0" fontId="32" fillId="6" borderId="85" xfId="0" applyFont="1" applyFill="1" applyBorder="1" applyAlignment="1">
      <alignment vertical="top"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0" fontId="36" fillId="0" borderId="83" xfId="0" applyFont="1" applyFill="1" applyBorder="1" applyAlignment="1">
      <alignment vertical="center" wrapText="1"/>
    </xf>
    <xf numFmtId="9" fontId="30" fillId="0" borderId="39" xfId="2" applyNumberFormat="1" applyFont="1" applyFill="1" applyBorder="1" applyAlignment="1">
      <alignment vertical="center" wrapText="1"/>
    </xf>
    <xf numFmtId="9" fontId="36" fillId="0" borderId="41" xfId="0"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9" fontId="0" fillId="0" borderId="86" xfId="0" applyNumberFormat="1" applyFill="1" applyBorder="1" applyAlignment="1">
      <alignment vertical="center" wrapText="1"/>
    </xf>
    <xf numFmtId="9" fontId="0" fillId="0" borderId="88" xfId="0" applyNumberFormat="1" applyFill="1" applyBorder="1" applyAlignment="1">
      <alignment vertical="center"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9" fontId="14" fillId="0" borderId="39" xfId="4" applyNumberFormat="1" applyFont="1" applyFill="1" applyBorder="1" applyAlignment="1">
      <alignment horizontal="left" vertical="center" wrapText="1"/>
    </xf>
    <xf numFmtId="9" fontId="14" fillId="0" borderId="40" xfId="4" applyNumberFormat="1" applyFont="1" applyFill="1" applyBorder="1" applyAlignment="1">
      <alignment horizontal="left" vertical="center" wrapText="1"/>
    </xf>
    <xf numFmtId="9" fontId="14" fillId="0" borderId="41" xfId="4" applyNumberFormat="1" applyFont="1" applyFill="1" applyBorder="1" applyAlignment="1">
      <alignment horizontal="left" vertical="center" wrapText="1"/>
    </xf>
    <xf numFmtId="9" fontId="29" fillId="0" borderId="39" xfId="4" applyNumberFormat="1" applyFill="1" applyBorder="1" applyAlignment="1">
      <alignment vertical="center" wrapText="1"/>
    </xf>
    <xf numFmtId="9" fontId="29" fillId="0" borderId="41" xfId="4" applyNumberFormat="1" applyFill="1" applyBorder="1" applyAlignment="1">
      <alignment vertical="center" wrapText="1"/>
    </xf>
    <xf numFmtId="0" fontId="32" fillId="0" borderId="39" xfId="0" applyFont="1" applyFill="1" applyBorder="1" applyAlignment="1">
      <alignment vertical="center" wrapText="1"/>
    </xf>
    <xf numFmtId="0" fontId="32" fillId="0" borderId="40" xfId="0" applyFont="1" applyFill="1" applyBorder="1" applyAlignment="1">
      <alignment vertical="center" wrapText="1"/>
    </xf>
    <xf numFmtId="0" fontId="32" fillId="0" borderId="68" xfId="0" applyFont="1" applyFill="1" applyBorder="1" applyAlignment="1">
      <alignment vertical="center" wrapText="1"/>
    </xf>
    <xf numFmtId="0" fontId="30" fillId="0" borderId="67" xfId="0" applyFont="1" applyFill="1" applyBorder="1" applyAlignment="1">
      <alignment vertical="center" wrapText="1"/>
    </xf>
    <xf numFmtId="0" fontId="30" fillId="0" borderId="41" xfId="0" applyFont="1" applyFill="1" applyBorder="1" applyAlignment="1">
      <alignment vertical="center" wrapText="1"/>
    </xf>
    <xf numFmtId="9" fontId="14" fillId="0" borderId="86" xfId="0" applyNumberFormat="1" applyFont="1" applyFill="1" applyBorder="1" applyAlignment="1">
      <alignment horizontal="left" vertical="center" wrapText="1"/>
    </xf>
    <xf numFmtId="9" fontId="14" fillId="0" borderId="87" xfId="0" applyNumberFormat="1" applyFont="1" applyFill="1" applyBorder="1" applyAlignment="1">
      <alignment horizontal="left" vertical="center" wrapText="1"/>
    </xf>
    <xf numFmtId="9" fontId="14" fillId="0" borderId="88" xfId="0" applyNumberFormat="1" applyFont="1" applyFill="1" applyBorder="1" applyAlignment="1">
      <alignment horizontal="left" vertical="center" wrapText="1"/>
    </xf>
    <xf numFmtId="9" fontId="14" fillId="0" borderId="39" xfId="4" applyNumberFormat="1" applyFont="1" applyFill="1" applyBorder="1" applyAlignment="1">
      <alignment horizontal="center" vertical="center" wrapText="1"/>
    </xf>
    <xf numFmtId="9" fontId="14" fillId="0" borderId="41" xfId="4" applyNumberFormat="1" applyFont="1" applyFill="1" applyBorder="1" applyAlignment="1">
      <alignment horizontal="center"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10" fontId="8" fillId="0" borderId="1" xfId="0" applyNumberFormat="1"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2" fillId="3" borderId="34" xfId="0" applyFont="1" applyFill="1" applyBorder="1" applyAlignment="1">
      <alignment horizontal="center" vertical="center"/>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cellXfs>
  <cellStyles count="5">
    <cellStyle name="Hipervínculo" xfId="2" builtinId="8"/>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topLeftCell="A3" workbookViewId="0">
      <selection activeCell="B8" sqref="B8"/>
    </sheetView>
  </sheetViews>
  <sheetFormatPr baseColWidth="10"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267"/>
      <c r="B1" s="276" t="s">
        <v>0</v>
      </c>
      <c r="C1" s="277"/>
      <c r="D1" s="277"/>
      <c r="E1" s="277"/>
      <c r="F1" s="277"/>
      <c r="G1" s="277"/>
      <c r="H1" s="277"/>
      <c r="I1" s="277"/>
      <c r="J1" s="277"/>
      <c r="K1" s="277"/>
      <c r="L1" s="277"/>
      <c r="M1" s="277"/>
      <c r="N1" s="277"/>
      <c r="O1" s="7" t="s">
        <v>1</v>
      </c>
      <c r="P1" s="8" t="s">
        <v>2</v>
      </c>
      <c r="Q1" s="9"/>
      <c r="R1" s="10"/>
    </row>
    <row r="2" spans="1:18" ht="22.5" customHeight="1">
      <c r="A2" s="268"/>
      <c r="B2" s="278"/>
      <c r="C2" s="278"/>
      <c r="D2" s="278"/>
      <c r="E2" s="278"/>
      <c r="F2" s="278"/>
      <c r="G2" s="278"/>
      <c r="H2" s="278"/>
      <c r="I2" s="278"/>
      <c r="J2" s="278"/>
      <c r="K2" s="278"/>
      <c r="L2" s="278"/>
      <c r="M2" s="278"/>
      <c r="N2" s="278"/>
      <c r="O2" s="12" t="s">
        <v>3</v>
      </c>
      <c r="P2" s="13">
        <v>4</v>
      </c>
      <c r="Q2" s="11"/>
      <c r="R2" s="14"/>
    </row>
    <row r="3" spans="1:18" ht="22.5" customHeight="1">
      <c r="A3" s="268"/>
      <c r="B3" s="278"/>
      <c r="C3" s="278"/>
      <c r="D3" s="278"/>
      <c r="E3" s="278"/>
      <c r="F3" s="278"/>
      <c r="G3" s="278"/>
      <c r="H3" s="278"/>
      <c r="I3" s="278"/>
      <c r="J3" s="278"/>
      <c r="K3" s="278"/>
      <c r="L3" s="278"/>
      <c r="M3" s="278"/>
      <c r="N3" s="278"/>
      <c r="O3" s="12" t="s">
        <v>4</v>
      </c>
      <c r="P3" s="179" t="s">
        <v>5</v>
      </c>
      <c r="Q3" s="11"/>
      <c r="R3" s="14"/>
    </row>
    <row r="4" spans="1:18" ht="22.5" customHeight="1">
      <c r="A4" s="269"/>
      <c r="B4" s="279"/>
      <c r="C4" s="279"/>
      <c r="D4" s="279"/>
      <c r="E4" s="279"/>
      <c r="F4" s="279"/>
      <c r="G4" s="279"/>
      <c r="H4" s="279"/>
      <c r="I4" s="279"/>
      <c r="J4" s="279"/>
      <c r="K4" s="279"/>
      <c r="L4" s="279"/>
      <c r="M4" s="279"/>
      <c r="N4" s="279"/>
      <c r="O4" s="16" t="s">
        <v>6</v>
      </c>
      <c r="P4" s="180"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270" t="s">
        <v>8</v>
      </c>
      <c r="B6" s="272" t="s">
        <v>9</v>
      </c>
      <c r="C6" s="272" t="s">
        <v>10</v>
      </c>
      <c r="D6" s="274"/>
      <c r="E6" s="272" t="s">
        <v>11</v>
      </c>
      <c r="F6" s="272" t="s">
        <v>12</v>
      </c>
      <c r="G6" s="272" t="s">
        <v>13</v>
      </c>
      <c r="H6" s="272" t="s">
        <v>14</v>
      </c>
      <c r="I6" s="272" t="s">
        <v>15</v>
      </c>
      <c r="J6" s="272" t="s">
        <v>16</v>
      </c>
      <c r="K6" s="272" t="s">
        <v>17</v>
      </c>
      <c r="L6" s="274"/>
      <c r="M6" s="274"/>
      <c r="N6" s="274"/>
      <c r="O6" s="274"/>
      <c r="P6" s="275"/>
      <c r="Q6" s="11"/>
      <c r="R6" s="14"/>
    </row>
    <row r="7" spans="1:18" ht="60" customHeight="1">
      <c r="A7" s="271"/>
      <c r="B7" s="273"/>
      <c r="C7" s="181" t="s">
        <v>18</v>
      </c>
      <c r="D7" s="181" t="s">
        <v>19</v>
      </c>
      <c r="E7" s="273"/>
      <c r="F7" s="273"/>
      <c r="G7" s="273"/>
      <c r="H7" s="273"/>
      <c r="I7" s="273"/>
      <c r="J7" s="273"/>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5"/>
  <sheetViews>
    <sheetView showGridLines="0" topLeftCell="A35" workbookViewId="0">
      <selection activeCell="F35" sqref="F35:H35"/>
    </sheetView>
  </sheetViews>
  <sheetFormatPr baseColWidth="10"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47</v>
      </c>
      <c r="C6" s="289"/>
      <c r="D6" s="289"/>
      <c r="E6" s="289"/>
      <c r="F6" s="289"/>
      <c r="G6" s="289"/>
      <c r="H6" s="289"/>
      <c r="I6" s="289"/>
      <c r="J6" s="289"/>
      <c r="K6" s="97"/>
      <c r="L6" s="14"/>
    </row>
    <row r="7" spans="1:12" ht="30" customHeight="1">
      <c r="A7" s="261" t="s">
        <v>190</v>
      </c>
      <c r="B7" s="300" t="s">
        <v>285</v>
      </c>
      <c r="C7" s="301"/>
      <c r="D7" s="301"/>
      <c r="E7" s="301"/>
      <c r="F7" s="301"/>
      <c r="G7" s="301"/>
      <c r="H7" s="301"/>
      <c r="I7" s="301"/>
      <c r="J7" s="324"/>
      <c r="K7" s="97"/>
      <c r="L7" s="14"/>
    </row>
    <row r="8" spans="1:12" ht="30" customHeight="1">
      <c r="A8" s="88" t="s">
        <v>310</v>
      </c>
      <c r="B8" s="297" t="s">
        <v>286</v>
      </c>
      <c r="C8" s="289"/>
      <c r="D8" s="289"/>
      <c r="E8" s="289"/>
      <c r="F8" s="289"/>
      <c r="G8" s="289"/>
      <c r="H8" s="289"/>
      <c r="I8" s="289"/>
      <c r="J8" s="289"/>
      <c r="K8" s="97"/>
      <c r="L8" s="14"/>
    </row>
    <row r="9" spans="1:12" ht="30" customHeight="1">
      <c r="A9" s="88" t="s">
        <v>311</v>
      </c>
      <c r="B9" s="90" t="s">
        <v>368</v>
      </c>
      <c r="C9" s="306" t="s">
        <v>369</v>
      </c>
      <c r="D9" s="307"/>
      <c r="E9" s="307"/>
      <c r="F9" s="307"/>
      <c r="G9" s="307"/>
      <c r="H9" s="307"/>
      <c r="I9" s="307"/>
      <c r="J9" s="308"/>
      <c r="K9" s="97"/>
      <c r="L9" s="14"/>
    </row>
    <row r="10" spans="1:12" ht="30" customHeight="1">
      <c r="A10" s="88" t="s">
        <v>314</v>
      </c>
      <c r="B10" s="297" t="s">
        <v>370</v>
      </c>
      <c r="C10" s="289"/>
      <c r="D10" s="289"/>
      <c r="E10" s="289"/>
      <c r="F10" s="289"/>
      <c r="G10" s="289"/>
      <c r="H10" s="289"/>
      <c r="I10" s="289"/>
      <c r="J10" s="289"/>
      <c r="K10" s="97"/>
      <c r="L10" s="14"/>
    </row>
    <row r="11" spans="1:12" ht="30" customHeight="1">
      <c r="A11" s="88" t="s">
        <v>316</v>
      </c>
      <c r="B11" s="297" t="s">
        <v>371</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372</v>
      </c>
      <c r="C15" s="289"/>
      <c r="D15" s="289"/>
      <c r="E15" s="289"/>
      <c r="F15" s="289"/>
      <c r="G15" s="289"/>
      <c r="H15" s="289"/>
      <c r="I15" s="289"/>
      <c r="J15" s="289"/>
      <c r="K15" s="97"/>
      <c r="L15" s="14"/>
    </row>
    <row r="16" spans="1:12" ht="30" customHeight="1">
      <c r="A16" s="88" t="s">
        <v>208</v>
      </c>
      <c r="B16" s="297" t="s">
        <v>373</v>
      </c>
      <c r="C16" s="289"/>
      <c r="D16" s="289"/>
      <c r="E16" s="289"/>
      <c r="F16" s="289"/>
      <c r="G16" s="289"/>
      <c r="H16" s="289"/>
      <c r="I16" s="289"/>
      <c r="J16" s="289"/>
      <c r="K16" s="97"/>
      <c r="L16" s="14"/>
    </row>
    <row r="17" spans="1:12" ht="30" customHeight="1">
      <c r="A17" s="88" t="s">
        <v>210</v>
      </c>
      <c r="B17" s="297" t="s">
        <v>333</v>
      </c>
      <c r="C17" s="289"/>
      <c r="D17" s="289"/>
      <c r="E17" s="289"/>
      <c r="F17" s="289"/>
      <c r="G17" s="289"/>
      <c r="H17" s="289"/>
      <c r="I17" s="289"/>
      <c r="J17" s="289"/>
      <c r="K17" s="97"/>
      <c r="L17" s="14"/>
    </row>
    <row r="18" spans="1:12" ht="30" customHeight="1">
      <c r="A18" s="88" t="s">
        <v>321</v>
      </c>
      <c r="B18" s="379">
        <v>1</v>
      </c>
      <c r="C18" s="289"/>
      <c r="D18" s="289"/>
      <c r="E18" s="289"/>
      <c r="F18" s="290"/>
      <c r="G18" s="289"/>
      <c r="H18" s="289"/>
      <c r="I18" s="289"/>
      <c r="J18" s="289"/>
      <c r="K18" s="97"/>
      <c r="L18" s="14"/>
    </row>
    <row r="19" spans="1:12" ht="30" customHeight="1">
      <c r="A19" s="88" t="s">
        <v>213</v>
      </c>
      <c r="B19" s="297" t="s">
        <v>253</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0"/>
      <c r="J24" s="20"/>
      <c r="K24" s="20"/>
      <c r="L24" s="14"/>
    </row>
    <row r="25" spans="1:12" ht="30"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409.5" customHeight="1">
      <c r="A30" s="109">
        <v>2024</v>
      </c>
      <c r="B30" s="110" t="s">
        <v>235</v>
      </c>
      <c r="C30" s="113">
        <v>1</v>
      </c>
      <c r="D30" s="199">
        <v>1</v>
      </c>
      <c r="E30" s="192">
        <f>IFERROR(IF(D30/C30&gt;100%,100%,D30/C30),0)</f>
        <v>1</v>
      </c>
      <c r="F30" s="340" t="s">
        <v>374</v>
      </c>
      <c r="G30" s="376"/>
      <c r="H30" s="341"/>
      <c r="I30" s="377" t="s">
        <v>375</v>
      </c>
      <c r="J30" s="378"/>
      <c r="K30" s="97"/>
      <c r="L30" s="14"/>
    </row>
    <row r="31" spans="1:12" ht="409.5" customHeight="1">
      <c r="A31" s="109">
        <v>2024</v>
      </c>
      <c r="B31" s="110" t="s">
        <v>238</v>
      </c>
      <c r="C31" s="113">
        <v>1</v>
      </c>
      <c r="D31" s="199">
        <v>1</v>
      </c>
      <c r="E31" s="192">
        <f t="shared" ref="E31:E45" si="0">IFERROR(IF(D31/C31&gt;100%,100%,D31/C31),0)</f>
        <v>1</v>
      </c>
      <c r="F31" s="340" t="s">
        <v>376</v>
      </c>
      <c r="G31" s="376"/>
      <c r="H31" s="341"/>
      <c r="I31" s="377" t="s">
        <v>375</v>
      </c>
      <c r="J31" s="378"/>
      <c r="K31" s="97"/>
      <c r="L31" s="14"/>
    </row>
    <row r="32" spans="1:12" ht="409.5" customHeight="1">
      <c r="A32" s="109">
        <v>2025</v>
      </c>
      <c r="B32" s="110" t="s">
        <v>240</v>
      </c>
      <c r="C32" s="113">
        <v>1</v>
      </c>
      <c r="D32" s="199">
        <v>1</v>
      </c>
      <c r="E32" s="192">
        <f t="shared" si="0"/>
        <v>1</v>
      </c>
      <c r="F32" s="340" t="s">
        <v>377</v>
      </c>
      <c r="G32" s="376"/>
      <c r="H32" s="341"/>
      <c r="I32" s="377" t="s">
        <v>375</v>
      </c>
      <c r="J32" s="378"/>
      <c r="K32" s="97"/>
      <c r="L32" s="14"/>
    </row>
    <row r="33" spans="1:12" ht="364.5" customHeight="1">
      <c r="A33" s="109">
        <v>2025</v>
      </c>
      <c r="B33" s="110" t="s">
        <v>242</v>
      </c>
      <c r="C33" s="113">
        <v>1</v>
      </c>
      <c r="D33" s="112">
        <v>1</v>
      </c>
      <c r="E33" s="192">
        <f t="shared" si="0"/>
        <v>1</v>
      </c>
      <c r="F33" s="360" t="s">
        <v>378</v>
      </c>
      <c r="G33" s="361"/>
      <c r="H33" s="362"/>
      <c r="I33" s="358" t="s">
        <v>379</v>
      </c>
      <c r="J33" s="359"/>
      <c r="K33" s="97"/>
      <c r="L33" s="140"/>
    </row>
    <row r="34" spans="1:12" ht="405.75" customHeight="1">
      <c r="A34" s="109">
        <v>2025</v>
      </c>
      <c r="B34" s="110" t="s">
        <v>235</v>
      </c>
      <c r="C34" s="113">
        <v>1</v>
      </c>
      <c r="D34" s="112">
        <v>1</v>
      </c>
      <c r="E34" s="192">
        <f t="shared" si="0"/>
        <v>1</v>
      </c>
      <c r="F34" s="360" t="s">
        <v>380</v>
      </c>
      <c r="G34" s="361"/>
      <c r="H34" s="362"/>
      <c r="I34" s="358" t="s">
        <v>379</v>
      </c>
      <c r="J34" s="359"/>
      <c r="K34" s="97"/>
      <c r="L34" s="14"/>
    </row>
    <row r="35" spans="1:12" ht="314.25" customHeight="1">
      <c r="A35" s="109">
        <v>2025</v>
      </c>
      <c r="B35" s="110" t="s">
        <v>238</v>
      </c>
      <c r="C35" s="113">
        <v>1</v>
      </c>
      <c r="D35" s="112">
        <v>1</v>
      </c>
      <c r="E35" s="192">
        <f t="shared" si="0"/>
        <v>1</v>
      </c>
      <c r="F35" s="333" t="s">
        <v>381</v>
      </c>
      <c r="G35" s="334"/>
      <c r="H35" s="335"/>
      <c r="I35" s="365" t="s">
        <v>379</v>
      </c>
      <c r="J35" s="366"/>
      <c r="K35" s="97"/>
      <c r="L35" s="14"/>
    </row>
    <row r="36" spans="1:12" ht="18.75" customHeight="1">
      <c r="A36" s="109">
        <v>2026</v>
      </c>
      <c r="B36" s="110" t="s">
        <v>240</v>
      </c>
      <c r="C36" s="113">
        <v>1</v>
      </c>
      <c r="D36" s="112"/>
      <c r="E36" s="192">
        <f t="shared" si="0"/>
        <v>0</v>
      </c>
      <c r="F36" s="285"/>
      <c r="G36" s="286"/>
      <c r="H36" s="287"/>
      <c r="I36" s="283"/>
      <c r="J36" s="284"/>
      <c r="K36" s="97"/>
      <c r="L36" s="14"/>
    </row>
    <row r="37" spans="1:12" ht="18.75" customHeight="1">
      <c r="A37" s="109">
        <v>2026</v>
      </c>
      <c r="B37" s="110" t="s">
        <v>242</v>
      </c>
      <c r="C37" s="113">
        <v>1</v>
      </c>
      <c r="D37" s="112"/>
      <c r="E37" s="192">
        <f t="shared" si="0"/>
        <v>0</v>
      </c>
      <c r="F37" s="285"/>
      <c r="G37" s="286"/>
      <c r="H37" s="287"/>
      <c r="I37" s="283"/>
      <c r="J37" s="284"/>
      <c r="K37" s="97"/>
      <c r="L37" s="14"/>
    </row>
    <row r="38" spans="1:12" ht="18.75" customHeight="1">
      <c r="A38" s="109">
        <v>2026</v>
      </c>
      <c r="B38" s="110" t="s">
        <v>235</v>
      </c>
      <c r="C38" s="113">
        <v>1</v>
      </c>
      <c r="D38" s="112"/>
      <c r="E38" s="192">
        <f t="shared" si="0"/>
        <v>0</v>
      </c>
      <c r="F38" s="285"/>
      <c r="G38" s="286"/>
      <c r="H38" s="287"/>
      <c r="I38" s="283"/>
      <c r="J38" s="284"/>
      <c r="K38" s="97"/>
      <c r="L38" s="14"/>
    </row>
    <row r="39" spans="1:12" ht="18.75" customHeight="1">
      <c r="A39" s="109">
        <v>2026</v>
      </c>
      <c r="B39" s="110" t="s">
        <v>238</v>
      </c>
      <c r="C39" s="113">
        <v>1</v>
      </c>
      <c r="D39" s="112"/>
      <c r="E39" s="192">
        <f t="shared" si="0"/>
        <v>0</v>
      </c>
      <c r="F39" s="285"/>
      <c r="G39" s="286"/>
      <c r="H39" s="287"/>
      <c r="I39" s="283"/>
      <c r="J39" s="284"/>
      <c r="K39" s="97"/>
      <c r="L39" s="14"/>
    </row>
    <row r="40" spans="1:12" ht="18.75" customHeight="1">
      <c r="A40" s="109">
        <v>2027</v>
      </c>
      <c r="B40" s="110" t="s">
        <v>240</v>
      </c>
      <c r="C40" s="113">
        <v>1</v>
      </c>
      <c r="D40" s="112"/>
      <c r="E40" s="192">
        <f t="shared" si="0"/>
        <v>0</v>
      </c>
      <c r="F40" s="285"/>
      <c r="G40" s="286"/>
      <c r="H40" s="287"/>
      <c r="I40" s="283"/>
      <c r="J40" s="284"/>
      <c r="K40" s="97"/>
      <c r="L40" s="14"/>
    </row>
    <row r="41" spans="1:12" ht="18.75" customHeight="1">
      <c r="A41" s="109">
        <v>2027</v>
      </c>
      <c r="B41" s="110" t="s">
        <v>242</v>
      </c>
      <c r="C41" s="113">
        <v>1</v>
      </c>
      <c r="D41" s="112"/>
      <c r="E41" s="192">
        <f t="shared" si="0"/>
        <v>0</v>
      </c>
      <c r="F41" s="285"/>
      <c r="G41" s="286"/>
      <c r="H41" s="287"/>
      <c r="I41" s="283"/>
      <c r="J41" s="284"/>
      <c r="K41" s="97"/>
      <c r="L41" s="14"/>
    </row>
    <row r="42" spans="1:12" ht="18.75" customHeight="1">
      <c r="A42" s="109">
        <v>2027</v>
      </c>
      <c r="B42" s="110" t="s">
        <v>235</v>
      </c>
      <c r="C42" s="113">
        <v>1</v>
      </c>
      <c r="D42" s="112"/>
      <c r="E42" s="192">
        <f t="shared" si="0"/>
        <v>0</v>
      </c>
      <c r="F42" s="285"/>
      <c r="G42" s="286"/>
      <c r="H42" s="287"/>
      <c r="I42" s="283"/>
      <c r="J42" s="284"/>
      <c r="K42" s="97"/>
      <c r="L42" s="14"/>
    </row>
    <row r="43" spans="1:12" ht="18.75" customHeight="1">
      <c r="A43" s="109">
        <v>2027</v>
      </c>
      <c r="B43" s="110" t="s">
        <v>238</v>
      </c>
      <c r="C43" s="113">
        <v>1</v>
      </c>
      <c r="D43" s="112"/>
      <c r="E43" s="192">
        <f t="shared" si="0"/>
        <v>0</v>
      </c>
      <c r="F43" s="285"/>
      <c r="G43" s="286"/>
      <c r="H43" s="287"/>
      <c r="I43" s="283"/>
      <c r="J43" s="284"/>
      <c r="K43" s="97"/>
      <c r="L43" s="14"/>
    </row>
    <row r="44" spans="1:12" ht="18.75" customHeight="1">
      <c r="A44" s="109">
        <v>2028</v>
      </c>
      <c r="B44" s="110" t="s">
        <v>240</v>
      </c>
      <c r="C44" s="113">
        <v>1</v>
      </c>
      <c r="D44" s="112"/>
      <c r="E44" s="192">
        <f t="shared" si="0"/>
        <v>0</v>
      </c>
      <c r="F44" s="285"/>
      <c r="G44" s="286"/>
      <c r="H44" s="287"/>
      <c r="I44" s="283"/>
      <c r="J44" s="284"/>
      <c r="K44" s="97"/>
      <c r="L44" s="14"/>
    </row>
    <row r="45" spans="1:12" ht="18.75" customHeight="1">
      <c r="A45" s="109">
        <v>2028</v>
      </c>
      <c r="B45" s="110" t="s">
        <v>242</v>
      </c>
      <c r="C45" s="113">
        <v>1</v>
      </c>
      <c r="D45" s="112"/>
      <c r="E45" s="192">
        <f t="shared" si="0"/>
        <v>0</v>
      </c>
      <c r="F45" s="285"/>
      <c r="G45" s="286"/>
      <c r="H45" s="287"/>
      <c r="I45" s="283"/>
      <c r="J45" s="284"/>
      <c r="K45" s="141"/>
      <c r="L45" s="56"/>
    </row>
  </sheetData>
  <mergeCells count="51">
    <mergeCell ref="C1:H4"/>
    <mergeCell ref="C9:J9"/>
    <mergeCell ref="B13:J13"/>
    <mergeCell ref="B6:J6"/>
    <mergeCell ref="B21:G21"/>
    <mergeCell ref="B8:J8"/>
    <mergeCell ref="B10:J10"/>
    <mergeCell ref="B11:J11"/>
    <mergeCell ref="B12:J12"/>
    <mergeCell ref="B14:J14"/>
    <mergeCell ref="B15:J15"/>
    <mergeCell ref="B16:J16"/>
    <mergeCell ref="B17:J17"/>
    <mergeCell ref="B18:J18"/>
    <mergeCell ref="B19:J19"/>
    <mergeCell ref="B7:J7"/>
    <mergeCell ref="A28:J28"/>
    <mergeCell ref="F29:H29"/>
    <mergeCell ref="I29:J29"/>
    <mergeCell ref="F31:H31"/>
    <mergeCell ref="I31:J31"/>
    <mergeCell ref="F30:H30"/>
    <mergeCell ref="I30:J30"/>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5"/>
  <sheetViews>
    <sheetView showGridLines="0" topLeftCell="A34" workbookViewId="0">
      <selection activeCell="F42" sqref="F42:H4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47</v>
      </c>
      <c r="C6" s="289"/>
      <c r="D6" s="289"/>
      <c r="E6" s="289"/>
      <c r="F6" s="289"/>
      <c r="G6" s="289"/>
      <c r="H6" s="289"/>
      <c r="I6" s="289"/>
      <c r="J6" s="289"/>
      <c r="K6" s="97"/>
      <c r="L6" s="14"/>
    </row>
    <row r="7" spans="1:12" ht="30" customHeight="1">
      <c r="A7" s="261" t="s">
        <v>190</v>
      </c>
      <c r="B7" s="300" t="s">
        <v>285</v>
      </c>
      <c r="C7" s="301"/>
      <c r="D7" s="301"/>
      <c r="E7" s="301"/>
      <c r="F7" s="301"/>
      <c r="G7" s="301"/>
      <c r="H7" s="301"/>
      <c r="I7" s="301"/>
      <c r="J7" s="324"/>
      <c r="K7" s="97"/>
      <c r="L7" s="14"/>
    </row>
    <row r="8" spans="1:12" ht="30" customHeight="1">
      <c r="A8" s="88" t="s">
        <v>310</v>
      </c>
      <c r="B8" s="297" t="s">
        <v>286</v>
      </c>
      <c r="C8" s="289"/>
      <c r="D8" s="289"/>
      <c r="E8" s="289"/>
      <c r="F8" s="289"/>
      <c r="G8" s="289"/>
      <c r="H8" s="289"/>
      <c r="I8" s="289"/>
      <c r="J8" s="289"/>
      <c r="K8" s="97"/>
      <c r="L8" s="14"/>
    </row>
    <row r="9" spans="1:12" ht="30" customHeight="1">
      <c r="A9" s="88" t="s">
        <v>311</v>
      </c>
      <c r="B9" s="90" t="s">
        <v>382</v>
      </c>
      <c r="C9" s="314" t="s">
        <v>383</v>
      </c>
      <c r="D9" s="315"/>
      <c r="E9" s="315"/>
      <c r="F9" s="315"/>
      <c r="G9" s="315"/>
      <c r="H9" s="315"/>
      <c r="I9" s="315"/>
      <c r="J9" s="316"/>
      <c r="K9" s="97"/>
      <c r="L9" s="14"/>
    </row>
    <row r="10" spans="1:12" ht="30" customHeight="1">
      <c r="A10" s="88" t="s">
        <v>314</v>
      </c>
      <c r="B10" s="297" t="s">
        <v>384</v>
      </c>
      <c r="C10" s="289"/>
      <c r="D10" s="289"/>
      <c r="E10" s="289"/>
      <c r="F10" s="289"/>
      <c r="G10" s="289"/>
      <c r="H10" s="289"/>
      <c r="I10" s="289"/>
      <c r="J10" s="289"/>
      <c r="K10" s="97"/>
      <c r="L10" s="14"/>
    </row>
    <row r="11" spans="1:12" ht="30" customHeight="1">
      <c r="A11" s="88" t="s">
        <v>316</v>
      </c>
      <c r="B11" s="297" t="s">
        <v>385</v>
      </c>
      <c r="C11" s="289"/>
      <c r="D11" s="289"/>
      <c r="E11" s="289"/>
      <c r="F11" s="289"/>
      <c r="G11" s="289"/>
      <c r="H11" s="289"/>
      <c r="I11" s="289"/>
      <c r="J11" s="289"/>
      <c r="K11" s="97"/>
      <c r="L11" s="14"/>
    </row>
    <row r="12" spans="1:12" ht="30" customHeight="1">
      <c r="A12" s="88" t="s">
        <v>200</v>
      </c>
      <c r="B12" s="297" t="s">
        <v>386</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387</v>
      </c>
      <c r="C15" s="289"/>
      <c r="D15" s="289"/>
      <c r="E15" s="289"/>
      <c r="F15" s="289"/>
      <c r="G15" s="289"/>
      <c r="H15" s="289"/>
      <c r="I15" s="289"/>
      <c r="J15" s="289"/>
      <c r="K15" s="97"/>
      <c r="L15" s="14"/>
    </row>
    <row r="16" spans="1:12" ht="30" customHeight="1">
      <c r="A16" s="88" t="s">
        <v>208</v>
      </c>
      <c r="B16" s="297" t="s">
        <v>388</v>
      </c>
      <c r="C16" s="289"/>
      <c r="D16" s="289"/>
      <c r="E16" s="289"/>
      <c r="F16" s="289"/>
      <c r="G16" s="289"/>
      <c r="H16" s="289"/>
      <c r="I16" s="289"/>
      <c r="J16" s="289"/>
      <c r="K16" s="97"/>
      <c r="L16" s="14"/>
    </row>
    <row r="17" spans="1:12" ht="30" customHeight="1">
      <c r="A17" s="88" t="s">
        <v>210</v>
      </c>
      <c r="B17" s="297" t="s">
        <v>333</v>
      </c>
      <c r="C17" s="289"/>
      <c r="D17" s="289"/>
      <c r="E17" s="289"/>
      <c r="F17" s="289"/>
      <c r="G17" s="289"/>
      <c r="H17" s="289"/>
      <c r="I17" s="289"/>
      <c r="J17" s="289"/>
      <c r="K17" s="97"/>
      <c r="L17" s="14"/>
    </row>
    <row r="18" spans="1:12" ht="30" customHeight="1">
      <c r="A18" s="88" t="s">
        <v>321</v>
      </c>
      <c r="B18" s="297" t="s">
        <v>389</v>
      </c>
      <c r="C18" s="372"/>
      <c r="D18" s="372"/>
      <c r="E18" s="372"/>
      <c r="F18" s="372"/>
      <c r="G18" s="372"/>
      <c r="H18" s="372"/>
      <c r="I18" s="372"/>
      <c r="J18" s="372"/>
      <c r="K18" s="97"/>
      <c r="L18" s="14"/>
    </row>
    <row r="19" spans="1:12" ht="30" customHeight="1">
      <c r="A19" s="88" t="s">
        <v>213</v>
      </c>
      <c r="B19" s="297" t="s">
        <v>253</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0"/>
      <c r="J24" s="20"/>
      <c r="K24" s="20"/>
      <c r="L24" s="14"/>
    </row>
    <row r="25" spans="1:12" ht="30"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252.75" customHeight="1">
      <c r="A30" s="109">
        <v>2024</v>
      </c>
      <c r="B30" s="110" t="s">
        <v>235</v>
      </c>
      <c r="C30" s="113">
        <v>1</v>
      </c>
      <c r="D30" s="199">
        <v>1</v>
      </c>
      <c r="E30" s="192">
        <f>IFERROR(IF(D30/C30&gt;100%,100%,D30/C30),0)</f>
        <v>1</v>
      </c>
      <c r="F30" s="338" t="s">
        <v>390</v>
      </c>
      <c r="G30" s="339"/>
      <c r="H30" s="380"/>
      <c r="I30" s="377" t="s">
        <v>391</v>
      </c>
      <c r="J30" s="378"/>
      <c r="K30" s="97"/>
      <c r="L30" s="14"/>
    </row>
    <row r="31" spans="1:12" ht="127.5" customHeight="1">
      <c r="A31" s="109">
        <v>2024</v>
      </c>
      <c r="B31" s="110" t="s">
        <v>238</v>
      </c>
      <c r="C31" s="113">
        <v>1</v>
      </c>
      <c r="D31" s="199">
        <v>1</v>
      </c>
      <c r="E31" s="192">
        <f t="shared" ref="E31:E45" si="0">IFERROR(IF(D31/C31&gt;100%,100%,D31/C31),0)</f>
        <v>1</v>
      </c>
      <c r="F31" s="338" t="s">
        <v>392</v>
      </c>
      <c r="G31" s="339"/>
      <c r="H31" s="380"/>
      <c r="I31" s="377" t="s">
        <v>391</v>
      </c>
      <c r="J31" s="378"/>
      <c r="K31" s="97"/>
      <c r="L31" s="14"/>
    </row>
    <row r="32" spans="1:12" ht="98.25" customHeight="1">
      <c r="A32" s="109">
        <v>2025</v>
      </c>
      <c r="B32" s="110" t="s">
        <v>240</v>
      </c>
      <c r="C32" s="113">
        <v>1</v>
      </c>
      <c r="D32" s="199">
        <v>1</v>
      </c>
      <c r="E32" s="192">
        <f t="shared" si="0"/>
        <v>1</v>
      </c>
      <c r="F32" s="338" t="s">
        <v>393</v>
      </c>
      <c r="G32" s="339"/>
      <c r="H32" s="380"/>
      <c r="I32" s="377" t="s">
        <v>391</v>
      </c>
      <c r="J32" s="378"/>
      <c r="K32" s="97"/>
      <c r="L32" s="14"/>
    </row>
    <row r="33" spans="1:12" ht="95.25" customHeight="1">
      <c r="A33" s="109">
        <v>2025</v>
      </c>
      <c r="B33" s="110" t="s">
        <v>242</v>
      </c>
      <c r="C33" s="113">
        <v>1</v>
      </c>
      <c r="D33" s="199">
        <v>1</v>
      </c>
      <c r="E33" s="192">
        <f t="shared" si="0"/>
        <v>1</v>
      </c>
      <c r="F33" s="330" t="s">
        <v>394</v>
      </c>
      <c r="G33" s="331"/>
      <c r="H33" s="332"/>
      <c r="I33" s="358" t="s">
        <v>391</v>
      </c>
      <c r="J33" s="359"/>
      <c r="K33" s="97"/>
      <c r="L33" s="140"/>
    </row>
    <row r="34" spans="1:12" ht="99.75" customHeight="1">
      <c r="A34" s="109">
        <v>2025</v>
      </c>
      <c r="B34" s="110" t="s">
        <v>235</v>
      </c>
      <c r="C34" s="113">
        <v>1</v>
      </c>
      <c r="D34" s="230">
        <v>1</v>
      </c>
      <c r="E34" s="192">
        <f t="shared" si="0"/>
        <v>1</v>
      </c>
      <c r="F34" s="326" t="s">
        <v>395</v>
      </c>
      <c r="G34" s="327"/>
      <c r="H34" s="328"/>
      <c r="I34" s="363" t="s">
        <v>391</v>
      </c>
      <c r="J34" s="364"/>
      <c r="K34" s="97"/>
      <c r="L34" s="14"/>
    </row>
    <row r="35" spans="1:12" ht="116.25" customHeight="1">
      <c r="A35" s="109">
        <v>2025</v>
      </c>
      <c r="B35" s="110" t="s">
        <v>238</v>
      </c>
      <c r="C35" s="113">
        <v>1</v>
      </c>
      <c r="D35" s="230">
        <v>1</v>
      </c>
      <c r="E35" s="192">
        <f t="shared" si="0"/>
        <v>1</v>
      </c>
      <c r="F35" s="285" t="s">
        <v>396</v>
      </c>
      <c r="G35" s="286"/>
      <c r="H35" s="287"/>
      <c r="I35" s="365" t="s">
        <v>391</v>
      </c>
      <c r="J35" s="366"/>
      <c r="K35" s="97"/>
      <c r="L35" s="14"/>
    </row>
    <row r="36" spans="1:12" ht="18.75" customHeight="1">
      <c r="A36" s="109">
        <v>2026</v>
      </c>
      <c r="B36" s="110" t="s">
        <v>240</v>
      </c>
      <c r="C36" s="113">
        <v>1</v>
      </c>
      <c r="D36" s="230"/>
      <c r="E36" s="192">
        <f t="shared" si="0"/>
        <v>0</v>
      </c>
      <c r="F36" s="285"/>
      <c r="G36" s="286"/>
      <c r="H36" s="287"/>
      <c r="I36" s="283"/>
      <c r="J36" s="284"/>
      <c r="K36" s="97"/>
      <c r="L36" s="14"/>
    </row>
    <row r="37" spans="1:12" ht="18.75" customHeight="1">
      <c r="A37" s="109">
        <v>2026</v>
      </c>
      <c r="B37" s="110" t="s">
        <v>242</v>
      </c>
      <c r="C37" s="113">
        <v>1</v>
      </c>
      <c r="D37" s="230"/>
      <c r="E37" s="192">
        <f t="shared" si="0"/>
        <v>0</v>
      </c>
      <c r="F37" s="285"/>
      <c r="G37" s="286"/>
      <c r="H37" s="287"/>
      <c r="I37" s="283"/>
      <c r="J37" s="284"/>
      <c r="K37" s="97"/>
      <c r="L37" s="14"/>
    </row>
    <row r="38" spans="1:12" ht="18.75" customHeight="1">
      <c r="A38" s="109">
        <v>2026</v>
      </c>
      <c r="B38" s="110" t="s">
        <v>235</v>
      </c>
      <c r="C38" s="113">
        <v>1</v>
      </c>
      <c r="D38" s="230"/>
      <c r="E38" s="192">
        <f t="shared" si="0"/>
        <v>0</v>
      </c>
      <c r="F38" s="285"/>
      <c r="G38" s="286"/>
      <c r="H38" s="287"/>
      <c r="I38" s="283"/>
      <c r="J38" s="284"/>
      <c r="K38" s="97"/>
      <c r="L38" s="14"/>
    </row>
    <row r="39" spans="1:12" ht="18.75" customHeight="1">
      <c r="A39" s="109">
        <v>2026</v>
      </c>
      <c r="B39" s="110" t="s">
        <v>238</v>
      </c>
      <c r="C39" s="113">
        <v>1</v>
      </c>
      <c r="D39" s="230"/>
      <c r="E39" s="192">
        <f t="shared" si="0"/>
        <v>0</v>
      </c>
      <c r="F39" s="285"/>
      <c r="G39" s="286"/>
      <c r="H39" s="287"/>
      <c r="I39" s="283"/>
      <c r="J39" s="284"/>
      <c r="K39" s="97"/>
      <c r="L39" s="14"/>
    </row>
    <row r="40" spans="1:12" ht="18.75" customHeight="1">
      <c r="A40" s="109">
        <v>2027</v>
      </c>
      <c r="B40" s="110" t="s">
        <v>240</v>
      </c>
      <c r="C40" s="113">
        <v>1</v>
      </c>
      <c r="D40" s="230"/>
      <c r="E40" s="192">
        <f t="shared" si="0"/>
        <v>0</v>
      </c>
      <c r="F40" s="285"/>
      <c r="G40" s="286"/>
      <c r="H40" s="287"/>
      <c r="I40" s="283"/>
      <c r="J40" s="284"/>
      <c r="K40" s="97"/>
      <c r="L40" s="14"/>
    </row>
    <row r="41" spans="1:12" ht="18.75" customHeight="1">
      <c r="A41" s="109">
        <v>2027</v>
      </c>
      <c r="B41" s="110" t="s">
        <v>242</v>
      </c>
      <c r="C41" s="113">
        <v>1</v>
      </c>
      <c r="D41" s="230"/>
      <c r="E41" s="192">
        <f t="shared" si="0"/>
        <v>0</v>
      </c>
      <c r="F41" s="285"/>
      <c r="G41" s="286"/>
      <c r="H41" s="287"/>
      <c r="I41" s="283"/>
      <c r="J41" s="284"/>
      <c r="K41" s="97"/>
      <c r="L41" s="14"/>
    </row>
    <row r="42" spans="1:12" ht="18.75" customHeight="1">
      <c r="A42" s="109">
        <v>2027</v>
      </c>
      <c r="B42" s="110" t="s">
        <v>235</v>
      </c>
      <c r="C42" s="113">
        <v>1</v>
      </c>
      <c r="D42" s="230"/>
      <c r="E42" s="192">
        <f t="shared" si="0"/>
        <v>0</v>
      </c>
      <c r="F42" s="285"/>
      <c r="G42" s="286"/>
      <c r="H42" s="287"/>
      <c r="I42" s="283"/>
      <c r="J42" s="284"/>
      <c r="K42" s="97"/>
      <c r="L42" s="14"/>
    </row>
    <row r="43" spans="1:12" ht="18.75" customHeight="1">
      <c r="A43" s="109">
        <v>2027</v>
      </c>
      <c r="B43" s="110" t="s">
        <v>238</v>
      </c>
      <c r="C43" s="113">
        <v>1</v>
      </c>
      <c r="D43" s="230"/>
      <c r="E43" s="192">
        <f t="shared" si="0"/>
        <v>0</v>
      </c>
      <c r="F43" s="285"/>
      <c r="G43" s="286"/>
      <c r="H43" s="287"/>
      <c r="I43" s="283"/>
      <c r="J43" s="284"/>
      <c r="K43" s="97"/>
      <c r="L43" s="14"/>
    </row>
    <row r="44" spans="1:12" ht="18.75" customHeight="1">
      <c r="A44" s="109">
        <v>2028</v>
      </c>
      <c r="B44" s="110" t="s">
        <v>240</v>
      </c>
      <c r="C44" s="113">
        <v>1</v>
      </c>
      <c r="D44" s="230"/>
      <c r="E44" s="192">
        <f t="shared" si="0"/>
        <v>0</v>
      </c>
      <c r="F44" s="285"/>
      <c r="G44" s="286"/>
      <c r="H44" s="287"/>
      <c r="I44" s="283"/>
      <c r="J44" s="284"/>
      <c r="K44" s="97"/>
      <c r="L44" s="14"/>
    </row>
    <row r="45" spans="1:12" ht="18.75" customHeight="1">
      <c r="A45" s="109">
        <v>2028</v>
      </c>
      <c r="B45" s="110" t="s">
        <v>242</v>
      </c>
      <c r="C45" s="113">
        <v>1</v>
      </c>
      <c r="D45" s="230"/>
      <c r="E45" s="192">
        <f t="shared" si="0"/>
        <v>0</v>
      </c>
      <c r="F45" s="285"/>
      <c r="G45" s="286"/>
      <c r="H45" s="287"/>
      <c r="I45" s="283"/>
      <c r="J45" s="284"/>
      <c r="K45" s="141"/>
      <c r="L45" s="56"/>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9"/>
  <sheetViews>
    <sheetView showGridLines="0" workbookViewId="0">
      <selection activeCell="D35" sqref="D35"/>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147</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310</v>
      </c>
      <c r="B8" s="314" t="s">
        <v>397</v>
      </c>
      <c r="C8" s="315"/>
      <c r="D8" s="315"/>
      <c r="E8" s="315"/>
      <c r="F8" s="315"/>
      <c r="G8" s="315"/>
      <c r="H8" s="315"/>
      <c r="I8" s="315"/>
      <c r="J8" s="316"/>
      <c r="K8" s="97"/>
      <c r="L8" s="14"/>
    </row>
    <row r="9" spans="1:12" ht="30" customHeight="1">
      <c r="A9" s="88" t="s">
        <v>311</v>
      </c>
      <c r="B9" s="90" t="s">
        <v>398</v>
      </c>
      <c r="C9" s="381" t="s">
        <v>399</v>
      </c>
      <c r="D9" s="382"/>
      <c r="E9" s="382"/>
      <c r="F9" s="382"/>
      <c r="G9" s="382"/>
      <c r="H9" s="382"/>
      <c r="I9" s="382"/>
      <c r="J9" s="383"/>
      <c r="K9" s="97"/>
      <c r="L9" s="14"/>
    </row>
    <row r="10" spans="1:12" ht="30" customHeight="1">
      <c r="A10" s="88" t="s">
        <v>314</v>
      </c>
      <c r="B10" s="297" t="s">
        <v>400</v>
      </c>
      <c r="C10" s="289"/>
      <c r="D10" s="289"/>
      <c r="E10" s="289"/>
      <c r="F10" s="289"/>
      <c r="G10" s="289"/>
      <c r="H10" s="289"/>
      <c r="I10" s="289"/>
      <c r="J10" s="289"/>
      <c r="K10" s="97"/>
      <c r="L10" s="14"/>
    </row>
    <row r="11" spans="1:12" ht="30" customHeight="1">
      <c r="A11" s="88" t="s">
        <v>316</v>
      </c>
      <c r="B11" s="297" t="s">
        <v>401</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402</v>
      </c>
      <c r="C15" s="289"/>
      <c r="D15" s="289"/>
      <c r="E15" s="289"/>
      <c r="F15" s="289"/>
      <c r="G15" s="289"/>
      <c r="H15" s="289"/>
      <c r="I15" s="289"/>
      <c r="J15" s="289"/>
      <c r="K15" s="97"/>
      <c r="L15" s="14"/>
    </row>
    <row r="16" spans="1:12" ht="30" customHeight="1">
      <c r="A16" s="88" t="s">
        <v>208</v>
      </c>
      <c r="B16" s="297" t="s">
        <v>403</v>
      </c>
      <c r="C16" s="289"/>
      <c r="D16" s="289"/>
      <c r="E16" s="289"/>
      <c r="F16" s="289"/>
      <c r="G16" s="289"/>
      <c r="H16" s="289"/>
      <c r="I16" s="289"/>
      <c r="J16" s="289"/>
      <c r="K16" s="97"/>
      <c r="L16" s="14"/>
    </row>
    <row r="17" spans="1:12" ht="30" customHeight="1">
      <c r="A17" s="88" t="s">
        <v>210</v>
      </c>
      <c r="B17" s="297" t="s">
        <v>145</v>
      </c>
      <c r="C17" s="289"/>
      <c r="D17" s="289"/>
      <c r="E17" s="289"/>
      <c r="F17" s="289"/>
      <c r="G17" s="289"/>
      <c r="H17" s="289"/>
      <c r="I17" s="289"/>
      <c r="J17" s="289"/>
      <c r="K17" s="97"/>
      <c r="L17" s="14"/>
    </row>
    <row r="18" spans="1:12" ht="30" customHeight="1">
      <c r="A18" s="88" t="s">
        <v>321</v>
      </c>
      <c r="B18" s="297" t="s">
        <v>404</v>
      </c>
      <c r="C18" s="289"/>
      <c r="D18" s="289"/>
      <c r="E18" s="289"/>
      <c r="F18" s="290"/>
      <c r="G18" s="289"/>
      <c r="H18" s="289"/>
      <c r="I18" s="289"/>
      <c r="J18" s="289"/>
      <c r="K18" s="97"/>
      <c r="L18" s="14"/>
    </row>
    <row r="19" spans="1:12" ht="30" customHeight="1">
      <c r="A19" s="88" t="s">
        <v>213</v>
      </c>
      <c r="B19" s="384" t="s">
        <v>214</v>
      </c>
      <c r="C19" s="385"/>
      <c r="D19" s="385"/>
      <c r="E19" s="385"/>
      <c r="F19" s="385"/>
      <c r="G19" s="385"/>
      <c r="H19" s="385"/>
      <c r="I19" s="385"/>
      <c r="J19" s="385"/>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264">
        <v>0.1</v>
      </c>
      <c r="C23" s="264">
        <v>0.2</v>
      </c>
      <c r="D23" s="130" t="s">
        <v>295</v>
      </c>
      <c r="E23" s="130" t="s">
        <v>295</v>
      </c>
      <c r="F23" s="130" t="s">
        <v>295</v>
      </c>
      <c r="G23" s="248">
        <f>SUM(B23:F23)</f>
        <v>0.30000000000000004</v>
      </c>
      <c r="H23" s="97"/>
      <c r="I23" s="20"/>
      <c r="J23" s="20"/>
      <c r="K23" s="20"/>
      <c r="L23" s="14"/>
    </row>
    <row r="24" spans="1:12" ht="30" customHeight="1">
      <c r="A24" s="100" t="s">
        <v>223</v>
      </c>
      <c r="B24" s="265">
        <f>SUM(D30:D31)</f>
        <v>0.1</v>
      </c>
      <c r="C24" s="265">
        <f>SUM(D32:D35)</f>
        <v>0.2</v>
      </c>
      <c r="D24" s="130" t="s">
        <v>295</v>
      </c>
      <c r="E24" s="130" t="s">
        <v>295</v>
      </c>
      <c r="F24" s="130" t="s">
        <v>295</v>
      </c>
      <c r="G24" s="196">
        <f>SUM(B24:F24)</f>
        <v>0.30000000000000004</v>
      </c>
      <c r="H24" s="97"/>
      <c r="I24" s="20"/>
      <c r="J24" s="20"/>
      <c r="K24" s="20"/>
      <c r="L24" s="14"/>
    </row>
    <row r="25" spans="1:12" ht="30" customHeight="1">
      <c r="A25" s="100" t="s">
        <v>224</v>
      </c>
      <c r="B25" s="238">
        <f>IFERROR(IF(B24/B23&gt;100%,100%,B24/B23),0)</f>
        <v>1</v>
      </c>
      <c r="C25" s="238">
        <f>IFERROR(IF(C24/C23&gt;100%,100%,C24/C23),0)</f>
        <v>1</v>
      </c>
      <c r="D25" s="130" t="s">
        <v>295</v>
      </c>
      <c r="E25" s="130" t="s">
        <v>295</v>
      </c>
      <c r="F25" s="130" t="s">
        <v>295</v>
      </c>
      <c r="G25" s="104" t="s">
        <v>225</v>
      </c>
      <c r="H25" s="97"/>
      <c r="I25" s="20"/>
      <c r="J25" s="20"/>
      <c r="K25" s="20"/>
      <c r="L25" s="14"/>
    </row>
    <row r="26" spans="1:12" ht="30" customHeight="1">
      <c r="A26" s="100" t="s">
        <v>226</v>
      </c>
      <c r="B26" s="238">
        <f>B24/G23</f>
        <v>0.33333333333333331</v>
      </c>
      <c r="C26" s="238">
        <f>(C24/G23)+B26</f>
        <v>1</v>
      </c>
      <c r="D26" s="130" t="s">
        <v>295</v>
      </c>
      <c r="E26" s="130" t="s">
        <v>295</v>
      </c>
      <c r="F26" s="130" t="s">
        <v>295</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68.25" customHeight="1">
      <c r="A30" s="109">
        <v>2024</v>
      </c>
      <c r="B30" s="247" t="s">
        <v>235</v>
      </c>
      <c r="C30" s="113">
        <v>0.05</v>
      </c>
      <c r="D30" s="230">
        <v>0.05</v>
      </c>
      <c r="E30" s="231">
        <f>IFERROR(IF(D30/C30&gt;100%,100%,D30/C30),0)</f>
        <v>1</v>
      </c>
      <c r="F30" s="291" t="s">
        <v>405</v>
      </c>
      <c r="G30" s="292"/>
      <c r="H30" s="293"/>
      <c r="I30" s="313" t="s">
        <v>406</v>
      </c>
      <c r="J30" s="296"/>
      <c r="K30" s="97"/>
      <c r="L30" s="14"/>
    </row>
    <row r="31" spans="1:12" ht="284.25" customHeight="1">
      <c r="A31" s="109">
        <v>2024</v>
      </c>
      <c r="B31" s="247" t="s">
        <v>238</v>
      </c>
      <c r="C31" s="113">
        <v>0.05</v>
      </c>
      <c r="D31" s="230">
        <v>0.05</v>
      </c>
      <c r="E31" s="231">
        <f t="shared" ref="E31:E35" si="0">IFERROR(IF(D31/C31&gt;100%,100%,D31/C31),0)</f>
        <v>1</v>
      </c>
      <c r="F31" s="291" t="s">
        <v>407</v>
      </c>
      <c r="G31" s="292"/>
      <c r="H31" s="293"/>
      <c r="I31" s="313" t="s">
        <v>408</v>
      </c>
      <c r="J31" s="296"/>
      <c r="K31" s="97"/>
      <c r="L31" s="14"/>
    </row>
    <row r="32" spans="1:12" ht="237" customHeight="1">
      <c r="A32" s="109">
        <v>2025</v>
      </c>
      <c r="B32" s="247" t="s">
        <v>240</v>
      </c>
      <c r="C32" s="113">
        <v>0.05</v>
      </c>
      <c r="D32" s="230">
        <v>0.05</v>
      </c>
      <c r="E32" s="231">
        <f t="shared" si="0"/>
        <v>1</v>
      </c>
      <c r="F32" s="291" t="s">
        <v>409</v>
      </c>
      <c r="G32" s="292"/>
      <c r="H32" s="293"/>
      <c r="I32" s="313" t="s">
        <v>410</v>
      </c>
      <c r="J32" s="296"/>
      <c r="K32" s="97"/>
      <c r="L32" s="14"/>
    </row>
    <row r="33" spans="1:12" ht="116.25" customHeight="1">
      <c r="A33" s="109">
        <v>2025</v>
      </c>
      <c r="B33" s="247" t="s">
        <v>242</v>
      </c>
      <c r="C33" s="113">
        <v>0.05</v>
      </c>
      <c r="D33" s="230">
        <v>0.05</v>
      </c>
      <c r="E33" s="231">
        <f t="shared" si="0"/>
        <v>1</v>
      </c>
      <c r="F33" s="285" t="s">
        <v>411</v>
      </c>
      <c r="G33" s="286"/>
      <c r="H33" s="287"/>
      <c r="I33" s="283" t="s">
        <v>412</v>
      </c>
      <c r="J33" s="284"/>
      <c r="K33" s="97"/>
      <c r="L33" s="140"/>
    </row>
    <row r="34" spans="1:12" ht="113.25" customHeight="1">
      <c r="A34" s="109">
        <v>2025</v>
      </c>
      <c r="B34" s="247" t="s">
        <v>235</v>
      </c>
      <c r="C34" s="113">
        <v>0.05</v>
      </c>
      <c r="D34" s="230">
        <v>0.05</v>
      </c>
      <c r="E34" s="231">
        <f t="shared" si="0"/>
        <v>1</v>
      </c>
      <c r="F34" s="343" t="s">
        <v>413</v>
      </c>
      <c r="G34" s="344"/>
      <c r="H34" s="345"/>
      <c r="I34" s="295" t="s">
        <v>414</v>
      </c>
      <c r="J34" s="296"/>
      <c r="K34" s="97"/>
      <c r="L34" s="14"/>
    </row>
    <row r="35" spans="1:12" ht="315.75" customHeight="1">
      <c r="A35" s="109">
        <v>2025</v>
      </c>
      <c r="B35" s="247" t="s">
        <v>238</v>
      </c>
      <c r="C35" s="113">
        <v>0.05</v>
      </c>
      <c r="D35" s="230">
        <v>0.05</v>
      </c>
      <c r="E35" s="231">
        <f t="shared" si="0"/>
        <v>1</v>
      </c>
      <c r="F35" s="346" t="s">
        <v>415</v>
      </c>
      <c r="G35" s="347"/>
      <c r="H35" s="348"/>
      <c r="I35" s="283" t="s">
        <v>414</v>
      </c>
      <c r="J35" s="284"/>
      <c r="K35" s="97"/>
      <c r="L35" s="14"/>
    </row>
    <row r="36" spans="1:12" ht="18.75" customHeight="1">
      <c r="A36" s="109">
        <v>2026</v>
      </c>
      <c r="B36" s="247" t="s">
        <v>240</v>
      </c>
      <c r="C36" s="130" t="s">
        <v>295</v>
      </c>
      <c r="D36" s="135" t="s">
        <v>295</v>
      </c>
      <c r="E36" s="219" t="s">
        <v>295</v>
      </c>
      <c r="F36" s="317" t="s">
        <v>295</v>
      </c>
      <c r="G36" s="325"/>
      <c r="H36" s="318"/>
      <c r="I36" s="317" t="s">
        <v>295</v>
      </c>
      <c r="J36" s="318"/>
      <c r="K36" s="97"/>
      <c r="L36" s="14"/>
    </row>
    <row r="37" spans="1:12" ht="18.75" customHeight="1">
      <c r="A37" s="109">
        <v>2026</v>
      </c>
      <c r="B37" s="247" t="s">
        <v>242</v>
      </c>
      <c r="C37" s="130" t="s">
        <v>295</v>
      </c>
      <c r="D37" s="135" t="s">
        <v>295</v>
      </c>
      <c r="E37" s="219" t="s">
        <v>295</v>
      </c>
      <c r="F37" s="317" t="s">
        <v>295</v>
      </c>
      <c r="G37" s="325"/>
      <c r="H37" s="318"/>
      <c r="I37" s="317" t="s">
        <v>295</v>
      </c>
      <c r="J37" s="318"/>
      <c r="K37" s="97"/>
      <c r="L37" s="14"/>
    </row>
    <row r="38" spans="1:12" ht="18.75" customHeight="1">
      <c r="A38" s="109">
        <v>2026</v>
      </c>
      <c r="B38" s="247" t="s">
        <v>235</v>
      </c>
      <c r="C38" s="130" t="s">
        <v>295</v>
      </c>
      <c r="D38" s="135" t="s">
        <v>295</v>
      </c>
      <c r="E38" s="219" t="s">
        <v>295</v>
      </c>
      <c r="F38" s="317" t="s">
        <v>295</v>
      </c>
      <c r="G38" s="325"/>
      <c r="H38" s="318"/>
      <c r="I38" s="317" t="s">
        <v>295</v>
      </c>
      <c r="J38" s="318"/>
      <c r="K38" s="97"/>
      <c r="L38" s="14"/>
    </row>
    <row r="39" spans="1:12" ht="18.75" customHeight="1">
      <c r="A39" s="109">
        <v>2026</v>
      </c>
      <c r="B39" s="247" t="s">
        <v>238</v>
      </c>
      <c r="C39" s="130" t="s">
        <v>295</v>
      </c>
      <c r="D39" s="135" t="s">
        <v>295</v>
      </c>
      <c r="E39" s="219" t="s">
        <v>295</v>
      </c>
      <c r="F39" s="317" t="s">
        <v>295</v>
      </c>
      <c r="G39" s="325"/>
      <c r="H39" s="318"/>
      <c r="I39" s="317" t="s">
        <v>295</v>
      </c>
      <c r="J39" s="318"/>
      <c r="K39" s="97"/>
      <c r="L39" s="14"/>
    </row>
    <row r="40" spans="1:12" ht="18.75" customHeight="1">
      <c r="A40" s="109">
        <v>2027</v>
      </c>
      <c r="B40" s="247" t="s">
        <v>240</v>
      </c>
      <c r="C40" s="130" t="s">
        <v>295</v>
      </c>
      <c r="D40" s="135" t="s">
        <v>295</v>
      </c>
      <c r="E40" s="219" t="s">
        <v>295</v>
      </c>
      <c r="F40" s="317" t="s">
        <v>295</v>
      </c>
      <c r="G40" s="325"/>
      <c r="H40" s="318"/>
      <c r="I40" s="317" t="s">
        <v>295</v>
      </c>
      <c r="J40" s="318"/>
      <c r="K40" s="97"/>
      <c r="L40" s="14"/>
    </row>
    <row r="41" spans="1:12" ht="18.75" customHeight="1">
      <c r="A41" s="109">
        <v>2027</v>
      </c>
      <c r="B41" s="247" t="s">
        <v>242</v>
      </c>
      <c r="C41" s="130" t="s">
        <v>295</v>
      </c>
      <c r="D41" s="135" t="s">
        <v>295</v>
      </c>
      <c r="E41" s="219" t="s">
        <v>295</v>
      </c>
      <c r="F41" s="317" t="s">
        <v>295</v>
      </c>
      <c r="G41" s="325"/>
      <c r="H41" s="318"/>
      <c r="I41" s="317" t="s">
        <v>295</v>
      </c>
      <c r="J41" s="318"/>
      <c r="K41" s="97"/>
      <c r="L41" s="14"/>
    </row>
    <row r="42" spans="1:12" ht="18.75" customHeight="1">
      <c r="A42" s="109">
        <v>2027</v>
      </c>
      <c r="B42" s="247" t="s">
        <v>235</v>
      </c>
      <c r="C42" s="130" t="s">
        <v>295</v>
      </c>
      <c r="D42" s="135" t="s">
        <v>295</v>
      </c>
      <c r="E42" s="219" t="s">
        <v>295</v>
      </c>
      <c r="F42" s="317" t="s">
        <v>295</v>
      </c>
      <c r="G42" s="325"/>
      <c r="H42" s="318"/>
      <c r="I42" s="317" t="s">
        <v>295</v>
      </c>
      <c r="J42" s="318"/>
      <c r="K42" s="97"/>
      <c r="L42" s="14"/>
    </row>
    <row r="43" spans="1:12" ht="18.75" customHeight="1">
      <c r="A43" s="109">
        <v>2027</v>
      </c>
      <c r="B43" s="247" t="s">
        <v>238</v>
      </c>
      <c r="C43" s="130" t="s">
        <v>295</v>
      </c>
      <c r="D43" s="135" t="s">
        <v>295</v>
      </c>
      <c r="E43" s="219" t="s">
        <v>295</v>
      </c>
      <c r="F43" s="317" t="s">
        <v>295</v>
      </c>
      <c r="G43" s="325"/>
      <c r="H43" s="318"/>
      <c r="I43" s="317" t="s">
        <v>295</v>
      </c>
      <c r="J43" s="318"/>
      <c r="K43" s="97"/>
      <c r="L43" s="14"/>
    </row>
    <row r="44" spans="1:12" ht="18.75" customHeight="1">
      <c r="A44" s="109">
        <v>2028</v>
      </c>
      <c r="B44" s="247" t="s">
        <v>240</v>
      </c>
      <c r="C44" s="130" t="s">
        <v>295</v>
      </c>
      <c r="D44" s="135" t="s">
        <v>295</v>
      </c>
      <c r="E44" s="219" t="s">
        <v>295</v>
      </c>
      <c r="F44" s="317" t="s">
        <v>295</v>
      </c>
      <c r="G44" s="325"/>
      <c r="H44" s="318"/>
      <c r="I44" s="317" t="s">
        <v>295</v>
      </c>
      <c r="J44" s="318"/>
      <c r="K44" s="97"/>
      <c r="L44" s="14"/>
    </row>
    <row r="45" spans="1:12" ht="18.75" customHeight="1">
      <c r="A45" s="109">
        <v>2028</v>
      </c>
      <c r="B45" s="247" t="s">
        <v>242</v>
      </c>
      <c r="C45" s="130" t="s">
        <v>295</v>
      </c>
      <c r="D45" s="135" t="s">
        <v>295</v>
      </c>
      <c r="E45" s="219" t="s">
        <v>295</v>
      </c>
      <c r="F45" s="317" t="s">
        <v>295</v>
      </c>
      <c r="G45" s="325"/>
      <c r="H45" s="318"/>
      <c r="I45" s="317" t="s">
        <v>295</v>
      </c>
      <c r="J45" s="318"/>
      <c r="K45" s="141"/>
      <c r="L45" s="56"/>
    </row>
    <row r="49" spans="7:7" ht="15" customHeight="1">
      <c r="G49" s="263"/>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5"/>
  <sheetViews>
    <sheetView showGridLines="0" topLeftCell="A34" workbookViewId="0">
      <selection activeCell="F36" sqref="F36:J45"/>
    </sheetView>
  </sheetViews>
  <sheetFormatPr baseColWidth="10"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29.25" customHeight="1">
      <c r="A5" s="84"/>
      <c r="B5" s="85"/>
      <c r="C5" s="85"/>
      <c r="D5" s="85"/>
      <c r="E5" s="85"/>
      <c r="F5" s="85"/>
      <c r="G5" s="85"/>
      <c r="H5" s="85"/>
      <c r="I5" s="86"/>
      <c r="J5" s="139"/>
      <c r="K5" s="20"/>
      <c r="L5" s="14"/>
    </row>
    <row r="6" spans="1:12" ht="29.25" customHeight="1">
      <c r="A6" s="88" t="s">
        <v>308</v>
      </c>
      <c r="B6" s="297" t="s">
        <v>154</v>
      </c>
      <c r="C6" s="289"/>
      <c r="D6" s="289"/>
      <c r="E6" s="289"/>
      <c r="F6" s="289"/>
      <c r="G6" s="289"/>
      <c r="H6" s="289"/>
      <c r="I6" s="289"/>
      <c r="J6" s="289"/>
      <c r="K6" s="97"/>
      <c r="L6" s="14"/>
    </row>
    <row r="7" spans="1:12" ht="29.25" customHeight="1">
      <c r="A7" s="261" t="s">
        <v>190</v>
      </c>
      <c r="B7" s="300" t="s">
        <v>264</v>
      </c>
      <c r="C7" s="301"/>
      <c r="D7" s="301"/>
      <c r="E7" s="301"/>
      <c r="F7" s="301"/>
      <c r="G7" s="301"/>
      <c r="H7" s="301"/>
      <c r="I7" s="301"/>
      <c r="J7" s="324"/>
      <c r="K7" s="97"/>
      <c r="L7" s="14"/>
    </row>
    <row r="8" spans="1:12" ht="29.25" customHeight="1">
      <c r="A8" s="88" t="s">
        <v>310</v>
      </c>
      <c r="B8" s="314" t="s">
        <v>397</v>
      </c>
      <c r="C8" s="315"/>
      <c r="D8" s="315"/>
      <c r="E8" s="315"/>
      <c r="F8" s="315"/>
      <c r="G8" s="315"/>
      <c r="H8" s="315"/>
      <c r="I8" s="315"/>
      <c r="J8" s="316"/>
      <c r="K8" s="97"/>
      <c r="L8" s="14"/>
    </row>
    <row r="9" spans="1:12" ht="29.25" customHeight="1">
      <c r="A9" s="88" t="s">
        <v>311</v>
      </c>
      <c r="B9" s="90" t="s">
        <v>416</v>
      </c>
      <c r="C9" s="381" t="s">
        <v>417</v>
      </c>
      <c r="D9" s="382"/>
      <c r="E9" s="382"/>
      <c r="F9" s="382"/>
      <c r="G9" s="382"/>
      <c r="H9" s="382"/>
      <c r="I9" s="382"/>
      <c r="J9" s="383"/>
      <c r="K9" s="97"/>
      <c r="L9" s="14"/>
    </row>
    <row r="10" spans="1:12" ht="29.25" customHeight="1">
      <c r="A10" s="88" t="s">
        <v>314</v>
      </c>
      <c r="B10" s="297" t="s">
        <v>418</v>
      </c>
      <c r="C10" s="289"/>
      <c r="D10" s="289"/>
      <c r="E10" s="289"/>
      <c r="F10" s="289"/>
      <c r="G10" s="289"/>
      <c r="H10" s="289"/>
      <c r="I10" s="289"/>
      <c r="J10" s="289"/>
      <c r="K10" s="97"/>
      <c r="L10" s="14"/>
    </row>
    <row r="11" spans="1:12" ht="29.25" customHeight="1">
      <c r="A11" s="88" t="s">
        <v>316</v>
      </c>
      <c r="B11" s="297" t="s">
        <v>418</v>
      </c>
      <c r="C11" s="289"/>
      <c r="D11" s="289"/>
      <c r="E11" s="289"/>
      <c r="F11" s="289"/>
      <c r="G11" s="289"/>
      <c r="H11" s="289"/>
      <c r="I11" s="289"/>
      <c r="J11" s="289"/>
      <c r="K11" s="97"/>
      <c r="L11" s="14"/>
    </row>
    <row r="12" spans="1:12" ht="29.25" customHeight="1">
      <c r="A12" s="88" t="s">
        <v>200</v>
      </c>
      <c r="B12" s="297" t="s">
        <v>419</v>
      </c>
      <c r="C12" s="289"/>
      <c r="D12" s="289"/>
      <c r="E12" s="289"/>
      <c r="F12" s="289"/>
      <c r="G12" s="289"/>
      <c r="H12" s="289"/>
      <c r="I12" s="289"/>
      <c r="J12" s="289"/>
      <c r="K12" s="97"/>
      <c r="L12" s="14"/>
    </row>
    <row r="13" spans="1:12" ht="29.25" customHeight="1">
      <c r="A13" s="88" t="s">
        <v>202</v>
      </c>
      <c r="B13" s="297" t="s">
        <v>420</v>
      </c>
      <c r="C13" s="289"/>
      <c r="D13" s="289"/>
      <c r="E13" s="289"/>
      <c r="F13" s="289"/>
      <c r="G13" s="289"/>
      <c r="H13" s="289"/>
      <c r="I13" s="289"/>
      <c r="J13" s="289"/>
      <c r="K13" s="97"/>
      <c r="L13" s="14"/>
    </row>
    <row r="14" spans="1:12" ht="29.25" customHeight="1">
      <c r="A14" s="88" t="s">
        <v>204</v>
      </c>
      <c r="B14" s="314" t="s">
        <v>205</v>
      </c>
      <c r="C14" s="315"/>
      <c r="D14" s="315"/>
      <c r="E14" s="315"/>
      <c r="F14" s="315"/>
      <c r="G14" s="315"/>
      <c r="H14" s="315"/>
      <c r="I14" s="315"/>
      <c r="J14" s="316"/>
      <c r="K14" s="97"/>
      <c r="L14" s="14"/>
    </row>
    <row r="15" spans="1:12" ht="29.25" customHeight="1">
      <c r="A15" s="88" t="s">
        <v>206</v>
      </c>
      <c r="B15" s="297" t="s">
        <v>421</v>
      </c>
      <c r="C15" s="289"/>
      <c r="D15" s="289"/>
      <c r="E15" s="289"/>
      <c r="F15" s="289"/>
      <c r="G15" s="289"/>
      <c r="H15" s="289"/>
      <c r="I15" s="289"/>
      <c r="J15" s="289"/>
      <c r="K15" s="97"/>
      <c r="L15" s="14"/>
    </row>
    <row r="16" spans="1:12" ht="29.25" customHeight="1">
      <c r="A16" s="88" t="s">
        <v>208</v>
      </c>
      <c r="B16" s="384" t="s">
        <v>422</v>
      </c>
      <c r="C16" s="385"/>
      <c r="D16" s="385"/>
      <c r="E16" s="385"/>
      <c r="F16" s="385"/>
      <c r="G16" s="385"/>
      <c r="H16" s="385"/>
      <c r="I16" s="385"/>
      <c r="J16" s="385"/>
      <c r="K16" s="97"/>
      <c r="L16" s="14"/>
    </row>
    <row r="17" spans="1:12" ht="29.25" customHeight="1">
      <c r="A17" s="88" t="s">
        <v>210</v>
      </c>
      <c r="B17" s="297" t="s">
        <v>152</v>
      </c>
      <c r="C17" s="289"/>
      <c r="D17" s="289"/>
      <c r="E17" s="289"/>
      <c r="F17" s="289"/>
      <c r="G17" s="289"/>
      <c r="H17" s="289"/>
      <c r="I17" s="289"/>
      <c r="J17" s="289"/>
      <c r="K17" s="97"/>
      <c r="L17" s="14"/>
    </row>
    <row r="18" spans="1:12" ht="29.25" customHeight="1">
      <c r="A18" s="88" t="s">
        <v>321</v>
      </c>
      <c r="B18" s="384" t="s">
        <v>423</v>
      </c>
      <c r="C18" s="385"/>
      <c r="D18" s="385"/>
      <c r="E18" s="385"/>
      <c r="F18" s="386"/>
      <c r="G18" s="385"/>
      <c r="H18" s="385"/>
      <c r="I18" s="385"/>
      <c r="J18" s="385"/>
      <c r="K18" s="97"/>
      <c r="L18" s="14"/>
    </row>
    <row r="19" spans="1:12" ht="29.25" customHeight="1">
      <c r="A19" s="88" t="s">
        <v>213</v>
      </c>
      <c r="B19" s="297"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98" t="s">
        <v>215</v>
      </c>
      <c r="C21" s="299"/>
      <c r="D21" s="299"/>
      <c r="E21" s="299"/>
      <c r="F21" s="299"/>
      <c r="G21" s="299"/>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6">
        <v>0</v>
      </c>
      <c r="C23" s="176">
        <v>1</v>
      </c>
      <c r="D23" s="176">
        <v>0</v>
      </c>
      <c r="E23" s="176">
        <v>0</v>
      </c>
      <c r="F23" s="176">
        <v>0</v>
      </c>
      <c r="G23" s="177">
        <f>SUM(B23:F23)</f>
        <v>1</v>
      </c>
      <c r="H23" s="97"/>
      <c r="I23" s="20"/>
      <c r="J23" s="20"/>
      <c r="K23" s="20"/>
      <c r="L23" s="14"/>
    </row>
    <row r="24" spans="1:12" ht="29.25" customHeight="1">
      <c r="A24" s="100" t="s">
        <v>223</v>
      </c>
      <c r="B24" s="221">
        <f>SUM(D30:D31)</f>
        <v>0</v>
      </c>
      <c r="C24" s="221">
        <f>SUM(D32:D35)</f>
        <v>1</v>
      </c>
      <c r="D24" s="221">
        <f>SUM(D36:D39)</f>
        <v>0</v>
      </c>
      <c r="E24" s="221">
        <f>SUM(D40:D43)</f>
        <v>0</v>
      </c>
      <c r="F24" s="221">
        <f>SUM(D44:D45)</f>
        <v>0</v>
      </c>
      <c r="G24" s="196">
        <f>SUM(B24:F24)</f>
        <v>1</v>
      </c>
      <c r="H24" s="97"/>
      <c r="I24" s="20"/>
      <c r="J24" s="20"/>
      <c r="K24" s="20"/>
      <c r="L24" s="14"/>
    </row>
    <row r="25" spans="1:12" ht="29.25"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v>
      </c>
      <c r="C26" s="103">
        <f>(C24/G23)+B26</f>
        <v>1</v>
      </c>
      <c r="D26" s="103">
        <f>C26</f>
        <v>1</v>
      </c>
      <c r="E26" s="103">
        <f>D26</f>
        <v>1</v>
      </c>
      <c r="F26" s="103">
        <f>E26</f>
        <v>1</v>
      </c>
      <c r="G26" s="103">
        <f>MAX(B26:F26)</f>
        <v>1</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89">
        <v>0</v>
      </c>
      <c r="D30" s="189">
        <v>0</v>
      </c>
      <c r="E30" s="220">
        <f>IFERROR(IF(D30/C30&gt;100%,100%,D30/C30),0)</f>
        <v>0</v>
      </c>
      <c r="F30" s="285" t="s">
        <v>243</v>
      </c>
      <c r="G30" s="286"/>
      <c r="H30" s="287"/>
      <c r="I30" s="294" t="s">
        <v>243</v>
      </c>
      <c r="J30" s="284"/>
      <c r="K30" s="97"/>
      <c r="L30" s="14"/>
    </row>
    <row r="31" spans="1:12" ht="18.75" customHeight="1">
      <c r="A31" s="109">
        <v>2024</v>
      </c>
      <c r="B31" s="110" t="s">
        <v>238</v>
      </c>
      <c r="C31" s="189">
        <v>0</v>
      </c>
      <c r="D31" s="189">
        <v>0</v>
      </c>
      <c r="E31" s="220">
        <f t="shared" ref="E31:E45" si="0">IFERROR(IF(D31/C31&gt;100%,100%,D31/C31),0)</f>
        <v>0</v>
      </c>
      <c r="F31" s="285" t="s">
        <v>243</v>
      </c>
      <c r="G31" s="286"/>
      <c r="H31" s="287"/>
      <c r="I31" s="294" t="s">
        <v>243</v>
      </c>
      <c r="J31" s="284"/>
      <c r="K31" s="97"/>
      <c r="L31" s="14"/>
    </row>
    <row r="32" spans="1:12" ht="18.75" customHeight="1">
      <c r="A32" s="109">
        <v>2025</v>
      </c>
      <c r="B32" s="110" t="s">
        <v>240</v>
      </c>
      <c r="C32" s="189">
        <v>0</v>
      </c>
      <c r="D32" s="189">
        <v>0</v>
      </c>
      <c r="E32" s="220">
        <f t="shared" si="0"/>
        <v>0</v>
      </c>
      <c r="F32" s="285" t="s">
        <v>243</v>
      </c>
      <c r="G32" s="286"/>
      <c r="H32" s="287"/>
      <c r="I32" s="294" t="s">
        <v>243</v>
      </c>
      <c r="J32" s="284"/>
      <c r="K32" s="97"/>
      <c r="L32" s="14"/>
    </row>
    <row r="33" spans="1:12" ht="18.75" customHeight="1">
      <c r="A33" s="109">
        <v>2025</v>
      </c>
      <c r="B33" s="110" t="s">
        <v>242</v>
      </c>
      <c r="C33" s="189">
        <v>0</v>
      </c>
      <c r="D33" s="189">
        <v>0</v>
      </c>
      <c r="E33" s="220">
        <f t="shared" si="0"/>
        <v>0</v>
      </c>
      <c r="F33" s="285" t="s">
        <v>243</v>
      </c>
      <c r="G33" s="286"/>
      <c r="H33" s="287"/>
      <c r="I33" s="283" t="s">
        <v>243</v>
      </c>
      <c r="J33" s="284"/>
      <c r="K33" s="97"/>
      <c r="L33" s="140"/>
    </row>
    <row r="34" spans="1:12" ht="328.5" customHeight="1">
      <c r="A34" s="109">
        <v>2025</v>
      </c>
      <c r="B34" s="110" t="s">
        <v>235</v>
      </c>
      <c r="C34" s="189">
        <v>0.5</v>
      </c>
      <c r="D34" s="189">
        <v>0.5</v>
      </c>
      <c r="E34" s="220">
        <f t="shared" si="0"/>
        <v>1</v>
      </c>
      <c r="F34" s="343" t="s">
        <v>424</v>
      </c>
      <c r="G34" s="344"/>
      <c r="H34" s="345"/>
      <c r="I34" s="363" t="s">
        <v>425</v>
      </c>
      <c r="J34" s="364"/>
      <c r="K34" s="97"/>
      <c r="L34" s="14"/>
    </row>
    <row r="35" spans="1:12" ht="262.5" customHeight="1">
      <c r="A35" s="109">
        <v>2025</v>
      </c>
      <c r="B35" s="110" t="s">
        <v>238</v>
      </c>
      <c r="C35" s="189">
        <v>0.5</v>
      </c>
      <c r="D35" s="189">
        <v>0.5</v>
      </c>
      <c r="E35" s="220">
        <f t="shared" si="0"/>
        <v>1</v>
      </c>
      <c r="F35" s="346" t="s">
        <v>426</v>
      </c>
      <c r="G35" s="347"/>
      <c r="H35" s="348"/>
      <c r="I35" s="365" t="s">
        <v>427</v>
      </c>
      <c r="J35" s="366"/>
      <c r="K35" s="97"/>
      <c r="L35" s="14"/>
    </row>
    <row r="36" spans="1:12" ht="18.75" customHeight="1">
      <c r="A36" s="109">
        <v>2026</v>
      </c>
      <c r="B36" s="110" t="s">
        <v>240</v>
      </c>
      <c r="C36" s="189">
        <v>0</v>
      </c>
      <c r="D36" s="189">
        <v>0</v>
      </c>
      <c r="E36" s="220">
        <f t="shared" si="0"/>
        <v>0</v>
      </c>
      <c r="F36" s="285" t="s">
        <v>871</v>
      </c>
      <c r="G36" s="286"/>
      <c r="H36" s="287"/>
      <c r="I36" s="283" t="s">
        <v>871</v>
      </c>
      <c r="J36" s="284"/>
      <c r="K36" s="97"/>
      <c r="L36" s="14"/>
    </row>
    <row r="37" spans="1:12" ht="18.75" customHeight="1">
      <c r="A37" s="109">
        <v>2026</v>
      </c>
      <c r="B37" s="110" t="s">
        <v>242</v>
      </c>
      <c r="C37" s="189">
        <v>0</v>
      </c>
      <c r="D37" s="189">
        <v>0</v>
      </c>
      <c r="E37" s="220">
        <f t="shared" si="0"/>
        <v>0</v>
      </c>
      <c r="F37" s="285" t="s">
        <v>871</v>
      </c>
      <c r="G37" s="286"/>
      <c r="H37" s="287"/>
      <c r="I37" s="283" t="s">
        <v>871</v>
      </c>
      <c r="J37" s="284"/>
      <c r="K37" s="97"/>
      <c r="L37" s="14"/>
    </row>
    <row r="38" spans="1:12" ht="18.75" customHeight="1">
      <c r="A38" s="109">
        <v>2026</v>
      </c>
      <c r="B38" s="110" t="s">
        <v>235</v>
      </c>
      <c r="C38" s="189">
        <v>0</v>
      </c>
      <c r="D38" s="189">
        <v>0</v>
      </c>
      <c r="E38" s="220">
        <f t="shared" si="0"/>
        <v>0</v>
      </c>
      <c r="F38" s="285" t="s">
        <v>871</v>
      </c>
      <c r="G38" s="286"/>
      <c r="H38" s="287"/>
      <c r="I38" s="283" t="s">
        <v>871</v>
      </c>
      <c r="J38" s="284"/>
      <c r="K38" s="97"/>
      <c r="L38" s="14"/>
    </row>
    <row r="39" spans="1:12" ht="18.75" customHeight="1">
      <c r="A39" s="109">
        <v>2026</v>
      </c>
      <c r="B39" s="110" t="s">
        <v>238</v>
      </c>
      <c r="C39" s="189">
        <v>0</v>
      </c>
      <c r="D39" s="189">
        <v>0</v>
      </c>
      <c r="E39" s="220">
        <f t="shared" si="0"/>
        <v>0</v>
      </c>
      <c r="F39" s="285" t="s">
        <v>871</v>
      </c>
      <c r="G39" s="286"/>
      <c r="H39" s="287"/>
      <c r="I39" s="283" t="s">
        <v>871</v>
      </c>
      <c r="J39" s="284"/>
      <c r="K39" s="97"/>
      <c r="L39" s="14"/>
    </row>
    <row r="40" spans="1:12" ht="18.75" customHeight="1">
      <c r="A40" s="109">
        <v>2027</v>
      </c>
      <c r="B40" s="110" t="s">
        <v>240</v>
      </c>
      <c r="C40" s="189">
        <v>0</v>
      </c>
      <c r="D40" s="189">
        <v>0</v>
      </c>
      <c r="E40" s="220">
        <f t="shared" si="0"/>
        <v>0</v>
      </c>
      <c r="F40" s="285" t="s">
        <v>871</v>
      </c>
      <c r="G40" s="286"/>
      <c r="H40" s="287"/>
      <c r="I40" s="283" t="s">
        <v>871</v>
      </c>
      <c r="J40" s="284"/>
      <c r="K40" s="97"/>
      <c r="L40" s="14"/>
    </row>
    <row r="41" spans="1:12" ht="18.75" customHeight="1">
      <c r="A41" s="109">
        <v>2027</v>
      </c>
      <c r="B41" s="110" t="s">
        <v>242</v>
      </c>
      <c r="C41" s="189">
        <v>0</v>
      </c>
      <c r="D41" s="189">
        <v>0</v>
      </c>
      <c r="E41" s="220">
        <f t="shared" si="0"/>
        <v>0</v>
      </c>
      <c r="F41" s="285" t="s">
        <v>871</v>
      </c>
      <c r="G41" s="286"/>
      <c r="H41" s="287"/>
      <c r="I41" s="283" t="s">
        <v>871</v>
      </c>
      <c r="J41" s="284"/>
      <c r="K41" s="97"/>
      <c r="L41" s="14"/>
    </row>
    <row r="42" spans="1:12" ht="18.75" customHeight="1">
      <c r="A42" s="109">
        <v>2027</v>
      </c>
      <c r="B42" s="110" t="s">
        <v>235</v>
      </c>
      <c r="C42" s="189">
        <v>0</v>
      </c>
      <c r="D42" s="189">
        <v>0</v>
      </c>
      <c r="E42" s="220">
        <f t="shared" si="0"/>
        <v>0</v>
      </c>
      <c r="F42" s="285" t="s">
        <v>871</v>
      </c>
      <c r="G42" s="286"/>
      <c r="H42" s="287"/>
      <c r="I42" s="283" t="s">
        <v>871</v>
      </c>
      <c r="J42" s="284"/>
      <c r="K42" s="97"/>
      <c r="L42" s="14"/>
    </row>
    <row r="43" spans="1:12" ht="18.75" customHeight="1">
      <c r="A43" s="109">
        <v>2027</v>
      </c>
      <c r="B43" s="110" t="s">
        <v>238</v>
      </c>
      <c r="C43" s="189">
        <v>0</v>
      </c>
      <c r="D43" s="189">
        <v>0</v>
      </c>
      <c r="E43" s="220">
        <f t="shared" si="0"/>
        <v>0</v>
      </c>
      <c r="F43" s="285" t="s">
        <v>871</v>
      </c>
      <c r="G43" s="286"/>
      <c r="H43" s="287"/>
      <c r="I43" s="283" t="s">
        <v>871</v>
      </c>
      <c r="J43" s="284"/>
      <c r="K43" s="97"/>
      <c r="L43" s="14"/>
    </row>
    <row r="44" spans="1:12" ht="18.75" customHeight="1">
      <c r="A44" s="109">
        <v>2028</v>
      </c>
      <c r="B44" s="110" t="s">
        <v>240</v>
      </c>
      <c r="C44" s="189">
        <v>0</v>
      </c>
      <c r="D44" s="189">
        <v>0</v>
      </c>
      <c r="E44" s="220">
        <f t="shared" si="0"/>
        <v>0</v>
      </c>
      <c r="F44" s="285" t="s">
        <v>871</v>
      </c>
      <c r="G44" s="286"/>
      <c r="H44" s="287"/>
      <c r="I44" s="283" t="s">
        <v>871</v>
      </c>
      <c r="J44" s="284"/>
      <c r="K44" s="97"/>
      <c r="L44" s="14"/>
    </row>
    <row r="45" spans="1:12" ht="18.75" customHeight="1">
      <c r="A45" s="109">
        <v>2028</v>
      </c>
      <c r="B45" s="110" t="s">
        <v>242</v>
      </c>
      <c r="C45" s="189">
        <v>0</v>
      </c>
      <c r="D45" s="189">
        <v>0</v>
      </c>
      <c r="E45" s="220">
        <f t="shared" si="0"/>
        <v>0</v>
      </c>
      <c r="F45" s="285" t="s">
        <v>871</v>
      </c>
      <c r="G45" s="286"/>
      <c r="H45" s="287"/>
      <c r="I45" s="283" t="s">
        <v>871</v>
      </c>
      <c r="J45" s="284"/>
      <c r="K45" s="141"/>
      <c r="L45" s="56"/>
    </row>
  </sheetData>
  <mergeCells count="51">
    <mergeCell ref="C1:H4"/>
    <mergeCell ref="C9:J9"/>
    <mergeCell ref="B6:J6"/>
    <mergeCell ref="B19:J19"/>
    <mergeCell ref="B15:J15"/>
    <mergeCell ref="B16:J16"/>
    <mergeCell ref="B17:J17"/>
    <mergeCell ref="B18:J18"/>
    <mergeCell ref="B13:J13"/>
    <mergeCell ref="B8:J8"/>
    <mergeCell ref="B10:J10"/>
    <mergeCell ref="B11:J11"/>
    <mergeCell ref="B12:J12"/>
    <mergeCell ref="B14:J14"/>
    <mergeCell ref="B7:J7"/>
    <mergeCell ref="F31:H31"/>
    <mergeCell ref="I31:J31"/>
    <mergeCell ref="F37:H37"/>
    <mergeCell ref="I37:J37"/>
    <mergeCell ref="F38:H38"/>
    <mergeCell ref="I38:J38"/>
    <mergeCell ref="F35:H35"/>
    <mergeCell ref="I35:J35"/>
    <mergeCell ref="F36:H36"/>
    <mergeCell ref="I36:J36"/>
    <mergeCell ref="F32:H32"/>
    <mergeCell ref="I32:J32"/>
    <mergeCell ref="F33:H33"/>
    <mergeCell ref="I33:J33"/>
    <mergeCell ref="F34:H34"/>
    <mergeCell ref="I34:J34"/>
    <mergeCell ref="A28:J28"/>
    <mergeCell ref="B21:G21"/>
    <mergeCell ref="F29:H29"/>
    <mergeCell ref="I29:J29"/>
    <mergeCell ref="F30:H30"/>
    <mergeCell ref="I30:J30"/>
    <mergeCell ref="F40:H40"/>
    <mergeCell ref="I40:J40"/>
    <mergeCell ref="F39:H39"/>
    <mergeCell ref="I39:J39"/>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4:C24"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5"/>
  <sheetViews>
    <sheetView showGridLines="0" topLeftCell="A34" workbookViewId="0">
      <selection activeCell="F41" sqref="F41:H41"/>
    </sheetView>
  </sheetViews>
  <sheetFormatPr baseColWidth="10"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154</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310</v>
      </c>
      <c r="B8" s="314" t="s">
        <v>397</v>
      </c>
      <c r="C8" s="315"/>
      <c r="D8" s="315"/>
      <c r="E8" s="315"/>
      <c r="F8" s="315"/>
      <c r="G8" s="315"/>
      <c r="H8" s="315"/>
      <c r="I8" s="315"/>
      <c r="J8" s="316"/>
      <c r="K8" s="97"/>
      <c r="L8" s="14"/>
    </row>
    <row r="9" spans="1:12" ht="30" customHeight="1">
      <c r="A9" s="88" t="s">
        <v>311</v>
      </c>
      <c r="B9" s="90" t="s">
        <v>428</v>
      </c>
      <c r="C9" s="381" t="s">
        <v>429</v>
      </c>
      <c r="D9" s="382"/>
      <c r="E9" s="382"/>
      <c r="F9" s="382"/>
      <c r="G9" s="382"/>
      <c r="H9" s="382"/>
      <c r="I9" s="382"/>
      <c r="J9" s="383"/>
      <c r="K9" s="97"/>
      <c r="L9" s="14"/>
    </row>
    <row r="10" spans="1:12" ht="30" customHeight="1">
      <c r="A10" s="88" t="s">
        <v>314</v>
      </c>
      <c r="B10" s="297" t="s">
        <v>430</v>
      </c>
      <c r="C10" s="289"/>
      <c r="D10" s="289"/>
      <c r="E10" s="289"/>
      <c r="F10" s="289"/>
      <c r="G10" s="289"/>
      <c r="H10" s="289"/>
      <c r="I10" s="289"/>
      <c r="J10" s="289"/>
      <c r="K10" s="97"/>
      <c r="L10" s="14"/>
    </row>
    <row r="11" spans="1:12" ht="30" customHeight="1">
      <c r="A11" s="88" t="s">
        <v>316</v>
      </c>
      <c r="B11" s="297" t="s">
        <v>430</v>
      </c>
      <c r="C11" s="289"/>
      <c r="D11" s="289"/>
      <c r="E11" s="289"/>
      <c r="F11" s="289"/>
      <c r="G11" s="289"/>
      <c r="H11" s="289"/>
      <c r="I11" s="289"/>
      <c r="J11" s="289"/>
      <c r="K11" s="97"/>
      <c r="L11" s="14"/>
    </row>
    <row r="12" spans="1:12" ht="30" customHeight="1">
      <c r="A12" s="88" t="s">
        <v>200</v>
      </c>
      <c r="B12" s="297" t="s">
        <v>431</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387" t="s">
        <v>432</v>
      </c>
      <c r="C15" s="388"/>
      <c r="D15" s="388"/>
      <c r="E15" s="388"/>
      <c r="F15" s="388"/>
      <c r="G15" s="388"/>
      <c r="H15" s="388"/>
      <c r="I15" s="388"/>
      <c r="J15" s="388"/>
      <c r="K15" s="97"/>
      <c r="L15" s="14"/>
    </row>
    <row r="16" spans="1:12" ht="30" customHeight="1">
      <c r="A16" s="88" t="s">
        <v>208</v>
      </c>
      <c r="B16" s="387" t="s">
        <v>433</v>
      </c>
      <c r="C16" s="388"/>
      <c r="D16" s="388"/>
      <c r="E16" s="388"/>
      <c r="F16" s="388"/>
      <c r="G16" s="388"/>
      <c r="H16" s="388"/>
      <c r="I16" s="388"/>
      <c r="J16" s="388"/>
      <c r="K16" s="97"/>
      <c r="L16" s="14"/>
    </row>
    <row r="17" spans="1:12" ht="30" customHeight="1">
      <c r="A17" s="88" t="s">
        <v>210</v>
      </c>
      <c r="B17" s="387" t="s">
        <v>152</v>
      </c>
      <c r="C17" s="388"/>
      <c r="D17" s="388"/>
      <c r="E17" s="388"/>
      <c r="F17" s="388"/>
      <c r="G17" s="388"/>
      <c r="H17" s="388"/>
      <c r="I17" s="388"/>
      <c r="J17" s="388"/>
      <c r="K17" s="97"/>
      <c r="L17" s="14"/>
    </row>
    <row r="18" spans="1:12" ht="30" customHeight="1">
      <c r="A18" s="88" t="s">
        <v>321</v>
      </c>
      <c r="B18" s="389">
        <v>0</v>
      </c>
      <c r="C18" s="389"/>
      <c r="D18" s="389"/>
      <c r="E18" s="389"/>
      <c r="F18" s="390"/>
      <c r="G18" s="389"/>
      <c r="H18" s="389"/>
      <c r="I18" s="389"/>
      <c r="J18" s="389"/>
      <c r="K18" s="97"/>
      <c r="L18" s="14"/>
    </row>
    <row r="19" spans="1:12" ht="30" customHeight="1">
      <c r="A19" s="88" t="s">
        <v>213</v>
      </c>
      <c r="B19" s="297"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6">
        <v>0</v>
      </c>
      <c r="C23" s="176">
        <v>3</v>
      </c>
      <c r="D23" s="176">
        <v>0</v>
      </c>
      <c r="E23" s="176">
        <v>0</v>
      </c>
      <c r="F23" s="176">
        <v>0</v>
      </c>
      <c r="G23" s="177">
        <f>SUM(B23:F23)</f>
        <v>3</v>
      </c>
      <c r="H23" s="97"/>
      <c r="I23" s="20"/>
      <c r="J23" s="20"/>
      <c r="K23" s="20"/>
      <c r="L23" s="14"/>
    </row>
    <row r="24" spans="1:12" ht="30" customHeight="1">
      <c r="A24" s="100" t="s">
        <v>223</v>
      </c>
      <c r="B24" s="221">
        <f>SUM(D30:D31)</f>
        <v>0</v>
      </c>
      <c r="C24" s="221">
        <f>SUM(D32:D35)</f>
        <v>3</v>
      </c>
      <c r="D24" s="221">
        <f>SUM(D36:D39)</f>
        <v>0</v>
      </c>
      <c r="E24" s="221">
        <f>SUM(D40:D43)</f>
        <v>0</v>
      </c>
      <c r="F24" s="221">
        <f>SUM(D44:D45)</f>
        <v>0</v>
      </c>
      <c r="G24" s="195">
        <f>SUM(B24:F24)</f>
        <v>3</v>
      </c>
      <c r="H24" s="97"/>
      <c r="I24" s="20"/>
      <c r="J24" s="20"/>
      <c r="K24" s="20"/>
      <c r="L24" s="14"/>
    </row>
    <row r="25" spans="1:12" ht="30"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(C24/G23)+B26</f>
        <v>1</v>
      </c>
      <c r="D26" s="103">
        <f>C26</f>
        <v>1</v>
      </c>
      <c r="E26" s="103">
        <f>D26</f>
        <v>1</v>
      </c>
      <c r="F26" s="103">
        <f>E26</f>
        <v>1</v>
      </c>
      <c r="G26" s="103">
        <f>MAX(B26:F26)</f>
        <v>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84">
        <v>0</v>
      </c>
      <c r="D30" s="189">
        <v>0</v>
      </c>
      <c r="E30" s="220">
        <f>IFERROR(IF(D30/C30&gt;100%,100%,D30/C30),0)</f>
        <v>0</v>
      </c>
      <c r="F30" s="285" t="s">
        <v>243</v>
      </c>
      <c r="G30" s="286"/>
      <c r="H30" s="287"/>
      <c r="I30" s="294" t="s">
        <v>243</v>
      </c>
      <c r="J30" s="284"/>
      <c r="K30" s="97"/>
      <c r="L30" s="14"/>
    </row>
    <row r="31" spans="1:12" ht="18.75" customHeight="1">
      <c r="A31" s="109">
        <v>2024</v>
      </c>
      <c r="B31" s="110" t="s">
        <v>238</v>
      </c>
      <c r="C31" s="184">
        <v>0</v>
      </c>
      <c r="D31" s="189">
        <v>0</v>
      </c>
      <c r="E31" s="220">
        <f t="shared" ref="E31:E45" si="0">IFERROR(IF(D31/C31&gt;100%,100%,D31/C31),0)</f>
        <v>0</v>
      </c>
      <c r="F31" s="285" t="s">
        <v>243</v>
      </c>
      <c r="G31" s="286"/>
      <c r="H31" s="287"/>
      <c r="I31" s="294" t="s">
        <v>243</v>
      </c>
      <c r="J31" s="284"/>
      <c r="K31" s="97"/>
      <c r="L31" s="14"/>
    </row>
    <row r="32" spans="1:12" ht="18.75" customHeight="1">
      <c r="A32" s="109">
        <v>2025</v>
      </c>
      <c r="B32" s="110" t="s">
        <v>240</v>
      </c>
      <c r="C32" s="184">
        <v>0</v>
      </c>
      <c r="D32" s="189">
        <v>0</v>
      </c>
      <c r="E32" s="220">
        <f t="shared" si="0"/>
        <v>0</v>
      </c>
      <c r="F32" s="285" t="s">
        <v>243</v>
      </c>
      <c r="G32" s="286"/>
      <c r="H32" s="287"/>
      <c r="I32" s="294" t="s">
        <v>243</v>
      </c>
      <c r="J32" s="284"/>
      <c r="K32" s="97"/>
      <c r="L32" s="14"/>
    </row>
    <row r="33" spans="1:12" ht="18.75" customHeight="1">
      <c r="A33" s="109">
        <v>2025</v>
      </c>
      <c r="B33" s="110" t="s">
        <v>242</v>
      </c>
      <c r="C33" s="184">
        <v>0</v>
      </c>
      <c r="D33" s="189">
        <v>0</v>
      </c>
      <c r="E33" s="220">
        <f t="shared" si="0"/>
        <v>0</v>
      </c>
      <c r="F33" s="285" t="s">
        <v>243</v>
      </c>
      <c r="G33" s="286"/>
      <c r="H33" s="287"/>
      <c r="I33" s="294" t="s">
        <v>243</v>
      </c>
      <c r="J33" s="284"/>
      <c r="K33" s="97"/>
      <c r="L33" s="140"/>
    </row>
    <row r="34" spans="1:12" ht="81.75" customHeight="1">
      <c r="A34" s="109">
        <v>2025</v>
      </c>
      <c r="B34" s="110" t="s">
        <v>235</v>
      </c>
      <c r="C34" s="184">
        <v>1</v>
      </c>
      <c r="D34" s="189">
        <v>1</v>
      </c>
      <c r="E34" s="220">
        <f t="shared" si="0"/>
        <v>1</v>
      </c>
      <c r="F34" s="343" t="s">
        <v>434</v>
      </c>
      <c r="G34" s="344"/>
      <c r="H34" s="345"/>
      <c r="I34" s="363" t="s">
        <v>435</v>
      </c>
      <c r="J34" s="364"/>
      <c r="K34" s="97"/>
      <c r="L34" s="14"/>
    </row>
    <row r="35" spans="1:12" ht="205.5" customHeight="1">
      <c r="A35" s="109">
        <v>2025</v>
      </c>
      <c r="B35" s="110" t="s">
        <v>238</v>
      </c>
      <c r="C35" s="184">
        <v>2</v>
      </c>
      <c r="D35" s="189">
        <v>2</v>
      </c>
      <c r="E35" s="220">
        <f t="shared" si="0"/>
        <v>1</v>
      </c>
      <c r="F35" s="346" t="s">
        <v>436</v>
      </c>
      <c r="G35" s="347"/>
      <c r="H35" s="348"/>
      <c r="I35" s="365" t="s">
        <v>437</v>
      </c>
      <c r="J35" s="366"/>
      <c r="K35" s="97"/>
      <c r="L35" s="14"/>
    </row>
    <row r="36" spans="1:12" ht="18.75" customHeight="1">
      <c r="A36" s="109">
        <v>2026</v>
      </c>
      <c r="B36" s="110" t="s">
        <v>240</v>
      </c>
      <c r="C36" s="184">
        <v>0</v>
      </c>
      <c r="D36" s="189">
        <v>0</v>
      </c>
      <c r="E36" s="220">
        <f t="shared" si="0"/>
        <v>0</v>
      </c>
      <c r="F36" s="285" t="s">
        <v>871</v>
      </c>
      <c r="G36" s="286"/>
      <c r="H36" s="287"/>
      <c r="I36" s="283" t="s">
        <v>871</v>
      </c>
      <c r="J36" s="284"/>
      <c r="K36" s="97"/>
      <c r="L36" s="14"/>
    </row>
    <row r="37" spans="1:12" ht="18.75" customHeight="1">
      <c r="A37" s="109">
        <v>2026</v>
      </c>
      <c r="B37" s="110" t="s">
        <v>242</v>
      </c>
      <c r="C37" s="184">
        <v>0</v>
      </c>
      <c r="D37" s="189">
        <v>0</v>
      </c>
      <c r="E37" s="220">
        <f t="shared" si="0"/>
        <v>0</v>
      </c>
      <c r="F37" s="285" t="s">
        <v>871</v>
      </c>
      <c r="G37" s="286"/>
      <c r="H37" s="287"/>
      <c r="I37" s="283" t="s">
        <v>871</v>
      </c>
      <c r="J37" s="284"/>
      <c r="K37" s="97"/>
      <c r="L37" s="14"/>
    </row>
    <row r="38" spans="1:12" ht="18.75" customHeight="1">
      <c r="A38" s="109">
        <v>2026</v>
      </c>
      <c r="B38" s="110" t="s">
        <v>235</v>
      </c>
      <c r="C38" s="184">
        <v>0</v>
      </c>
      <c r="D38" s="189">
        <v>0</v>
      </c>
      <c r="E38" s="220">
        <f t="shared" si="0"/>
        <v>0</v>
      </c>
      <c r="F38" s="285" t="s">
        <v>871</v>
      </c>
      <c r="G38" s="286"/>
      <c r="H38" s="287"/>
      <c r="I38" s="283" t="s">
        <v>871</v>
      </c>
      <c r="J38" s="284"/>
      <c r="K38" s="97"/>
      <c r="L38" s="14"/>
    </row>
    <row r="39" spans="1:12" ht="18.75" customHeight="1">
      <c r="A39" s="109">
        <v>2026</v>
      </c>
      <c r="B39" s="110" t="s">
        <v>238</v>
      </c>
      <c r="C39" s="184">
        <v>0</v>
      </c>
      <c r="D39" s="189">
        <v>0</v>
      </c>
      <c r="E39" s="220">
        <f t="shared" si="0"/>
        <v>0</v>
      </c>
      <c r="F39" s="285" t="s">
        <v>871</v>
      </c>
      <c r="G39" s="286"/>
      <c r="H39" s="287"/>
      <c r="I39" s="283" t="s">
        <v>871</v>
      </c>
      <c r="J39" s="284"/>
      <c r="K39" s="97"/>
      <c r="L39" s="14"/>
    </row>
    <row r="40" spans="1:12" ht="18.75" customHeight="1">
      <c r="A40" s="109">
        <v>2027</v>
      </c>
      <c r="B40" s="110" t="s">
        <v>240</v>
      </c>
      <c r="C40" s="184">
        <v>0</v>
      </c>
      <c r="D40" s="189">
        <v>0</v>
      </c>
      <c r="E40" s="220">
        <f t="shared" si="0"/>
        <v>0</v>
      </c>
      <c r="F40" s="285" t="s">
        <v>871</v>
      </c>
      <c r="G40" s="286"/>
      <c r="H40" s="287"/>
      <c r="I40" s="283" t="s">
        <v>871</v>
      </c>
      <c r="J40" s="284"/>
      <c r="K40" s="97"/>
      <c r="L40" s="14"/>
    </row>
    <row r="41" spans="1:12" ht="18.75" customHeight="1">
      <c r="A41" s="109">
        <v>2027</v>
      </c>
      <c r="B41" s="110" t="s">
        <v>242</v>
      </c>
      <c r="C41" s="184">
        <v>0</v>
      </c>
      <c r="D41" s="189">
        <v>0</v>
      </c>
      <c r="E41" s="220">
        <f t="shared" si="0"/>
        <v>0</v>
      </c>
      <c r="F41" s="285" t="s">
        <v>871</v>
      </c>
      <c r="G41" s="286"/>
      <c r="H41" s="287"/>
      <c r="I41" s="283" t="s">
        <v>871</v>
      </c>
      <c r="J41" s="284"/>
      <c r="K41" s="97"/>
      <c r="L41" s="14"/>
    </row>
    <row r="42" spans="1:12" ht="18.75" customHeight="1">
      <c r="A42" s="109">
        <v>2027</v>
      </c>
      <c r="B42" s="110" t="s">
        <v>235</v>
      </c>
      <c r="C42" s="184">
        <v>0</v>
      </c>
      <c r="D42" s="189">
        <v>0</v>
      </c>
      <c r="E42" s="220">
        <f t="shared" si="0"/>
        <v>0</v>
      </c>
      <c r="F42" s="285" t="s">
        <v>871</v>
      </c>
      <c r="G42" s="286"/>
      <c r="H42" s="287"/>
      <c r="I42" s="283" t="s">
        <v>871</v>
      </c>
      <c r="J42" s="284"/>
      <c r="K42" s="97"/>
      <c r="L42" s="14"/>
    </row>
    <row r="43" spans="1:12" ht="18.75" customHeight="1">
      <c r="A43" s="109">
        <v>2027</v>
      </c>
      <c r="B43" s="110" t="s">
        <v>238</v>
      </c>
      <c r="C43" s="184">
        <v>0</v>
      </c>
      <c r="D43" s="189">
        <v>0</v>
      </c>
      <c r="E43" s="220">
        <f t="shared" si="0"/>
        <v>0</v>
      </c>
      <c r="F43" s="285" t="s">
        <v>871</v>
      </c>
      <c r="G43" s="286"/>
      <c r="H43" s="287"/>
      <c r="I43" s="283" t="s">
        <v>871</v>
      </c>
      <c r="J43" s="284"/>
      <c r="K43" s="97"/>
      <c r="L43" s="14"/>
    </row>
    <row r="44" spans="1:12" ht="18.75" customHeight="1">
      <c r="A44" s="109">
        <v>2028</v>
      </c>
      <c r="B44" s="110" t="s">
        <v>240</v>
      </c>
      <c r="C44" s="184">
        <v>0</v>
      </c>
      <c r="D44" s="189">
        <v>0</v>
      </c>
      <c r="E44" s="220">
        <f t="shared" si="0"/>
        <v>0</v>
      </c>
      <c r="F44" s="285" t="s">
        <v>871</v>
      </c>
      <c r="G44" s="286"/>
      <c r="H44" s="287"/>
      <c r="I44" s="283" t="s">
        <v>871</v>
      </c>
      <c r="J44" s="284"/>
      <c r="K44" s="97"/>
      <c r="L44" s="14"/>
    </row>
    <row r="45" spans="1:12" ht="18.75" customHeight="1">
      <c r="A45" s="109">
        <v>2028</v>
      </c>
      <c r="B45" s="110" t="s">
        <v>242</v>
      </c>
      <c r="C45" s="184">
        <v>0</v>
      </c>
      <c r="D45" s="189">
        <v>0</v>
      </c>
      <c r="E45" s="220">
        <f t="shared" si="0"/>
        <v>0</v>
      </c>
      <c r="F45" s="285" t="s">
        <v>871</v>
      </c>
      <c r="G45" s="286"/>
      <c r="H45" s="287"/>
      <c r="I45" s="283" t="s">
        <v>871</v>
      </c>
      <c r="J45" s="284"/>
      <c r="K45" s="141"/>
      <c r="L45" s="56"/>
    </row>
  </sheetData>
  <mergeCells count="51">
    <mergeCell ref="C1:H4"/>
    <mergeCell ref="C9:J9"/>
    <mergeCell ref="B13:J13"/>
    <mergeCell ref="B6:J6"/>
    <mergeCell ref="B8:J8"/>
    <mergeCell ref="B10:J10"/>
    <mergeCell ref="B11:J11"/>
    <mergeCell ref="B12:J12"/>
    <mergeCell ref="B7:J7"/>
    <mergeCell ref="F29:H29"/>
    <mergeCell ref="I29:J29"/>
    <mergeCell ref="F30:H30"/>
    <mergeCell ref="I30:J30"/>
    <mergeCell ref="F31:H31"/>
    <mergeCell ref="I31:J31"/>
    <mergeCell ref="B14:J14"/>
    <mergeCell ref="A28:J28"/>
    <mergeCell ref="B21:G21"/>
    <mergeCell ref="B16:J16"/>
    <mergeCell ref="B17:J17"/>
    <mergeCell ref="B18:J18"/>
    <mergeCell ref="B19:J19"/>
    <mergeCell ref="B15:J15"/>
    <mergeCell ref="F35:H35"/>
    <mergeCell ref="I35:J35"/>
    <mergeCell ref="F36:H36"/>
    <mergeCell ref="I36:J36"/>
    <mergeCell ref="F37:H37"/>
    <mergeCell ref="I37:J37"/>
    <mergeCell ref="F32:H32"/>
    <mergeCell ref="I32:J32"/>
    <mergeCell ref="F33:H33"/>
    <mergeCell ref="I33:J33"/>
    <mergeCell ref="F34:H34"/>
    <mergeCell ref="I34:J34"/>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4:C24"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5"/>
  <sheetViews>
    <sheetView showGridLines="0" topLeftCell="A33" workbookViewId="0">
      <selection activeCell="C39" sqref="C39"/>
    </sheetView>
  </sheetViews>
  <sheetFormatPr baseColWidth="10"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75" customHeight="1">
      <c r="A5" s="84"/>
      <c r="B5" s="85"/>
      <c r="C5" s="85"/>
      <c r="D5" s="85"/>
      <c r="E5" s="85"/>
      <c r="F5" s="85"/>
      <c r="G5" s="85"/>
      <c r="H5" s="85"/>
      <c r="I5" s="86"/>
      <c r="J5" s="139"/>
      <c r="K5" s="20"/>
      <c r="L5" s="14"/>
    </row>
    <row r="6" spans="1:12" ht="30.75" customHeight="1">
      <c r="A6" s="88" t="s">
        <v>308</v>
      </c>
      <c r="B6" s="297" t="s">
        <v>162</v>
      </c>
      <c r="C6" s="289"/>
      <c r="D6" s="289"/>
      <c r="E6" s="289"/>
      <c r="F6" s="289"/>
      <c r="G6" s="289"/>
      <c r="H6" s="289"/>
      <c r="I6" s="289"/>
      <c r="J6" s="289"/>
      <c r="K6" s="97"/>
      <c r="L6" s="14"/>
    </row>
    <row r="7" spans="1:12" ht="30.75" customHeight="1">
      <c r="A7" s="261" t="s">
        <v>190</v>
      </c>
      <c r="B7" s="300" t="s">
        <v>264</v>
      </c>
      <c r="C7" s="301"/>
      <c r="D7" s="301"/>
      <c r="E7" s="301"/>
      <c r="F7" s="301"/>
      <c r="G7" s="301"/>
      <c r="H7" s="301"/>
      <c r="I7" s="301"/>
      <c r="J7" s="324"/>
      <c r="K7" s="97"/>
      <c r="L7" s="14"/>
    </row>
    <row r="8" spans="1:12" ht="30.75" customHeight="1">
      <c r="A8" s="88" t="s">
        <v>310</v>
      </c>
      <c r="B8" s="314" t="s">
        <v>397</v>
      </c>
      <c r="C8" s="315"/>
      <c r="D8" s="315"/>
      <c r="E8" s="315"/>
      <c r="F8" s="315"/>
      <c r="G8" s="315"/>
      <c r="H8" s="315"/>
      <c r="I8" s="315"/>
      <c r="J8" s="316"/>
      <c r="K8" s="97"/>
      <c r="L8" s="14"/>
    </row>
    <row r="9" spans="1:12" ht="30.75" customHeight="1">
      <c r="A9" s="88" t="s">
        <v>311</v>
      </c>
      <c r="B9" s="90" t="s">
        <v>438</v>
      </c>
      <c r="C9" s="314" t="s">
        <v>439</v>
      </c>
      <c r="D9" s="315"/>
      <c r="E9" s="315"/>
      <c r="F9" s="315"/>
      <c r="G9" s="315"/>
      <c r="H9" s="315"/>
      <c r="I9" s="315"/>
      <c r="J9" s="316"/>
      <c r="K9" s="97"/>
      <c r="L9" s="14"/>
    </row>
    <row r="10" spans="1:12" ht="30.75" customHeight="1">
      <c r="A10" s="88" t="s">
        <v>314</v>
      </c>
      <c r="B10" s="297" t="s">
        <v>440</v>
      </c>
      <c r="C10" s="289"/>
      <c r="D10" s="289"/>
      <c r="E10" s="289"/>
      <c r="F10" s="289"/>
      <c r="G10" s="289"/>
      <c r="H10" s="289"/>
      <c r="I10" s="289"/>
      <c r="J10" s="289"/>
      <c r="K10" s="97"/>
      <c r="L10" s="14"/>
    </row>
    <row r="11" spans="1:12" ht="30.75" customHeight="1">
      <c r="A11" s="88" t="s">
        <v>316</v>
      </c>
      <c r="B11" s="297" t="s">
        <v>441</v>
      </c>
      <c r="C11" s="289"/>
      <c r="D11" s="289"/>
      <c r="E11" s="289"/>
      <c r="F11" s="289"/>
      <c r="G11" s="289"/>
      <c r="H11" s="289"/>
      <c r="I11" s="289"/>
      <c r="J11" s="289"/>
      <c r="K11" s="97"/>
      <c r="L11" s="14"/>
    </row>
    <row r="12" spans="1:12" ht="30.75" customHeight="1">
      <c r="A12" s="88" t="s">
        <v>200</v>
      </c>
      <c r="B12" s="297" t="s">
        <v>250</v>
      </c>
      <c r="C12" s="289"/>
      <c r="D12" s="289"/>
      <c r="E12" s="289"/>
      <c r="F12" s="289"/>
      <c r="G12" s="289"/>
      <c r="H12" s="289"/>
      <c r="I12" s="289"/>
      <c r="J12" s="289"/>
      <c r="K12" s="97"/>
      <c r="L12" s="14"/>
    </row>
    <row r="13" spans="1:12" ht="30.75" customHeight="1">
      <c r="A13" s="88" t="s">
        <v>202</v>
      </c>
      <c r="B13" s="297" t="s">
        <v>442</v>
      </c>
      <c r="C13" s="289"/>
      <c r="D13" s="289"/>
      <c r="E13" s="289"/>
      <c r="F13" s="289"/>
      <c r="G13" s="289"/>
      <c r="H13" s="289"/>
      <c r="I13" s="289"/>
      <c r="J13" s="289"/>
      <c r="K13" s="97"/>
      <c r="L13" s="14"/>
    </row>
    <row r="14" spans="1:12" ht="30.75" customHeight="1">
      <c r="A14" s="88" t="s">
        <v>204</v>
      </c>
      <c r="B14" s="306" t="s">
        <v>205</v>
      </c>
      <c r="C14" s="307"/>
      <c r="D14" s="307"/>
      <c r="E14" s="307"/>
      <c r="F14" s="307"/>
      <c r="G14" s="307"/>
      <c r="H14" s="307"/>
      <c r="I14" s="307"/>
      <c r="J14" s="308"/>
      <c r="K14" s="97"/>
      <c r="L14" s="14"/>
    </row>
    <row r="15" spans="1:12" ht="30.75" customHeight="1">
      <c r="A15" s="88" t="s">
        <v>206</v>
      </c>
      <c r="B15" s="297" t="s">
        <v>443</v>
      </c>
      <c r="C15" s="289"/>
      <c r="D15" s="289"/>
      <c r="E15" s="289"/>
      <c r="F15" s="289"/>
      <c r="G15" s="289"/>
      <c r="H15" s="289"/>
      <c r="I15" s="289"/>
      <c r="J15" s="289"/>
      <c r="K15" s="97"/>
      <c r="L15" s="14"/>
    </row>
    <row r="16" spans="1:12" ht="30.75" customHeight="1">
      <c r="A16" s="88" t="s">
        <v>208</v>
      </c>
      <c r="B16" s="297" t="s">
        <v>444</v>
      </c>
      <c r="C16" s="289"/>
      <c r="D16" s="289"/>
      <c r="E16" s="289"/>
      <c r="F16" s="289"/>
      <c r="G16" s="289"/>
      <c r="H16" s="289"/>
      <c r="I16" s="289"/>
      <c r="J16" s="289"/>
      <c r="K16" s="97"/>
      <c r="L16" s="14"/>
    </row>
    <row r="17" spans="1:12" ht="30.75" customHeight="1">
      <c r="A17" s="88" t="s">
        <v>210</v>
      </c>
      <c r="B17" s="297" t="s">
        <v>445</v>
      </c>
      <c r="C17" s="289"/>
      <c r="D17" s="289"/>
      <c r="E17" s="289"/>
      <c r="F17" s="289"/>
      <c r="G17" s="289"/>
      <c r="H17" s="289"/>
      <c r="I17" s="289"/>
      <c r="J17" s="289"/>
      <c r="K17" s="97"/>
      <c r="L17" s="14"/>
    </row>
    <row r="18" spans="1:12" ht="30.75" customHeight="1">
      <c r="A18" s="88" t="s">
        <v>321</v>
      </c>
      <c r="B18" s="297" t="s">
        <v>446</v>
      </c>
      <c r="C18" s="289"/>
      <c r="D18" s="289"/>
      <c r="E18" s="289"/>
      <c r="F18" s="289"/>
      <c r="G18" s="289"/>
      <c r="H18" s="289"/>
      <c r="I18" s="289"/>
      <c r="J18" s="289"/>
      <c r="K18" s="97"/>
      <c r="L18" s="14"/>
    </row>
    <row r="19" spans="1:12" ht="30.75" customHeight="1">
      <c r="A19" s="88" t="s">
        <v>213</v>
      </c>
      <c r="B19" s="297" t="s">
        <v>447</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98" t="s">
        <v>215</v>
      </c>
      <c r="C21" s="299"/>
      <c r="D21" s="299"/>
      <c r="E21" s="299"/>
      <c r="F21" s="299"/>
      <c r="G21" s="299"/>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0</v>
      </c>
      <c r="C23" s="174">
        <v>0.25</v>
      </c>
      <c r="D23" s="174">
        <v>0.5</v>
      </c>
      <c r="E23" s="174">
        <v>0.75</v>
      </c>
      <c r="F23" s="174">
        <v>1</v>
      </c>
      <c r="G23" s="105">
        <v>1</v>
      </c>
      <c r="H23" s="97"/>
      <c r="I23" s="20"/>
      <c r="J23" s="20"/>
      <c r="K23" s="20"/>
      <c r="L23" s="14"/>
    </row>
    <row r="24" spans="1:12" ht="30.75" customHeight="1">
      <c r="A24" s="100" t="s">
        <v>223</v>
      </c>
      <c r="B24" s="222">
        <f>MAX(D30:D31)</f>
        <v>0</v>
      </c>
      <c r="C24" s="222">
        <f>MAX(D32:D35)</f>
        <v>0.25</v>
      </c>
      <c r="D24" s="222">
        <f>MAX(D36:D39)</f>
        <v>0</v>
      </c>
      <c r="E24" s="222">
        <f>MAX(D40:D43)</f>
        <v>0</v>
      </c>
      <c r="F24" s="222">
        <f>MAX(D44:D45)</f>
        <v>0</v>
      </c>
      <c r="G24" s="196">
        <f>MAX(B24:F24)</f>
        <v>0.25</v>
      </c>
      <c r="H24" s="97"/>
      <c r="I24" s="20"/>
      <c r="J24" s="20"/>
      <c r="K24" s="20"/>
      <c r="L24" s="14"/>
    </row>
    <row r="25" spans="1:12" ht="30.75" customHeight="1">
      <c r="A25" s="100" t="s">
        <v>224</v>
      </c>
      <c r="B25" s="103">
        <f>IFERROR(IF(B24/B23&gt;100%,100%,B24/B23),0)</f>
        <v>0</v>
      </c>
      <c r="C25" s="103">
        <f>IFERROR(IF(C24/C23&gt;100%,100%,C24/C23),0)</f>
        <v>1</v>
      </c>
      <c r="D25" s="103">
        <f>IFERROR(IF(D24/D23&gt;100%,100%,D24/D23),"")</f>
        <v>0</v>
      </c>
      <c r="E25" s="103">
        <f>IFERROR(IF(E24/E23&gt;100%,100%,E24/E23),"")</f>
        <v>0</v>
      </c>
      <c r="F25" s="103">
        <f>IFERROR(IF(F24/F23&gt;100%,100%,F24/F23),"")</f>
        <v>0</v>
      </c>
      <c r="G25" s="104" t="s">
        <v>225</v>
      </c>
      <c r="H25" s="97"/>
      <c r="I25" s="20"/>
      <c r="J25" s="20"/>
      <c r="K25" s="20"/>
      <c r="L25" s="14"/>
    </row>
    <row r="26" spans="1:12" ht="30.75" customHeight="1">
      <c r="A26" s="100" t="s">
        <v>226</v>
      </c>
      <c r="B26" s="103">
        <f>B24/$G$23</f>
        <v>0</v>
      </c>
      <c r="C26" s="103">
        <f t="shared" ref="C26:G26" si="0">C24/$G$23</f>
        <v>0.25</v>
      </c>
      <c r="D26" s="103">
        <f>IFERROR(D24/$G$23,"")</f>
        <v>0</v>
      </c>
      <c r="E26" s="103">
        <f>IFERROR(E24/$G$23,"")</f>
        <v>0</v>
      </c>
      <c r="F26" s="103">
        <f>IFERROR(F24/$G$23,"")</f>
        <v>0</v>
      </c>
      <c r="G26" s="103">
        <f t="shared" si="0"/>
        <v>0.25</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13">
        <v>0</v>
      </c>
      <c r="D30" s="199">
        <v>0</v>
      </c>
      <c r="E30" s="220">
        <f>IFERROR(IF(D30/C30&gt;100%,100%,D30/C30),0)</f>
        <v>0</v>
      </c>
      <c r="F30" s="285" t="s">
        <v>243</v>
      </c>
      <c r="G30" s="286"/>
      <c r="H30" s="287"/>
      <c r="I30" s="294" t="s">
        <v>243</v>
      </c>
      <c r="J30" s="284"/>
      <c r="K30" s="97"/>
      <c r="L30" s="14"/>
    </row>
    <row r="31" spans="1:12" ht="18.75" customHeight="1">
      <c r="A31" s="109">
        <v>2024</v>
      </c>
      <c r="B31" s="110" t="s">
        <v>238</v>
      </c>
      <c r="C31" s="113">
        <v>0</v>
      </c>
      <c r="D31" s="199">
        <v>0</v>
      </c>
      <c r="E31" s="220">
        <f t="shared" ref="E31:E45" si="1">IFERROR(IF(D31/C31&gt;100%,100%,D31/C31),0)</f>
        <v>0</v>
      </c>
      <c r="F31" s="285" t="s">
        <v>243</v>
      </c>
      <c r="G31" s="286"/>
      <c r="H31" s="287"/>
      <c r="I31" s="294" t="s">
        <v>243</v>
      </c>
      <c r="J31" s="284"/>
      <c r="K31" s="97"/>
      <c r="L31" s="14"/>
    </row>
    <row r="32" spans="1:12" ht="123.75" customHeight="1">
      <c r="A32" s="109">
        <v>2025</v>
      </c>
      <c r="B32" s="110" t="s">
        <v>240</v>
      </c>
      <c r="C32" s="113">
        <v>0.05</v>
      </c>
      <c r="D32" s="199">
        <v>0.05</v>
      </c>
      <c r="E32" s="220">
        <f t="shared" si="1"/>
        <v>1</v>
      </c>
      <c r="F32" s="285" t="s">
        <v>448</v>
      </c>
      <c r="G32" s="286"/>
      <c r="H32" s="287"/>
      <c r="I32" s="283" t="s">
        <v>449</v>
      </c>
      <c r="J32" s="284"/>
      <c r="K32" s="97"/>
      <c r="L32" s="14"/>
    </row>
    <row r="33" spans="1:12" ht="108.75" customHeight="1">
      <c r="A33" s="109">
        <v>2025</v>
      </c>
      <c r="B33" s="110" t="s">
        <v>242</v>
      </c>
      <c r="C33" s="113">
        <v>0.1</v>
      </c>
      <c r="D33" s="112">
        <v>0.1</v>
      </c>
      <c r="E33" s="220">
        <f t="shared" si="1"/>
        <v>1</v>
      </c>
      <c r="F33" s="340" t="s">
        <v>450</v>
      </c>
      <c r="G33" s="376"/>
      <c r="H33" s="341"/>
      <c r="I33" s="391" t="s">
        <v>451</v>
      </c>
      <c r="J33" s="392"/>
      <c r="K33" s="97"/>
      <c r="L33" s="140"/>
    </row>
    <row r="34" spans="1:12" ht="144" customHeight="1">
      <c r="A34" s="109">
        <v>2025</v>
      </c>
      <c r="B34" s="110" t="s">
        <v>235</v>
      </c>
      <c r="C34" s="113">
        <v>0.15</v>
      </c>
      <c r="D34" s="199">
        <v>0.15</v>
      </c>
      <c r="E34" s="220">
        <f t="shared" si="1"/>
        <v>1</v>
      </c>
      <c r="F34" s="343" t="s">
        <v>452</v>
      </c>
      <c r="G34" s="344"/>
      <c r="H34" s="345"/>
      <c r="I34" s="363" t="s">
        <v>453</v>
      </c>
      <c r="J34" s="364"/>
      <c r="K34" s="97"/>
      <c r="L34" s="14"/>
    </row>
    <row r="35" spans="1:12" ht="105" customHeight="1">
      <c r="A35" s="109">
        <v>2025</v>
      </c>
      <c r="B35" s="110" t="s">
        <v>238</v>
      </c>
      <c r="C35" s="113">
        <f>C23</f>
        <v>0.25</v>
      </c>
      <c r="D35" s="199">
        <v>0.25</v>
      </c>
      <c r="E35" s="220">
        <f t="shared" si="1"/>
        <v>1</v>
      </c>
      <c r="F35" s="346" t="s">
        <v>454</v>
      </c>
      <c r="G35" s="347"/>
      <c r="H35" s="348"/>
      <c r="I35" s="365" t="s">
        <v>455</v>
      </c>
      <c r="J35" s="366"/>
      <c r="K35" s="97"/>
      <c r="L35" s="14"/>
    </row>
    <row r="36" spans="1:12" ht="18.75" customHeight="1">
      <c r="A36" s="109">
        <v>2026</v>
      </c>
      <c r="B36" s="110" t="s">
        <v>240</v>
      </c>
      <c r="C36" s="113">
        <v>0.3</v>
      </c>
      <c r="D36" s="199"/>
      <c r="E36" s="220">
        <f t="shared" si="1"/>
        <v>0</v>
      </c>
      <c r="F36" s="285"/>
      <c r="G36" s="286"/>
      <c r="H36" s="287"/>
      <c r="I36" s="283"/>
      <c r="J36" s="284"/>
      <c r="K36" s="97"/>
      <c r="L36" s="14"/>
    </row>
    <row r="37" spans="1:12" ht="18.75" customHeight="1">
      <c r="A37" s="109">
        <v>2026</v>
      </c>
      <c r="B37" s="110" t="s">
        <v>242</v>
      </c>
      <c r="C37" s="113">
        <v>0.4</v>
      </c>
      <c r="D37" s="199"/>
      <c r="E37" s="220">
        <f t="shared" si="1"/>
        <v>0</v>
      </c>
      <c r="F37" s="285"/>
      <c r="G37" s="286"/>
      <c r="H37" s="287"/>
      <c r="I37" s="283"/>
      <c r="J37" s="284"/>
      <c r="K37" s="97"/>
      <c r="L37" s="14"/>
    </row>
    <row r="38" spans="1:12" ht="18.75" customHeight="1">
      <c r="A38" s="109">
        <v>2026</v>
      </c>
      <c r="B38" s="110" t="s">
        <v>235</v>
      </c>
      <c r="C38" s="113">
        <v>0.45</v>
      </c>
      <c r="D38" s="199"/>
      <c r="E38" s="220">
        <f t="shared" si="1"/>
        <v>0</v>
      </c>
      <c r="F38" s="285"/>
      <c r="G38" s="286"/>
      <c r="H38" s="287"/>
      <c r="I38" s="283"/>
      <c r="J38" s="284"/>
      <c r="K38" s="97"/>
      <c r="L38" s="14"/>
    </row>
    <row r="39" spans="1:12" ht="18.75" customHeight="1">
      <c r="A39" s="109">
        <v>2026</v>
      </c>
      <c r="B39" s="110" t="s">
        <v>238</v>
      </c>
      <c r="C39" s="113">
        <f>D23</f>
        <v>0.5</v>
      </c>
      <c r="D39" s="199"/>
      <c r="E39" s="220">
        <f t="shared" si="1"/>
        <v>0</v>
      </c>
      <c r="F39" s="285"/>
      <c r="G39" s="286"/>
      <c r="H39" s="287"/>
      <c r="I39" s="283"/>
      <c r="J39" s="284"/>
      <c r="K39" s="97"/>
      <c r="L39" s="14"/>
    </row>
    <row r="40" spans="1:12" ht="18.75" customHeight="1">
      <c r="A40" s="109">
        <v>2027</v>
      </c>
      <c r="B40" s="110" t="s">
        <v>240</v>
      </c>
      <c r="C40" s="113"/>
      <c r="D40" s="199"/>
      <c r="E40" s="220">
        <f t="shared" si="1"/>
        <v>0</v>
      </c>
      <c r="F40" s="285"/>
      <c r="G40" s="286"/>
      <c r="H40" s="287"/>
      <c r="I40" s="283"/>
      <c r="J40" s="284"/>
      <c r="K40" s="97"/>
      <c r="L40" s="14"/>
    </row>
    <row r="41" spans="1:12" ht="18.75" customHeight="1">
      <c r="A41" s="109">
        <v>2027</v>
      </c>
      <c r="B41" s="110" t="s">
        <v>242</v>
      </c>
      <c r="C41" s="113"/>
      <c r="D41" s="199"/>
      <c r="E41" s="220">
        <f t="shared" si="1"/>
        <v>0</v>
      </c>
      <c r="F41" s="285"/>
      <c r="G41" s="286"/>
      <c r="H41" s="287"/>
      <c r="I41" s="283"/>
      <c r="J41" s="284"/>
      <c r="K41" s="97"/>
      <c r="L41" s="14"/>
    </row>
    <row r="42" spans="1:12" ht="18.75" customHeight="1">
      <c r="A42" s="109">
        <v>2027</v>
      </c>
      <c r="B42" s="110" t="s">
        <v>235</v>
      </c>
      <c r="C42" s="113"/>
      <c r="D42" s="199"/>
      <c r="E42" s="220">
        <f t="shared" si="1"/>
        <v>0</v>
      </c>
      <c r="F42" s="285"/>
      <c r="G42" s="286"/>
      <c r="H42" s="287"/>
      <c r="I42" s="283"/>
      <c r="J42" s="284"/>
      <c r="K42" s="97"/>
      <c r="L42" s="14"/>
    </row>
    <row r="43" spans="1:12" ht="18.75" customHeight="1">
      <c r="A43" s="109">
        <v>2027</v>
      </c>
      <c r="B43" s="110" t="s">
        <v>238</v>
      </c>
      <c r="C43" s="113">
        <f>E23</f>
        <v>0.75</v>
      </c>
      <c r="D43" s="199"/>
      <c r="E43" s="220">
        <f t="shared" si="1"/>
        <v>0</v>
      </c>
      <c r="F43" s="285"/>
      <c r="G43" s="286"/>
      <c r="H43" s="287"/>
      <c r="I43" s="283"/>
      <c r="J43" s="284"/>
      <c r="K43" s="97"/>
      <c r="L43" s="14"/>
    </row>
    <row r="44" spans="1:12" ht="18.75" customHeight="1">
      <c r="A44" s="109">
        <v>2028</v>
      </c>
      <c r="B44" s="110" t="s">
        <v>240</v>
      </c>
      <c r="C44" s="113"/>
      <c r="D44" s="199"/>
      <c r="E44" s="220">
        <f t="shared" si="1"/>
        <v>0</v>
      </c>
      <c r="F44" s="285"/>
      <c r="G44" s="286"/>
      <c r="H44" s="287"/>
      <c r="I44" s="283"/>
      <c r="J44" s="284"/>
      <c r="K44" s="97"/>
      <c r="L44" s="14"/>
    </row>
    <row r="45" spans="1:12" ht="18.75" customHeight="1">
      <c r="A45" s="109">
        <v>2028</v>
      </c>
      <c r="B45" s="110" t="s">
        <v>242</v>
      </c>
      <c r="C45" s="113">
        <f>F23</f>
        <v>1</v>
      </c>
      <c r="D45" s="199"/>
      <c r="E45" s="220">
        <f t="shared" si="1"/>
        <v>0</v>
      </c>
      <c r="F45" s="285"/>
      <c r="G45" s="286"/>
      <c r="H45" s="287"/>
      <c r="I45" s="283"/>
      <c r="J45" s="284"/>
      <c r="K45" s="141"/>
      <c r="L45" s="56"/>
    </row>
  </sheetData>
  <mergeCells count="51">
    <mergeCell ref="C1:H4"/>
    <mergeCell ref="C9:J9"/>
    <mergeCell ref="B13:J13"/>
    <mergeCell ref="B6:J6"/>
    <mergeCell ref="B8:J8"/>
    <mergeCell ref="B10:J10"/>
    <mergeCell ref="B11:J11"/>
    <mergeCell ref="B12:J12"/>
    <mergeCell ref="B7:J7"/>
    <mergeCell ref="F29:H29"/>
    <mergeCell ref="I29:J29"/>
    <mergeCell ref="F30:H30"/>
    <mergeCell ref="I30:J30"/>
    <mergeCell ref="F31:H31"/>
    <mergeCell ref="I31:J31"/>
    <mergeCell ref="B14:J14"/>
    <mergeCell ref="A28:J28"/>
    <mergeCell ref="B21:G21"/>
    <mergeCell ref="B16:J16"/>
    <mergeCell ref="B17:J17"/>
    <mergeCell ref="B18:J18"/>
    <mergeCell ref="B19:J19"/>
    <mergeCell ref="B15:J15"/>
    <mergeCell ref="F35:H35"/>
    <mergeCell ref="I35:J35"/>
    <mergeCell ref="F36:H36"/>
    <mergeCell ref="I36:J36"/>
    <mergeCell ref="F37:H37"/>
    <mergeCell ref="I37:J37"/>
    <mergeCell ref="F32:H32"/>
    <mergeCell ref="I32:J32"/>
    <mergeCell ref="F33:H33"/>
    <mergeCell ref="I33:J33"/>
    <mergeCell ref="F34:H34"/>
    <mergeCell ref="I34:J34"/>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5"/>
  <sheetViews>
    <sheetView showGridLines="0" topLeftCell="A33" workbookViewId="0">
      <selection activeCell="D39" sqref="D39"/>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75" customHeight="1">
      <c r="A5" s="84"/>
      <c r="B5" s="85"/>
      <c r="C5" s="85"/>
      <c r="D5" s="85"/>
      <c r="E5" s="85"/>
      <c r="F5" s="85"/>
      <c r="G5" s="85"/>
      <c r="H5" s="85"/>
      <c r="I5" s="86"/>
      <c r="J5" s="139"/>
      <c r="K5" s="20"/>
      <c r="L5" s="14"/>
    </row>
    <row r="6" spans="1:12" ht="30.75" customHeight="1">
      <c r="A6" s="88" t="s">
        <v>308</v>
      </c>
      <c r="B6" s="297" t="s">
        <v>162</v>
      </c>
      <c r="C6" s="289"/>
      <c r="D6" s="289"/>
      <c r="E6" s="289"/>
      <c r="F6" s="289"/>
      <c r="G6" s="289"/>
      <c r="H6" s="289"/>
      <c r="I6" s="289"/>
      <c r="J6" s="289"/>
      <c r="K6" s="97"/>
      <c r="L6" s="14"/>
    </row>
    <row r="7" spans="1:12" ht="30.75" customHeight="1">
      <c r="A7" s="261" t="s">
        <v>190</v>
      </c>
      <c r="B7" s="300" t="s">
        <v>264</v>
      </c>
      <c r="C7" s="301"/>
      <c r="D7" s="301"/>
      <c r="E7" s="301"/>
      <c r="F7" s="301"/>
      <c r="G7" s="301"/>
      <c r="H7" s="301"/>
      <c r="I7" s="301"/>
      <c r="J7" s="324"/>
      <c r="K7" s="97"/>
      <c r="L7" s="14"/>
    </row>
    <row r="8" spans="1:12" ht="30.75" customHeight="1">
      <c r="A8" s="88" t="s">
        <v>310</v>
      </c>
      <c r="B8" s="314" t="s">
        <v>397</v>
      </c>
      <c r="C8" s="315"/>
      <c r="D8" s="315"/>
      <c r="E8" s="315"/>
      <c r="F8" s="315"/>
      <c r="G8" s="315"/>
      <c r="H8" s="315"/>
      <c r="I8" s="315"/>
      <c r="J8" s="316"/>
      <c r="K8" s="97"/>
      <c r="L8" s="14"/>
    </row>
    <row r="9" spans="1:12" ht="30.75" customHeight="1">
      <c r="A9" s="88" t="s">
        <v>311</v>
      </c>
      <c r="B9" s="90" t="s">
        <v>456</v>
      </c>
      <c r="C9" s="306" t="s">
        <v>457</v>
      </c>
      <c r="D9" s="307"/>
      <c r="E9" s="307"/>
      <c r="F9" s="307"/>
      <c r="G9" s="307"/>
      <c r="H9" s="307"/>
      <c r="I9" s="307"/>
      <c r="J9" s="308"/>
      <c r="K9" s="97"/>
      <c r="L9" s="14"/>
    </row>
    <row r="10" spans="1:12" ht="30.75" customHeight="1">
      <c r="A10" s="88" t="s">
        <v>314</v>
      </c>
      <c r="B10" s="297" t="s">
        <v>458</v>
      </c>
      <c r="C10" s="289"/>
      <c r="D10" s="289"/>
      <c r="E10" s="289"/>
      <c r="F10" s="289"/>
      <c r="G10" s="289"/>
      <c r="H10" s="289"/>
      <c r="I10" s="289"/>
      <c r="J10" s="289"/>
      <c r="K10" s="97"/>
      <c r="L10" s="14"/>
    </row>
    <row r="11" spans="1:12" ht="30.75" customHeight="1">
      <c r="A11" s="88" t="s">
        <v>316</v>
      </c>
      <c r="B11" s="297" t="s">
        <v>459</v>
      </c>
      <c r="C11" s="289"/>
      <c r="D11" s="289"/>
      <c r="E11" s="289"/>
      <c r="F11" s="289"/>
      <c r="G11" s="289"/>
      <c r="H11" s="289"/>
      <c r="I11" s="289"/>
      <c r="J11" s="289"/>
      <c r="K11" s="97"/>
      <c r="L11" s="14"/>
    </row>
    <row r="12" spans="1:12" ht="30.75" customHeight="1">
      <c r="A12" s="88" t="s">
        <v>200</v>
      </c>
      <c r="B12" s="297" t="s">
        <v>250</v>
      </c>
      <c r="C12" s="289"/>
      <c r="D12" s="289"/>
      <c r="E12" s="289"/>
      <c r="F12" s="289"/>
      <c r="G12" s="289"/>
      <c r="H12" s="289"/>
      <c r="I12" s="289"/>
      <c r="J12" s="289"/>
      <c r="K12" s="97"/>
      <c r="L12" s="14"/>
    </row>
    <row r="13" spans="1:12" ht="30.75" customHeight="1">
      <c r="A13" s="88" t="s">
        <v>202</v>
      </c>
      <c r="B13" s="297" t="s">
        <v>203</v>
      </c>
      <c r="C13" s="289"/>
      <c r="D13" s="289"/>
      <c r="E13" s="289"/>
      <c r="F13" s="289"/>
      <c r="G13" s="289"/>
      <c r="H13" s="289"/>
      <c r="I13" s="289"/>
      <c r="J13" s="289"/>
      <c r="K13" s="97"/>
      <c r="L13" s="14"/>
    </row>
    <row r="14" spans="1:12" ht="30.75" customHeight="1">
      <c r="A14" s="88" t="s">
        <v>204</v>
      </c>
      <c r="B14" s="306" t="s">
        <v>205</v>
      </c>
      <c r="C14" s="307"/>
      <c r="D14" s="307"/>
      <c r="E14" s="307"/>
      <c r="F14" s="307"/>
      <c r="G14" s="307"/>
      <c r="H14" s="307"/>
      <c r="I14" s="307"/>
      <c r="J14" s="308"/>
      <c r="K14" s="97"/>
      <c r="L14" s="14"/>
    </row>
    <row r="15" spans="1:12" ht="30.75" customHeight="1">
      <c r="A15" s="88" t="s">
        <v>206</v>
      </c>
      <c r="B15" s="297" t="s">
        <v>460</v>
      </c>
      <c r="C15" s="289"/>
      <c r="D15" s="289"/>
      <c r="E15" s="289"/>
      <c r="F15" s="289"/>
      <c r="G15" s="289"/>
      <c r="H15" s="289"/>
      <c r="I15" s="289"/>
      <c r="J15" s="289"/>
      <c r="K15" s="97"/>
      <c r="L15" s="14"/>
    </row>
    <row r="16" spans="1:12" ht="30.75" customHeight="1">
      <c r="A16" s="88" t="s">
        <v>208</v>
      </c>
      <c r="B16" s="297" t="s">
        <v>460</v>
      </c>
      <c r="C16" s="289"/>
      <c r="D16" s="289"/>
      <c r="E16" s="289"/>
      <c r="F16" s="289"/>
      <c r="G16" s="289"/>
      <c r="H16" s="289"/>
      <c r="I16" s="289"/>
      <c r="J16" s="289"/>
      <c r="K16" s="97"/>
      <c r="L16" s="14"/>
    </row>
    <row r="17" spans="1:12" ht="30.75" customHeight="1">
      <c r="A17" s="88" t="s">
        <v>210</v>
      </c>
      <c r="B17" s="297" t="s">
        <v>461</v>
      </c>
      <c r="C17" s="289"/>
      <c r="D17" s="289"/>
      <c r="E17" s="289"/>
      <c r="F17" s="289"/>
      <c r="G17" s="289"/>
      <c r="H17" s="289"/>
      <c r="I17" s="289"/>
      <c r="J17" s="289"/>
      <c r="K17" s="97"/>
      <c r="L17" s="14"/>
    </row>
    <row r="18" spans="1:12" ht="30.75" customHeight="1">
      <c r="A18" s="88" t="s">
        <v>321</v>
      </c>
      <c r="B18" s="288">
        <v>0</v>
      </c>
      <c r="C18" s="289"/>
      <c r="D18" s="289"/>
      <c r="E18" s="289"/>
      <c r="F18" s="290"/>
      <c r="G18" s="289"/>
      <c r="H18" s="289"/>
      <c r="I18" s="289"/>
      <c r="J18" s="289"/>
      <c r="K18" s="97"/>
      <c r="L18" s="14"/>
    </row>
    <row r="19" spans="1:12" ht="30.75" customHeight="1">
      <c r="A19" s="88" t="s">
        <v>213</v>
      </c>
      <c r="B19" s="297" t="s">
        <v>447</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98" t="s">
        <v>215</v>
      </c>
      <c r="C21" s="299"/>
      <c r="D21" s="299"/>
      <c r="E21" s="299"/>
      <c r="F21" s="299"/>
      <c r="G21" s="299"/>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223">
        <v>0.14000000000000001</v>
      </c>
      <c r="C23" s="174">
        <v>0.57999999999999996</v>
      </c>
      <c r="D23" s="174">
        <v>0.72</v>
      </c>
      <c r="E23" s="174">
        <v>0.86</v>
      </c>
      <c r="F23" s="174">
        <v>1</v>
      </c>
      <c r="G23" s="105">
        <v>1</v>
      </c>
      <c r="H23" s="97"/>
      <c r="I23" s="193">
        <f>C23-B23</f>
        <v>0.43999999999999995</v>
      </c>
      <c r="J23" s="20"/>
      <c r="K23" s="20"/>
      <c r="L23" s="14"/>
    </row>
    <row r="24" spans="1:12" ht="30.75" customHeight="1">
      <c r="A24" s="100" t="s">
        <v>223</v>
      </c>
      <c r="B24" s="222">
        <f>MAX(D30:D31)</f>
        <v>0.14000000000000001</v>
      </c>
      <c r="C24" s="222">
        <f>MAX(D32:D35)</f>
        <v>0.57999999999999996</v>
      </c>
      <c r="D24" s="222">
        <f>MAX(D36:D39)</f>
        <v>0</v>
      </c>
      <c r="E24" s="222">
        <f>MAX(D40:D43)</f>
        <v>0</v>
      </c>
      <c r="F24" s="222">
        <f>MAX(D44:D45)</f>
        <v>0</v>
      </c>
      <c r="G24" s="196">
        <f>MAX(B24:F24)</f>
        <v>0.57999999999999996</v>
      </c>
      <c r="H24" s="97"/>
      <c r="I24" s="20"/>
      <c r="J24" s="20"/>
      <c r="K24" s="20"/>
      <c r="L24" s="14"/>
    </row>
    <row r="25" spans="1:12" ht="30.75"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75" customHeight="1">
      <c r="A26" s="100" t="s">
        <v>226</v>
      </c>
      <c r="B26" s="103">
        <f>B24/$G$23</f>
        <v>0.14000000000000001</v>
      </c>
      <c r="C26" s="103">
        <f t="shared" ref="C26:G26" si="0">C24/$G$23</f>
        <v>0.57999999999999996</v>
      </c>
      <c r="D26" s="103">
        <f t="shared" si="0"/>
        <v>0</v>
      </c>
      <c r="E26" s="103">
        <f t="shared" si="0"/>
        <v>0</v>
      </c>
      <c r="F26" s="103">
        <f t="shared" si="0"/>
        <v>0</v>
      </c>
      <c r="G26" s="103">
        <f t="shared" si="0"/>
        <v>0.57999999999999996</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7.25" customHeight="1">
      <c r="A30" s="109">
        <v>2024</v>
      </c>
      <c r="B30" s="110" t="s">
        <v>235</v>
      </c>
      <c r="C30" s="112">
        <v>0</v>
      </c>
      <c r="D30" s="199">
        <v>0</v>
      </c>
      <c r="E30" s="220">
        <f>IFERROR(IF(D30/C30&gt;100%,100%,D30/C30),0)</f>
        <v>0</v>
      </c>
      <c r="F30" s="285" t="s">
        <v>243</v>
      </c>
      <c r="G30" s="286"/>
      <c r="H30" s="287"/>
      <c r="I30" s="294" t="s">
        <v>243</v>
      </c>
      <c r="J30" s="284"/>
      <c r="K30" s="97"/>
      <c r="L30" s="14"/>
    </row>
    <row r="31" spans="1:12" ht="96" customHeight="1">
      <c r="A31" s="109">
        <v>2024</v>
      </c>
      <c r="B31" s="110" t="s">
        <v>238</v>
      </c>
      <c r="C31" s="112">
        <v>0.14000000000000001</v>
      </c>
      <c r="D31" s="199">
        <v>0.14000000000000001</v>
      </c>
      <c r="E31" s="220">
        <f t="shared" ref="E31:E45" si="1">IFERROR(IF(D31/C31&gt;100%,100%,D31/C31),0)</f>
        <v>1</v>
      </c>
      <c r="F31" s="285" t="s">
        <v>462</v>
      </c>
      <c r="G31" s="286"/>
      <c r="H31" s="287"/>
      <c r="I31" s="285" t="s">
        <v>463</v>
      </c>
      <c r="J31" s="286"/>
      <c r="K31" s="97"/>
      <c r="L31" s="14"/>
    </row>
    <row r="32" spans="1:12" ht="69.75" customHeight="1">
      <c r="A32" s="109">
        <v>2025</v>
      </c>
      <c r="B32" s="110" t="s">
        <v>240</v>
      </c>
      <c r="C32" s="198">
        <v>0.19</v>
      </c>
      <c r="D32" s="199">
        <v>0.19</v>
      </c>
      <c r="E32" s="220">
        <f t="shared" si="1"/>
        <v>1</v>
      </c>
      <c r="F32" s="285" t="s">
        <v>464</v>
      </c>
      <c r="G32" s="286"/>
      <c r="H32" s="287"/>
      <c r="I32" s="285" t="s">
        <v>465</v>
      </c>
      <c r="J32" s="286"/>
      <c r="K32" s="97"/>
      <c r="L32" s="14"/>
    </row>
    <row r="33" spans="1:12" ht="120.75" customHeight="1">
      <c r="A33" s="109">
        <v>2025</v>
      </c>
      <c r="B33" s="110" t="s">
        <v>242</v>
      </c>
      <c r="C33" s="198">
        <v>0.28999999999999998</v>
      </c>
      <c r="D33" s="199">
        <v>0.28999999999999998</v>
      </c>
      <c r="E33" s="220">
        <f t="shared" si="1"/>
        <v>1</v>
      </c>
      <c r="F33" s="285" t="s">
        <v>466</v>
      </c>
      <c r="G33" s="286"/>
      <c r="H33" s="287"/>
      <c r="I33" s="283" t="s">
        <v>467</v>
      </c>
      <c r="J33" s="284"/>
      <c r="K33" s="97"/>
      <c r="L33" s="140"/>
    </row>
    <row r="34" spans="1:12" ht="200.25" customHeight="1">
      <c r="A34" s="109">
        <v>2025</v>
      </c>
      <c r="B34" s="110" t="s">
        <v>235</v>
      </c>
      <c r="C34" s="198">
        <v>0.44</v>
      </c>
      <c r="D34" s="199">
        <v>0.44</v>
      </c>
      <c r="E34" s="220">
        <f t="shared" si="1"/>
        <v>1</v>
      </c>
      <c r="F34" s="330" t="s">
        <v>468</v>
      </c>
      <c r="G34" s="331"/>
      <c r="H34" s="332"/>
      <c r="I34" s="393" t="s">
        <v>469</v>
      </c>
      <c r="J34" s="364"/>
      <c r="K34" s="97"/>
      <c r="L34" s="14"/>
    </row>
    <row r="35" spans="1:12" ht="94.5" customHeight="1">
      <c r="A35" s="109">
        <v>2025</v>
      </c>
      <c r="B35" s="110" t="s">
        <v>238</v>
      </c>
      <c r="C35" s="112">
        <v>0.57999999999999996</v>
      </c>
      <c r="D35" s="199">
        <v>0.57999999999999996</v>
      </c>
      <c r="E35" s="220">
        <f t="shared" si="1"/>
        <v>1</v>
      </c>
      <c r="F35" s="346" t="s">
        <v>470</v>
      </c>
      <c r="G35" s="347"/>
      <c r="H35" s="348"/>
      <c r="I35" s="365" t="s">
        <v>471</v>
      </c>
      <c r="J35" s="366"/>
      <c r="K35" s="97"/>
      <c r="L35" s="14"/>
    </row>
    <row r="36" spans="1:12" ht="17.25" customHeight="1">
      <c r="A36" s="109">
        <v>2026</v>
      </c>
      <c r="B36" s="110" t="s">
        <v>240</v>
      </c>
      <c r="C36" s="112">
        <v>0.61499999999999999</v>
      </c>
      <c r="D36" s="199"/>
      <c r="E36" s="220">
        <f t="shared" si="1"/>
        <v>0</v>
      </c>
      <c r="F36" s="285"/>
      <c r="G36" s="286"/>
      <c r="H36" s="287"/>
      <c r="I36" s="283"/>
      <c r="J36" s="284"/>
      <c r="K36" s="97"/>
      <c r="L36" s="14"/>
    </row>
    <row r="37" spans="1:12" ht="17.25" customHeight="1">
      <c r="A37" s="109">
        <v>2026</v>
      </c>
      <c r="B37" s="110" t="s">
        <v>242</v>
      </c>
      <c r="C37" s="112">
        <v>0.65</v>
      </c>
      <c r="D37" s="199"/>
      <c r="E37" s="220">
        <f t="shared" si="1"/>
        <v>0</v>
      </c>
      <c r="F37" s="285"/>
      <c r="G37" s="286"/>
      <c r="H37" s="287"/>
      <c r="I37" s="283"/>
      <c r="J37" s="284"/>
      <c r="K37" s="97"/>
      <c r="L37" s="14"/>
    </row>
    <row r="38" spans="1:12" ht="17.25" customHeight="1">
      <c r="A38" s="109">
        <v>2026</v>
      </c>
      <c r="B38" s="110" t="s">
        <v>235</v>
      </c>
      <c r="C38" s="112">
        <v>0.68500000000000005</v>
      </c>
      <c r="D38" s="199"/>
      <c r="E38" s="220">
        <f t="shared" si="1"/>
        <v>0</v>
      </c>
      <c r="F38" s="285"/>
      <c r="G38" s="286"/>
      <c r="H38" s="287"/>
      <c r="I38" s="283"/>
      <c r="J38" s="284"/>
      <c r="K38" s="97"/>
      <c r="L38" s="14"/>
    </row>
    <row r="39" spans="1:12" ht="17.25" customHeight="1">
      <c r="A39" s="109">
        <v>2026</v>
      </c>
      <c r="B39" s="110" t="s">
        <v>238</v>
      </c>
      <c r="C39" s="112">
        <f>D23</f>
        <v>0.72</v>
      </c>
      <c r="D39" s="199"/>
      <c r="E39" s="220">
        <f t="shared" si="1"/>
        <v>0</v>
      </c>
      <c r="F39" s="285"/>
      <c r="G39" s="286"/>
      <c r="H39" s="287"/>
      <c r="I39" s="283"/>
      <c r="J39" s="284"/>
      <c r="K39" s="97"/>
      <c r="L39" s="14"/>
    </row>
    <row r="40" spans="1:12" ht="17.25" customHeight="1">
      <c r="A40" s="109">
        <v>2027</v>
      </c>
      <c r="B40" s="110" t="s">
        <v>240</v>
      </c>
      <c r="C40" s="112"/>
      <c r="D40" s="199"/>
      <c r="E40" s="220">
        <f t="shared" si="1"/>
        <v>0</v>
      </c>
      <c r="F40" s="285"/>
      <c r="G40" s="286"/>
      <c r="H40" s="287"/>
      <c r="I40" s="283"/>
      <c r="J40" s="284"/>
      <c r="K40" s="97"/>
      <c r="L40" s="14"/>
    </row>
    <row r="41" spans="1:12" ht="17.25" customHeight="1">
      <c r="A41" s="109">
        <v>2027</v>
      </c>
      <c r="B41" s="110" t="s">
        <v>242</v>
      </c>
      <c r="C41" s="112"/>
      <c r="D41" s="199"/>
      <c r="E41" s="220">
        <f t="shared" si="1"/>
        <v>0</v>
      </c>
      <c r="F41" s="285"/>
      <c r="G41" s="286"/>
      <c r="H41" s="287"/>
      <c r="I41" s="283"/>
      <c r="J41" s="284"/>
      <c r="K41" s="97"/>
      <c r="L41" s="14"/>
    </row>
    <row r="42" spans="1:12" ht="17.25" customHeight="1">
      <c r="A42" s="109">
        <v>2027</v>
      </c>
      <c r="B42" s="110" t="s">
        <v>235</v>
      </c>
      <c r="C42" s="112"/>
      <c r="D42" s="199"/>
      <c r="E42" s="220">
        <f t="shared" si="1"/>
        <v>0</v>
      </c>
      <c r="F42" s="285"/>
      <c r="G42" s="286"/>
      <c r="H42" s="287"/>
      <c r="I42" s="283"/>
      <c r="J42" s="284"/>
      <c r="K42" s="97"/>
      <c r="L42" s="14"/>
    </row>
    <row r="43" spans="1:12" ht="17.25" customHeight="1">
      <c r="A43" s="109">
        <v>2027</v>
      </c>
      <c r="B43" s="110" t="s">
        <v>238</v>
      </c>
      <c r="C43" s="112">
        <f>E23</f>
        <v>0.86</v>
      </c>
      <c r="D43" s="199"/>
      <c r="E43" s="220">
        <f t="shared" si="1"/>
        <v>0</v>
      </c>
      <c r="F43" s="285"/>
      <c r="G43" s="286"/>
      <c r="H43" s="287"/>
      <c r="I43" s="283"/>
      <c r="J43" s="284"/>
      <c r="K43" s="97"/>
      <c r="L43" s="14"/>
    </row>
    <row r="44" spans="1:12" ht="17.25" customHeight="1">
      <c r="A44" s="109">
        <v>2028</v>
      </c>
      <c r="B44" s="110" t="s">
        <v>240</v>
      </c>
      <c r="C44" s="112"/>
      <c r="D44" s="199"/>
      <c r="E44" s="220">
        <f t="shared" si="1"/>
        <v>0</v>
      </c>
      <c r="F44" s="285"/>
      <c r="G44" s="286"/>
      <c r="H44" s="287"/>
      <c r="I44" s="283"/>
      <c r="J44" s="284"/>
      <c r="K44" s="97"/>
      <c r="L44" s="14"/>
    </row>
    <row r="45" spans="1:12" ht="17.25" customHeight="1">
      <c r="A45" s="109">
        <v>2028</v>
      </c>
      <c r="B45" s="110" t="s">
        <v>242</v>
      </c>
      <c r="C45" s="112">
        <f>F23</f>
        <v>1</v>
      </c>
      <c r="D45" s="199"/>
      <c r="E45" s="220">
        <f t="shared" si="1"/>
        <v>0</v>
      </c>
      <c r="F45" s="285"/>
      <c r="G45" s="286"/>
      <c r="H45" s="287"/>
      <c r="I45" s="283"/>
      <c r="J45" s="284"/>
      <c r="K45" s="141"/>
      <c r="L45" s="56"/>
    </row>
  </sheetData>
  <mergeCells count="51">
    <mergeCell ref="F31:H31"/>
    <mergeCell ref="I31:J31"/>
    <mergeCell ref="A28:J28"/>
    <mergeCell ref="B19:J19"/>
    <mergeCell ref="F29:H29"/>
    <mergeCell ref="I29:J29"/>
    <mergeCell ref="F30:H30"/>
    <mergeCell ref="I30:J30"/>
    <mergeCell ref="C9:J9"/>
    <mergeCell ref="B11:J11"/>
    <mergeCell ref="B10:J10"/>
    <mergeCell ref="C1:H4"/>
    <mergeCell ref="B6:J6"/>
    <mergeCell ref="B8:J8"/>
    <mergeCell ref="B7:J7"/>
    <mergeCell ref="B12:J12"/>
    <mergeCell ref="B13:J13"/>
    <mergeCell ref="B14:J14"/>
    <mergeCell ref="B21:G21"/>
    <mergeCell ref="B15:J15"/>
    <mergeCell ref="B16:J16"/>
    <mergeCell ref="B17:J17"/>
    <mergeCell ref="B18:J18"/>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hyperlinks>
    <hyperlink ref="I32:J32"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5"/>
  <sheetViews>
    <sheetView showGridLines="0" topLeftCell="A33" workbookViewId="0">
      <selection activeCell="C36" sqref="C36:C39"/>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169</v>
      </c>
      <c r="C6" s="289"/>
      <c r="D6" s="289"/>
      <c r="E6" s="289"/>
      <c r="F6" s="289"/>
      <c r="G6" s="289"/>
      <c r="H6" s="289"/>
      <c r="I6" s="289"/>
      <c r="J6" s="289"/>
      <c r="K6" s="97"/>
      <c r="L6" s="14"/>
    </row>
    <row r="7" spans="1:12" ht="30" customHeight="1">
      <c r="A7" s="261" t="s">
        <v>190</v>
      </c>
      <c r="B7" s="300" t="s">
        <v>191</v>
      </c>
      <c r="C7" s="301"/>
      <c r="D7" s="301"/>
      <c r="E7" s="301"/>
      <c r="F7" s="301"/>
      <c r="G7" s="301"/>
      <c r="H7" s="301"/>
      <c r="I7" s="301"/>
      <c r="J7" s="324"/>
      <c r="K7" s="97"/>
      <c r="L7" s="14"/>
    </row>
    <row r="8" spans="1:12" ht="30" customHeight="1">
      <c r="A8" s="88" t="s">
        <v>310</v>
      </c>
      <c r="B8" s="314" t="s">
        <v>397</v>
      </c>
      <c r="C8" s="315"/>
      <c r="D8" s="315"/>
      <c r="E8" s="315"/>
      <c r="F8" s="315"/>
      <c r="G8" s="315"/>
      <c r="H8" s="315"/>
      <c r="I8" s="315"/>
      <c r="J8" s="316"/>
      <c r="K8" s="97"/>
      <c r="L8" s="14"/>
    </row>
    <row r="9" spans="1:12" ht="30" customHeight="1">
      <c r="A9" s="88" t="s">
        <v>311</v>
      </c>
      <c r="B9" s="90" t="s">
        <v>472</v>
      </c>
      <c r="C9" s="306" t="s">
        <v>473</v>
      </c>
      <c r="D9" s="307"/>
      <c r="E9" s="307"/>
      <c r="F9" s="307"/>
      <c r="G9" s="307"/>
      <c r="H9" s="307"/>
      <c r="I9" s="307"/>
      <c r="J9" s="308"/>
      <c r="K9" s="97"/>
      <c r="L9" s="14"/>
    </row>
    <row r="10" spans="1:12" ht="30" customHeight="1">
      <c r="A10" s="88" t="s">
        <v>314</v>
      </c>
      <c r="B10" s="297" t="s">
        <v>474</v>
      </c>
      <c r="C10" s="289"/>
      <c r="D10" s="289"/>
      <c r="E10" s="289"/>
      <c r="F10" s="289"/>
      <c r="G10" s="289"/>
      <c r="H10" s="289"/>
      <c r="I10" s="289"/>
      <c r="J10" s="289"/>
      <c r="K10" s="97"/>
      <c r="L10" s="14"/>
    </row>
    <row r="11" spans="1:12" ht="30" customHeight="1">
      <c r="A11" s="88" t="s">
        <v>316</v>
      </c>
      <c r="B11" s="297" t="s">
        <v>474</v>
      </c>
      <c r="C11" s="289"/>
      <c r="D11" s="289"/>
      <c r="E11" s="289"/>
      <c r="F11" s="289"/>
      <c r="G11" s="289"/>
      <c r="H11" s="289"/>
      <c r="I11" s="289"/>
      <c r="J11" s="289"/>
      <c r="K11" s="97"/>
      <c r="L11" s="14"/>
    </row>
    <row r="12" spans="1:12" ht="30" customHeight="1">
      <c r="A12" s="88" t="s">
        <v>200</v>
      </c>
      <c r="B12" s="297" t="s">
        <v>475</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476</v>
      </c>
      <c r="C15" s="289"/>
      <c r="D15" s="289"/>
      <c r="E15" s="289"/>
      <c r="F15" s="289"/>
      <c r="G15" s="289"/>
      <c r="H15" s="289"/>
      <c r="I15" s="289"/>
      <c r="J15" s="289"/>
      <c r="K15" s="97"/>
      <c r="L15" s="14"/>
    </row>
    <row r="16" spans="1:12" ht="30" customHeight="1">
      <c r="A16" s="88" t="s">
        <v>208</v>
      </c>
      <c r="B16" s="297" t="s">
        <v>477</v>
      </c>
      <c r="C16" s="289"/>
      <c r="D16" s="289"/>
      <c r="E16" s="289"/>
      <c r="F16" s="289"/>
      <c r="G16" s="289"/>
      <c r="H16" s="289"/>
      <c r="I16" s="289"/>
      <c r="J16" s="289"/>
      <c r="K16" s="97"/>
      <c r="L16" s="14"/>
    </row>
    <row r="17" spans="1:12" ht="30" customHeight="1">
      <c r="A17" s="88" t="s">
        <v>210</v>
      </c>
      <c r="B17" s="297" t="s">
        <v>130</v>
      </c>
      <c r="C17" s="289"/>
      <c r="D17" s="289"/>
      <c r="E17" s="289"/>
      <c r="F17" s="289"/>
      <c r="G17" s="289"/>
      <c r="H17" s="289"/>
      <c r="I17" s="289"/>
      <c r="J17" s="289"/>
      <c r="K17" s="97"/>
      <c r="L17" s="14"/>
    </row>
    <row r="18" spans="1:12" ht="30" customHeight="1">
      <c r="A18" s="88" t="s">
        <v>321</v>
      </c>
      <c r="B18" s="297" t="s">
        <v>478</v>
      </c>
      <c r="C18" s="289"/>
      <c r="D18" s="289"/>
      <c r="E18" s="289"/>
      <c r="F18" s="290"/>
      <c r="G18" s="289"/>
      <c r="H18" s="289"/>
      <c r="I18" s="289"/>
      <c r="J18" s="289"/>
      <c r="K18" s="97"/>
      <c r="L18" s="14"/>
    </row>
    <row r="19" spans="1:12" ht="30" customHeight="1">
      <c r="A19" s="88" t="s">
        <v>213</v>
      </c>
      <c r="B19" s="297"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52</v>
      </c>
      <c r="C23" s="35">
        <v>144</v>
      </c>
      <c r="D23" s="35">
        <v>144</v>
      </c>
      <c r="E23" s="35">
        <v>144</v>
      </c>
      <c r="F23" s="35">
        <v>60</v>
      </c>
      <c r="G23" s="102">
        <f>SUM(B23:F23)</f>
        <v>544</v>
      </c>
      <c r="H23" s="97"/>
      <c r="I23" s="20"/>
      <c r="J23" s="20"/>
      <c r="K23" s="20"/>
      <c r="L23" s="14"/>
    </row>
    <row r="24" spans="1:12" ht="30" customHeight="1">
      <c r="A24" s="100" t="s">
        <v>223</v>
      </c>
      <c r="B24" s="227">
        <f>SUM(D30:D31)</f>
        <v>52</v>
      </c>
      <c r="C24" s="227">
        <f>SUM(D32:D35)</f>
        <v>144</v>
      </c>
      <c r="D24" s="227">
        <f>SUM(D36:D39)</f>
        <v>0</v>
      </c>
      <c r="E24" s="227">
        <f>SUM(D40:D43)</f>
        <v>0</v>
      </c>
      <c r="F24" s="227">
        <f>SUM(D44:D45)</f>
        <v>0</v>
      </c>
      <c r="G24" s="195">
        <f>SUM(B24:F24)</f>
        <v>196</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9.5588235294117641E-2</v>
      </c>
      <c r="C26" s="103">
        <f>(C24/G23)+B26</f>
        <v>0.36029411764705882</v>
      </c>
      <c r="D26" s="103"/>
      <c r="E26" s="103"/>
      <c r="F26" s="103"/>
      <c r="G26" s="103">
        <f>MAX(B26:F26)</f>
        <v>0.36029411764705882</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22.25" customHeight="1">
      <c r="A30" s="109">
        <v>2024</v>
      </c>
      <c r="B30" s="110" t="s">
        <v>235</v>
      </c>
      <c r="C30" s="224">
        <v>26</v>
      </c>
      <c r="D30" s="189">
        <v>26</v>
      </c>
      <c r="E30" s="192">
        <f>IFERROR(IF(D30/C30&gt;100%,100%,D30/C30),0)</f>
        <v>1</v>
      </c>
      <c r="F30" s="285" t="s">
        <v>479</v>
      </c>
      <c r="G30" s="286"/>
      <c r="H30" s="287"/>
      <c r="I30" s="394" t="s">
        <v>480</v>
      </c>
      <c r="J30" s="395"/>
      <c r="K30" s="97"/>
      <c r="L30" s="14"/>
    </row>
    <row r="31" spans="1:12" ht="122.25" customHeight="1">
      <c r="A31" s="109">
        <v>2024</v>
      </c>
      <c r="B31" s="110" t="s">
        <v>238</v>
      </c>
      <c r="C31" s="225">
        <v>26</v>
      </c>
      <c r="D31" s="189">
        <v>26</v>
      </c>
      <c r="E31" s="192">
        <f t="shared" ref="E31:E45" si="0">IFERROR(IF(D31/C31&gt;100%,100%,D31/C31),0)</f>
        <v>1</v>
      </c>
      <c r="F31" s="285" t="s">
        <v>481</v>
      </c>
      <c r="G31" s="286"/>
      <c r="H31" s="287"/>
      <c r="I31" s="394" t="s">
        <v>480</v>
      </c>
      <c r="J31" s="395"/>
      <c r="K31" s="97"/>
      <c r="L31" s="14"/>
    </row>
    <row r="32" spans="1:12" ht="122.25" customHeight="1">
      <c r="A32" s="109">
        <v>2025</v>
      </c>
      <c r="B32" s="110" t="s">
        <v>240</v>
      </c>
      <c r="C32" s="225">
        <v>36</v>
      </c>
      <c r="D32" s="189">
        <v>36</v>
      </c>
      <c r="E32" s="192">
        <f t="shared" si="0"/>
        <v>1</v>
      </c>
      <c r="F32" s="285" t="s">
        <v>482</v>
      </c>
      <c r="G32" s="286"/>
      <c r="H32" s="287"/>
      <c r="I32" s="394" t="s">
        <v>480</v>
      </c>
      <c r="J32" s="395"/>
      <c r="K32" s="97"/>
      <c r="L32" s="14"/>
    </row>
    <row r="33" spans="1:12" ht="115.5" customHeight="1">
      <c r="A33" s="109">
        <v>2025</v>
      </c>
      <c r="B33" s="110" t="s">
        <v>242</v>
      </c>
      <c r="C33" s="225">
        <v>36</v>
      </c>
      <c r="D33" s="189">
        <v>36</v>
      </c>
      <c r="E33" s="192">
        <f t="shared" si="0"/>
        <v>1</v>
      </c>
      <c r="F33" s="343" t="s">
        <v>483</v>
      </c>
      <c r="G33" s="344"/>
      <c r="H33" s="345"/>
      <c r="I33" s="358" t="s">
        <v>484</v>
      </c>
      <c r="J33" s="359"/>
      <c r="K33" s="97"/>
      <c r="L33" s="140"/>
    </row>
    <row r="34" spans="1:12" ht="114.75" customHeight="1">
      <c r="A34" s="109">
        <v>2025</v>
      </c>
      <c r="B34" s="110" t="s">
        <v>235</v>
      </c>
      <c r="C34" s="225">
        <v>36</v>
      </c>
      <c r="D34" s="189">
        <v>36</v>
      </c>
      <c r="E34" s="192">
        <f t="shared" si="0"/>
        <v>1</v>
      </c>
      <c r="F34" s="343" t="s">
        <v>485</v>
      </c>
      <c r="G34" s="344"/>
      <c r="H34" s="345"/>
      <c r="I34" s="358" t="s">
        <v>484</v>
      </c>
      <c r="J34" s="359"/>
      <c r="K34" s="97"/>
      <c r="L34" s="14"/>
    </row>
    <row r="35" spans="1:12" ht="119.25" customHeight="1">
      <c r="A35" s="109">
        <v>2025</v>
      </c>
      <c r="B35" s="110" t="s">
        <v>238</v>
      </c>
      <c r="C35" s="225">
        <v>36</v>
      </c>
      <c r="D35" s="189">
        <v>36</v>
      </c>
      <c r="E35" s="192">
        <f t="shared" si="0"/>
        <v>1</v>
      </c>
      <c r="F35" s="346" t="s">
        <v>486</v>
      </c>
      <c r="G35" s="347"/>
      <c r="H35" s="348"/>
      <c r="I35" s="365" t="s">
        <v>484</v>
      </c>
      <c r="J35" s="366"/>
      <c r="K35" s="97"/>
      <c r="L35" s="14"/>
    </row>
    <row r="36" spans="1:12" ht="18.75" customHeight="1">
      <c r="A36" s="109">
        <v>2026</v>
      </c>
      <c r="B36" s="110" t="s">
        <v>240</v>
      </c>
      <c r="C36" s="225">
        <v>36</v>
      </c>
      <c r="D36" s="71"/>
      <c r="E36" s="192">
        <f t="shared" si="0"/>
        <v>0</v>
      </c>
      <c r="F36" s="285"/>
      <c r="G36" s="286"/>
      <c r="H36" s="287"/>
      <c r="I36" s="283"/>
      <c r="J36" s="284"/>
      <c r="K36" s="97"/>
      <c r="L36" s="14"/>
    </row>
    <row r="37" spans="1:12" ht="18.75" customHeight="1">
      <c r="A37" s="109">
        <v>2026</v>
      </c>
      <c r="B37" s="110" t="s">
        <v>242</v>
      </c>
      <c r="C37" s="225">
        <v>36</v>
      </c>
      <c r="D37" s="71"/>
      <c r="E37" s="192">
        <f t="shared" si="0"/>
        <v>0</v>
      </c>
      <c r="F37" s="285"/>
      <c r="G37" s="286"/>
      <c r="H37" s="287"/>
      <c r="I37" s="283"/>
      <c r="J37" s="284"/>
      <c r="K37" s="97"/>
      <c r="L37" s="14"/>
    </row>
    <row r="38" spans="1:12" ht="18.75" customHeight="1">
      <c r="A38" s="109">
        <v>2026</v>
      </c>
      <c r="B38" s="110" t="s">
        <v>235</v>
      </c>
      <c r="C38" s="225">
        <v>36</v>
      </c>
      <c r="D38" s="71"/>
      <c r="E38" s="192">
        <f t="shared" si="0"/>
        <v>0</v>
      </c>
      <c r="F38" s="285"/>
      <c r="G38" s="286"/>
      <c r="H38" s="287"/>
      <c r="I38" s="283"/>
      <c r="J38" s="284"/>
      <c r="K38" s="97"/>
      <c r="L38" s="14"/>
    </row>
    <row r="39" spans="1:12" ht="18.75" customHeight="1">
      <c r="A39" s="109">
        <v>2026</v>
      </c>
      <c r="B39" s="110" t="s">
        <v>238</v>
      </c>
      <c r="C39" s="225">
        <v>36</v>
      </c>
      <c r="D39" s="71"/>
      <c r="E39" s="192">
        <f t="shared" si="0"/>
        <v>0</v>
      </c>
      <c r="F39" s="285"/>
      <c r="G39" s="286"/>
      <c r="H39" s="287"/>
      <c r="I39" s="283"/>
      <c r="J39" s="284"/>
      <c r="K39" s="97"/>
      <c r="L39" s="14"/>
    </row>
    <row r="40" spans="1:12" ht="18.75" customHeight="1">
      <c r="A40" s="109">
        <v>2027</v>
      </c>
      <c r="B40" s="110" t="s">
        <v>240</v>
      </c>
      <c r="C40" s="111"/>
      <c r="D40" s="113"/>
      <c r="E40" s="192">
        <f t="shared" si="0"/>
        <v>0</v>
      </c>
      <c r="F40" s="285"/>
      <c r="G40" s="286"/>
      <c r="H40" s="287"/>
      <c r="I40" s="283"/>
      <c r="J40" s="284"/>
      <c r="K40" s="97"/>
      <c r="L40" s="14"/>
    </row>
    <row r="41" spans="1:12" ht="18.75" customHeight="1">
      <c r="A41" s="109">
        <v>2027</v>
      </c>
      <c r="B41" s="110" t="s">
        <v>242</v>
      </c>
      <c r="C41" s="111"/>
      <c r="D41" s="71"/>
      <c r="E41" s="192">
        <f t="shared" si="0"/>
        <v>0</v>
      </c>
      <c r="F41" s="285"/>
      <c r="G41" s="286"/>
      <c r="H41" s="287"/>
      <c r="I41" s="283"/>
      <c r="J41" s="284"/>
      <c r="K41" s="97"/>
      <c r="L41" s="14"/>
    </row>
    <row r="42" spans="1:12" ht="18.75" customHeight="1">
      <c r="A42" s="109">
        <v>2027</v>
      </c>
      <c r="B42" s="110" t="s">
        <v>235</v>
      </c>
      <c r="C42" s="111"/>
      <c r="D42" s="71"/>
      <c r="E42" s="192">
        <f t="shared" si="0"/>
        <v>0</v>
      </c>
      <c r="F42" s="285"/>
      <c r="G42" s="286"/>
      <c r="H42" s="287"/>
      <c r="I42" s="283"/>
      <c r="J42" s="284"/>
      <c r="K42" s="97"/>
      <c r="L42" s="14"/>
    </row>
    <row r="43" spans="1:12" ht="18.75" customHeight="1">
      <c r="A43" s="109">
        <v>2027</v>
      </c>
      <c r="B43" s="110" t="s">
        <v>238</v>
      </c>
      <c r="C43" s="111"/>
      <c r="D43" s="71"/>
      <c r="E43" s="192">
        <f t="shared" si="0"/>
        <v>0</v>
      </c>
      <c r="F43" s="285"/>
      <c r="G43" s="286"/>
      <c r="H43" s="287"/>
      <c r="I43" s="283"/>
      <c r="J43" s="284"/>
      <c r="K43" s="97"/>
      <c r="L43" s="14"/>
    </row>
    <row r="44" spans="1:12" ht="18.75" customHeight="1">
      <c r="A44" s="109">
        <v>2028</v>
      </c>
      <c r="B44" s="110" t="s">
        <v>240</v>
      </c>
      <c r="C44" s="111"/>
      <c r="D44" s="71"/>
      <c r="E44" s="192">
        <f t="shared" si="0"/>
        <v>0</v>
      </c>
      <c r="F44" s="285"/>
      <c r="G44" s="286"/>
      <c r="H44" s="287"/>
      <c r="I44" s="283"/>
      <c r="J44" s="284"/>
      <c r="K44" s="97"/>
      <c r="L44" s="14"/>
    </row>
    <row r="45" spans="1:12" ht="18.75" customHeight="1">
      <c r="A45" s="109">
        <v>2028</v>
      </c>
      <c r="B45" s="110" t="s">
        <v>242</v>
      </c>
      <c r="C45" s="111"/>
      <c r="D45" s="113"/>
      <c r="E45" s="192">
        <f t="shared" si="0"/>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5"/>
  <sheetViews>
    <sheetView showGridLines="0" topLeftCell="A32" workbookViewId="0">
      <selection activeCell="C36" sqref="C36:C39"/>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169</v>
      </c>
      <c r="C6" s="289"/>
      <c r="D6" s="289"/>
      <c r="E6" s="289"/>
      <c r="F6" s="289"/>
      <c r="G6" s="289"/>
      <c r="H6" s="289"/>
      <c r="I6" s="289"/>
      <c r="J6" s="289"/>
      <c r="K6" s="97"/>
      <c r="L6" s="14"/>
    </row>
    <row r="7" spans="1:12" ht="30" customHeight="1">
      <c r="A7" s="261" t="s">
        <v>190</v>
      </c>
      <c r="B7" s="300" t="s">
        <v>191</v>
      </c>
      <c r="C7" s="301"/>
      <c r="D7" s="301"/>
      <c r="E7" s="301"/>
      <c r="F7" s="301"/>
      <c r="G7" s="301"/>
      <c r="H7" s="301"/>
      <c r="I7" s="301"/>
      <c r="J7" s="324"/>
      <c r="K7" s="97"/>
      <c r="L7" s="14"/>
    </row>
    <row r="8" spans="1:12" ht="30" customHeight="1">
      <c r="A8" s="88" t="s">
        <v>310</v>
      </c>
      <c r="B8" s="314" t="s">
        <v>397</v>
      </c>
      <c r="C8" s="315"/>
      <c r="D8" s="315"/>
      <c r="E8" s="315"/>
      <c r="F8" s="315"/>
      <c r="G8" s="315"/>
      <c r="H8" s="315"/>
      <c r="I8" s="315"/>
      <c r="J8" s="316"/>
      <c r="K8" s="97"/>
      <c r="L8" s="14"/>
    </row>
    <row r="9" spans="1:12" ht="30" customHeight="1">
      <c r="A9" s="88" t="s">
        <v>311</v>
      </c>
      <c r="B9" s="90" t="s">
        <v>487</v>
      </c>
      <c r="C9" s="306" t="s">
        <v>488</v>
      </c>
      <c r="D9" s="307"/>
      <c r="E9" s="307"/>
      <c r="F9" s="307"/>
      <c r="G9" s="307"/>
      <c r="H9" s="307"/>
      <c r="I9" s="307"/>
      <c r="J9" s="308"/>
      <c r="K9" s="97"/>
      <c r="L9" s="14"/>
    </row>
    <row r="10" spans="1:12" ht="30" customHeight="1">
      <c r="A10" s="88" t="s">
        <v>314</v>
      </c>
      <c r="B10" s="297" t="s">
        <v>489</v>
      </c>
      <c r="C10" s="289"/>
      <c r="D10" s="289"/>
      <c r="E10" s="289"/>
      <c r="F10" s="289"/>
      <c r="G10" s="289"/>
      <c r="H10" s="289"/>
      <c r="I10" s="289"/>
      <c r="J10" s="289"/>
      <c r="K10" s="97"/>
      <c r="L10" s="14"/>
    </row>
    <row r="11" spans="1:12" ht="30" customHeight="1">
      <c r="A11" s="88" t="s">
        <v>316</v>
      </c>
      <c r="B11" s="297" t="s">
        <v>489</v>
      </c>
      <c r="C11" s="289"/>
      <c r="D11" s="289"/>
      <c r="E11" s="289"/>
      <c r="F11" s="289"/>
      <c r="G11" s="289"/>
      <c r="H11" s="289"/>
      <c r="I11" s="289"/>
      <c r="J11" s="289"/>
      <c r="K11" s="97"/>
      <c r="L11" s="14"/>
    </row>
    <row r="12" spans="1:12" ht="30" customHeight="1">
      <c r="A12" s="88" t="s">
        <v>200</v>
      </c>
      <c r="B12" s="297" t="s">
        <v>490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491</v>
      </c>
      <c r="C15" s="289"/>
      <c r="D15" s="289"/>
      <c r="E15" s="289"/>
      <c r="F15" s="289"/>
      <c r="G15" s="289"/>
      <c r="H15" s="289"/>
      <c r="I15" s="289"/>
      <c r="J15" s="289"/>
      <c r="K15" s="97"/>
      <c r="L15" s="14"/>
    </row>
    <row r="16" spans="1:12" ht="30" customHeight="1">
      <c r="A16" s="88" t="s">
        <v>208</v>
      </c>
      <c r="B16" s="297" t="s">
        <v>492</v>
      </c>
      <c r="C16" s="289"/>
      <c r="D16" s="289"/>
      <c r="E16" s="289"/>
      <c r="F16" s="289"/>
      <c r="G16" s="289"/>
      <c r="H16" s="289"/>
      <c r="I16" s="289"/>
      <c r="J16" s="289"/>
      <c r="K16" s="97"/>
      <c r="L16" s="14"/>
    </row>
    <row r="17" spans="1:12" ht="30" customHeight="1">
      <c r="A17" s="88" t="s">
        <v>210</v>
      </c>
      <c r="B17" s="297" t="s">
        <v>130</v>
      </c>
      <c r="C17" s="289"/>
      <c r="D17" s="289"/>
      <c r="E17" s="289"/>
      <c r="F17" s="289"/>
      <c r="G17" s="289"/>
      <c r="H17" s="289"/>
      <c r="I17" s="289"/>
      <c r="J17" s="289"/>
      <c r="K17" s="97"/>
      <c r="L17" s="14"/>
    </row>
    <row r="18" spans="1:12" ht="30" customHeight="1">
      <c r="A18" s="88" t="s">
        <v>321</v>
      </c>
      <c r="B18" s="297" t="s">
        <v>493</v>
      </c>
      <c r="C18" s="289"/>
      <c r="D18" s="289"/>
      <c r="E18" s="289"/>
      <c r="F18" s="290"/>
      <c r="G18" s="289"/>
      <c r="H18" s="289"/>
      <c r="I18" s="289"/>
      <c r="J18" s="289"/>
      <c r="K18" s="97"/>
      <c r="L18" s="14"/>
    </row>
    <row r="19" spans="1:12" ht="30" customHeight="1">
      <c r="A19" s="88" t="s">
        <v>213</v>
      </c>
      <c r="B19" s="297"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101">
        <f>SUM(B23:F23)</f>
        <v>5</v>
      </c>
      <c r="H23" s="97"/>
      <c r="I23" s="20"/>
      <c r="J23" s="20"/>
      <c r="K23" s="20"/>
      <c r="L23" s="14"/>
    </row>
    <row r="24" spans="1:12" ht="30" customHeight="1">
      <c r="A24" s="100" t="s">
        <v>223</v>
      </c>
      <c r="B24" s="227">
        <f>SUM(D30:D31)</f>
        <v>1</v>
      </c>
      <c r="C24" s="227">
        <f>SUM(D32:D35)</f>
        <v>1</v>
      </c>
      <c r="D24" s="227">
        <f>SUM(D36:D39)</f>
        <v>0</v>
      </c>
      <c r="E24" s="227">
        <f>SUM(D40:D43)</f>
        <v>0</v>
      </c>
      <c r="F24" s="227">
        <f>SUM(D44:D45)</f>
        <v>0</v>
      </c>
      <c r="G24" s="195">
        <f>SUM(B24:F24)</f>
        <v>2</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c r="E26" s="103"/>
      <c r="F26" s="103"/>
      <c r="G26" s="103">
        <f>MAX(B26:F26)</f>
        <v>0.4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225.75" customHeight="1">
      <c r="A30" s="109">
        <v>2024</v>
      </c>
      <c r="B30" s="110" t="s">
        <v>235</v>
      </c>
      <c r="C30" s="184">
        <v>1</v>
      </c>
      <c r="D30" s="189">
        <v>1</v>
      </c>
      <c r="E30" s="192">
        <f>IFERROR(IF(D30/C30&gt;100%,100%,D30/C30),0)</f>
        <v>1</v>
      </c>
      <c r="F30" s="340" t="s">
        <v>494</v>
      </c>
      <c r="G30" s="376"/>
      <c r="H30" s="341"/>
      <c r="I30" s="394" t="s">
        <v>495</v>
      </c>
      <c r="J30" s="395"/>
      <c r="K30" s="97"/>
      <c r="L30" s="14"/>
    </row>
    <row r="31" spans="1:12" ht="18.75" customHeight="1">
      <c r="A31" s="109">
        <v>2024</v>
      </c>
      <c r="B31" s="110" t="s">
        <v>238</v>
      </c>
      <c r="C31" s="184">
        <v>0</v>
      </c>
      <c r="D31" s="189">
        <v>0</v>
      </c>
      <c r="E31" s="192">
        <f t="shared" ref="E31:E45" si="0">IFERROR(IF(D31/C31&gt;100%,100%,D31/C31),0)</f>
        <v>0</v>
      </c>
      <c r="F31" s="285" t="s">
        <v>496</v>
      </c>
      <c r="G31" s="286"/>
      <c r="H31" s="287"/>
      <c r="I31" s="294" t="s">
        <v>243</v>
      </c>
      <c r="J31" s="284"/>
      <c r="K31" s="97"/>
      <c r="L31" s="14"/>
    </row>
    <row r="32" spans="1:12" ht="138.75" customHeight="1">
      <c r="A32" s="109">
        <v>2025</v>
      </c>
      <c r="B32" s="110" t="s">
        <v>240</v>
      </c>
      <c r="C32" s="184">
        <v>1</v>
      </c>
      <c r="D32" s="189">
        <v>1</v>
      </c>
      <c r="E32" s="192">
        <f t="shared" si="0"/>
        <v>1</v>
      </c>
      <c r="F32" s="340" t="s">
        <v>497</v>
      </c>
      <c r="G32" s="376"/>
      <c r="H32" s="341"/>
      <c r="I32" s="394" t="s">
        <v>498</v>
      </c>
      <c r="J32" s="395"/>
      <c r="K32" s="97"/>
      <c r="L32" s="14"/>
    </row>
    <row r="33" spans="1:12" ht="18.75" customHeight="1">
      <c r="A33" s="109">
        <v>2025</v>
      </c>
      <c r="B33" s="110" t="s">
        <v>242</v>
      </c>
      <c r="C33" s="184">
        <v>0</v>
      </c>
      <c r="D33" s="189">
        <v>0</v>
      </c>
      <c r="E33" s="192">
        <f t="shared" si="0"/>
        <v>0</v>
      </c>
      <c r="F33" s="285" t="s">
        <v>496</v>
      </c>
      <c r="G33" s="286"/>
      <c r="H33" s="287"/>
      <c r="I33" s="283" t="s">
        <v>243</v>
      </c>
      <c r="J33" s="284"/>
      <c r="K33" s="97"/>
      <c r="L33" s="140"/>
    </row>
    <row r="34" spans="1:12" ht="18.75" customHeight="1">
      <c r="A34" s="109">
        <v>2025</v>
      </c>
      <c r="B34" s="110" t="s">
        <v>235</v>
      </c>
      <c r="C34" s="184">
        <v>0</v>
      </c>
      <c r="D34" s="189">
        <v>0</v>
      </c>
      <c r="E34" s="192">
        <f t="shared" si="0"/>
        <v>0</v>
      </c>
      <c r="F34" s="285" t="s">
        <v>496</v>
      </c>
      <c r="G34" s="286"/>
      <c r="H34" s="287"/>
      <c r="I34" s="283" t="s">
        <v>243</v>
      </c>
      <c r="J34" s="284"/>
      <c r="K34" s="97"/>
      <c r="L34" s="14"/>
    </row>
    <row r="35" spans="1:12" ht="18.75" customHeight="1">
      <c r="A35" s="109">
        <v>2025</v>
      </c>
      <c r="B35" s="110" t="s">
        <v>238</v>
      </c>
      <c r="C35" s="184">
        <v>0</v>
      </c>
      <c r="D35" s="189">
        <v>0</v>
      </c>
      <c r="E35" s="192">
        <f t="shared" si="0"/>
        <v>0</v>
      </c>
      <c r="F35" s="285" t="s">
        <v>496</v>
      </c>
      <c r="G35" s="286"/>
      <c r="H35" s="287"/>
      <c r="I35" s="283" t="s">
        <v>243</v>
      </c>
      <c r="J35" s="284"/>
      <c r="K35" s="97"/>
      <c r="L35" s="14"/>
    </row>
    <row r="36" spans="1:12" ht="18.75" customHeight="1">
      <c r="A36" s="109">
        <v>2026</v>
      </c>
      <c r="B36" s="110" t="s">
        <v>240</v>
      </c>
      <c r="C36" s="184">
        <v>1</v>
      </c>
      <c r="D36" s="189"/>
      <c r="E36" s="192">
        <f t="shared" si="0"/>
        <v>0</v>
      </c>
      <c r="F36" s="285"/>
      <c r="G36" s="286"/>
      <c r="H36" s="287"/>
      <c r="I36" s="283"/>
      <c r="J36" s="284"/>
      <c r="K36" s="97"/>
      <c r="L36" s="14"/>
    </row>
    <row r="37" spans="1:12" ht="18.75" customHeight="1">
      <c r="A37" s="109">
        <v>2026</v>
      </c>
      <c r="B37" s="110" t="s">
        <v>242</v>
      </c>
      <c r="C37" s="184">
        <v>0</v>
      </c>
      <c r="D37" s="189"/>
      <c r="E37" s="192">
        <f t="shared" si="0"/>
        <v>0</v>
      </c>
      <c r="F37" s="285"/>
      <c r="G37" s="286"/>
      <c r="H37" s="287"/>
      <c r="I37" s="283"/>
      <c r="J37" s="284"/>
      <c r="K37" s="97"/>
      <c r="L37" s="14"/>
    </row>
    <row r="38" spans="1:12" ht="18.75" customHeight="1">
      <c r="A38" s="109">
        <v>2026</v>
      </c>
      <c r="B38" s="110" t="s">
        <v>235</v>
      </c>
      <c r="C38" s="184">
        <v>0</v>
      </c>
      <c r="D38" s="189"/>
      <c r="E38" s="192">
        <f t="shared" si="0"/>
        <v>0</v>
      </c>
      <c r="F38" s="285"/>
      <c r="G38" s="286"/>
      <c r="H38" s="287"/>
      <c r="I38" s="283"/>
      <c r="J38" s="284"/>
      <c r="K38" s="97"/>
      <c r="L38" s="14"/>
    </row>
    <row r="39" spans="1:12" ht="18.75" customHeight="1">
      <c r="A39" s="109">
        <v>2026</v>
      </c>
      <c r="B39" s="110" t="s">
        <v>238</v>
      </c>
      <c r="C39" s="184">
        <v>0</v>
      </c>
      <c r="D39" s="189"/>
      <c r="E39" s="192">
        <f t="shared" si="0"/>
        <v>0</v>
      </c>
      <c r="F39" s="285"/>
      <c r="G39" s="286"/>
      <c r="H39" s="287"/>
      <c r="I39" s="283"/>
      <c r="J39" s="284"/>
      <c r="K39" s="97"/>
      <c r="L39" s="14"/>
    </row>
    <row r="40" spans="1:12" ht="18.75" customHeight="1">
      <c r="A40" s="109">
        <v>2027</v>
      </c>
      <c r="B40" s="110" t="s">
        <v>240</v>
      </c>
      <c r="C40" s="111"/>
      <c r="D40" s="189"/>
      <c r="E40" s="192">
        <f t="shared" si="0"/>
        <v>0</v>
      </c>
      <c r="F40" s="285"/>
      <c r="G40" s="286"/>
      <c r="H40" s="287"/>
      <c r="I40" s="283"/>
      <c r="J40" s="284"/>
      <c r="K40" s="97"/>
      <c r="L40" s="14"/>
    </row>
    <row r="41" spans="1:12" ht="18.75" customHeight="1">
      <c r="A41" s="109">
        <v>2027</v>
      </c>
      <c r="B41" s="110" t="s">
        <v>242</v>
      </c>
      <c r="C41" s="111"/>
      <c r="D41" s="189"/>
      <c r="E41" s="192">
        <f t="shared" si="0"/>
        <v>0</v>
      </c>
      <c r="F41" s="285"/>
      <c r="G41" s="286"/>
      <c r="H41" s="287"/>
      <c r="I41" s="283"/>
      <c r="J41" s="284"/>
      <c r="K41" s="97"/>
      <c r="L41" s="14"/>
    </row>
    <row r="42" spans="1:12" ht="18.75" customHeight="1">
      <c r="A42" s="109">
        <v>2027</v>
      </c>
      <c r="B42" s="110" t="s">
        <v>235</v>
      </c>
      <c r="C42" s="111"/>
      <c r="D42" s="189"/>
      <c r="E42" s="192">
        <f t="shared" si="0"/>
        <v>0</v>
      </c>
      <c r="F42" s="285"/>
      <c r="G42" s="286"/>
      <c r="H42" s="287"/>
      <c r="I42" s="283"/>
      <c r="J42" s="284"/>
      <c r="K42" s="97"/>
      <c r="L42" s="14"/>
    </row>
    <row r="43" spans="1:12" ht="18.75" customHeight="1">
      <c r="A43" s="109">
        <v>2027</v>
      </c>
      <c r="B43" s="110" t="s">
        <v>238</v>
      </c>
      <c r="C43" s="111"/>
      <c r="D43" s="189"/>
      <c r="E43" s="192">
        <f t="shared" si="0"/>
        <v>0</v>
      </c>
      <c r="F43" s="285"/>
      <c r="G43" s="286"/>
      <c r="H43" s="287"/>
      <c r="I43" s="283"/>
      <c r="J43" s="284"/>
      <c r="K43" s="97"/>
      <c r="L43" s="14"/>
    </row>
    <row r="44" spans="1:12" ht="18.75" customHeight="1">
      <c r="A44" s="109">
        <v>2028</v>
      </c>
      <c r="B44" s="110" t="s">
        <v>240</v>
      </c>
      <c r="C44" s="111"/>
      <c r="D44" s="189"/>
      <c r="E44" s="192">
        <f t="shared" si="0"/>
        <v>0</v>
      </c>
      <c r="F44" s="285"/>
      <c r="G44" s="286"/>
      <c r="H44" s="287"/>
      <c r="I44" s="283"/>
      <c r="J44" s="284"/>
      <c r="K44" s="97"/>
      <c r="L44" s="14"/>
    </row>
    <row r="45" spans="1:12" ht="18.75" customHeight="1">
      <c r="A45" s="109">
        <v>2028</v>
      </c>
      <c r="B45" s="110" t="s">
        <v>242</v>
      </c>
      <c r="C45" s="111"/>
      <c r="D45" s="189"/>
      <c r="E45" s="192">
        <f t="shared" si="0"/>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5"/>
  <sheetViews>
    <sheetView showGridLines="0" topLeftCell="A34" workbookViewId="0">
      <selection activeCell="C36" sqref="C36:C38"/>
    </sheetView>
  </sheetViews>
  <sheetFormatPr baseColWidth="10"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97" t="s">
        <v>75</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192</v>
      </c>
      <c r="B8" s="314" t="s">
        <v>499</v>
      </c>
      <c r="C8" s="315"/>
      <c r="D8" s="315"/>
      <c r="E8" s="315"/>
      <c r="F8" s="315"/>
      <c r="G8" s="315"/>
      <c r="H8" s="315"/>
      <c r="I8" s="315"/>
      <c r="J8" s="316"/>
      <c r="K8" s="97"/>
      <c r="L8" s="14"/>
    </row>
    <row r="9" spans="1:12" ht="30" customHeight="1">
      <c r="A9" s="88" t="s">
        <v>194</v>
      </c>
      <c r="B9" s="90" t="s">
        <v>500</v>
      </c>
      <c r="C9" s="306" t="s">
        <v>501</v>
      </c>
      <c r="D9" s="307"/>
      <c r="E9" s="307"/>
      <c r="F9" s="307"/>
      <c r="G9" s="307"/>
      <c r="H9" s="307"/>
      <c r="I9" s="307"/>
      <c r="J9" s="308"/>
      <c r="K9" s="97"/>
      <c r="L9" s="14"/>
    </row>
    <row r="10" spans="1:12" ht="30" customHeight="1">
      <c r="A10" s="88" t="s">
        <v>197</v>
      </c>
      <c r="B10" s="297" t="s">
        <v>502</v>
      </c>
      <c r="C10" s="289"/>
      <c r="D10" s="289"/>
      <c r="E10" s="289"/>
      <c r="F10" s="289"/>
      <c r="G10" s="289"/>
      <c r="H10" s="289"/>
      <c r="I10" s="289"/>
      <c r="J10" s="289"/>
      <c r="K10" s="97"/>
      <c r="L10" s="14"/>
    </row>
    <row r="11" spans="1:12" ht="30" customHeight="1">
      <c r="A11" s="88" t="s">
        <v>199</v>
      </c>
      <c r="B11" s="297" t="s">
        <v>503</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504</v>
      </c>
      <c r="C15" s="289"/>
      <c r="D15" s="289"/>
      <c r="E15" s="289"/>
      <c r="F15" s="289"/>
      <c r="G15" s="289"/>
      <c r="H15" s="289"/>
      <c r="I15" s="289"/>
      <c r="J15" s="289"/>
      <c r="K15" s="97"/>
      <c r="L15" s="14"/>
    </row>
    <row r="16" spans="1:12" ht="30" customHeight="1">
      <c r="A16" s="88" t="s">
        <v>208</v>
      </c>
      <c r="B16" s="297" t="s">
        <v>505</v>
      </c>
      <c r="C16" s="289"/>
      <c r="D16" s="289"/>
      <c r="E16" s="289"/>
      <c r="F16" s="289"/>
      <c r="G16" s="289"/>
      <c r="H16" s="289"/>
      <c r="I16" s="289"/>
      <c r="J16" s="289"/>
      <c r="K16" s="97"/>
      <c r="L16" s="14"/>
    </row>
    <row r="17" spans="1:12" ht="30" customHeight="1">
      <c r="A17" s="88" t="s">
        <v>210</v>
      </c>
      <c r="B17" s="297" t="s">
        <v>506</v>
      </c>
      <c r="C17" s="289"/>
      <c r="D17" s="289"/>
      <c r="E17" s="289"/>
      <c r="F17" s="289"/>
      <c r="G17" s="289"/>
      <c r="H17" s="289"/>
      <c r="I17" s="289"/>
      <c r="J17" s="289"/>
      <c r="K17" s="97"/>
      <c r="L17" s="14"/>
    </row>
    <row r="18" spans="1:12" ht="30" customHeight="1">
      <c r="A18" s="88" t="s">
        <v>212</v>
      </c>
      <c r="B18" s="297" t="s">
        <v>225</v>
      </c>
      <c r="C18" s="289"/>
      <c r="D18" s="289"/>
      <c r="E18" s="289"/>
      <c r="F18" s="290"/>
      <c r="G18" s="289"/>
      <c r="H18" s="289"/>
      <c r="I18" s="289"/>
      <c r="J18" s="289"/>
      <c r="K18" s="97"/>
      <c r="L18" s="14"/>
    </row>
    <row r="19" spans="1:12" ht="30" customHeight="1">
      <c r="A19" s="88" t="s">
        <v>213</v>
      </c>
      <c r="B19" s="297"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0.1</v>
      </c>
      <c r="C23" s="174">
        <v>0.4</v>
      </c>
      <c r="D23" s="174">
        <v>0.65</v>
      </c>
      <c r="E23" s="174">
        <v>0.9</v>
      </c>
      <c r="F23" s="174">
        <v>1</v>
      </c>
      <c r="G23" s="105">
        <f>MAX(B23:F23)</f>
        <v>1</v>
      </c>
      <c r="H23" s="97"/>
      <c r="I23" s="20"/>
      <c r="J23" s="20"/>
      <c r="K23" s="20"/>
      <c r="L23" s="14"/>
    </row>
    <row r="24" spans="1:12" ht="30" customHeight="1">
      <c r="A24" s="100" t="s">
        <v>223</v>
      </c>
      <c r="B24" s="222">
        <f>MAX(D30:D31)</f>
        <v>0.1</v>
      </c>
      <c r="C24" s="222">
        <f>MAX(D32:D35)</f>
        <v>0.4</v>
      </c>
      <c r="D24" s="222">
        <f>MAX(D36:D39)</f>
        <v>0</v>
      </c>
      <c r="E24" s="222">
        <f>MAX(D40:D43)</f>
        <v>0</v>
      </c>
      <c r="F24" s="222">
        <f>MAX(D44:D45)</f>
        <v>0</v>
      </c>
      <c r="G24" s="196">
        <f>MAX(B24:F24)</f>
        <v>0.4</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0.1</v>
      </c>
      <c r="C26" s="103">
        <f>C24/$G$23</f>
        <v>0.4</v>
      </c>
      <c r="D26" s="103">
        <f t="shared" ref="D26:G26" si="0">D24/$G$23</f>
        <v>0</v>
      </c>
      <c r="E26" s="103">
        <f t="shared" si="0"/>
        <v>0</v>
      </c>
      <c r="F26" s="103">
        <f t="shared" si="0"/>
        <v>0</v>
      </c>
      <c r="G26" s="103">
        <f t="shared" si="0"/>
        <v>0.4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13">
        <v>0</v>
      </c>
      <c r="D30" s="199">
        <v>0</v>
      </c>
      <c r="E30" s="220">
        <f>IFERROR(IF(D30/C30&gt;100%,100%,D30/C30),0)</f>
        <v>0</v>
      </c>
      <c r="F30" s="285" t="s">
        <v>243</v>
      </c>
      <c r="G30" s="286"/>
      <c r="H30" s="287"/>
      <c r="I30" s="294" t="s">
        <v>243</v>
      </c>
      <c r="J30" s="284"/>
      <c r="K30" s="97"/>
      <c r="L30" s="14"/>
    </row>
    <row r="31" spans="1:12" ht="198" customHeight="1">
      <c r="A31" s="109">
        <v>2024</v>
      </c>
      <c r="B31" s="110" t="s">
        <v>238</v>
      </c>
      <c r="C31" s="113">
        <v>0.1</v>
      </c>
      <c r="D31" s="199">
        <v>0.1</v>
      </c>
      <c r="E31" s="220">
        <f t="shared" ref="E31:E45" si="1">IFERROR(IF(D31/C31&gt;100%,100%,D31/C31),0)</f>
        <v>1</v>
      </c>
      <c r="F31" s="396" t="s">
        <v>507</v>
      </c>
      <c r="G31" s="397"/>
      <c r="H31" s="398"/>
      <c r="I31" s="399" t="s">
        <v>508</v>
      </c>
      <c r="J31" s="400"/>
      <c r="K31" s="97"/>
      <c r="L31" s="14"/>
    </row>
    <row r="32" spans="1:12" ht="198" customHeight="1">
      <c r="A32" s="109">
        <v>2025</v>
      </c>
      <c r="B32" s="110" t="s">
        <v>240</v>
      </c>
      <c r="C32" s="113">
        <v>0.15</v>
      </c>
      <c r="D32" s="199">
        <v>0.15</v>
      </c>
      <c r="E32" s="220">
        <f t="shared" si="1"/>
        <v>1</v>
      </c>
      <c r="F32" s="396" t="s">
        <v>509</v>
      </c>
      <c r="G32" s="397"/>
      <c r="H32" s="398"/>
      <c r="I32" s="399" t="s">
        <v>510</v>
      </c>
      <c r="J32" s="400"/>
      <c r="K32" s="97"/>
      <c r="L32" s="14"/>
    </row>
    <row r="33" spans="1:12" ht="281.25" customHeight="1">
      <c r="A33" s="109">
        <v>2025</v>
      </c>
      <c r="B33" s="110" t="s">
        <v>242</v>
      </c>
      <c r="C33" s="113">
        <v>0.2</v>
      </c>
      <c r="D33" s="199">
        <v>0.2</v>
      </c>
      <c r="E33" s="220">
        <f t="shared" si="1"/>
        <v>1</v>
      </c>
      <c r="F33" s="360" t="s">
        <v>511</v>
      </c>
      <c r="G33" s="361"/>
      <c r="H33" s="362"/>
      <c r="I33" s="358" t="s">
        <v>512</v>
      </c>
      <c r="J33" s="359"/>
      <c r="K33" s="97"/>
      <c r="L33" s="140"/>
    </row>
    <row r="34" spans="1:12" ht="387.75" customHeight="1">
      <c r="A34" s="109">
        <v>2025</v>
      </c>
      <c r="B34" s="110" t="s">
        <v>235</v>
      </c>
      <c r="C34" s="113">
        <v>0.3</v>
      </c>
      <c r="D34" s="199">
        <v>0.3</v>
      </c>
      <c r="E34" s="220">
        <f t="shared" si="1"/>
        <v>1</v>
      </c>
      <c r="F34" s="360" t="s">
        <v>513</v>
      </c>
      <c r="G34" s="361"/>
      <c r="H34" s="362"/>
      <c r="I34" s="363" t="s">
        <v>514</v>
      </c>
      <c r="J34" s="364"/>
      <c r="K34" s="97"/>
      <c r="L34" s="14"/>
    </row>
    <row r="35" spans="1:12" ht="241.5" customHeight="1">
      <c r="A35" s="109">
        <v>2025</v>
      </c>
      <c r="B35" s="110" t="s">
        <v>238</v>
      </c>
      <c r="C35" s="113">
        <v>0.4</v>
      </c>
      <c r="D35" s="199">
        <v>0.4</v>
      </c>
      <c r="E35" s="220">
        <f t="shared" si="1"/>
        <v>1</v>
      </c>
      <c r="F35" s="333" t="s">
        <v>515</v>
      </c>
      <c r="G35" s="334"/>
      <c r="H35" s="335"/>
      <c r="I35" s="365" t="s">
        <v>516</v>
      </c>
      <c r="J35" s="366"/>
      <c r="K35" s="97"/>
      <c r="L35" s="14"/>
    </row>
    <row r="36" spans="1:12" ht="18.75" customHeight="1">
      <c r="A36" s="109">
        <v>2026</v>
      </c>
      <c r="B36" s="110" t="s">
        <v>240</v>
      </c>
      <c r="C36" s="113">
        <v>0.45</v>
      </c>
      <c r="D36" s="199"/>
      <c r="E36" s="220">
        <f t="shared" si="1"/>
        <v>0</v>
      </c>
      <c r="F36" s="285"/>
      <c r="G36" s="286"/>
      <c r="H36" s="287"/>
      <c r="I36" s="283"/>
      <c r="J36" s="284"/>
      <c r="K36" s="97"/>
      <c r="L36" s="14"/>
    </row>
    <row r="37" spans="1:12" ht="18.75" customHeight="1">
      <c r="A37" s="109">
        <v>2026</v>
      </c>
      <c r="B37" s="110" t="s">
        <v>242</v>
      </c>
      <c r="C37" s="113">
        <v>0.47</v>
      </c>
      <c r="D37" s="199"/>
      <c r="E37" s="220">
        <f t="shared" si="1"/>
        <v>0</v>
      </c>
      <c r="F37" s="285"/>
      <c r="G37" s="286"/>
      <c r="H37" s="287"/>
      <c r="I37" s="283"/>
      <c r="J37" s="284"/>
      <c r="K37" s="97"/>
      <c r="L37" s="14"/>
    </row>
    <row r="38" spans="1:12" ht="18.75" customHeight="1">
      <c r="A38" s="109">
        <v>2026</v>
      </c>
      <c r="B38" s="110" t="s">
        <v>235</v>
      </c>
      <c r="C38" s="113">
        <v>0.55000000000000004</v>
      </c>
      <c r="D38" s="199"/>
      <c r="E38" s="220">
        <f t="shared" si="1"/>
        <v>0</v>
      </c>
      <c r="F38" s="285"/>
      <c r="G38" s="286"/>
      <c r="H38" s="287"/>
      <c r="I38" s="283"/>
      <c r="J38" s="284"/>
      <c r="K38" s="97"/>
      <c r="L38" s="14"/>
    </row>
    <row r="39" spans="1:12" ht="18.75" customHeight="1">
      <c r="A39" s="109">
        <v>2026</v>
      </c>
      <c r="B39" s="110" t="s">
        <v>238</v>
      </c>
      <c r="C39" s="113">
        <f>D23</f>
        <v>0.65</v>
      </c>
      <c r="D39" s="199"/>
      <c r="E39" s="220">
        <f t="shared" si="1"/>
        <v>0</v>
      </c>
      <c r="F39" s="285"/>
      <c r="G39" s="286"/>
      <c r="H39" s="287"/>
      <c r="I39" s="283"/>
      <c r="J39" s="284"/>
      <c r="K39" s="97"/>
      <c r="L39" s="14"/>
    </row>
    <row r="40" spans="1:12" ht="18.75" customHeight="1">
      <c r="A40" s="109">
        <v>2027</v>
      </c>
      <c r="B40" s="110" t="s">
        <v>240</v>
      </c>
      <c r="C40" s="113"/>
      <c r="D40" s="199"/>
      <c r="E40" s="220">
        <f t="shared" si="1"/>
        <v>0</v>
      </c>
      <c r="F40" s="285"/>
      <c r="G40" s="286"/>
      <c r="H40" s="287"/>
      <c r="I40" s="283"/>
      <c r="J40" s="284"/>
      <c r="K40" s="97"/>
      <c r="L40" s="14"/>
    </row>
    <row r="41" spans="1:12" ht="18.75" customHeight="1">
      <c r="A41" s="109">
        <v>2027</v>
      </c>
      <c r="B41" s="110" t="s">
        <v>242</v>
      </c>
      <c r="C41" s="113"/>
      <c r="D41" s="199"/>
      <c r="E41" s="220">
        <f t="shared" si="1"/>
        <v>0</v>
      </c>
      <c r="F41" s="285"/>
      <c r="G41" s="286"/>
      <c r="H41" s="287"/>
      <c r="I41" s="283"/>
      <c r="J41" s="284"/>
      <c r="K41" s="97"/>
      <c r="L41" s="14"/>
    </row>
    <row r="42" spans="1:12" ht="18.75" customHeight="1">
      <c r="A42" s="109">
        <v>2027</v>
      </c>
      <c r="B42" s="110" t="s">
        <v>235</v>
      </c>
      <c r="C42" s="113"/>
      <c r="D42" s="199"/>
      <c r="E42" s="220">
        <f t="shared" si="1"/>
        <v>0</v>
      </c>
      <c r="F42" s="285"/>
      <c r="G42" s="286"/>
      <c r="H42" s="287"/>
      <c r="I42" s="283"/>
      <c r="J42" s="284"/>
      <c r="K42" s="97"/>
      <c r="L42" s="14"/>
    </row>
    <row r="43" spans="1:12" ht="18.75" customHeight="1">
      <c r="A43" s="109">
        <v>2027</v>
      </c>
      <c r="B43" s="110" t="s">
        <v>238</v>
      </c>
      <c r="C43" s="113">
        <f>E23</f>
        <v>0.9</v>
      </c>
      <c r="D43" s="199"/>
      <c r="E43" s="220">
        <f t="shared" si="1"/>
        <v>0</v>
      </c>
      <c r="F43" s="285"/>
      <c r="G43" s="286"/>
      <c r="H43" s="287"/>
      <c r="I43" s="283"/>
      <c r="J43" s="284"/>
      <c r="K43" s="97"/>
      <c r="L43" s="14"/>
    </row>
    <row r="44" spans="1:12" ht="18.75" customHeight="1">
      <c r="A44" s="109">
        <v>2028</v>
      </c>
      <c r="B44" s="110" t="s">
        <v>240</v>
      </c>
      <c r="C44" s="113"/>
      <c r="D44" s="199"/>
      <c r="E44" s="220">
        <f t="shared" si="1"/>
        <v>0</v>
      </c>
      <c r="F44" s="285"/>
      <c r="G44" s="286"/>
      <c r="H44" s="287"/>
      <c r="I44" s="283"/>
      <c r="J44" s="284"/>
      <c r="K44" s="97"/>
      <c r="L44" s="14"/>
    </row>
    <row r="45" spans="1:12" ht="18.75" customHeight="1">
      <c r="A45" s="109">
        <v>2028</v>
      </c>
      <c r="B45" s="110" t="s">
        <v>242</v>
      </c>
      <c r="C45" s="113">
        <f>F23</f>
        <v>1</v>
      </c>
      <c r="D45" s="199"/>
      <c r="E45" s="220">
        <f t="shared" si="1"/>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N7"/>
    </sheetView>
  </sheetViews>
  <sheetFormatPr baseColWidth="10"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280"/>
      <c r="B1" s="276" t="s">
        <v>123</v>
      </c>
      <c r="C1" s="277"/>
      <c r="D1" s="277"/>
      <c r="E1" s="277"/>
      <c r="F1" s="277"/>
      <c r="G1" s="277"/>
      <c r="H1" s="277"/>
      <c r="I1" s="277"/>
      <c r="J1" s="277"/>
      <c r="K1" s="277"/>
      <c r="L1" s="277"/>
      <c r="M1" s="7" t="s">
        <v>1</v>
      </c>
      <c r="N1" s="8" t="s">
        <v>2</v>
      </c>
      <c r="O1" s="57"/>
    </row>
    <row r="2" spans="1:15" ht="22.5" customHeight="1">
      <c r="A2" s="268"/>
      <c r="B2" s="278"/>
      <c r="C2" s="278"/>
      <c r="D2" s="278"/>
      <c r="E2" s="278"/>
      <c r="F2" s="278"/>
      <c r="G2" s="278"/>
      <c r="H2" s="278"/>
      <c r="I2" s="278"/>
      <c r="J2" s="278"/>
      <c r="K2" s="278"/>
      <c r="L2" s="278"/>
      <c r="M2" s="12" t="s">
        <v>3</v>
      </c>
      <c r="N2" s="13">
        <v>4</v>
      </c>
      <c r="O2" s="58"/>
    </row>
    <row r="3" spans="1:15" ht="22.5" customHeight="1">
      <c r="A3" s="268"/>
      <c r="B3" s="278"/>
      <c r="C3" s="278"/>
      <c r="D3" s="278"/>
      <c r="E3" s="278"/>
      <c r="F3" s="278"/>
      <c r="G3" s="278"/>
      <c r="H3" s="278"/>
      <c r="I3" s="278"/>
      <c r="J3" s="278"/>
      <c r="K3" s="278"/>
      <c r="L3" s="278"/>
      <c r="M3" s="12" t="s">
        <v>4</v>
      </c>
      <c r="N3" s="179" t="s">
        <v>5</v>
      </c>
      <c r="O3" s="58"/>
    </row>
    <row r="4" spans="1:15" ht="22.5" customHeight="1">
      <c r="A4" s="269"/>
      <c r="B4" s="279"/>
      <c r="C4" s="279"/>
      <c r="D4" s="279"/>
      <c r="E4" s="279"/>
      <c r="F4" s="279"/>
      <c r="G4" s="279"/>
      <c r="H4" s="279"/>
      <c r="I4" s="279"/>
      <c r="J4" s="279"/>
      <c r="K4" s="279"/>
      <c r="L4" s="279"/>
      <c r="M4" s="16" t="s">
        <v>6</v>
      </c>
      <c r="N4" s="180" t="s">
        <v>7</v>
      </c>
      <c r="O4" s="58"/>
    </row>
    <row r="5" spans="1:15" ht="21.75" customHeight="1">
      <c r="A5" s="17"/>
      <c r="B5" s="59"/>
      <c r="C5" s="19"/>
      <c r="D5" s="18"/>
      <c r="E5" s="18"/>
      <c r="F5" s="18"/>
      <c r="G5" s="18"/>
      <c r="H5" s="19"/>
      <c r="I5" s="19"/>
      <c r="J5" s="19"/>
      <c r="K5" s="19"/>
      <c r="L5" s="19"/>
      <c r="M5" s="19"/>
      <c r="N5" s="19"/>
      <c r="O5" s="14"/>
    </row>
    <row r="6" spans="1:15" ht="15" customHeight="1">
      <c r="A6" s="270" t="s">
        <v>124</v>
      </c>
      <c r="B6" s="272" t="s">
        <v>125</v>
      </c>
      <c r="C6" s="281" t="s">
        <v>126</v>
      </c>
      <c r="D6" s="272" t="s">
        <v>127</v>
      </c>
      <c r="E6" s="272" t="s">
        <v>128</v>
      </c>
      <c r="F6" s="272" t="s">
        <v>14</v>
      </c>
      <c r="G6" s="272" t="s">
        <v>15</v>
      </c>
      <c r="H6" s="272" t="s">
        <v>16</v>
      </c>
      <c r="I6" s="272" t="s">
        <v>17</v>
      </c>
      <c r="J6" s="274"/>
      <c r="K6" s="274"/>
      <c r="L6" s="274"/>
      <c r="M6" s="274"/>
      <c r="N6" s="275"/>
      <c r="O6" s="58"/>
    </row>
    <row r="7" spans="1:15" ht="60" customHeight="1">
      <c r="A7" s="271"/>
      <c r="B7" s="273"/>
      <c r="C7" s="282"/>
      <c r="D7" s="273"/>
      <c r="E7" s="273"/>
      <c r="F7" s="273"/>
      <c r="G7" s="273"/>
      <c r="H7" s="273"/>
      <c r="I7" s="182" t="s">
        <v>20</v>
      </c>
      <c r="J7" s="182" t="s">
        <v>21</v>
      </c>
      <c r="K7" s="182" t="s">
        <v>22</v>
      </c>
      <c r="L7" s="182" t="s">
        <v>23</v>
      </c>
      <c r="M7" s="182" t="s">
        <v>24</v>
      </c>
      <c r="N7" s="183"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5"/>
  <sheetViews>
    <sheetView showGridLines="0" topLeftCell="A35" workbookViewId="0">
      <selection activeCell="C36" sqref="C36:C38"/>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84</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310</v>
      </c>
      <c r="B8" s="314" t="s">
        <v>499</v>
      </c>
      <c r="C8" s="315"/>
      <c r="D8" s="315"/>
      <c r="E8" s="315"/>
      <c r="F8" s="315"/>
      <c r="G8" s="315"/>
      <c r="H8" s="315"/>
      <c r="I8" s="315"/>
      <c r="J8" s="316"/>
      <c r="K8" s="97"/>
      <c r="L8" s="14"/>
    </row>
    <row r="9" spans="1:12" ht="30" customHeight="1">
      <c r="A9" s="88" t="s">
        <v>311</v>
      </c>
      <c r="B9" s="89" t="s">
        <v>517</v>
      </c>
      <c r="C9" s="306" t="s">
        <v>518</v>
      </c>
      <c r="D9" s="307"/>
      <c r="E9" s="307"/>
      <c r="F9" s="307"/>
      <c r="G9" s="307"/>
      <c r="H9" s="307"/>
      <c r="I9" s="307"/>
      <c r="J9" s="308"/>
      <c r="K9" s="97"/>
      <c r="L9" s="14"/>
    </row>
    <row r="10" spans="1:12" ht="30" customHeight="1">
      <c r="A10" s="88" t="s">
        <v>314</v>
      </c>
      <c r="B10" s="297" t="s">
        <v>519</v>
      </c>
      <c r="C10" s="289"/>
      <c r="D10" s="289"/>
      <c r="E10" s="289"/>
      <c r="F10" s="289"/>
      <c r="G10" s="289"/>
      <c r="H10" s="289"/>
      <c r="I10" s="289"/>
      <c r="J10" s="289"/>
      <c r="K10" s="97"/>
      <c r="L10" s="14"/>
    </row>
    <row r="11" spans="1:12" ht="30" customHeight="1">
      <c r="A11" s="88" t="s">
        <v>316</v>
      </c>
      <c r="B11" s="297" t="s">
        <v>520</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521</v>
      </c>
      <c r="C15" s="289"/>
      <c r="D15" s="289"/>
      <c r="E15" s="289"/>
      <c r="F15" s="289"/>
      <c r="G15" s="289"/>
      <c r="H15" s="289"/>
      <c r="I15" s="289"/>
      <c r="J15" s="289"/>
      <c r="K15" s="97"/>
      <c r="L15" s="14"/>
    </row>
    <row r="16" spans="1:12" ht="30" customHeight="1">
      <c r="A16" s="88" t="s">
        <v>208</v>
      </c>
      <c r="B16" s="297" t="s">
        <v>522</v>
      </c>
      <c r="C16" s="289"/>
      <c r="D16" s="289"/>
      <c r="E16" s="289"/>
      <c r="F16" s="289"/>
      <c r="G16" s="289"/>
      <c r="H16" s="289"/>
      <c r="I16" s="289"/>
      <c r="J16" s="289"/>
      <c r="K16" s="97"/>
      <c r="L16" s="14"/>
    </row>
    <row r="17" spans="1:12" ht="30" customHeight="1">
      <c r="A17" s="88" t="s">
        <v>210</v>
      </c>
      <c r="B17" s="297" t="s">
        <v>523</v>
      </c>
      <c r="C17" s="289"/>
      <c r="D17" s="289"/>
      <c r="E17" s="289"/>
      <c r="F17" s="289"/>
      <c r="G17" s="289"/>
      <c r="H17" s="289"/>
      <c r="I17" s="289"/>
      <c r="J17" s="289"/>
      <c r="K17" s="97"/>
      <c r="L17" s="14"/>
    </row>
    <row r="18" spans="1:12" ht="30" customHeight="1">
      <c r="A18" s="88" t="s">
        <v>321</v>
      </c>
      <c r="B18" s="297" t="s">
        <v>225</v>
      </c>
      <c r="C18" s="289"/>
      <c r="D18" s="289"/>
      <c r="E18" s="289"/>
      <c r="F18" s="290"/>
      <c r="G18" s="289"/>
      <c r="H18" s="289"/>
      <c r="I18" s="289"/>
      <c r="J18" s="289"/>
      <c r="K18" s="97"/>
      <c r="L18" s="14"/>
    </row>
    <row r="19" spans="1:12" ht="30" customHeight="1">
      <c r="A19" s="88" t="s">
        <v>213</v>
      </c>
      <c r="B19" s="297"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v>
      </c>
      <c r="C23" s="174">
        <v>0.1</v>
      </c>
      <c r="D23" s="174">
        <v>0.6</v>
      </c>
      <c r="E23" s="174">
        <v>0.95</v>
      </c>
      <c r="F23" s="174">
        <v>1</v>
      </c>
      <c r="G23" s="174">
        <v>1</v>
      </c>
      <c r="H23" s="97"/>
      <c r="I23" s="20"/>
      <c r="J23" s="20"/>
      <c r="K23" s="20"/>
      <c r="L23" s="14"/>
    </row>
    <row r="24" spans="1:12" ht="30" customHeight="1">
      <c r="A24" s="100" t="s">
        <v>223</v>
      </c>
      <c r="B24" s="222">
        <f>MAX(D30:D31)</f>
        <v>0</v>
      </c>
      <c r="C24" s="222">
        <f>MAX(D32:D35)</f>
        <v>0.1</v>
      </c>
      <c r="D24" s="222">
        <f>MAX(D36:D39)</f>
        <v>0</v>
      </c>
      <c r="E24" s="222">
        <f>MAX(D40:D43)</f>
        <v>0</v>
      </c>
      <c r="F24" s="222">
        <f>MAX(D44:D45)</f>
        <v>0</v>
      </c>
      <c r="G24" s="196">
        <f>MAX(B24:F24)</f>
        <v>0.1</v>
      </c>
      <c r="H24" s="97"/>
      <c r="I24" s="20"/>
      <c r="J24" s="20"/>
      <c r="K24" s="20"/>
      <c r="L24" s="14"/>
    </row>
    <row r="25" spans="1:12" ht="30" customHeight="1">
      <c r="A25" s="100" t="s">
        <v>224</v>
      </c>
      <c r="B25" s="103">
        <f>IFERROR(IF(B24/B23&gt;100%,100%,B24/B23),0)</f>
        <v>0</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v>
      </c>
      <c r="C26" s="103">
        <f t="shared" ref="C26:G26" si="0">C24/$G$23</f>
        <v>0.1</v>
      </c>
      <c r="D26" s="103">
        <f t="shared" si="0"/>
        <v>0</v>
      </c>
      <c r="E26" s="103">
        <f t="shared" si="0"/>
        <v>0</v>
      </c>
      <c r="F26" s="103">
        <f t="shared" si="0"/>
        <v>0</v>
      </c>
      <c r="G26" s="103">
        <f t="shared" si="0"/>
        <v>0.1</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13">
        <v>0</v>
      </c>
      <c r="D30" s="199">
        <v>0</v>
      </c>
      <c r="E30" s="220">
        <f>IFERROR(IF(D30/C30&gt;100%,100%,D30/C30),0)</f>
        <v>0</v>
      </c>
      <c r="F30" s="285" t="s">
        <v>243</v>
      </c>
      <c r="G30" s="286"/>
      <c r="H30" s="287"/>
      <c r="I30" s="294" t="s">
        <v>243</v>
      </c>
      <c r="J30" s="284"/>
      <c r="K30" s="97"/>
      <c r="L30" s="14"/>
    </row>
    <row r="31" spans="1:12" ht="18.75" customHeight="1">
      <c r="A31" s="109">
        <v>2024</v>
      </c>
      <c r="B31" s="110" t="s">
        <v>238</v>
      </c>
      <c r="C31" s="113">
        <v>0</v>
      </c>
      <c r="D31" s="199">
        <v>0</v>
      </c>
      <c r="E31" s="220">
        <f t="shared" ref="E31:E45" si="1">IFERROR(IF(D31/C31&gt;100%,100%,D31/C31),0)</f>
        <v>0</v>
      </c>
      <c r="F31" s="285" t="s">
        <v>243</v>
      </c>
      <c r="G31" s="286"/>
      <c r="H31" s="287"/>
      <c r="I31" s="294" t="s">
        <v>243</v>
      </c>
      <c r="J31" s="284"/>
      <c r="K31" s="97"/>
      <c r="L31" s="14"/>
    </row>
    <row r="32" spans="1:12" ht="37.5" customHeight="1">
      <c r="A32" s="109">
        <v>2025</v>
      </c>
      <c r="B32" s="110" t="s">
        <v>240</v>
      </c>
      <c r="C32" s="113">
        <v>0.01</v>
      </c>
      <c r="D32" s="199">
        <v>0.01</v>
      </c>
      <c r="E32" s="220">
        <f t="shared" si="1"/>
        <v>1</v>
      </c>
      <c r="F32" s="285" t="s">
        <v>524</v>
      </c>
      <c r="G32" s="286"/>
      <c r="H32" s="287"/>
      <c r="I32" s="283" t="s">
        <v>525</v>
      </c>
      <c r="J32" s="284"/>
      <c r="K32" s="97"/>
      <c r="L32" s="14"/>
    </row>
    <row r="33" spans="1:12" ht="160.5" customHeight="1">
      <c r="A33" s="109">
        <v>2025</v>
      </c>
      <c r="B33" s="110" t="s">
        <v>242</v>
      </c>
      <c r="C33" s="113">
        <v>0.05</v>
      </c>
      <c r="D33" s="112">
        <v>0.05</v>
      </c>
      <c r="E33" s="220">
        <f t="shared" si="1"/>
        <v>1</v>
      </c>
      <c r="F33" s="401" t="s">
        <v>526</v>
      </c>
      <c r="G33" s="402"/>
      <c r="H33" s="403"/>
      <c r="I33" s="295" t="s">
        <v>527</v>
      </c>
      <c r="J33" s="296"/>
      <c r="K33" s="97"/>
      <c r="L33" s="140"/>
    </row>
    <row r="34" spans="1:12" ht="384.75" customHeight="1">
      <c r="A34" s="109">
        <v>2025</v>
      </c>
      <c r="B34" s="110" t="s">
        <v>235</v>
      </c>
      <c r="C34" s="113">
        <v>0.08</v>
      </c>
      <c r="D34" s="199">
        <v>0.08</v>
      </c>
      <c r="E34" s="220">
        <f t="shared" si="1"/>
        <v>1</v>
      </c>
      <c r="F34" s="360" t="s">
        <v>528</v>
      </c>
      <c r="G34" s="361"/>
      <c r="H34" s="362"/>
      <c r="I34" s="344" t="s">
        <v>529</v>
      </c>
      <c r="J34" s="344"/>
      <c r="K34" s="97"/>
      <c r="L34" s="14"/>
    </row>
    <row r="35" spans="1:12" ht="204.75" customHeight="1">
      <c r="A35" s="109">
        <v>2025</v>
      </c>
      <c r="B35" s="110" t="s">
        <v>238</v>
      </c>
      <c r="C35" s="113">
        <v>0.1</v>
      </c>
      <c r="D35" s="199">
        <v>0.1</v>
      </c>
      <c r="E35" s="220">
        <f t="shared" si="1"/>
        <v>1</v>
      </c>
      <c r="F35" s="346" t="s">
        <v>530</v>
      </c>
      <c r="G35" s="347"/>
      <c r="H35" s="348"/>
      <c r="I35" s="404" t="s">
        <v>531</v>
      </c>
      <c r="J35" s="405"/>
      <c r="K35" s="97"/>
      <c r="L35" s="14"/>
    </row>
    <row r="36" spans="1:12" ht="18.75">
      <c r="A36" s="109">
        <v>2026</v>
      </c>
      <c r="B36" s="110" t="s">
        <v>240</v>
      </c>
      <c r="C36" s="113">
        <v>0.15</v>
      </c>
      <c r="D36" s="199"/>
      <c r="E36" s="220">
        <f t="shared" si="1"/>
        <v>0</v>
      </c>
      <c r="F36" s="285"/>
      <c r="G36" s="286"/>
      <c r="H36" s="287"/>
      <c r="I36" s="283"/>
      <c r="J36" s="284"/>
      <c r="K36" s="97"/>
      <c r="L36" s="14"/>
    </row>
    <row r="37" spans="1:12" ht="18.75" customHeight="1">
      <c r="A37" s="109">
        <v>2026</v>
      </c>
      <c r="B37" s="110" t="s">
        <v>242</v>
      </c>
      <c r="C37" s="113">
        <v>0.35</v>
      </c>
      <c r="D37" s="199"/>
      <c r="E37" s="220">
        <f t="shared" si="1"/>
        <v>0</v>
      </c>
      <c r="F37" s="285"/>
      <c r="G37" s="286"/>
      <c r="H37" s="287"/>
      <c r="I37" s="283"/>
      <c r="J37" s="284"/>
      <c r="K37" s="97"/>
      <c r="L37" s="14"/>
    </row>
    <row r="38" spans="1:12" ht="18.75" customHeight="1">
      <c r="A38" s="109">
        <v>2026</v>
      </c>
      <c r="B38" s="110" t="s">
        <v>235</v>
      </c>
      <c r="C38" s="113">
        <v>0.5</v>
      </c>
      <c r="D38" s="199"/>
      <c r="E38" s="220">
        <f t="shared" si="1"/>
        <v>0</v>
      </c>
      <c r="F38" s="285"/>
      <c r="G38" s="286"/>
      <c r="H38" s="287"/>
      <c r="I38" s="283"/>
      <c r="J38" s="284"/>
      <c r="K38" s="97"/>
      <c r="L38" s="14"/>
    </row>
    <row r="39" spans="1:12" ht="18.75" customHeight="1">
      <c r="A39" s="109">
        <v>2026</v>
      </c>
      <c r="B39" s="110" t="s">
        <v>238</v>
      </c>
      <c r="C39" s="113">
        <f>D23</f>
        <v>0.6</v>
      </c>
      <c r="D39" s="199"/>
      <c r="E39" s="220">
        <f t="shared" si="1"/>
        <v>0</v>
      </c>
      <c r="F39" s="285"/>
      <c r="G39" s="286"/>
      <c r="H39" s="287"/>
      <c r="I39" s="283"/>
      <c r="J39" s="284"/>
      <c r="K39" s="97"/>
      <c r="L39" s="14"/>
    </row>
    <row r="40" spans="1:12" ht="18.75" customHeight="1">
      <c r="A40" s="109">
        <v>2027</v>
      </c>
      <c r="B40" s="110" t="s">
        <v>240</v>
      </c>
      <c r="C40" s="113"/>
      <c r="D40" s="199"/>
      <c r="E40" s="220">
        <f t="shared" si="1"/>
        <v>0</v>
      </c>
      <c r="F40" s="285"/>
      <c r="G40" s="286"/>
      <c r="H40" s="287"/>
      <c r="I40" s="283"/>
      <c r="J40" s="284"/>
      <c r="K40" s="97"/>
      <c r="L40" s="14"/>
    </row>
    <row r="41" spans="1:12" ht="18.75" customHeight="1">
      <c r="A41" s="109">
        <v>2027</v>
      </c>
      <c r="B41" s="110" t="s">
        <v>242</v>
      </c>
      <c r="C41" s="113"/>
      <c r="D41" s="199"/>
      <c r="E41" s="220">
        <f t="shared" si="1"/>
        <v>0</v>
      </c>
      <c r="F41" s="285"/>
      <c r="G41" s="286"/>
      <c r="H41" s="287"/>
      <c r="I41" s="283"/>
      <c r="J41" s="284"/>
      <c r="K41" s="97"/>
      <c r="L41" s="14"/>
    </row>
    <row r="42" spans="1:12" ht="18.75" customHeight="1">
      <c r="A42" s="109">
        <v>2027</v>
      </c>
      <c r="B42" s="110" t="s">
        <v>235</v>
      </c>
      <c r="C42" s="113"/>
      <c r="D42" s="199"/>
      <c r="E42" s="220">
        <f t="shared" si="1"/>
        <v>0</v>
      </c>
      <c r="F42" s="285"/>
      <c r="G42" s="286"/>
      <c r="H42" s="287"/>
      <c r="I42" s="283"/>
      <c r="J42" s="284"/>
      <c r="K42" s="97"/>
      <c r="L42" s="14"/>
    </row>
    <row r="43" spans="1:12" ht="18.75" customHeight="1">
      <c r="A43" s="109">
        <v>2027</v>
      </c>
      <c r="B43" s="110" t="s">
        <v>238</v>
      </c>
      <c r="C43" s="113">
        <f>E23</f>
        <v>0.95</v>
      </c>
      <c r="D43" s="199"/>
      <c r="E43" s="220">
        <f t="shared" si="1"/>
        <v>0</v>
      </c>
      <c r="F43" s="285"/>
      <c r="G43" s="286"/>
      <c r="H43" s="287"/>
      <c r="I43" s="283"/>
      <c r="J43" s="284"/>
      <c r="K43" s="97"/>
      <c r="L43" s="14"/>
    </row>
    <row r="44" spans="1:12" ht="18.75" customHeight="1">
      <c r="A44" s="109">
        <v>2028</v>
      </c>
      <c r="B44" s="110" t="s">
        <v>240</v>
      </c>
      <c r="C44" s="113"/>
      <c r="D44" s="199"/>
      <c r="E44" s="220">
        <f t="shared" si="1"/>
        <v>0</v>
      </c>
      <c r="F44" s="285"/>
      <c r="G44" s="286"/>
      <c r="H44" s="287"/>
      <c r="I44" s="283"/>
      <c r="J44" s="284"/>
      <c r="K44" s="97"/>
      <c r="L44" s="14"/>
    </row>
    <row r="45" spans="1:12" ht="18.75" customHeight="1">
      <c r="A45" s="109">
        <v>2028</v>
      </c>
      <c r="B45" s="110" t="s">
        <v>242</v>
      </c>
      <c r="C45" s="113">
        <f>F23</f>
        <v>1</v>
      </c>
      <c r="D45" s="199"/>
      <c r="E45" s="220">
        <f t="shared" si="1"/>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5"/>
  <sheetViews>
    <sheetView showGridLines="0" topLeftCell="B35" workbookViewId="0">
      <selection activeCell="I35" sqref="I35:J35"/>
    </sheetView>
  </sheetViews>
  <sheetFormatPr baseColWidth="10"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75" customHeight="1">
      <c r="A5" s="84"/>
      <c r="B5" s="85"/>
      <c r="C5" s="85"/>
      <c r="D5" s="85"/>
      <c r="E5" s="85"/>
      <c r="F5" s="85"/>
      <c r="G5" s="85"/>
      <c r="H5" s="85"/>
      <c r="I5" s="86"/>
      <c r="J5" s="139"/>
      <c r="K5" s="20"/>
      <c r="L5" s="14"/>
    </row>
    <row r="6" spans="1:12" ht="30.75" customHeight="1">
      <c r="A6" s="88" t="s">
        <v>127</v>
      </c>
      <c r="B6" s="297" t="s">
        <v>93</v>
      </c>
      <c r="C6" s="289"/>
      <c r="D6" s="289"/>
      <c r="E6" s="289"/>
      <c r="F6" s="289"/>
      <c r="G6" s="289"/>
      <c r="H6" s="289"/>
      <c r="I6" s="289"/>
      <c r="J6" s="289"/>
      <c r="K6" s="97"/>
      <c r="L6" s="14"/>
    </row>
    <row r="7" spans="1:12" ht="30.75" customHeight="1">
      <c r="A7" s="261" t="s">
        <v>190</v>
      </c>
      <c r="B7" s="300" t="s">
        <v>285</v>
      </c>
      <c r="C7" s="301"/>
      <c r="D7" s="301"/>
      <c r="E7" s="301"/>
      <c r="F7" s="301"/>
      <c r="G7" s="301"/>
      <c r="H7" s="301"/>
      <c r="I7" s="301"/>
      <c r="J7" s="324"/>
      <c r="K7" s="97"/>
      <c r="L7" s="14"/>
    </row>
    <row r="8" spans="1:12" ht="30.75" customHeight="1">
      <c r="A8" s="88" t="s">
        <v>192</v>
      </c>
      <c r="B8" s="314" t="s">
        <v>499</v>
      </c>
      <c r="C8" s="315"/>
      <c r="D8" s="315"/>
      <c r="E8" s="315"/>
      <c r="F8" s="315"/>
      <c r="G8" s="315"/>
      <c r="H8" s="315"/>
      <c r="I8" s="315"/>
      <c r="J8" s="316"/>
      <c r="K8" s="97"/>
      <c r="L8" s="14"/>
    </row>
    <row r="9" spans="1:12" ht="30.75" customHeight="1">
      <c r="A9" s="88" t="s">
        <v>194</v>
      </c>
      <c r="B9" s="90" t="s">
        <v>532</v>
      </c>
      <c r="C9" s="314" t="s">
        <v>533</v>
      </c>
      <c r="D9" s="315"/>
      <c r="E9" s="315"/>
      <c r="F9" s="315"/>
      <c r="G9" s="315"/>
      <c r="H9" s="315"/>
      <c r="I9" s="315"/>
      <c r="J9" s="316"/>
      <c r="K9" s="97"/>
      <c r="L9" s="14"/>
    </row>
    <row r="10" spans="1:12" ht="30.75" customHeight="1">
      <c r="A10" s="88" t="s">
        <v>197</v>
      </c>
      <c r="B10" s="297" t="s">
        <v>534</v>
      </c>
      <c r="C10" s="289"/>
      <c r="D10" s="289"/>
      <c r="E10" s="289"/>
      <c r="F10" s="289"/>
      <c r="G10" s="289"/>
      <c r="H10" s="289"/>
      <c r="I10" s="289"/>
      <c r="J10" s="289"/>
      <c r="K10" s="97"/>
      <c r="L10" s="14"/>
    </row>
    <row r="11" spans="1:12" ht="30.75" customHeight="1">
      <c r="A11" s="88" t="s">
        <v>199</v>
      </c>
      <c r="B11" s="297" t="s">
        <v>535</v>
      </c>
      <c r="C11" s="289"/>
      <c r="D11" s="289"/>
      <c r="E11" s="289"/>
      <c r="F11" s="289"/>
      <c r="G11" s="289"/>
      <c r="H11" s="289"/>
      <c r="I11" s="289"/>
      <c r="J11" s="289"/>
      <c r="K11" s="97"/>
      <c r="L11" s="14"/>
    </row>
    <row r="12" spans="1:12" ht="30.75" customHeight="1">
      <c r="A12" s="88" t="s">
        <v>200</v>
      </c>
      <c r="B12" s="297" t="s">
        <v>250</v>
      </c>
      <c r="C12" s="289"/>
      <c r="D12" s="289"/>
      <c r="E12" s="289"/>
      <c r="F12" s="289"/>
      <c r="G12" s="289"/>
      <c r="H12" s="289"/>
      <c r="I12" s="289"/>
      <c r="J12" s="289"/>
      <c r="K12" s="97"/>
      <c r="L12" s="14"/>
    </row>
    <row r="13" spans="1:12" ht="30.75" customHeight="1">
      <c r="A13" s="88" t="s">
        <v>202</v>
      </c>
      <c r="B13" s="297" t="s">
        <v>203</v>
      </c>
      <c r="C13" s="289"/>
      <c r="D13" s="289"/>
      <c r="E13" s="289"/>
      <c r="F13" s="289"/>
      <c r="G13" s="289"/>
      <c r="H13" s="289"/>
      <c r="I13" s="289"/>
      <c r="J13" s="289"/>
      <c r="K13" s="97"/>
      <c r="L13" s="14"/>
    </row>
    <row r="14" spans="1:12" ht="30.75" customHeight="1">
      <c r="A14" s="88" t="s">
        <v>204</v>
      </c>
      <c r="B14" s="306" t="s">
        <v>205</v>
      </c>
      <c r="C14" s="307"/>
      <c r="D14" s="307"/>
      <c r="E14" s="307"/>
      <c r="F14" s="307"/>
      <c r="G14" s="307"/>
      <c r="H14" s="307"/>
      <c r="I14" s="307"/>
      <c r="J14" s="308"/>
      <c r="K14" s="97"/>
      <c r="L14" s="14"/>
    </row>
    <row r="15" spans="1:12" ht="30.75" customHeight="1">
      <c r="A15" s="88" t="s">
        <v>206</v>
      </c>
      <c r="B15" s="297" t="s">
        <v>536</v>
      </c>
      <c r="C15" s="289"/>
      <c r="D15" s="289"/>
      <c r="E15" s="289"/>
      <c r="F15" s="289"/>
      <c r="G15" s="289"/>
      <c r="H15" s="289"/>
      <c r="I15" s="289"/>
      <c r="J15" s="289"/>
      <c r="K15" s="97"/>
      <c r="L15" s="14"/>
    </row>
    <row r="16" spans="1:12" ht="30.75" customHeight="1">
      <c r="A16" s="88" t="s">
        <v>208</v>
      </c>
      <c r="B16" s="297" t="s">
        <v>537</v>
      </c>
      <c r="C16" s="289"/>
      <c r="D16" s="289"/>
      <c r="E16" s="289"/>
      <c r="F16" s="289"/>
      <c r="G16" s="289"/>
      <c r="H16" s="289"/>
      <c r="I16" s="289"/>
      <c r="J16" s="289"/>
      <c r="K16" s="97"/>
      <c r="L16" s="14"/>
    </row>
    <row r="17" spans="1:12" ht="30.75" customHeight="1">
      <c r="A17" s="88" t="s">
        <v>210</v>
      </c>
      <c r="B17" s="297" t="s">
        <v>538</v>
      </c>
      <c r="C17" s="289"/>
      <c r="D17" s="289"/>
      <c r="E17" s="289"/>
      <c r="F17" s="289"/>
      <c r="G17" s="289"/>
      <c r="H17" s="289"/>
      <c r="I17" s="289"/>
      <c r="J17" s="289"/>
      <c r="K17" s="97"/>
      <c r="L17" s="14"/>
    </row>
    <row r="18" spans="1:12" ht="30.75" customHeight="1">
      <c r="A18" s="88" t="s">
        <v>212</v>
      </c>
      <c r="B18" s="297" t="s">
        <v>539</v>
      </c>
      <c r="C18" s="289"/>
      <c r="D18" s="289"/>
      <c r="E18" s="289"/>
      <c r="F18" s="290"/>
      <c r="G18" s="289"/>
      <c r="H18" s="289"/>
      <c r="I18" s="289"/>
      <c r="J18" s="289"/>
      <c r="K18" s="97"/>
      <c r="L18" s="14"/>
    </row>
    <row r="19" spans="1:12" ht="30.75" customHeight="1">
      <c r="A19" s="88" t="s">
        <v>213</v>
      </c>
      <c r="B19" s="297" t="s">
        <v>253</v>
      </c>
      <c r="C19" s="289"/>
      <c r="D19" s="289"/>
      <c r="E19" s="289"/>
      <c r="F19" s="289"/>
      <c r="G19" s="289"/>
      <c r="H19" s="289"/>
      <c r="I19" s="289"/>
      <c r="J19" s="289"/>
      <c r="K19" s="97"/>
      <c r="L19" s="14"/>
    </row>
    <row r="20" spans="1:12" ht="30.75" customHeight="1">
      <c r="A20" s="91"/>
      <c r="B20" s="92"/>
      <c r="C20" s="92"/>
      <c r="D20" s="92"/>
      <c r="E20" s="92"/>
      <c r="F20" s="92"/>
      <c r="G20" s="92"/>
      <c r="H20" s="93"/>
      <c r="I20" s="93"/>
      <c r="J20" s="93"/>
      <c r="K20" s="20"/>
      <c r="L20" s="14"/>
    </row>
    <row r="21" spans="1:12" ht="30.75" customHeight="1">
      <c r="A21" s="95"/>
      <c r="B21" s="298" t="s">
        <v>215</v>
      </c>
      <c r="C21" s="299"/>
      <c r="D21" s="299"/>
      <c r="E21" s="299"/>
      <c r="F21" s="299"/>
      <c r="G21" s="299"/>
      <c r="H21" s="97"/>
      <c r="I21" s="20"/>
      <c r="J21" s="20"/>
      <c r="K21" s="20"/>
      <c r="L21" s="14"/>
    </row>
    <row r="22" spans="1:12" ht="30.75" customHeight="1">
      <c r="A22" s="98"/>
      <c r="B22" s="99" t="s">
        <v>216</v>
      </c>
      <c r="C22" s="99" t="s">
        <v>217</v>
      </c>
      <c r="D22" s="99" t="s">
        <v>218</v>
      </c>
      <c r="E22" s="99" t="s">
        <v>219</v>
      </c>
      <c r="F22" s="99" t="s">
        <v>220</v>
      </c>
      <c r="G22" s="99" t="s">
        <v>221</v>
      </c>
      <c r="H22" s="97"/>
      <c r="I22" s="20"/>
      <c r="J22" s="20"/>
      <c r="K22" s="20"/>
      <c r="L22" s="14"/>
    </row>
    <row r="23" spans="1:12" ht="30.75" customHeight="1">
      <c r="A23" s="100" t="s">
        <v>222</v>
      </c>
      <c r="B23" s="174">
        <v>1</v>
      </c>
      <c r="C23" s="174">
        <v>1</v>
      </c>
      <c r="D23" s="174">
        <v>1</v>
      </c>
      <c r="E23" s="174">
        <v>1</v>
      </c>
      <c r="F23" s="174">
        <v>1</v>
      </c>
      <c r="G23" s="105">
        <v>1</v>
      </c>
      <c r="H23" s="97"/>
      <c r="I23" s="20"/>
      <c r="J23" s="20"/>
      <c r="K23" s="20"/>
      <c r="L23" s="14"/>
    </row>
    <row r="24" spans="1:12" ht="30.75"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0"/>
      <c r="J24" s="20"/>
      <c r="K24" s="20"/>
      <c r="L24" s="14"/>
    </row>
    <row r="25" spans="1:12" ht="30.75"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75"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75" customHeight="1">
      <c r="A27" s="106"/>
      <c r="B27" s="92"/>
      <c r="C27" s="92"/>
      <c r="D27" s="92"/>
      <c r="E27" s="92"/>
      <c r="F27" s="92"/>
      <c r="G27" s="92"/>
      <c r="H27" s="107"/>
      <c r="I27" s="107"/>
      <c r="J27" s="107"/>
      <c r="K27" s="20"/>
      <c r="L27" s="14"/>
    </row>
    <row r="28" spans="1:12" ht="30.75"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235.5" customHeight="1">
      <c r="A30" s="109">
        <v>2024</v>
      </c>
      <c r="B30" s="110" t="s">
        <v>235</v>
      </c>
      <c r="C30" s="187">
        <v>1</v>
      </c>
      <c r="D30" s="198">
        <v>1</v>
      </c>
      <c r="E30" s="192">
        <f t="shared" ref="E30:E45" si="0">IFERROR(IF(D30/C30&gt;100%,100%,D30/C30),0)</f>
        <v>1</v>
      </c>
      <c r="F30" s="338" t="s">
        <v>540</v>
      </c>
      <c r="G30" s="339"/>
      <c r="H30" s="380"/>
      <c r="I30" s="391" t="s">
        <v>541</v>
      </c>
      <c r="J30" s="392"/>
      <c r="K30" s="97"/>
      <c r="L30" s="14"/>
    </row>
    <row r="31" spans="1:12" ht="235.5" customHeight="1">
      <c r="A31" s="109">
        <v>2024</v>
      </c>
      <c r="B31" s="110" t="s">
        <v>238</v>
      </c>
      <c r="C31" s="187">
        <v>1</v>
      </c>
      <c r="D31" s="198">
        <v>1</v>
      </c>
      <c r="E31" s="192">
        <f t="shared" si="0"/>
        <v>1</v>
      </c>
      <c r="F31" s="338" t="s">
        <v>542</v>
      </c>
      <c r="G31" s="339"/>
      <c r="H31" s="380"/>
      <c r="I31" s="391" t="s">
        <v>541</v>
      </c>
      <c r="J31" s="392"/>
      <c r="K31" s="97"/>
      <c r="L31" s="14"/>
    </row>
    <row r="32" spans="1:12" ht="235.5" customHeight="1">
      <c r="A32" s="109">
        <v>2025</v>
      </c>
      <c r="B32" s="110" t="s">
        <v>240</v>
      </c>
      <c r="C32" s="187">
        <v>1</v>
      </c>
      <c r="D32" s="198">
        <v>1</v>
      </c>
      <c r="E32" s="192">
        <f t="shared" si="0"/>
        <v>1</v>
      </c>
      <c r="F32" s="338" t="s">
        <v>543</v>
      </c>
      <c r="G32" s="339"/>
      <c r="H32" s="380"/>
      <c r="I32" s="391" t="s">
        <v>541</v>
      </c>
      <c r="J32" s="392"/>
      <c r="K32" s="97"/>
      <c r="L32" s="14"/>
    </row>
    <row r="33" spans="1:12" ht="190.5" customHeight="1">
      <c r="A33" s="109">
        <v>2025</v>
      </c>
      <c r="B33" s="110" t="s">
        <v>242</v>
      </c>
      <c r="C33" s="187">
        <v>1</v>
      </c>
      <c r="D33" s="112">
        <v>1</v>
      </c>
      <c r="E33" s="192">
        <f t="shared" si="0"/>
        <v>1</v>
      </c>
      <c r="F33" s="333" t="s">
        <v>544</v>
      </c>
      <c r="G33" s="334"/>
      <c r="H33" s="335"/>
      <c r="I33" s="365" t="s">
        <v>541</v>
      </c>
      <c r="J33" s="366"/>
      <c r="K33" s="97"/>
      <c r="L33" s="140"/>
    </row>
    <row r="34" spans="1:12" ht="311.25" customHeight="1">
      <c r="A34" s="109">
        <v>2025</v>
      </c>
      <c r="B34" s="110" t="s">
        <v>235</v>
      </c>
      <c r="C34" s="187">
        <v>1</v>
      </c>
      <c r="D34" s="112">
        <v>1</v>
      </c>
      <c r="E34" s="192">
        <f t="shared" si="0"/>
        <v>1</v>
      </c>
      <c r="F34" s="343" t="s">
        <v>545</v>
      </c>
      <c r="G34" s="344"/>
      <c r="H34" s="345"/>
      <c r="I34" s="363" t="s">
        <v>541</v>
      </c>
      <c r="J34" s="364"/>
      <c r="K34" s="97"/>
      <c r="L34" s="14"/>
    </row>
    <row r="35" spans="1:12" ht="259.5" customHeight="1">
      <c r="A35" s="109">
        <v>2025</v>
      </c>
      <c r="B35" s="110" t="s">
        <v>238</v>
      </c>
      <c r="C35" s="187">
        <v>1</v>
      </c>
      <c r="D35" s="112">
        <v>1</v>
      </c>
      <c r="E35" s="192">
        <f t="shared" si="0"/>
        <v>1</v>
      </c>
      <c r="F35" s="333" t="s">
        <v>546</v>
      </c>
      <c r="G35" s="334"/>
      <c r="H35" s="335"/>
      <c r="I35" s="365" t="s">
        <v>541</v>
      </c>
      <c r="J35" s="366"/>
      <c r="K35" s="97"/>
      <c r="L35" s="14"/>
    </row>
    <row r="36" spans="1:12" ht="18.75" customHeight="1">
      <c r="A36" s="109">
        <v>2026</v>
      </c>
      <c r="B36" s="110" t="s">
        <v>240</v>
      </c>
      <c r="C36" s="187">
        <v>1</v>
      </c>
      <c r="D36" s="71"/>
      <c r="E36" s="192">
        <f t="shared" si="0"/>
        <v>0</v>
      </c>
      <c r="F36" s="285"/>
      <c r="G36" s="286"/>
      <c r="H36" s="287"/>
      <c r="I36" s="283"/>
      <c r="J36" s="284"/>
      <c r="K36" s="97"/>
      <c r="L36" s="14"/>
    </row>
    <row r="37" spans="1:12" ht="18.75" customHeight="1">
      <c r="A37" s="109">
        <v>2026</v>
      </c>
      <c r="B37" s="110" t="s">
        <v>242</v>
      </c>
      <c r="C37" s="187">
        <v>1</v>
      </c>
      <c r="D37" s="71"/>
      <c r="E37" s="192">
        <f t="shared" si="0"/>
        <v>0</v>
      </c>
      <c r="F37" s="285"/>
      <c r="G37" s="286"/>
      <c r="H37" s="287"/>
      <c r="I37" s="283"/>
      <c r="J37" s="284"/>
      <c r="K37" s="97"/>
      <c r="L37" s="14"/>
    </row>
    <row r="38" spans="1:12" ht="18.75" customHeight="1">
      <c r="A38" s="109">
        <v>2026</v>
      </c>
      <c r="B38" s="110" t="s">
        <v>235</v>
      </c>
      <c r="C38" s="187">
        <v>1</v>
      </c>
      <c r="D38" s="71"/>
      <c r="E38" s="192">
        <f t="shared" si="0"/>
        <v>0</v>
      </c>
      <c r="F38" s="285"/>
      <c r="G38" s="286"/>
      <c r="H38" s="287"/>
      <c r="I38" s="283"/>
      <c r="J38" s="284"/>
      <c r="K38" s="97"/>
      <c r="L38" s="14"/>
    </row>
    <row r="39" spans="1:12" ht="18.75" customHeight="1">
      <c r="A39" s="109">
        <v>2026</v>
      </c>
      <c r="B39" s="110" t="s">
        <v>238</v>
      </c>
      <c r="C39" s="187">
        <v>1</v>
      </c>
      <c r="D39" s="71"/>
      <c r="E39" s="192">
        <f t="shared" si="0"/>
        <v>0</v>
      </c>
      <c r="F39" s="285"/>
      <c r="G39" s="286"/>
      <c r="H39" s="287"/>
      <c r="I39" s="283"/>
      <c r="J39" s="284"/>
      <c r="K39" s="97"/>
      <c r="L39" s="14"/>
    </row>
    <row r="40" spans="1:12" ht="18.75" customHeight="1">
      <c r="A40" s="109">
        <v>2027</v>
      </c>
      <c r="B40" s="110" t="s">
        <v>240</v>
      </c>
      <c r="C40" s="187">
        <v>1</v>
      </c>
      <c r="D40" s="113"/>
      <c r="E40" s="192">
        <f t="shared" si="0"/>
        <v>0</v>
      </c>
      <c r="F40" s="285"/>
      <c r="G40" s="286"/>
      <c r="H40" s="287"/>
      <c r="I40" s="283"/>
      <c r="J40" s="284"/>
      <c r="K40" s="97"/>
      <c r="L40" s="14"/>
    </row>
    <row r="41" spans="1:12" ht="18.75" customHeight="1">
      <c r="A41" s="109">
        <v>2027</v>
      </c>
      <c r="B41" s="110" t="s">
        <v>242</v>
      </c>
      <c r="C41" s="187">
        <v>1</v>
      </c>
      <c r="D41" s="71"/>
      <c r="E41" s="192">
        <f t="shared" si="0"/>
        <v>0</v>
      </c>
      <c r="F41" s="285"/>
      <c r="G41" s="286"/>
      <c r="H41" s="287"/>
      <c r="I41" s="283"/>
      <c r="J41" s="284"/>
      <c r="K41" s="97"/>
      <c r="L41" s="14"/>
    </row>
    <row r="42" spans="1:12" ht="18.75" customHeight="1">
      <c r="A42" s="109">
        <v>2027</v>
      </c>
      <c r="B42" s="110" t="s">
        <v>235</v>
      </c>
      <c r="C42" s="187">
        <v>1</v>
      </c>
      <c r="D42" s="71"/>
      <c r="E42" s="192">
        <f t="shared" si="0"/>
        <v>0</v>
      </c>
      <c r="F42" s="285"/>
      <c r="G42" s="286"/>
      <c r="H42" s="287"/>
      <c r="I42" s="283"/>
      <c r="J42" s="284"/>
      <c r="K42" s="97"/>
      <c r="L42" s="14"/>
    </row>
    <row r="43" spans="1:12" ht="18.75" customHeight="1">
      <c r="A43" s="109">
        <v>2027</v>
      </c>
      <c r="B43" s="110" t="s">
        <v>238</v>
      </c>
      <c r="C43" s="187">
        <v>1</v>
      </c>
      <c r="D43" s="71"/>
      <c r="E43" s="192">
        <f t="shared" si="0"/>
        <v>0</v>
      </c>
      <c r="F43" s="285"/>
      <c r="G43" s="286"/>
      <c r="H43" s="287"/>
      <c r="I43" s="283"/>
      <c r="J43" s="284"/>
      <c r="K43" s="97"/>
      <c r="L43" s="14"/>
    </row>
    <row r="44" spans="1:12" ht="18.75" customHeight="1">
      <c r="A44" s="109">
        <v>2028</v>
      </c>
      <c r="B44" s="110" t="s">
        <v>240</v>
      </c>
      <c r="C44" s="187">
        <v>1</v>
      </c>
      <c r="D44" s="71"/>
      <c r="E44" s="192">
        <f t="shared" si="0"/>
        <v>0</v>
      </c>
      <c r="F44" s="285"/>
      <c r="G44" s="286"/>
      <c r="H44" s="287"/>
      <c r="I44" s="283"/>
      <c r="J44" s="284"/>
      <c r="K44" s="97"/>
      <c r="L44" s="14"/>
    </row>
    <row r="45" spans="1:12" ht="18.75" customHeight="1">
      <c r="A45" s="109">
        <v>2028</v>
      </c>
      <c r="B45" s="110" t="s">
        <v>242</v>
      </c>
      <c r="C45" s="187">
        <v>1</v>
      </c>
      <c r="D45" s="113"/>
      <c r="E45" s="192">
        <f t="shared" si="0"/>
        <v>0</v>
      </c>
      <c r="F45" s="285"/>
      <c r="G45" s="286"/>
      <c r="H45" s="287"/>
      <c r="I45" s="283"/>
      <c r="J45" s="284"/>
      <c r="K45" s="141"/>
      <c r="L45" s="56"/>
    </row>
  </sheetData>
  <mergeCells count="51">
    <mergeCell ref="F29:H29"/>
    <mergeCell ref="I29:J29"/>
    <mergeCell ref="F30:H30"/>
    <mergeCell ref="I30:J30"/>
    <mergeCell ref="F31:H31"/>
    <mergeCell ref="I31:J31"/>
    <mergeCell ref="A28:J28"/>
    <mergeCell ref="B16:J16"/>
    <mergeCell ref="B17:J17"/>
    <mergeCell ref="B18:J18"/>
    <mergeCell ref="B19:J19"/>
    <mergeCell ref="B21:G21"/>
    <mergeCell ref="B11:J11"/>
    <mergeCell ref="B12:J12"/>
    <mergeCell ref="B13:J13"/>
    <mergeCell ref="B14:J14"/>
    <mergeCell ref="B15:J15"/>
    <mergeCell ref="C9:J9"/>
    <mergeCell ref="C1:H4"/>
    <mergeCell ref="B6:J6"/>
    <mergeCell ref="B8:J8"/>
    <mergeCell ref="B10:J10"/>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5"/>
  <sheetViews>
    <sheetView showGridLines="0" topLeftCell="A35" workbookViewId="0">
      <selection activeCell="C36" sqref="C36:C45"/>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93</v>
      </c>
      <c r="C6" s="289"/>
      <c r="D6" s="289"/>
      <c r="E6" s="289"/>
      <c r="F6" s="289"/>
      <c r="G6" s="289"/>
      <c r="H6" s="289"/>
      <c r="I6" s="289"/>
      <c r="J6" s="289"/>
      <c r="K6" s="97"/>
      <c r="L6" s="14"/>
    </row>
    <row r="7" spans="1:12" ht="30" customHeight="1">
      <c r="A7" s="261" t="s">
        <v>190</v>
      </c>
      <c r="B7" s="300" t="s">
        <v>285</v>
      </c>
      <c r="C7" s="301"/>
      <c r="D7" s="301"/>
      <c r="E7" s="301"/>
      <c r="F7" s="301"/>
      <c r="G7" s="301"/>
      <c r="H7" s="301"/>
      <c r="I7" s="301"/>
      <c r="J7" s="324"/>
      <c r="K7" s="97"/>
      <c r="L7" s="14"/>
    </row>
    <row r="8" spans="1:12" ht="30" customHeight="1">
      <c r="A8" s="88" t="s">
        <v>310</v>
      </c>
      <c r="B8" s="314" t="s">
        <v>499</v>
      </c>
      <c r="C8" s="315"/>
      <c r="D8" s="315"/>
      <c r="E8" s="315"/>
      <c r="F8" s="315"/>
      <c r="G8" s="315"/>
      <c r="H8" s="315"/>
      <c r="I8" s="315"/>
      <c r="J8" s="316"/>
      <c r="K8" s="97"/>
      <c r="L8" s="14"/>
    </row>
    <row r="9" spans="1:12" ht="30" customHeight="1">
      <c r="A9" s="88" t="s">
        <v>311</v>
      </c>
      <c r="B9" s="90" t="s">
        <v>547</v>
      </c>
      <c r="C9" s="406" t="s">
        <v>548</v>
      </c>
      <c r="D9" s="407"/>
      <c r="E9" s="407"/>
      <c r="F9" s="407"/>
      <c r="G9" s="407"/>
      <c r="H9" s="407"/>
      <c r="I9" s="407"/>
      <c r="J9" s="408"/>
      <c r="K9" s="97"/>
      <c r="L9" s="14"/>
    </row>
    <row r="10" spans="1:12" ht="30" customHeight="1">
      <c r="A10" s="88" t="s">
        <v>314</v>
      </c>
      <c r="B10" s="297" t="s">
        <v>549</v>
      </c>
      <c r="C10" s="289"/>
      <c r="D10" s="289"/>
      <c r="E10" s="289"/>
      <c r="F10" s="289"/>
      <c r="G10" s="289"/>
      <c r="H10" s="289"/>
      <c r="I10" s="289"/>
      <c r="J10" s="289"/>
      <c r="K10" s="97"/>
      <c r="L10" s="14"/>
    </row>
    <row r="11" spans="1:12" ht="30" customHeight="1">
      <c r="A11" s="88" t="s">
        <v>316</v>
      </c>
      <c r="B11" s="297" t="s">
        <v>550</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551</v>
      </c>
      <c r="C14" s="307"/>
      <c r="D14" s="307"/>
      <c r="E14" s="307"/>
      <c r="F14" s="307"/>
      <c r="G14" s="307"/>
      <c r="H14" s="307"/>
      <c r="I14" s="307"/>
      <c r="J14" s="308"/>
      <c r="K14" s="97"/>
      <c r="L14" s="14"/>
    </row>
    <row r="15" spans="1:12" ht="30" customHeight="1">
      <c r="A15" s="88" t="s">
        <v>206</v>
      </c>
      <c r="B15" s="297" t="s">
        <v>552</v>
      </c>
      <c r="C15" s="289"/>
      <c r="D15" s="289"/>
      <c r="E15" s="289"/>
      <c r="F15" s="289"/>
      <c r="G15" s="289"/>
      <c r="H15" s="289"/>
      <c r="I15" s="289"/>
      <c r="J15" s="289"/>
      <c r="K15" s="97"/>
      <c r="L15" s="14"/>
    </row>
    <row r="16" spans="1:12" ht="30" customHeight="1">
      <c r="A16" s="88" t="s">
        <v>208</v>
      </c>
      <c r="B16" s="297" t="s">
        <v>553</v>
      </c>
      <c r="C16" s="289"/>
      <c r="D16" s="289"/>
      <c r="E16" s="289"/>
      <c r="F16" s="289"/>
      <c r="G16" s="289"/>
      <c r="H16" s="289"/>
      <c r="I16" s="289"/>
      <c r="J16" s="289"/>
      <c r="K16" s="97"/>
      <c r="L16" s="14"/>
    </row>
    <row r="17" spans="1:12" ht="30" customHeight="1">
      <c r="A17" s="88" t="s">
        <v>210</v>
      </c>
      <c r="B17" s="297" t="s">
        <v>554</v>
      </c>
      <c r="C17" s="289"/>
      <c r="D17" s="289"/>
      <c r="E17" s="289"/>
      <c r="F17" s="289"/>
      <c r="G17" s="289"/>
      <c r="H17" s="289"/>
      <c r="I17" s="289"/>
      <c r="J17" s="289"/>
      <c r="K17" s="97"/>
      <c r="L17" s="14"/>
    </row>
    <row r="18" spans="1:12" ht="30" customHeight="1">
      <c r="A18" s="88" t="s">
        <v>321</v>
      </c>
      <c r="B18" s="389">
        <v>0</v>
      </c>
      <c r="C18" s="385"/>
      <c r="D18" s="385"/>
      <c r="E18" s="385"/>
      <c r="F18" s="386"/>
      <c r="G18" s="385"/>
      <c r="H18" s="385"/>
      <c r="I18" s="385"/>
      <c r="J18" s="385"/>
      <c r="K18" s="97"/>
      <c r="L18" s="14"/>
    </row>
    <row r="19" spans="1:12" ht="30" customHeight="1">
      <c r="A19" s="88" t="s">
        <v>213</v>
      </c>
      <c r="B19" s="297"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05">
        <f>MAX(B23:F23)</f>
        <v>1</v>
      </c>
      <c r="H23" s="97"/>
      <c r="I23" s="20"/>
      <c r="J23" s="20"/>
      <c r="K23" s="20"/>
      <c r="L23" s="14"/>
    </row>
    <row r="24" spans="1:12" ht="30" customHeight="1">
      <c r="A24" s="100" t="s">
        <v>223</v>
      </c>
      <c r="B24" s="222">
        <f>MAX(D30:D31)</f>
        <v>0.02</v>
      </c>
      <c r="C24" s="222">
        <f>MAX(D32:D35)</f>
        <v>0.3</v>
      </c>
      <c r="D24" s="222">
        <f>MAX(D36:D39)</f>
        <v>0</v>
      </c>
      <c r="E24" s="222">
        <f>MAX(D40:D43)</f>
        <v>0</v>
      </c>
      <c r="F24" s="222">
        <f>MAX(D44:D45)</f>
        <v>0</v>
      </c>
      <c r="G24" s="196">
        <f>MAX(B24:F24)</f>
        <v>0.3</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v>
      </c>
      <c r="E26" s="103">
        <f t="shared" si="0"/>
        <v>0</v>
      </c>
      <c r="F26" s="103">
        <f t="shared" si="0"/>
        <v>0</v>
      </c>
      <c r="G26" s="103">
        <f t="shared" si="0"/>
        <v>0.3</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50.25" customHeight="1">
      <c r="A30" s="109">
        <v>2024</v>
      </c>
      <c r="B30" s="110" t="s">
        <v>235</v>
      </c>
      <c r="C30" s="112">
        <v>1.4999999999999999E-2</v>
      </c>
      <c r="D30" s="230">
        <v>1.4999999999999999E-2</v>
      </c>
      <c r="E30" s="192">
        <f>IFERROR(IF(D30/C30&gt;100%,100%,D30/C30),0)</f>
        <v>1</v>
      </c>
      <c r="F30" s="343" t="s">
        <v>555</v>
      </c>
      <c r="G30" s="344"/>
      <c r="H30" s="345"/>
      <c r="I30" s="363" t="s">
        <v>556</v>
      </c>
      <c r="J30" s="364"/>
      <c r="K30" s="97"/>
      <c r="L30" s="14"/>
    </row>
    <row r="31" spans="1:12" ht="50.25" customHeight="1">
      <c r="A31" s="109">
        <v>2024</v>
      </c>
      <c r="B31" s="110" t="s">
        <v>238</v>
      </c>
      <c r="C31" s="112">
        <v>0.02</v>
      </c>
      <c r="D31" s="230">
        <v>0.02</v>
      </c>
      <c r="E31" s="192">
        <f t="shared" ref="E31:E45" si="1">IFERROR(IF(D31/C31&gt;100%,100%,D31/C31),0)</f>
        <v>1</v>
      </c>
      <c r="F31" s="343" t="s">
        <v>557</v>
      </c>
      <c r="G31" s="344"/>
      <c r="H31" s="345"/>
      <c r="I31" s="363" t="s">
        <v>556</v>
      </c>
      <c r="J31" s="364"/>
      <c r="K31" s="97"/>
      <c r="L31" s="14"/>
    </row>
    <row r="32" spans="1:12" ht="76.5" customHeight="1">
      <c r="A32" s="109">
        <v>2025</v>
      </c>
      <c r="B32" s="110" t="s">
        <v>240</v>
      </c>
      <c r="C32" s="112">
        <v>0.1</v>
      </c>
      <c r="D32" s="199">
        <v>0.1</v>
      </c>
      <c r="E32" s="192">
        <f t="shared" si="1"/>
        <v>1</v>
      </c>
      <c r="F32" s="285" t="s">
        <v>558</v>
      </c>
      <c r="G32" s="286"/>
      <c r="H32" s="287"/>
      <c r="I32" s="283" t="s">
        <v>559</v>
      </c>
      <c r="J32" s="284"/>
      <c r="K32" s="97"/>
      <c r="L32" s="14"/>
    </row>
    <row r="33" spans="1:12" ht="193.5" customHeight="1">
      <c r="A33" s="109">
        <v>2025</v>
      </c>
      <c r="B33" s="110" t="s">
        <v>242</v>
      </c>
      <c r="C33" s="112">
        <v>0.15</v>
      </c>
      <c r="D33" s="112">
        <v>0.15</v>
      </c>
      <c r="E33" s="192">
        <f t="shared" si="1"/>
        <v>1</v>
      </c>
      <c r="F33" s="369" t="s">
        <v>560</v>
      </c>
      <c r="G33" s="370"/>
      <c r="H33" s="371"/>
      <c r="I33" s="283" t="s">
        <v>561</v>
      </c>
      <c r="J33" s="284"/>
      <c r="K33" s="97"/>
      <c r="L33" s="140"/>
    </row>
    <row r="34" spans="1:12" ht="381" customHeight="1">
      <c r="A34" s="109">
        <v>2025</v>
      </c>
      <c r="B34" s="110" t="s">
        <v>235</v>
      </c>
      <c r="C34" s="112">
        <v>0.25</v>
      </c>
      <c r="D34" s="199">
        <v>0.25</v>
      </c>
      <c r="E34" s="192">
        <f t="shared" si="1"/>
        <v>1</v>
      </c>
      <c r="F34" s="360" t="s">
        <v>562</v>
      </c>
      <c r="G34" s="361"/>
      <c r="H34" s="362"/>
      <c r="I34" s="363" t="s">
        <v>563</v>
      </c>
      <c r="J34" s="364"/>
      <c r="K34" s="97"/>
      <c r="L34" s="14"/>
    </row>
    <row r="35" spans="1:12" ht="310.5" customHeight="1">
      <c r="A35" s="109">
        <v>2025</v>
      </c>
      <c r="B35" s="110" t="s">
        <v>238</v>
      </c>
      <c r="C35" s="112">
        <v>0.3</v>
      </c>
      <c r="D35" s="199">
        <v>0.3</v>
      </c>
      <c r="E35" s="192">
        <f t="shared" si="1"/>
        <v>1</v>
      </c>
      <c r="F35" s="346" t="s">
        <v>564</v>
      </c>
      <c r="G35" s="347"/>
      <c r="H35" s="348"/>
      <c r="I35" s="365" t="s">
        <v>565</v>
      </c>
      <c r="J35" s="366"/>
      <c r="K35" s="97"/>
      <c r="L35" s="14"/>
    </row>
    <row r="36" spans="1:12" ht="18.75" customHeight="1">
      <c r="A36" s="109">
        <v>2026</v>
      </c>
      <c r="B36" s="110" t="s">
        <v>240</v>
      </c>
      <c r="C36" s="112">
        <v>0.35</v>
      </c>
      <c r="D36" s="199"/>
      <c r="E36" s="192">
        <f t="shared" si="1"/>
        <v>0</v>
      </c>
      <c r="F36" s="285"/>
      <c r="G36" s="286"/>
      <c r="H36" s="287"/>
      <c r="I36" s="283"/>
      <c r="J36" s="284"/>
      <c r="K36" s="97"/>
      <c r="L36" s="14"/>
    </row>
    <row r="37" spans="1:12" ht="18.75" customHeight="1">
      <c r="A37" s="109">
        <v>2026</v>
      </c>
      <c r="B37" s="110" t="s">
        <v>242</v>
      </c>
      <c r="C37" s="112">
        <v>0.46</v>
      </c>
      <c r="D37" s="199"/>
      <c r="E37" s="192">
        <f t="shared" si="1"/>
        <v>0</v>
      </c>
      <c r="F37" s="285"/>
      <c r="G37" s="286"/>
      <c r="H37" s="287"/>
      <c r="I37" s="283"/>
      <c r="J37" s="284"/>
      <c r="K37" s="97"/>
      <c r="L37" s="14"/>
    </row>
    <row r="38" spans="1:12" ht="18.75" customHeight="1">
      <c r="A38" s="109">
        <v>2026</v>
      </c>
      <c r="B38" s="110" t="s">
        <v>235</v>
      </c>
      <c r="C38" s="112">
        <v>0.51</v>
      </c>
      <c r="D38" s="199"/>
      <c r="E38" s="192">
        <f t="shared" si="1"/>
        <v>0</v>
      </c>
      <c r="F38" s="285"/>
      <c r="G38" s="286"/>
      <c r="H38" s="287"/>
      <c r="I38" s="283"/>
      <c r="J38" s="284"/>
      <c r="K38" s="97"/>
      <c r="L38" s="14"/>
    </row>
    <row r="39" spans="1:12" ht="18.75" customHeight="1">
      <c r="A39" s="109">
        <v>2026</v>
      </c>
      <c r="B39" s="110" t="s">
        <v>238</v>
      </c>
      <c r="C39" s="112">
        <f>D23</f>
        <v>0.58000000000000007</v>
      </c>
      <c r="D39" s="199"/>
      <c r="E39" s="192">
        <f t="shared" si="1"/>
        <v>0</v>
      </c>
      <c r="F39" s="285"/>
      <c r="G39" s="286"/>
      <c r="H39" s="287"/>
      <c r="I39" s="283"/>
      <c r="J39" s="284"/>
      <c r="K39" s="97"/>
      <c r="L39" s="14"/>
    </row>
    <row r="40" spans="1:12" ht="18.75" customHeight="1">
      <c r="A40" s="109">
        <v>2027</v>
      </c>
      <c r="B40" s="110" t="s">
        <v>240</v>
      </c>
      <c r="C40" s="112"/>
      <c r="D40" s="199"/>
      <c r="E40" s="192">
        <f t="shared" si="1"/>
        <v>0</v>
      </c>
      <c r="F40" s="285"/>
      <c r="G40" s="286"/>
      <c r="H40" s="287"/>
      <c r="I40" s="283"/>
      <c r="J40" s="284"/>
      <c r="K40" s="97"/>
      <c r="L40" s="14"/>
    </row>
    <row r="41" spans="1:12" ht="18.75" customHeight="1">
      <c r="A41" s="109">
        <v>2027</v>
      </c>
      <c r="B41" s="110" t="s">
        <v>242</v>
      </c>
      <c r="C41" s="112"/>
      <c r="D41" s="199"/>
      <c r="E41" s="192">
        <f t="shared" si="1"/>
        <v>0</v>
      </c>
      <c r="F41" s="285"/>
      <c r="G41" s="286"/>
      <c r="H41" s="287"/>
      <c r="I41" s="283"/>
      <c r="J41" s="284"/>
      <c r="K41" s="97"/>
      <c r="L41" s="14"/>
    </row>
    <row r="42" spans="1:12" ht="18.75" customHeight="1">
      <c r="A42" s="109">
        <v>2027</v>
      </c>
      <c r="B42" s="110" t="s">
        <v>235</v>
      </c>
      <c r="C42" s="112"/>
      <c r="D42" s="199"/>
      <c r="E42" s="192">
        <f t="shared" si="1"/>
        <v>0</v>
      </c>
      <c r="F42" s="285"/>
      <c r="G42" s="286"/>
      <c r="H42" s="287"/>
      <c r="I42" s="283"/>
      <c r="J42" s="284"/>
      <c r="K42" s="97"/>
      <c r="L42" s="14"/>
    </row>
    <row r="43" spans="1:12" ht="18.75" customHeight="1">
      <c r="A43" s="109">
        <v>2027</v>
      </c>
      <c r="B43" s="110" t="s">
        <v>238</v>
      </c>
      <c r="C43" s="112">
        <f>E23</f>
        <v>0.8600000000000001</v>
      </c>
      <c r="D43" s="199"/>
      <c r="E43" s="192">
        <f t="shared" si="1"/>
        <v>0</v>
      </c>
      <c r="F43" s="285"/>
      <c r="G43" s="286"/>
      <c r="H43" s="287"/>
      <c r="I43" s="283"/>
      <c r="J43" s="284"/>
      <c r="K43" s="97"/>
      <c r="L43" s="14"/>
    </row>
    <row r="44" spans="1:12" ht="18.75" customHeight="1">
      <c r="A44" s="109">
        <v>2028</v>
      </c>
      <c r="B44" s="110" t="s">
        <v>240</v>
      </c>
      <c r="C44" s="112"/>
      <c r="D44" s="71"/>
      <c r="E44" s="192">
        <f t="shared" si="1"/>
        <v>0</v>
      </c>
      <c r="F44" s="285"/>
      <c r="G44" s="286"/>
      <c r="H44" s="287"/>
      <c r="I44" s="283"/>
      <c r="J44" s="284"/>
      <c r="K44" s="97"/>
      <c r="L44" s="14"/>
    </row>
    <row r="45" spans="1:12" ht="18.75" customHeight="1">
      <c r="A45" s="109">
        <v>2028</v>
      </c>
      <c r="B45" s="110" t="s">
        <v>242</v>
      </c>
      <c r="C45" s="112">
        <f>F23</f>
        <v>1</v>
      </c>
      <c r="D45" s="113"/>
      <c r="E45" s="192">
        <f t="shared" si="1"/>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5"/>
  <sheetViews>
    <sheetView showGridLines="0" topLeftCell="A34" workbookViewId="0">
      <selection activeCell="C36" sqref="C36:C38"/>
    </sheetView>
  </sheetViews>
  <sheetFormatPr baseColWidth="10"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93</v>
      </c>
      <c r="C6" s="289"/>
      <c r="D6" s="289"/>
      <c r="E6" s="289"/>
      <c r="F6" s="289"/>
      <c r="G6" s="289"/>
      <c r="H6" s="289"/>
      <c r="I6" s="289"/>
      <c r="J6" s="289"/>
      <c r="K6" s="97"/>
      <c r="L6" s="14"/>
    </row>
    <row r="7" spans="1:12" ht="30" customHeight="1">
      <c r="A7" s="261" t="s">
        <v>190</v>
      </c>
      <c r="B7" s="300" t="s">
        <v>285</v>
      </c>
      <c r="C7" s="301"/>
      <c r="D7" s="301"/>
      <c r="E7" s="301"/>
      <c r="F7" s="301"/>
      <c r="G7" s="301"/>
      <c r="H7" s="301"/>
      <c r="I7" s="301"/>
      <c r="J7" s="324"/>
      <c r="K7" s="97"/>
      <c r="L7" s="14"/>
    </row>
    <row r="8" spans="1:12" ht="30" customHeight="1">
      <c r="A8" s="88" t="s">
        <v>310</v>
      </c>
      <c r="B8" s="314" t="s">
        <v>499</v>
      </c>
      <c r="C8" s="315"/>
      <c r="D8" s="315"/>
      <c r="E8" s="315"/>
      <c r="F8" s="315"/>
      <c r="G8" s="315"/>
      <c r="H8" s="315"/>
      <c r="I8" s="315"/>
      <c r="J8" s="316"/>
      <c r="K8" s="97"/>
      <c r="L8" s="14"/>
    </row>
    <row r="9" spans="1:12" ht="30" customHeight="1">
      <c r="A9" s="88" t="s">
        <v>311</v>
      </c>
      <c r="B9" s="90" t="s">
        <v>566</v>
      </c>
      <c r="C9" s="406" t="s">
        <v>567</v>
      </c>
      <c r="D9" s="407"/>
      <c r="E9" s="407"/>
      <c r="F9" s="407"/>
      <c r="G9" s="407"/>
      <c r="H9" s="407"/>
      <c r="I9" s="407"/>
      <c r="J9" s="408"/>
      <c r="K9" s="97"/>
      <c r="L9" s="14"/>
    </row>
    <row r="10" spans="1:12" ht="30" customHeight="1">
      <c r="A10" s="88" t="s">
        <v>314</v>
      </c>
      <c r="B10" s="297" t="s">
        <v>568</v>
      </c>
      <c r="C10" s="289"/>
      <c r="D10" s="289"/>
      <c r="E10" s="289"/>
      <c r="F10" s="289"/>
      <c r="G10" s="289"/>
      <c r="H10" s="289"/>
      <c r="I10" s="289"/>
      <c r="J10" s="289"/>
      <c r="K10" s="97"/>
      <c r="L10" s="14"/>
    </row>
    <row r="11" spans="1:12" ht="30" customHeight="1">
      <c r="A11" s="88" t="s">
        <v>316</v>
      </c>
      <c r="B11" s="297" t="s">
        <v>569</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551</v>
      </c>
      <c r="C14" s="307"/>
      <c r="D14" s="307"/>
      <c r="E14" s="307"/>
      <c r="F14" s="307"/>
      <c r="G14" s="307"/>
      <c r="H14" s="307"/>
      <c r="I14" s="307"/>
      <c r="J14" s="308"/>
      <c r="K14" s="97"/>
      <c r="L14" s="14"/>
    </row>
    <row r="15" spans="1:12" ht="30" customHeight="1">
      <c r="A15" s="88" t="s">
        <v>206</v>
      </c>
      <c r="B15" s="297" t="s">
        <v>570</v>
      </c>
      <c r="C15" s="289"/>
      <c r="D15" s="289"/>
      <c r="E15" s="289"/>
      <c r="F15" s="289"/>
      <c r="G15" s="289"/>
      <c r="H15" s="289"/>
      <c r="I15" s="289"/>
      <c r="J15" s="289"/>
      <c r="K15" s="97"/>
      <c r="L15" s="14"/>
    </row>
    <row r="16" spans="1:12" ht="30" customHeight="1">
      <c r="A16" s="88" t="s">
        <v>208</v>
      </c>
      <c r="B16" s="297" t="s">
        <v>571</v>
      </c>
      <c r="C16" s="289"/>
      <c r="D16" s="289"/>
      <c r="E16" s="289"/>
      <c r="F16" s="289"/>
      <c r="G16" s="289"/>
      <c r="H16" s="289"/>
      <c r="I16" s="289"/>
      <c r="J16" s="289"/>
      <c r="K16" s="97"/>
      <c r="L16" s="14"/>
    </row>
    <row r="17" spans="1:12" ht="30" customHeight="1">
      <c r="A17" s="88" t="s">
        <v>210</v>
      </c>
      <c r="B17" s="297" t="s">
        <v>554</v>
      </c>
      <c r="C17" s="289"/>
      <c r="D17" s="289"/>
      <c r="E17" s="289"/>
      <c r="F17" s="289"/>
      <c r="G17" s="289"/>
      <c r="H17" s="289"/>
      <c r="I17" s="289"/>
      <c r="J17" s="289"/>
      <c r="K17" s="97"/>
      <c r="L17" s="14"/>
    </row>
    <row r="18" spans="1:12" ht="30" customHeight="1">
      <c r="A18" s="88" t="s">
        <v>321</v>
      </c>
      <c r="B18" s="389">
        <v>0</v>
      </c>
      <c r="C18" s="385"/>
      <c r="D18" s="385"/>
      <c r="E18" s="385"/>
      <c r="F18" s="386"/>
      <c r="G18" s="385"/>
      <c r="H18" s="385"/>
      <c r="I18" s="385"/>
      <c r="J18" s="385"/>
      <c r="K18" s="97"/>
      <c r="L18" s="14"/>
    </row>
    <row r="19" spans="1:12" ht="30" customHeight="1">
      <c r="A19" s="88" t="s">
        <v>213</v>
      </c>
      <c r="B19" s="297" t="s">
        <v>447</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0.02</v>
      </c>
      <c r="C23" s="174">
        <v>0.30000000000000004</v>
      </c>
      <c r="D23" s="174">
        <v>0.58000000000000007</v>
      </c>
      <c r="E23" s="174">
        <v>0.8600000000000001</v>
      </c>
      <c r="F23" s="174">
        <v>1</v>
      </c>
      <c r="G23" s="196">
        <f>MAX(B23:F23)</f>
        <v>1</v>
      </c>
      <c r="H23" s="97"/>
      <c r="I23" s="20"/>
      <c r="J23" s="20"/>
      <c r="K23" s="20"/>
      <c r="L23" s="14"/>
    </row>
    <row r="24" spans="1:12" ht="30" customHeight="1">
      <c r="A24" s="100" t="s">
        <v>223</v>
      </c>
      <c r="B24" s="222">
        <f>MAX(D30:D31)</f>
        <v>0.02</v>
      </c>
      <c r="C24" s="222">
        <f>MAX(D32:D35)</f>
        <v>0.3</v>
      </c>
      <c r="D24" s="222">
        <f>MAX(D36:D39)</f>
        <v>0</v>
      </c>
      <c r="E24" s="222">
        <f>MAX(D40:D43)</f>
        <v>0</v>
      </c>
      <c r="F24" s="222">
        <f>MAX(D44:D45)</f>
        <v>0</v>
      </c>
      <c r="G24" s="196">
        <f>MAX(B24:F24)</f>
        <v>0.3</v>
      </c>
      <c r="H24" s="97"/>
      <c r="I24" s="20"/>
      <c r="J24" s="20"/>
      <c r="K24" s="20"/>
      <c r="L24" s="14"/>
    </row>
    <row r="25" spans="1:12" ht="30" customHeight="1">
      <c r="A25" s="100" t="s">
        <v>224</v>
      </c>
      <c r="B25" s="103">
        <f>IFERROR(IF(B24/B23&gt;100%,100%,B24/B23),0)</f>
        <v>1</v>
      </c>
      <c r="C25" s="103">
        <f>IFERROR(IF(C24/C23&gt;100%,100%,C24/C23),0)</f>
        <v>0.99999999999999978</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0.02</v>
      </c>
      <c r="C26" s="103">
        <f t="shared" ref="C26:G26" si="0">C24/$G$23</f>
        <v>0.3</v>
      </c>
      <c r="D26" s="103">
        <f t="shared" si="0"/>
        <v>0</v>
      </c>
      <c r="E26" s="103">
        <f t="shared" si="0"/>
        <v>0</v>
      </c>
      <c r="F26" s="103">
        <f t="shared" si="0"/>
        <v>0</v>
      </c>
      <c r="G26" s="103">
        <f t="shared" si="0"/>
        <v>0.3</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01.25" customHeight="1">
      <c r="A30" s="109">
        <v>2024</v>
      </c>
      <c r="B30" s="110" t="s">
        <v>235</v>
      </c>
      <c r="C30" s="112">
        <v>1.4999999999999999E-2</v>
      </c>
      <c r="D30" s="233">
        <v>1.4999999999999999E-2</v>
      </c>
      <c r="E30" s="192">
        <f>IFERROR(IF(D30/C30&gt;100%,100%,D30/C30),0)</f>
        <v>1</v>
      </c>
      <c r="F30" s="291" t="s">
        <v>572</v>
      </c>
      <c r="G30" s="292"/>
      <c r="H30" s="293"/>
      <c r="I30" s="295" t="s">
        <v>573</v>
      </c>
      <c r="J30" s="296"/>
      <c r="K30" s="97"/>
      <c r="L30" s="14"/>
    </row>
    <row r="31" spans="1:12" ht="146.25" customHeight="1">
      <c r="A31" s="109">
        <v>2024</v>
      </c>
      <c r="B31" s="110" t="s">
        <v>238</v>
      </c>
      <c r="C31" s="112">
        <v>0.02</v>
      </c>
      <c r="D31" s="233">
        <v>0.02</v>
      </c>
      <c r="E31" s="192">
        <f t="shared" ref="E31:E45" si="1">IFERROR(IF(D31/C31&gt;100%,100%,D31/C31),0)</f>
        <v>1</v>
      </c>
      <c r="F31" s="291" t="s">
        <v>574</v>
      </c>
      <c r="G31" s="292"/>
      <c r="H31" s="293"/>
      <c r="I31" s="295" t="s">
        <v>575</v>
      </c>
      <c r="J31" s="296"/>
      <c r="K31" s="97"/>
      <c r="L31" s="14"/>
    </row>
    <row r="32" spans="1:12" ht="91.5" customHeight="1">
      <c r="A32" s="109">
        <v>2025</v>
      </c>
      <c r="B32" s="110" t="s">
        <v>240</v>
      </c>
      <c r="C32" s="112">
        <v>0.1</v>
      </c>
      <c r="D32" s="199">
        <v>0.1</v>
      </c>
      <c r="E32" s="192">
        <f t="shared" si="1"/>
        <v>1</v>
      </c>
      <c r="F32" s="285" t="s">
        <v>576</v>
      </c>
      <c r="G32" s="286"/>
      <c r="H32" s="287"/>
      <c r="I32" s="283" t="s">
        <v>577</v>
      </c>
      <c r="J32" s="284"/>
      <c r="K32" s="97"/>
      <c r="L32" s="14"/>
    </row>
    <row r="33" spans="1:12" ht="171" customHeight="1">
      <c r="A33" s="109">
        <v>2025</v>
      </c>
      <c r="B33" s="110" t="s">
        <v>242</v>
      </c>
      <c r="C33" s="112">
        <v>0.15</v>
      </c>
      <c r="D33" s="230">
        <v>0.15</v>
      </c>
      <c r="E33" s="231">
        <f t="shared" si="1"/>
        <v>1</v>
      </c>
      <c r="F33" s="291" t="s">
        <v>578</v>
      </c>
      <c r="G33" s="292"/>
      <c r="H33" s="293"/>
      <c r="I33" s="295" t="s">
        <v>579</v>
      </c>
      <c r="J33" s="296"/>
      <c r="K33" s="97"/>
      <c r="L33" s="140"/>
    </row>
    <row r="34" spans="1:12" ht="232.5" customHeight="1">
      <c r="A34" s="109">
        <v>2025</v>
      </c>
      <c r="B34" s="110" t="s">
        <v>235</v>
      </c>
      <c r="C34" s="112">
        <v>0.25</v>
      </c>
      <c r="D34" s="199">
        <v>0.25</v>
      </c>
      <c r="E34" s="192">
        <f t="shared" si="1"/>
        <v>1</v>
      </c>
      <c r="F34" s="409" t="s">
        <v>580</v>
      </c>
      <c r="G34" s="410"/>
      <c r="H34" s="411"/>
      <c r="I34" s="412" t="s">
        <v>581</v>
      </c>
      <c r="J34" s="413"/>
      <c r="K34" s="97"/>
      <c r="L34" s="14"/>
    </row>
    <row r="35" spans="1:12" ht="168" customHeight="1">
      <c r="A35" s="109">
        <v>2025</v>
      </c>
      <c r="B35" s="110" t="s">
        <v>238</v>
      </c>
      <c r="C35" s="112">
        <v>0.3</v>
      </c>
      <c r="D35" s="199">
        <v>0.3</v>
      </c>
      <c r="E35" s="192">
        <f t="shared" si="1"/>
        <v>1</v>
      </c>
      <c r="F35" s="285" t="s">
        <v>582</v>
      </c>
      <c r="G35" s="286"/>
      <c r="H35" s="287"/>
      <c r="I35" s="283" t="s">
        <v>583</v>
      </c>
      <c r="J35" s="284"/>
      <c r="K35" s="97"/>
      <c r="L35" s="14"/>
    </row>
    <row r="36" spans="1:12" ht="18.75" customHeight="1">
      <c r="A36" s="109">
        <v>2026</v>
      </c>
      <c r="B36" s="110" t="s">
        <v>240</v>
      </c>
      <c r="C36" s="112">
        <v>0.35</v>
      </c>
      <c r="D36" s="199"/>
      <c r="E36" s="192">
        <f t="shared" si="1"/>
        <v>0</v>
      </c>
      <c r="F36" s="285"/>
      <c r="G36" s="286"/>
      <c r="H36" s="287"/>
      <c r="I36" s="283"/>
      <c r="J36" s="284"/>
      <c r="K36" s="97"/>
      <c r="L36" s="14"/>
    </row>
    <row r="37" spans="1:12" ht="18.75" customHeight="1">
      <c r="A37" s="109">
        <v>2026</v>
      </c>
      <c r="B37" s="110" t="s">
        <v>242</v>
      </c>
      <c r="C37" s="112">
        <v>0.44</v>
      </c>
      <c r="D37" s="199"/>
      <c r="E37" s="192">
        <f t="shared" si="1"/>
        <v>0</v>
      </c>
      <c r="F37" s="285"/>
      <c r="G37" s="286"/>
      <c r="H37" s="287"/>
      <c r="I37" s="283"/>
      <c r="J37" s="284"/>
      <c r="K37" s="97"/>
      <c r="L37" s="14"/>
    </row>
    <row r="38" spans="1:12" ht="18.75" customHeight="1">
      <c r="A38" s="109">
        <v>2026</v>
      </c>
      <c r="B38" s="110" t="s">
        <v>235</v>
      </c>
      <c r="C38" s="112">
        <v>0.49</v>
      </c>
      <c r="D38" s="199"/>
      <c r="E38" s="192">
        <f t="shared" si="1"/>
        <v>0</v>
      </c>
      <c r="F38" s="285"/>
      <c r="G38" s="286"/>
      <c r="H38" s="287"/>
      <c r="I38" s="283"/>
      <c r="J38" s="284"/>
      <c r="K38" s="97"/>
      <c r="L38" s="14"/>
    </row>
    <row r="39" spans="1:12" ht="18.75" customHeight="1">
      <c r="A39" s="109">
        <v>2026</v>
      </c>
      <c r="B39" s="110" t="s">
        <v>238</v>
      </c>
      <c r="C39" s="112">
        <f>D23</f>
        <v>0.58000000000000007</v>
      </c>
      <c r="D39" s="199"/>
      <c r="E39" s="192">
        <f t="shared" si="1"/>
        <v>0</v>
      </c>
      <c r="F39" s="285"/>
      <c r="G39" s="286"/>
      <c r="H39" s="287"/>
      <c r="I39" s="283"/>
      <c r="J39" s="284"/>
      <c r="K39" s="97"/>
      <c r="L39" s="14"/>
    </row>
    <row r="40" spans="1:12" ht="18.75" customHeight="1">
      <c r="A40" s="109">
        <v>2027</v>
      </c>
      <c r="B40" s="110" t="s">
        <v>240</v>
      </c>
      <c r="C40" s="113"/>
      <c r="D40" s="199"/>
      <c r="E40" s="192">
        <f t="shared" si="1"/>
        <v>0</v>
      </c>
      <c r="F40" s="285"/>
      <c r="G40" s="286"/>
      <c r="H40" s="287"/>
      <c r="I40" s="283"/>
      <c r="J40" s="284"/>
      <c r="K40" s="97"/>
      <c r="L40" s="14"/>
    </row>
    <row r="41" spans="1:12" ht="18.75" customHeight="1">
      <c r="A41" s="109">
        <v>2027</v>
      </c>
      <c r="B41" s="110" t="s">
        <v>242</v>
      </c>
      <c r="C41" s="113"/>
      <c r="D41" s="199"/>
      <c r="E41" s="192">
        <f t="shared" si="1"/>
        <v>0</v>
      </c>
      <c r="F41" s="285"/>
      <c r="G41" s="286"/>
      <c r="H41" s="287"/>
      <c r="I41" s="283"/>
      <c r="J41" s="284"/>
      <c r="K41" s="97"/>
      <c r="L41" s="14"/>
    </row>
    <row r="42" spans="1:12" ht="18.75" customHeight="1">
      <c r="A42" s="109">
        <v>2027</v>
      </c>
      <c r="B42" s="110" t="s">
        <v>235</v>
      </c>
      <c r="C42" s="113"/>
      <c r="D42" s="199"/>
      <c r="E42" s="192">
        <f t="shared" si="1"/>
        <v>0</v>
      </c>
      <c r="F42" s="285"/>
      <c r="G42" s="286"/>
      <c r="H42" s="287"/>
      <c r="I42" s="283"/>
      <c r="J42" s="284"/>
      <c r="K42" s="97"/>
      <c r="L42" s="14"/>
    </row>
    <row r="43" spans="1:12" ht="18.75" customHeight="1">
      <c r="A43" s="109">
        <v>2027</v>
      </c>
      <c r="B43" s="110" t="s">
        <v>238</v>
      </c>
      <c r="C43" s="113">
        <f>E23</f>
        <v>0.8600000000000001</v>
      </c>
      <c r="D43" s="199"/>
      <c r="E43" s="192">
        <f t="shared" si="1"/>
        <v>0</v>
      </c>
      <c r="F43" s="285"/>
      <c r="G43" s="286"/>
      <c r="H43" s="287"/>
      <c r="I43" s="283"/>
      <c r="J43" s="284"/>
      <c r="K43" s="97"/>
      <c r="L43" s="14"/>
    </row>
    <row r="44" spans="1:12" ht="18.75" customHeight="1">
      <c r="A44" s="109">
        <v>2028</v>
      </c>
      <c r="B44" s="110" t="s">
        <v>240</v>
      </c>
      <c r="C44" s="113"/>
      <c r="D44" s="199"/>
      <c r="E44" s="192">
        <f t="shared" si="1"/>
        <v>0</v>
      </c>
      <c r="F44" s="285"/>
      <c r="G44" s="286"/>
      <c r="H44" s="287"/>
      <c r="I44" s="283"/>
      <c r="J44" s="284"/>
      <c r="K44" s="97"/>
      <c r="L44" s="14"/>
    </row>
    <row r="45" spans="1:12" ht="18.75" customHeight="1">
      <c r="A45" s="109">
        <v>2028</v>
      </c>
      <c r="B45" s="110" t="s">
        <v>242</v>
      </c>
      <c r="C45" s="113">
        <f>F23</f>
        <v>1</v>
      </c>
      <c r="D45" s="199"/>
      <c r="E45" s="192">
        <f t="shared" si="1"/>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5"/>
  <sheetViews>
    <sheetView showGridLines="0" topLeftCell="A34" workbookViewId="0">
      <selection activeCell="F38" sqref="F38:H38"/>
    </sheetView>
  </sheetViews>
  <sheetFormatPr baseColWidth="10"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178</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310</v>
      </c>
      <c r="B8" s="297" t="s">
        <v>584</v>
      </c>
      <c r="C8" s="289"/>
      <c r="D8" s="289"/>
      <c r="E8" s="289"/>
      <c r="F8" s="289"/>
      <c r="G8" s="289"/>
      <c r="H8" s="289"/>
      <c r="I8" s="289"/>
      <c r="J8" s="289"/>
      <c r="K8" s="97"/>
      <c r="L8" s="14"/>
    </row>
    <row r="9" spans="1:12" ht="30" customHeight="1">
      <c r="A9" s="88" t="s">
        <v>311</v>
      </c>
      <c r="B9" s="90" t="s">
        <v>585</v>
      </c>
      <c r="C9" s="306" t="s">
        <v>179</v>
      </c>
      <c r="D9" s="307"/>
      <c r="E9" s="307"/>
      <c r="F9" s="307"/>
      <c r="G9" s="307"/>
      <c r="H9" s="307"/>
      <c r="I9" s="307"/>
      <c r="J9" s="308"/>
      <c r="K9" s="97"/>
      <c r="L9" s="14"/>
    </row>
    <row r="10" spans="1:12" ht="30" customHeight="1">
      <c r="A10" s="88" t="s">
        <v>314</v>
      </c>
      <c r="B10" s="297" t="s">
        <v>586</v>
      </c>
      <c r="C10" s="289"/>
      <c r="D10" s="289"/>
      <c r="E10" s="289"/>
      <c r="F10" s="289"/>
      <c r="G10" s="289"/>
      <c r="H10" s="289"/>
      <c r="I10" s="289"/>
      <c r="J10" s="289"/>
      <c r="K10" s="97"/>
      <c r="L10" s="14"/>
    </row>
    <row r="11" spans="1:12" ht="30" customHeight="1">
      <c r="A11" s="88" t="s">
        <v>316</v>
      </c>
      <c r="B11" s="297" t="s">
        <v>587</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588</v>
      </c>
      <c r="C15" s="289"/>
      <c r="D15" s="289"/>
      <c r="E15" s="289"/>
      <c r="F15" s="289"/>
      <c r="G15" s="289"/>
      <c r="H15" s="289"/>
      <c r="I15" s="289"/>
      <c r="J15" s="289"/>
      <c r="K15" s="97"/>
      <c r="L15" s="14"/>
    </row>
    <row r="16" spans="1:12" ht="30" customHeight="1">
      <c r="A16" s="88" t="s">
        <v>208</v>
      </c>
      <c r="B16" s="297" t="s">
        <v>589</v>
      </c>
      <c r="C16" s="289"/>
      <c r="D16" s="289"/>
      <c r="E16" s="289"/>
      <c r="F16" s="289"/>
      <c r="G16" s="289"/>
      <c r="H16" s="289"/>
      <c r="I16" s="289"/>
      <c r="J16" s="289"/>
      <c r="K16" s="97"/>
      <c r="L16" s="14"/>
    </row>
    <row r="17" spans="1:12" ht="30" customHeight="1">
      <c r="A17" s="88" t="s">
        <v>210</v>
      </c>
      <c r="B17" s="297" t="s">
        <v>590</v>
      </c>
      <c r="C17" s="289"/>
      <c r="D17" s="289"/>
      <c r="E17" s="289"/>
      <c r="F17" s="289"/>
      <c r="G17" s="289"/>
      <c r="H17" s="289"/>
      <c r="I17" s="289"/>
      <c r="J17" s="289"/>
      <c r="K17" s="97"/>
      <c r="L17" s="14"/>
    </row>
    <row r="18" spans="1:12" ht="30" customHeight="1">
      <c r="A18" s="88" t="s">
        <v>321</v>
      </c>
      <c r="B18" s="297" t="s">
        <v>591</v>
      </c>
      <c r="C18" s="289"/>
      <c r="D18" s="289"/>
      <c r="E18" s="289"/>
      <c r="F18" s="290"/>
      <c r="G18" s="289"/>
      <c r="H18" s="289"/>
      <c r="I18" s="289"/>
      <c r="J18" s="289"/>
      <c r="K18" s="97"/>
      <c r="L18" s="14"/>
    </row>
    <row r="19" spans="1:12" ht="30" customHeight="1">
      <c r="A19" s="88" t="s">
        <v>213</v>
      </c>
      <c r="B19" s="297" t="s">
        <v>253</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5">
        <v>0.95</v>
      </c>
      <c r="C23" s="174">
        <v>0.95</v>
      </c>
      <c r="D23" s="174">
        <v>0.95</v>
      </c>
      <c r="E23" s="174">
        <v>0.95</v>
      </c>
      <c r="F23" s="174">
        <v>0.95</v>
      </c>
      <c r="G23" s="105">
        <f>AVERAGE(C23:F23)</f>
        <v>0.95</v>
      </c>
      <c r="H23" s="97"/>
      <c r="I23" s="186"/>
      <c r="J23" s="20"/>
      <c r="K23" s="20"/>
      <c r="L23" s="14"/>
    </row>
    <row r="24" spans="1:12" ht="30" customHeight="1">
      <c r="A24" s="100" t="s">
        <v>223</v>
      </c>
      <c r="B24" s="134">
        <f>IFERROR(AVERAGE(D30:D31),"")</f>
        <v>0.94</v>
      </c>
      <c r="C24" s="134">
        <f>IFERROR(AVERAGE(D32:D35),"")</f>
        <v>0.72499999999999998</v>
      </c>
      <c r="D24" s="134" t="str">
        <f>IFERROR(AVERAGE(D36:D39),"")</f>
        <v/>
      </c>
      <c r="E24" s="134" t="str">
        <f>IFERROR(AVERAGE(D40:D43),"")</f>
        <v/>
      </c>
      <c r="F24" s="134" t="str">
        <f>IFERROR(AVERAGE(D44:D45),"")</f>
        <v/>
      </c>
      <c r="G24" s="196">
        <f>AVERAGE(B24:F24)</f>
        <v>0.83250000000000002</v>
      </c>
      <c r="H24" s="97"/>
      <c r="I24" s="20"/>
      <c r="J24" s="20"/>
      <c r="K24" s="20"/>
      <c r="L24" s="14"/>
    </row>
    <row r="25" spans="1:12" ht="30" customHeight="1">
      <c r="A25" s="100" t="s">
        <v>224</v>
      </c>
      <c r="B25" s="103">
        <f>IFERROR(IF(B24/B23&gt;100%,100%,B24/B23),"")</f>
        <v>0.98947368421052628</v>
      </c>
      <c r="C25" s="238">
        <f>IFERROR(IF(C24/C23&gt;100%,100%,C24/C23)*1,"")</f>
        <v>0.76315789473684215</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0.12368421052631579</v>
      </c>
      <c r="C26" s="238">
        <f>IF(((B24/B23)*0.125)+((C24/C23)*0.25)&gt;0.375,0.375,((B24/B23)*0.125)+((C24/C23)*0.25))</f>
        <v>0.31447368421052635</v>
      </c>
      <c r="D26" s="103"/>
      <c r="E26" s="103"/>
      <c r="F26" s="103"/>
      <c r="G26" s="103">
        <f>MAX(B26:F26)</f>
        <v>0.31447368421052635</v>
      </c>
      <c r="H26" s="97"/>
      <c r="I26" s="20"/>
      <c r="J26" s="20"/>
      <c r="K26" s="20"/>
      <c r="L26" s="14"/>
    </row>
    <row r="27" spans="1:12" ht="30" customHeight="1">
      <c r="A27" s="106"/>
      <c r="B27" s="92"/>
      <c r="C27" s="92"/>
      <c r="D27" s="92"/>
      <c r="E27" s="92">
        <f>88/95</f>
        <v>0.9263157894736842</v>
      </c>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40.25" customHeight="1">
      <c r="A30" s="109">
        <v>2024</v>
      </c>
      <c r="B30" s="110" t="s">
        <v>235</v>
      </c>
      <c r="C30" s="187">
        <v>0.95</v>
      </c>
      <c r="D30" s="198">
        <v>0.88</v>
      </c>
      <c r="E30" s="231">
        <f>IFERROR(IF(D30/C30&gt;95%,100%,D30/C30),0)</f>
        <v>0.9263157894736842</v>
      </c>
      <c r="F30" s="291" t="s">
        <v>592</v>
      </c>
      <c r="G30" s="292"/>
      <c r="H30" s="293"/>
      <c r="I30" s="295" t="s">
        <v>593</v>
      </c>
      <c r="J30" s="296"/>
      <c r="K30" s="97"/>
      <c r="L30" s="14"/>
    </row>
    <row r="31" spans="1:12" ht="90.75" customHeight="1">
      <c r="A31" s="109">
        <v>2024</v>
      </c>
      <c r="B31" s="110" t="s">
        <v>238</v>
      </c>
      <c r="C31" s="187">
        <v>0.95</v>
      </c>
      <c r="D31" s="198">
        <v>1</v>
      </c>
      <c r="E31" s="231">
        <f t="shared" ref="E31:E45" si="0">IFERROR(IF(D31/C31&gt;95%,100%,D31/C31),0)</f>
        <v>1</v>
      </c>
      <c r="F31" s="291" t="s">
        <v>594</v>
      </c>
      <c r="G31" s="292"/>
      <c r="H31" s="293"/>
      <c r="I31" s="295" t="s">
        <v>593</v>
      </c>
      <c r="J31" s="296"/>
      <c r="K31" s="97"/>
      <c r="L31" s="14"/>
    </row>
    <row r="32" spans="1:12" ht="204.75" customHeight="1">
      <c r="A32" s="109">
        <v>2025</v>
      </c>
      <c r="B32" s="110" t="s">
        <v>240</v>
      </c>
      <c r="C32" s="187">
        <v>0.95</v>
      </c>
      <c r="D32" s="198">
        <v>1</v>
      </c>
      <c r="E32" s="231">
        <f t="shared" si="0"/>
        <v>1</v>
      </c>
      <c r="F32" s="291" t="s">
        <v>595</v>
      </c>
      <c r="G32" s="292"/>
      <c r="H32" s="293"/>
      <c r="I32" s="295" t="s">
        <v>596</v>
      </c>
      <c r="J32" s="296"/>
      <c r="K32" s="97"/>
      <c r="L32" s="14"/>
    </row>
    <row r="33" spans="1:12" ht="256.5" customHeight="1">
      <c r="A33" s="109">
        <v>2025</v>
      </c>
      <c r="B33" s="110" t="s">
        <v>242</v>
      </c>
      <c r="C33" s="187">
        <v>0.95</v>
      </c>
      <c r="D33" s="198">
        <v>1</v>
      </c>
      <c r="E33" s="231">
        <f t="shared" si="0"/>
        <v>1</v>
      </c>
      <c r="F33" s="291" t="s">
        <v>597</v>
      </c>
      <c r="G33" s="292"/>
      <c r="H33" s="293"/>
      <c r="I33" s="295" t="s">
        <v>598</v>
      </c>
      <c r="J33" s="296"/>
      <c r="K33" s="97"/>
      <c r="L33" s="140"/>
    </row>
    <row r="34" spans="1:12" ht="211.5" customHeight="1">
      <c r="A34" s="109">
        <v>2025</v>
      </c>
      <c r="B34" s="110" t="s">
        <v>235</v>
      </c>
      <c r="C34" s="187">
        <v>0.95</v>
      </c>
      <c r="D34" s="198">
        <v>0.9</v>
      </c>
      <c r="E34" s="231">
        <f t="shared" si="0"/>
        <v>0.94736842105263164</v>
      </c>
      <c r="F34" s="414" t="s">
        <v>599</v>
      </c>
      <c r="G34" s="415"/>
      <c r="H34" s="416"/>
      <c r="I34" s="417" t="s">
        <v>600</v>
      </c>
      <c r="J34" s="418"/>
      <c r="K34" s="97"/>
      <c r="L34" s="14"/>
    </row>
    <row r="35" spans="1:12" ht="18.75" customHeight="1">
      <c r="A35" s="109">
        <v>2025</v>
      </c>
      <c r="B35" s="110" t="s">
        <v>238</v>
      </c>
      <c r="C35" s="187">
        <v>0.95</v>
      </c>
      <c r="D35" s="198">
        <v>0</v>
      </c>
      <c r="E35" s="231">
        <f t="shared" si="0"/>
        <v>0</v>
      </c>
      <c r="F35" s="291" t="s">
        <v>601</v>
      </c>
      <c r="G35" s="292"/>
      <c r="H35" s="293"/>
      <c r="I35" s="295" t="s">
        <v>602</v>
      </c>
      <c r="J35" s="296"/>
      <c r="K35" s="97"/>
      <c r="L35" s="14"/>
    </row>
    <row r="36" spans="1:12" ht="18.75" customHeight="1">
      <c r="A36" s="109">
        <v>2026</v>
      </c>
      <c r="B36" s="110" t="s">
        <v>240</v>
      </c>
      <c r="C36" s="187">
        <v>0.95</v>
      </c>
      <c r="D36" s="71"/>
      <c r="E36" s="192">
        <f t="shared" si="0"/>
        <v>0</v>
      </c>
      <c r="F36" s="285"/>
      <c r="G36" s="286"/>
      <c r="H36" s="287"/>
      <c r="I36" s="283"/>
      <c r="J36" s="284"/>
      <c r="K36" s="97"/>
      <c r="L36" s="14"/>
    </row>
    <row r="37" spans="1:12" ht="18.75" customHeight="1">
      <c r="A37" s="109">
        <v>2026</v>
      </c>
      <c r="B37" s="110" t="s">
        <v>242</v>
      </c>
      <c r="C37" s="187">
        <v>0.95</v>
      </c>
      <c r="D37" s="71"/>
      <c r="E37" s="192">
        <f t="shared" si="0"/>
        <v>0</v>
      </c>
      <c r="F37" s="285"/>
      <c r="G37" s="286"/>
      <c r="H37" s="287"/>
      <c r="I37" s="283"/>
      <c r="J37" s="284"/>
      <c r="K37" s="97"/>
      <c r="L37" s="14"/>
    </row>
    <row r="38" spans="1:12" ht="18.75" customHeight="1">
      <c r="A38" s="109">
        <v>2026</v>
      </c>
      <c r="B38" s="110" t="s">
        <v>235</v>
      </c>
      <c r="C38" s="187">
        <v>0.95</v>
      </c>
      <c r="D38" s="71"/>
      <c r="E38" s="192">
        <f t="shared" si="0"/>
        <v>0</v>
      </c>
      <c r="F38" s="285"/>
      <c r="G38" s="286"/>
      <c r="H38" s="287"/>
      <c r="I38" s="283"/>
      <c r="J38" s="284"/>
      <c r="K38" s="97"/>
      <c r="L38" s="14"/>
    </row>
    <row r="39" spans="1:12" ht="18.75" customHeight="1">
      <c r="A39" s="109">
        <v>2026</v>
      </c>
      <c r="B39" s="110" t="s">
        <v>238</v>
      </c>
      <c r="C39" s="187">
        <v>0.95</v>
      </c>
      <c r="D39" s="71"/>
      <c r="E39" s="192">
        <f t="shared" si="0"/>
        <v>0</v>
      </c>
      <c r="F39" s="285"/>
      <c r="G39" s="286"/>
      <c r="H39" s="287"/>
      <c r="I39" s="283"/>
      <c r="J39" s="284"/>
      <c r="K39" s="97"/>
      <c r="L39" s="14"/>
    </row>
    <row r="40" spans="1:12" ht="18.75" customHeight="1">
      <c r="A40" s="109">
        <v>2027</v>
      </c>
      <c r="B40" s="110" t="s">
        <v>240</v>
      </c>
      <c r="C40" s="187">
        <v>0.95</v>
      </c>
      <c r="D40" s="113"/>
      <c r="E40" s="192">
        <f t="shared" si="0"/>
        <v>0</v>
      </c>
      <c r="F40" s="285"/>
      <c r="G40" s="286"/>
      <c r="H40" s="287"/>
      <c r="I40" s="283"/>
      <c r="J40" s="284"/>
      <c r="K40" s="97"/>
      <c r="L40" s="14"/>
    </row>
    <row r="41" spans="1:12" ht="18.75" customHeight="1">
      <c r="A41" s="109">
        <v>2027</v>
      </c>
      <c r="B41" s="110" t="s">
        <v>242</v>
      </c>
      <c r="C41" s="187">
        <v>0.95</v>
      </c>
      <c r="D41" s="71"/>
      <c r="E41" s="192">
        <f t="shared" si="0"/>
        <v>0</v>
      </c>
      <c r="F41" s="285"/>
      <c r="G41" s="286"/>
      <c r="H41" s="287"/>
      <c r="I41" s="283"/>
      <c r="J41" s="284"/>
      <c r="K41" s="97"/>
      <c r="L41" s="14"/>
    </row>
    <row r="42" spans="1:12" ht="18.75" customHeight="1">
      <c r="A42" s="109">
        <v>2027</v>
      </c>
      <c r="B42" s="110" t="s">
        <v>235</v>
      </c>
      <c r="C42" s="187">
        <v>0.95</v>
      </c>
      <c r="D42" s="71"/>
      <c r="E42" s="192">
        <f t="shared" si="0"/>
        <v>0</v>
      </c>
      <c r="F42" s="285"/>
      <c r="G42" s="286"/>
      <c r="H42" s="287"/>
      <c r="I42" s="283"/>
      <c r="J42" s="284"/>
      <c r="K42" s="97"/>
      <c r="L42" s="14"/>
    </row>
    <row r="43" spans="1:12" ht="18.75" customHeight="1">
      <c r="A43" s="109">
        <v>2027</v>
      </c>
      <c r="B43" s="110" t="s">
        <v>238</v>
      </c>
      <c r="C43" s="187">
        <v>0.95</v>
      </c>
      <c r="D43" s="71"/>
      <c r="E43" s="192">
        <f t="shared" si="0"/>
        <v>0</v>
      </c>
      <c r="F43" s="285"/>
      <c r="G43" s="286"/>
      <c r="H43" s="287"/>
      <c r="I43" s="283"/>
      <c r="J43" s="284"/>
      <c r="K43" s="97"/>
      <c r="L43" s="14"/>
    </row>
    <row r="44" spans="1:12" ht="18.75" customHeight="1">
      <c r="A44" s="109">
        <v>2028</v>
      </c>
      <c r="B44" s="110" t="s">
        <v>240</v>
      </c>
      <c r="C44" s="187">
        <v>0.95</v>
      </c>
      <c r="D44" s="71"/>
      <c r="E44" s="192">
        <f t="shared" si="0"/>
        <v>0</v>
      </c>
      <c r="F44" s="285"/>
      <c r="G44" s="286"/>
      <c r="H44" s="287"/>
      <c r="I44" s="283"/>
      <c r="J44" s="284"/>
      <c r="K44" s="97"/>
      <c r="L44" s="14"/>
    </row>
    <row r="45" spans="1:12" ht="18.75" customHeight="1">
      <c r="A45" s="109">
        <v>2028</v>
      </c>
      <c r="B45" s="110" t="s">
        <v>242</v>
      </c>
      <c r="C45" s="187">
        <v>0.95</v>
      </c>
      <c r="D45" s="113"/>
      <c r="E45" s="192">
        <f t="shared" si="0"/>
        <v>0</v>
      </c>
      <c r="F45" s="285"/>
      <c r="G45" s="286"/>
      <c r="H45" s="287"/>
      <c r="I45" s="283"/>
      <c r="J45" s="284"/>
      <c r="K45" s="141"/>
      <c r="L45" s="56"/>
    </row>
  </sheetData>
  <mergeCells count="51">
    <mergeCell ref="C1:H4"/>
    <mergeCell ref="C9:J9"/>
    <mergeCell ref="B13:J13"/>
    <mergeCell ref="B6:J6"/>
    <mergeCell ref="B8:J8"/>
    <mergeCell ref="B10:J10"/>
    <mergeCell ref="B11:J11"/>
    <mergeCell ref="B12:J12"/>
    <mergeCell ref="B7:J7"/>
    <mergeCell ref="B14:J14"/>
    <mergeCell ref="B19:J19"/>
    <mergeCell ref="B21:G21"/>
    <mergeCell ref="F30:H30"/>
    <mergeCell ref="I30:J30"/>
    <mergeCell ref="B16:J16"/>
    <mergeCell ref="A28:J28"/>
    <mergeCell ref="B17:J17"/>
    <mergeCell ref="B18:J18"/>
    <mergeCell ref="B15:J15"/>
    <mergeCell ref="F31:H31"/>
    <mergeCell ref="I31:J31"/>
    <mergeCell ref="F29:H29"/>
    <mergeCell ref="I29:J29"/>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5:H45"/>
    <mergeCell ref="I45:J45"/>
    <mergeCell ref="F42:H42"/>
    <mergeCell ref="I42:J42"/>
    <mergeCell ref="F43:H43"/>
    <mergeCell ref="I43:J43"/>
    <mergeCell ref="F44:H44"/>
    <mergeCell ref="I44:J4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3"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9"/>
  <sheetViews>
    <sheetView showGridLines="0" topLeftCell="A32" workbookViewId="0">
      <selection activeCell="C36" sqref="C36:C39"/>
    </sheetView>
  </sheetViews>
  <sheetFormatPr baseColWidth="10"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308</v>
      </c>
      <c r="B6" s="297" t="s">
        <v>140</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310</v>
      </c>
      <c r="B8" s="297" t="s">
        <v>584</v>
      </c>
      <c r="C8" s="289"/>
      <c r="D8" s="289"/>
      <c r="E8" s="289"/>
      <c r="F8" s="289"/>
      <c r="G8" s="289"/>
      <c r="H8" s="289"/>
      <c r="I8" s="289"/>
      <c r="J8" s="289"/>
      <c r="K8" s="97"/>
      <c r="L8" s="14"/>
    </row>
    <row r="9" spans="1:12" ht="30" customHeight="1">
      <c r="A9" s="88" t="s">
        <v>311</v>
      </c>
      <c r="B9" s="90" t="s">
        <v>603</v>
      </c>
      <c r="C9" s="306" t="s">
        <v>604</v>
      </c>
      <c r="D9" s="307"/>
      <c r="E9" s="307"/>
      <c r="F9" s="307"/>
      <c r="G9" s="307"/>
      <c r="H9" s="307"/>
      <c r="I9" s="307"/>
      <c r="J9" s="308"/>
      <c r="K9" s="97"/>
      <c r="L9" s="14"/>
    </row>
    <row r="10" spans="1:12" ht="30" customHeight="1">
      <c r="A10" s="88" t="s">
        <v>314</v>
      </c>
      <c r="B10" s="297" t="s">
        <v>605</v>
      </c>
      <c r="C10" s="289"/>
      <c r="D10" s="289"/>
      <c r="E10" s="289"/>
      <c r="F10" s="289"/>
      <c r="G10" s="289"/>
      <c r="H10" s="289"/>
      <c r="I10" s="289"/>
      <c r="J10" s="289"/>
      <c r="K10" s="97"/>
      <c r="L10" s="14"/>
    </row>
    <row r="11" spans="1:12" ht="30" customHeight="1">
      <c r="A11" s="88" t="s">
        <v>316</v>
      </c>
      <c r="B11" s="297" t="s">
        <v>605</v>
      </c>
      <c r="C11" s="289"/>
      <c r="D11" s="289"/>
      <c r="E11" s="289"/>
      <c r="F11" s="289"/>
      <c r="G11" s="289"/>
      <c r="H11" s="289"/>
      <c r="I11" s="289"/>
      <c r="J11" s="289"/>
      <c r="K11" s="97"/>
      <c r="L11" s="14"/>
    </row>
    <row r="12" spans="1:12" ht="30" customHeight="1">
      <c r="A12" s="88" t="s">
        <v>200</v>
      </c>
      <c r="B12" s="297" t="s">
        <v>606</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607</v>
      </c>
      <c r="C15" s="289"/>
      <c r="D15" s="289"/>
      <c r="E15" s="289"/>
      <c r="F15" s="289"/>
      <c r="G15" s="289"/>
      <c r="H15" s="289"/>
      <c r="I15" s="289"/>
      <c r="J15" s="289"/>
      <c r="K15" s="97"/>
      <c r="L15" s="14"/>
    </row>
    <row r="16" spans="1:12" ht="30" customHeight="1">
      <c r="A16" s="88" t="s">
        <v>208</v>
      </c>
      <c r="B16" s="297" t="s">
        <v>608</v>
      </c>
      <c r="C16" s="289"/>
      <c r="D16" s="289"/>
      <c r="E16" s="289"/>
      <c r="F16" s="289"/>
      <c r="G16" s="289"/>
      <c r="H16" s="289"/>
      <c r="I16" s="289"/>
      <c r="J16" s="289"/>
      <c r="K16" s="97"/>
      <c r="L16" s="14"/>
    </row>
    <row r="17" spans="1:12" ht="30" customHeight="1">
      <c r="A17" s="88" t="s">
        <v>210</v>
      </c>
      <c r="B17" s="297" t="s">
        <v>138</v>
      </c>
      <c r="C17" s="289"/>
      <c r="D17" s="289"/>
      <c r="E17" s="289"/>
      <c r="F17" s="289"/>
      <c r="G17" s="289"/>
      <c r="H17" s="289"/>
      <c r="I17" s="289"/>
      <c r="J17" s="289"/>
      <c r="K17" s="97"/>
      <c r="L17" s="14"/>
    </row>
    <row r="18" spans="1:12" ht="30" customHeight="1">
      <c r="A18" s="88" t="s">
        <v>321</v>
      </c>
      <c r="B18" s="297" t="s">
        <v>609</v>
      </c>
      <c r="C18" s="289"/>
      <c r="D18" s="289"/>
      <c r="E18" s="289"/>
      <c r="F18" s="290"/>
      <c r="G18" s="289"/>
      <c r="H18" s="289"/>
      <c r="I18" s="289"/>
      <c r="J18" s="289"/>
      <c r="K18" s="97"/>
      <c r="L18" s="14"/>
    </row>
    <row r="19" spans="1:12" ht="30" customHeight="1">
      <c r="A19" s="88" t="s">
        <v>213</v>
      </c>
      <c r="B19" s="297" t="s">
        <v>214</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35">
        <v>1</v>
      </c>
      <c r="C23" s="35">
        <v>1</v>
      </c>
      <c r="D23" s="35">
        <v>1</v>
      </c>
      <c r="E23" s="35">
        <v>1</v>
      </c>
      <c r="F23" s="35">
        <v>1</v>
      </c>
      <c r="G23" s="249">
        <f>SUM(B23:F23)</f>
        <v>5</v>
      </c>
      <c r="H23" s="97"/>
      <c r="I23" s="20"/>
      <c r="J23" s="20"/>
      <c r="K23" s="20"/>
      <c r="L23" s="14"/>
    </row>
    <row r="24" spans="1:12" ht="30" customHeight="1">
      <c r="A24" s="100" t="s">
        <v>223</v>
      </c>
      <c r="B24" s="226">
        <f>SUM(D30:D31)</f>
        <v>1</v>
      </c>
      <c r="C24" s="226">
        <f>SUM(D32:D35)</f>
        <v>1</v>
      </c>
      <c r="D24" s="226">
        <f>SUM(D36:D39)</f>
        <v>0</v>
      </c>
      <c r="E24" s="226">
        <f>SUM(D40:D43)</f>
        <v>0</v>
      </c>
      <c r="F24" s="226">
        <f>SUM(D44:D45)</f>
        <v>0</v>
      </c>
      <c r="G24" s="249">
        <f>SUM(B24:F24)</f>
        <v>2</v>
      </c>
      <c r="H24" s="97"/>
      <c r="I24" s="20"/>
      <c r="J24" s="20"/>
      <c r="K24" s="20"/>
      <c r="L24" s="14"/>
    </row>
    <row r="25" spans="1:12"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30" customHeight="1">
      <c r="A26" s="100" t="s">
        <v>226</v>
      </c>
      <c r="B26" s="103">
        <f>B24/G23</f>
        <v>0.2</v>
      </c>
      <c r="C26" s="103">
        <f>(C24/G23)+B26</f>
        <v>0.4</v>
      </c>
      <c r="D26" s="103"/>
      <c r="E26" s="103"/>
      <c r="F26" s="103"/>
      <c r="G26" s="103">
        <f>MAX(B26:F26)</f>
        <v>0.4</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11">
        <v>0</v>
      </c>
      <c r="D30" s="111">
        <v>0</v>
      </c>
      <c r="E30" s="220">
        <f>IFERROR(IF(D30/C30&gt;100%,100%,D30/C30),0)</f>
        <v>0</v>
      </c>
      <c r="F30" s="285" t="s">
        <v>243</v>
      </c>
      <c r="G30" s="286"/>
      <c r="H30" s="287"/>
      <c r="I30" s="294" t="s">
        <v>243</v>
      </c>
      <c r="J30" s="284"/>
      <c r="K30" s="97"/>
      <c r="L30" s="14"/>
    </row>
    <row r="31" spans="1:12" ht="51.75" customHeight="1">
      <c r="A31" s="109">
        <v>2024</v>
      </c>
      <c r="B31" s="110" t="s">
        <v>238</v>
      </c>
      <c r="C31" s="111">
        <v>1</v>
      </c>
      <c r="D31" s="111">
        <v>1</v>
      </c>
      <c r="E31" s="220">
        <f t="shared" ref="E31:E45" si="0">IFERROR(IF(D31/C31&gt;100%,100%,D31/C31),0)</f>
        <v>1</v>
      </c>
      <c r="F31" s="285" t="s">
        <v>610</v>
      </c>
      <c r="G31" s="286"/>
      <c r="H31" s="287"/>
      <c r="I31" s="283" t="s">
        <v>611</v>
      </c>
      <c r="J31" s="284"/>
      <c r="K31" s="97"/>
      <c r="L31" s="14"/>
    </row>
    <row r="32" spans="1:12" ht="51.75" customHeight="1">
      <c r="A32" s="109">
        <v>2025</v>
      </c>
      <c r="B32" s="110" t="s">
        <v>240</v>
      </c>
      <c r="C32" s="111">
        <v>0.18</v>
      </c>
      <c r="D32" s="71">
        <v>0.18</v>
      </c>
      <c r="E32" s="220">
        <f t="shared" si="0"/>
        <v>1</v>
      </c>
      <c r="F32" s="285" t="s">
        <v>612</v>
      </c>
      <c r="G32" s="286"/>
      <c r="H32" s="287"/>
      <c r="I32" s="283" t="s">
        <v>613</v>
      </c>
      <c r="J32" s="284"/>
      <c r="K32" s="97"/>
      <c r="L32" s="14"/>
    </row>
    <row r="33" spans="1:12" ht="51" customHeight="1">
      <c r="A33" s="109">
        <v>2025</v>
      </c>
      <c r="B33" s="110" t="s">
        <v>242</v>
      </c>
      <c r="C33" s="111">
        <v>0.25</v>
      </c>
      <c r="D33" s="111">
        <v>0.25</v>
      </c>
      <c r="E33" s="220">
        <f t="shared" si="0"/>
        <v>1</v>
      </c>
      <c r="F33" s="285" t="s">
        <v>614</v>
      </c>
      <c r="G33" s="286"/>
      <c r="H33" s="287"/>
      <c r="I33" s="283" t="s">
        <v>613</v>
      </c>
      <c r="J33" s="284"/>
      <c r="K33" s="97"/>
      <c r="L33" s="140"/>
    </row>
    <row r="34" spans="1:12" ht="45" customHeight="1">
      <c r="A34" s="109">
        <v>2025</v>
      </c>
      <c r="B34" s="110" t="s">
        <v>235</v>
      </c>
      <c r="C34" s="111">
        <v>0.27</v>
      </c>
      <c r="D34" s="71">
        <v>0.27</v>
      </c>
      <c r="E34" s="220">
        <f t="shared" si="0"/>
        <v>1</v>
      </c>
      <c r="F34" s="285" t="s">
        <v>615</v>
      </c>
      <c r="G34" s="286"/>
      <c r="H34" s="287"/>
      <c r="I34" s="283" t="s">
        <v>613</v>
      </c>
      <c r="J34" s="284"/>
      <c r="K34" s="97"/>
      <c r="L34" s="14"/>
    </row>
    <row r="35" spans="1:12" ht="92.25" customHeight="1">
      <c r="A35" s="109">
        <v>2025</v>
      </c>
      <c r="B35" s="110" t="s">
        <v>238</v>
      </c>
      <c r="C35" s="111">
        <v>0.3</v>
      </c>
      <c r="D35" s="111">
        <v>0.3</v>
      </c>
      <c r="E35" s="220">
        <f t="shared" si="0"/>
        <v>1</v>
      </c>
      <c r="F35" s="285" t="s">
        <v>616</v>
      </c>
      <c r="G35" s="286"/>
      <c r="H35" s="287"/>
      <c r="I35" s="283" t="s">
        <v>613</v>
      </c>
      <c r="J35" s="284"/>
      <c r="K35" s="97"/>
      <c r="L35" s="14"/>
    </row>
    <row r="36" spans="1:12" ht="18.75" customHeight="1">
      <c r="A36" s="109">
        <v>2026</v>
      </c>
      <c r="B36" s="110" t="s">
        <v>240</v>
      </c>
      <c r="C36" s="111">
        <v>0.22</v>
      </c>
      <c r="D36" s="71"/>
      <c r="E36" s="220">
        <f t="shared" si="0"/>
        <v>0</v>
      </c>
      <c r="F36" s="285"/>
      <c r="G36" s="286"/>
      <c r="H36" s="287"/>
      <c r="I36" s="283"/>
      <c r="J36" s="284"/>
      <c r="K36" s="97"/>
      <c r="L36" s="14"/>
    </row>
    <row r="37" spans="1:12" ht="18.75" customHeight="1">
      <c r="A37" s="109">
        <v>2026</v>
      </c>
      <c r="B37" s="110" t="s">
        <v>242</v>
      </c>
      <c r="C37" s="111">
        <v>0.22</v>
      </c>
      <c r="D37" s="71"/>
      <c r="E37" s="220">
        <f t="shared" si="0"/>
        <v>0</v>
      </c>
      <c r="F37" s="285"/>
      <c r="G37" s="286"/>
      <c r="H37" s="287"/>
      <c r="I37" s="283"/>
      <c r="J37" s="284"/>
      <c r="K37" s="97"/>
      <c r="L37" s="14"/>
    </row>
    <row r="38" spans="1:12" ht="18.75" customHeight="1">
      <c r="A38" s="109">
        <v>2026</v>
      </c>
      <c r="B38" s="110" t="s">
        <v>235</v>
      </c>
      <c r="C38" s="111">
        <v>0.26</v>
      </c>
      <c r="D38" s="71"/>
      <c r="E38" s="220">
        <f t="shared" si="0"/>
        <v>0</v>
      </c>
      <c r="F38" s="285"/>
      <c r="G38" s="286"/>
      <c r="H38" s="287"/>
      <c r="I38" s="283"/>
      <c r="J38" s="284"/>
      <c r="K38" s="97"/>
      <c r="L38" s="14"/>
    </row>
    <row r="39" spans="1:12" ht="18.75" customHeight="1">
      <c r="A39" s="109">
        <v>2026</v>
      </c>
      <c r="B39" s="110" t="s">
        <v>238</v>
      </c>
      <c r="C39" s="111">
        <v>0.3</v>
      </c>
      <c r="D39" s="71"/>
      <c r="E39" s="220">
        <f t="shared" si="0"/>
        <v>0</v>
      </c>
      <c r="F39" s="285"/>
      <c r="G39" s="286"/>
      <c r="H39" s="287"/>
      <c r="I39" s="283"/>
      <c r="J39" s="284"/>
      <c r="K39" s="97"/>
      <c r="L39" s="14"/>
    </row>
    <row r="40" spans="1:12" ht="18.75" customHeight="1">
      <c r="A40" s="109">
        <v>2027</v>
      </c>
      <c r="B40" s="110" t="s">
        <v>240</v>
      </c>
      <c r="C40" s="111"/>
      <c r="D40" s="71"/>
      <c r="E40" s="220">
        <f t="shared" si="0"/>
        <v>0</v>
      </c>
      <c r="F40" s="285"/>
      <c r="G40" s="286"/>
      <c r="H40" s="287"/>
      <c r="I40" s="283"/>
      <c r="J40" s="284"/>
      <c r="K40" s="97"/>
      <c r="L40" s="14"/>
    </row>
    <row r="41" spans="1:12" ht="18.75" customHeight="1">
      <c r="A41" s="109">
        <v>2027</v>
      </c>
      <c r="B41" s="110" t="s">
        <v>242</v>
      </c>
      <c r="C41" s="111"/>
      <c r="D41" s="71"/>
      <c r="E41" s="220">
        <f t="shared" si="0"/>
        <v>0</v>
      </c>
      <c r="F41" s="285"/>
      <c r="G41" s="286"/>
      <c r="H41" s="287"/>
      <c r="I41" s="283"/>
      <c r="J41" s="284"/>
      <c r="K41" s="97"/>
      <c r="L41" s="14"/>
    </row>
    <row r="42" spans="1:12" ht="18.75" customHeight="1">
      <c r="A42" s="109">
        <v>2027</v>
      </c>
      <c r="B42" s="110" t="s">
        <v>235</v>
      </c>
      <c r="C42" s="111"/>
      <c r="D42" s="71"/>
      <c r="E42" s="220">
        <f t="shared" si="0"/>
        <v>0</v>
      </c>
      <c r="F42" s="285"/>
      <c r="G42" s="286"/>
      <c r="H42" s="287"/>
      <c r="I42" s="283"/>
      <c r="J42" s="284"/>
      <c r="K42" s="97"/>
      <c r="L42" s="14"/>
    </row>
    <row r="43" spans="1:12" ht="18.75" customHeight="1">
      <c r="A43" s="109">
        <v>2027</v>
      </c>
      <c r="B43" s="110" t="s">
        <v>238</v>
      </c>
      <c r="C43" s="111"/>
      <c r="D43" s="71"/>
      <c r="E43" s="220">
        <f t="shared" si="0"/>
        <v>0</v>
      </c>
      <c r="F43" s="285"/>
      <c r="G43" s="286"/>
      <c r="H43" s="287"/>
      <c r="I43" s="283"/>
      <c r="J43" s="284"/>
      <c r="K43" s="97"/>
      <c r="L43" s="14"/>
    </row>
    <row r="44" spans="1:12" ht="18.75" customHeight="1">
      <c r="A44" s="109">
        <v>2028</v>
      </c>
      <c r="B44" s="110" t="s">
        <v>240</v>
      </c>
      <c r="C44" s="111"/>
      <c r="D44" s="71"/>
      <c r="E44" s="220">
        <f t="shared" si="0"/>
        <v>0</v>
      </c>
      <c r="F44" s="285"/>
      <c r="G44" s="286"/>
      <c r="H44" s="287"/>
      <c r="I44" s="283"/>
      <c r="J44" s="284"/>
      <c r="K44" s="97"/>
      <c r="L44" s="14"/>
    </row>
    <row r="45" spans="1:12" ht="18.75" customHeight="1">
      <c r="A45" s="109">
        <v>2028</v>
      </c>
      <c r="B45" s="110" t="s">
        <v>242</v>
      </c>
      <c r="C45" s="111"/>
      <c r="D45" s="71"/>
      <c r="E45" s="220">
        <f t="shared" si="0"/>
        <v>0</v>
      </c>
      <c r="F45" s="285"/>
      <c r="G45" s="286"/>
      <c r="H45" s="287"/>
      <c r="I45" s="283"/>
      <c r="J45" s="284"/>
      <c r="K45" s="141"/>
      <c r="L45" s="56"/>
    </row>
    <row r="49" spans="5:9" ht="15" customHeight="1">
      <c r="E49" s="229"/>
      <c r="F49" s="229"/>
      <c r="G49" s="229"/>
      <c r="H49" s="229"/>
      <c r="I49" s="229"/>
    </row>
    <row r="50" spans="5:9" ht="15" customHeight="1">
      <c r="H50" s="190"/>
      <c r="I50" s="190"/>
    </row>
    <row r="51" spans="5:9" ht="15" customHeight="1">
      <c r="H51" s="190"/>
    </row>
    <row r="52" spans="5:9" ht="15" customHeight="1">
      <c r="H52" s="190"/>
    </row>
    <row r="53" spans="5:9" ht="15" customHeight="1">
      <c r="H53" s="190"/>
    </row>
    <row r="54" spans="5:9" ht="15" customHeight="1">
      <c r="H54" s="190"/>
    </row>
    <row r="59" spans="5:9" ht="15" customHeight="1">
      <c r="G59" s="191"/>
    </row>
  </sheetData>
  <mergeCells count="51">
    <mergeCell ref="C9:J9"/>
    <mergeCell ref="C1:H4"/>
    <mergeCell ref="B6:J6"/>
    <mergeCell ref="B8:J8"/>
    <mergeCell ref="B13:J13"/>
    <mergeCell ref="B7:J7"/>
    <mergeCell ref="B14:J14"/>
    <mergeCell ref="B15:J15"/>
    <mergeCell ref="B10:J10"/>
    <mergeCell ref="B11:J11"/>
    <mergeCell ref="B12:J12"/>
    <mergeCell ref="F29:H29"/>
    <mergeCell ref="I29:J29"/>
    <mergeCell ref="F30:H30"/>
    <mergeCell ref="I30:J30"/>
    <mergeCell ref="F31:H31"/>
    <mergeCell ref="I31:J31"/>
    <mergeCell ref="A28:J28"/>
    <mergeCell ref="B16:J16"/>
    <mergeCell ref="B17:J17"/>
    <mergeCell ref="B18:J18"/>
    <mergeCell ref="B19:J19"/>
    <mergeCell ref="B21:G21"/>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F24"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5"/>
  <sheetViews>
    <sheetView showGridLines="0" topLeftCell="A33" workbookViewId="0">
      <selection activeCell="C36" sqref="C36:C39"/>
    </sheetView>
  </sheetViews>
  <sheetFormatPr baseColWidth="10"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29.25" customHeight="1">
      <c r="A5" s="84"/>
      <c r="B5" s="85"/>
      <c r="C5" s="85"/>
      <c r="D5" s="85"/>
      <c r="E5" s="85"/>
      <c r="F5" s="85"/>
      <c r="G5" s="85"/>
      <c r="H5" s="85"/>
      <c r="I5" s="86"/>
      <c r="J5" s="139"/>
      <c r="K5" s="20"/>
      <c r="L5" s="14"/>
    </row>
    <row r="6" spans="1:12" ht="29.25" customHeight="1">
      <c r="A6" s="88" t="s">
        <v>308</v>
      </c>
      <c r="B6" s="297" t="s">
        <v>140</v>
      </c>
      <c r="C6" s="289"/>
      <c r="D6" s="289"/>
      <c r="E6" s="289"/>
      <c r="F6" s="289"/>
      <c r="G6" s="289"/>
      <c r="H6" s="289"/>
      <c r="I6" s="289"/>
      <c r="J6" s="289"/>
      <c r="K6" s="97"/>
      <c r="L6" s="14"/>
    </row>
    <row r="7" spans="1:12" ht="29.25" customHeight="1">
      <c r="A7" s="261" t="s">
        <v>190</v>
      </c>
      <c r="B7" s="300" t="s">
        <v>264</v>
      </c>
      <c r="C7" s="301"/>
      <c r="D7" s="301"/>
      <c r="E7" s="301"/>
      <c r="F7" s="301"/>
      <c r="G7" s="301"/>
      <c r="H7" s="301"/>
      <c r="I7" s="301"/>
      <c r="J7" s="324"/>
      <c r="K7" s="97"/>
      <c r="L7" s="14"/>
    </row>
    <row r="8" spans="1:12" ht="29.25" customHeight="1">
      <c r="A8" s="88" t="s">
        <v>310</v>
      </c>
      <c r="B8" s="297" t="s">
        <v>584</v>
      </c>
      <c r="C8" s="289"/>
      <c r="D8" s="289"/>
      <c r="E8" s="289"/>
      <c r="F8" s="289"/>
      <c r="G8" s="289"/>
      <c r="H8" s="289"/>
      <c r="I8" s="289"/>
      <c r="J8" s="289"/>
      <c r="K8" s="97"/>
      <c r="L8" s="14"/>
    </row>
    <row r="9" spans="1:12" ht="29.25" customHeight="1">
      <c r="A9" s="88" t="s">
        <v>311</v>
      </c>
      <c r="B9" s="90" t="s">
        <v>617</v>
      </c>
      <c r="C9" s="314" t="s">
        <v>618</v>
      </c>
      <c r="D9" s="315"/>
      <c r="E9" s="315"/>
      <c r="F9" s="315"/>
      <c r="G9" s="315"/>
      <c r="H9" s="315"/>
      <c r="I9" s="315"/>
      <c r="J9" s="316"/>
      <c r="K9" s="97"/>
      <c r="L9" s="14"/>
    </row>
    <row r="10" spans="1:12" ht="29.25" customHeight="1">
      <c r="A10" s="88" t="s">
        <v>314</v>
      </c>
      <c r="B10" s="297" t="s">
        <v>619</v>
      </c>
      <c r="C10" s="289"/>
      <c r="D10" s="289"/>
      <c r="E10" s="289"/>
      <c r="F10" s="289"/>
      <c r="G10" s="289"/>
      <c r="H10" s="289"/>
      <c r="I10" s="289"/>
      <c r="J10" s="289"/>
      <c r="K10" s="97"/>
      <c r="L10" s="14"/>
    </row>
    <row r="11" spans="1:12" ht="29.25" customHeight="1">
      <c r="A11" s="88" t="s">
        <v>316</v>
      </c>
      <c r="B11" s="297" t="s">
        <v>620</v>
      </c>
      <c r="C11" s="289"/>
      <c r="D11" s="289"/>
      <c r="E11" s="289"/>
      <c r="F11" s="289"/>
      <c r="G11" s="289"/>
      <c r="H11" s="289"/>
      <c r="I11" s="289"/>
      <c r="J11" s="289"/>
      <c r="K11" s="97"/>
      <c r="L11" s="14"/>
    </row>
    <row r="12" spans="1:12" ht="29.25" customHeight="1">
      <c r="A12" s="88" t="s">
        <v>200</v>
      </c>
      <c r="B12" s="297" t="s">
        <v>606</v>
      </c>
      <c r="C12" s="289"/>
      <c r="D12" s="289"/>
      <c r="E12" s="289"/>
      <c r="F12" s="289"/>
      <c r="G12" s="289"/>
      <c r="H12" s="289"/>
      <c r="I12" s="289"/>
      <c r="J12" s="289"/>
      <c r="K12" s="97"/>
      <c r="L12" s="14"/>
    </row>
    <row r="13" spans="1:12" ht="29.25" customHeight="1">
      <c r="A13" s="88" t="s">
        <v>202</v>
      </c>
      <c r="B13" s="297" t="s">
        <v>203</v>
      </c>
      <c r="C13" s="289"/>
      <c r="D13" s="289"/>
      <c r="E13" s="289"/>
      <c r="F13" s="289"/>
      <c r="G13" s="289"/>
      <c r="H13" s="289"/>
      <c r="I13" s="289"/>
      <c r="J13" s="289"/>
      <c r="K13" s="97"/>
      <c r="L13" s="14"/>
    </row>
    <row r="14" spans="1:12" ht="29.25" customHeight="1">
      <c r="A14" s="88" t="s">
        <v>204</v>
      </c>
      <c r="B14" s="306" t="s">
        <v>205</v>
      </c>
      <c r="C14" s="307"/>
      <c r="D14" s="307"/>
      <c r="E14" s="307"/>
      <c r="F14" s="307"/>
      <c r="G14" s="307"/>
      <c r="H14" s="307"/>
      <c r="I14" s="307"/>
      <c r="J14" s="308"/>
      <c r="K14" s="97"/>
      <c r="L14" s="14"/>
    </row>
    <row r="15" spans="1:12" ht="29.25" customHeight="1">
      <c r="A15" s="88" t="s">
        <v>206</v>
      </c>
      <c r="B15" s="297" t="s">
        <v>621</v>
      </c>
      <c r="C15" s="289"/>
      <c r="D15" s="289"/>
      <c r="E15" s="289"/>
      <c r="F15" s="289"/>
      <c r="G15" s="289"/>
      <c r="H15" s="289"/>
      <c r="I15" s="289"/>
      <c r="J15" s="289"/>
      <c r="K15" s="97"/>
      <c r="L15" s="14"/>
    </row>
    <row r="16" spans="1:12" ht="29.25" customHeight="1">
      <c r="A16" s="88" t="s">
        <v>208</v>
      </c>
      <c r="B16" s="297" t="s">
        <v>622</v>
      </c>
      <c r="C16" s="289"/>
      <c r="D16" s="289"/>
      <c r="E16" s="289"/>
      <c r="F16" s="289"/>
      <c r="G16" s="289"/>
      <c r="H16" s="289"/>
      <c r="I16" s="289"/>
      <c r="J16" s="289"/>
      <c r="K16" s="97"/>
      <c r="L16" s="14"/>
    </row>
    <row r="17" spans="1:12" ht="29.25" customHeight="1">
      <c r="A17" s="88" t="s">
        <v>210</v>
      </c>
      <c r="B17" s="297" t="s">
        <v>138</v>
      </c>
      <c r="C17" s="289"/>
      <c r="D17" s="289"/>
      <c r="E17" s="289"/>
      <c r="F17" s="289"/>
      <c r="G17" s="289"/>
      <c r="H17" s="289"/>
      <c r="I17" s="289"/>
      <c r="J17" s="289"/>
      <c r="K17" s="97"/>
      <c r="L17" s="14"/>
    </row>
    <row r="18" spans="1:12" ht="29.25" customHeight="1">
      <c r="A18" s="88" t="s">
        <v>321</v>
      </c>
      <c r="B18" s="297" t="s">
        <v>623</v>
      </c>
      <c r="C18" s="289"/>
      <c r="D18" s="289"/>
      <c r="E18" s="289"/>
      <c r="F18" s="290"/>
      <c r="G18" s="289"/>
      <c r="H18" s="289"/>
      <c r="I18" s="289"/>
      <c r="J18" s="289"/>
      <c r="K18" s="97"/>
      <c r="L18" s="14"/>
    </row>
    <row r="19" spans="1:12" ht="29.25" customHeight="1">
      <c r="A19" s="88" t="s">
        <v>213</v>
      </c>
      <c r="B19" s="297"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98" t="s">
        <v>215</v>
      </c>
      <c r="C21" s="299"/>
      <c r="D21" s="299"/>
      <c r="E21" s="299"/>
      <c r="F21" s="299"/>
      <c r="G21" s="299"/>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35">
        <v>1</v>
      </c>
      <c r="C23" s="35">
        <v>1</v>
      </c>
      <c r="D23" s="35">
        <v>1</v>
      </c>
      <c r="E23" s="35">
        <v>1</v>
      </c>
      <c r="F23" s="35">
        <v>1</v>
      </c>
      <c r="G23" s="200">
        <f>SUM(B23:F23)</f>
        <v>5</v>
      </c>
      <c r="H23" s="97"/>
      <c r="I23" s="20"/>
      <c r="J23" s="20"/>
      <c r="K23" s="20"/>
      <c r="L23" s="14"/>
    </row>
    <row r="24" spans="1:12" ht="29.25" customHeight="1">
      <c r="A24" s="100" t="s">
        <v>223</v>
      </c>
      <c r="B24" s="226">
        <f>SUM(D30:D31)</f>
        <v>1</v>
      </c>
      <c r="C24" s="226">
        <f>SUM(D32:D35)</f>
        <v>1</v>
      </c>
      <c r="D24" s="226">
        <f>SUM(D36:D39)</f>
        <v>0</v>
      </c>
      <c r="E24" s="226">
        <f>SUM(D40:D43)</f>
        <v>0</v>
      </c>
      <c r="F24" s="226">
        <f>SUM(D44:D45)</f>
        <v>0</v>
      </c>
      <c r="G24" s="200">
        <f>SUM(B24:F24)</f>
        <v>2</v>
      </c>
      <c r="H24" s="97"/>
      <c r="I24" s="20"/>
      <c r="J24" s="20"/>
      <c r="K24" s="20"/>
      <c r="L24" s="14"/>
    </row>
    <row r="25" spans="1:12" ht="29.25"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0.2</v>
      </c>
      <c r="C26" s="103">
        <f>(C24/G23)+B26</f>
        <v>0.4</v>
      </c>
      <c r="D26" s="103"/>
      <c r="E26" s="103"/>
      <c r="F26" s="103"/>
      <c r="G26" s="103">
        <f>MAX(B26:F26)</f>
        <v>0.4</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8.75" customHeight="1">
      <c r="A30" s="109">
        <v>2024</v>
      </c>
      <c r="B30" s="110" t="s">
        <v>235</v>
      </c>
      <c r="C30" s="111">
        <v>0</v>
      </c>
      <c r="D30" s="111">
        <v>0</v>
      </c>
      <c r="E30" s="192">
        <f>IFERROR(IF(D30/C30&gt;100%,100%,D30/C30),0)</f>
        <v>0</v>
      </c>
      <c r="F30" s="285" t="s">
        <v>243</v>
      </c>
      <c r="G30" s="286"/>
      <c r="H30" s="287"/>
      <c r="I30" s="294" t="s">
        <v>243</v>
      </c>
      <c r="J30" s="284"/>
      <c r="K30" s="97"/>
      <c r="L30" s="14"/>
    </row>
    <row r="31" spans="1:12" ht="48.75" customHeight="1">
      <c r="A31" s="109">
        <v>2024</v>
      </c>
      <c r="B31" s="110" t="s">
        <v>238</v>
      </c>
      <c r="C31" s="111">
        <v>1</v>
      </c>
      <c r="D31" s="111">
        <v>1</v>
      </c>
      <c r="E31" s="192">
        <f t="shared" ref="E31:E45" si="0">IFERROR(IF(D31/C31&gt;100%,100%,D31/C31),0)</f>
        <v>1</v>
      </c>
      <c r="F31" s="285" t="s">
        <v>624</v>
      </c>
      <c r="G31" s="286"/>
      <c r="H31" s="287"/>
      <c r="I31" s="283" t="s">
        <v>611</v>
      </c>
      <c r="J31" s="284"/>
      <c r="K31" s="97"/>
      <c r="L31" s="14"/>
    </row>
    <row r="32" spans="1:12" ht="48.75" customHeight="1">
      <c r="A32" s="109">
        <v>2025</v>
      </c>
      <c r="B32" s="110" t="s">
        <v>240</v>
      </c>
      <c r="C32" s="111">
        <v>0.11</v>
      </c>
      <c r="D32" s="71">
        <v>0.11</v>
      </c>
      <c r="E32" s="192">
        <f t="shared" si="0"/>
        <v>1</v>
      </c>
      <c r="F32" s="285" t="s">
        <v>625</v>
      </c>
      <c r="G32" s="286"/>
      <c r="H32" s="287"/>
      <c r="I32" s="283" t="s">
        <v>613</v>
      </c>
      <c r="J32" s="284"/>
      <c r="K32" s="97"/>
      <c r="L32" s="14"/>
    </row>
    <row r="33" spans="1:12" ht="62.25" customHeight="1">
      <c r="A33" s="109">
        <v>2025</v>
      </c>
      <c r="B33" s="110" t="s">
        <v>242</v>
      </c>
      <c r="C33" s="111">
        <v>0.28000000000000003</v>
      </c>
      <c r="D33" s="71">
        <v>0.28000000000000003</v>
      </c>
      <c r="E33" s="192">
        <f t="shared" si="0"/>
        <v>1</v>
      </c>
      <c r="F33" s="285" t="s">
        <v>626</v>
      </c>
      <c r="G33" s="286"/>
      <c r="H33" s="287"/>
      <c r="I33" s="283" t="s">
        <v>613</v>
      </c>
      <c r="J33" s="284"/>
      <c r="K33" s="97"/>
      <c r="L33" s="140"/>
    </row>
    <row r="34" spans="1:12" ht="47.25" customHeight="1">
      <c r="A34" s="109">
        <v>2025</v>
      </c>
      <c r="B34" s="110" t="s">
        <v>235</v>
      </c>
      <c r="C34" s="111">
        <v>0.28000000000000003</v>
      </c>
      <c r="D34" s="71">
        <v>0.28000000000000003</v>
      </c>
      <c r="E34" s="192">
        <f t="shared" si="0"/>
        <v>1</v>
      </c>
      <c r="F34" s="343" t="s">
        <v>627</v>
      </c>
      <c r="G34" s="344"/>
      <c r="H34" s="345"/>
      <c r="I34" s="363" t="s">
        <v>613</v>
      </c>
      <c r="J34" s="364"/>
      <c r="K34" s="97"/>
      <c r="L34" s="14"/>
    </row>
    <row r="35" spans="1:12" ht="108.75" customHeight="1">
      <c r="A35" s="109">
        <v>2025</v>
      </c>
      <c r="B35" s="110" t="s">
        <v>238</v>
      </c>
      <c r="C35" s="111">
        <v>0.33</v>
      </c>
      <c r="D35" s="71">
        <v>0.33</v>
      </c>
      <c r="E35" s="192">
        <f t="shared" si="0"/>
        <v>1</v>
      </c>
      <c r="F35" s="346" t="s">
        <v>628</v>
      </c>
      <c r="G35" s="347"/>
      <c r="H35" s="348"/>
      <c r="I35" s="365" t="s">
        <v>613</v>
      </c>
      <c r="J35" s="366"/>
      <c r="K35" s="97"/>
      <c r="L35" s="14"/>
    </row>
    <row r="36" spans="1:12" ht="18.75" customHeight="1">
      <c r="A36" s="109">
        <v>2026</v>
      </c>
      <c r="B36" s="110" t="s">
        <v>240</v>
      </c>
      <c r="C36" s="111">
        <v>0.21</v>
      </c>
      <c r="D36" s="71"/>
      <c r="E36" s="192">
        <f t="shared" si="0"/>
        <v>0</v>
      </c>
      <c r="F36" s="285"/>
      <c r="G36" s="286"/>
      <c r="H36" s="287"/>
      <c r="I36" s="283"/>
      <c r="J36" s="284"/>
      <c r="K36" s="97"/>
      <c r="L36" s="14"/>
    </row>
    <row r="37" spans="1:12" ht="18.75" customHeight="1">
      <c r="A37" s="109">
        <v>2026</v>
      </c>
      <c r="B37" s="110" t="s">
        <v>242</v>
      </c>
      <c r="C37" s="111">
        <v>0.21</v>
      </c>
      <c r="D37" s="71"/>
      <c r="E37" s="192">
        <f t="shared" si="0"/>
        <v>0</v>
      </c>
      <c r="F37" s="285"/>
      <c r="G37" s="286"/>
      <c r="H37" s="287"/>
      <c r="I37" s="283"/>
      <c r="J37" s="284"/>
      <c r="K37" s="97"/>
      <c r="L37" s="14"/>
    </row>
    <row r="38" spans="1:12" ht="18.75" customHeight="1">
      <c r="A38" s="109">
        <v>2026</v>
      </c>
      <c r="B38" s="110" t="s">
        <v>235</v>
      </c>
      <c r="C38" s="111">
        <v>0.28999999999999998</v>
      </c>
      <c r="D38" s="71"/>
      <c r="E38" s="192">
        <f t="shared" si="0"/>
        <v>0</v>
      </c>
      <c r="F38" s="285"/>
      <c r="G38" s="286"/>
      <c r="H38" s="287"/>
      <c r="I38" s="283"/>
      <c r="J38" s="284"/>
      <c r="K38" s="97"/>
      <c r="L38" s="14"/>
    </row>
    <row r="39" spans="1:12" ht="18.75" customHeight="1">
      <c r="A39" s="109">
        <v>2026</v>
      </c>
      <c r="B39" s="110" t="s">
        <v>238</v>
      </c>
      <c r="C39" s="111">
        <v>0.28999999999999998</v>
      </c>
      <c r="D39" s="71"/>
      <c r="E39" s="192">
        <f t="shared" si="0"/>
        <v>0</v>
      </c>
      <c r="F39" s="285"/>
      <c r="G39" s="286"/>
      <c r="H39" s="287"/>
      <c r="I39" s="283"/>
      <c r="J39" s="284"/>
      <c r="K39" s="97"/>
      <c r="L39" s="14"/>
    </row>
    <row r="40" spans="1:12" ht="18.75" customHeight="1">
      <c r="A40" s="109">
        <v>2027</v>
      </c>
      <c r="B40" s="110" t="s">
        <v>240</v>
      </c>
      <c r="C40" s="111"/>
      <c r="D40" s="71"/>
      <c r="E40" s="192">
        <f t="shared" si="0"/>
        <v>0</v>
      </c>
      <c r="F40" s="285"/>
      <c r="G40" s="286"/>
      <c r="H40" s="287"/>
      <c r="I40" s="283"/>
      <c r="J40" s="284"/>
      <c r="K40" s="97"/>
      <c r="L40" s="14"/>
    </row>
    <row r="41" spans="1:12" ht="18.75" customHeight="1">
      <c r="A41" s="109">
        <v>2027</v>
      </c>
      <c r="B41" s="110" t="s">
        <v>242</v>
      </c>
      <c r="C41" s="111"/>
      <c r="D41" s="71"/>
      <c r="E41" s="192">
        <f t="shared" si="0"/>
        <v>0</v>
      </c>
      <c r="F41" s="285"/>
      <c r="G41" s="286"/>
      <c r="H41" s="287"/>
      <c r="I41" s="283"/>
      <c r="J41" s="284"/>
      <c r="K41" s="97"/>
      <c r="L41" s="14"/>
    </row>
    <row r="42" spans="1:12" ht="18.75" customHeight="1">
      <c r="A42" s="109">
        <v>2027</v>
      </c>
      <c r="B42" s="110" t="s">
        <v>235</v>
      </c>
      <c r="C42" s="111"/>
      <c r="D42" s="71"/>
      <c r="E42" s="192">
        <f t="shared" si="0"/>
        <v>0</v>
      </c>
      <c r="F42" s="285"/>
      <c r="G42" s="286"/>
      <c r="H42" s="287"/>
      <c r="I42" s="283"/>
      <c r="J42" s="284"/>
      <c r="K42" s="97"/>
      <c r="L42" s="14"/>
    </row>
    <row r="43" spans="1:12" ht="18.75" customHeight="1">
      <c r="A43" s="109">
        <v>2027</v>
      </c>
      <c r="B43" s="110" t="s">
        <v>238</v>
      </c>
      <c r="C43" s="111"/>
      <c r="D43" s="71"/>
      <c r="E43" s="192">
        <f t="shared" si="0"/>
        <v>0</v>
      </c>
      <c r="F43" s="285"/>
      <c r="G43" s="286"/>
      <c r="H43" s="287"/>
      <c r="I43" s="283"/>
      <c r="J43" s="284"/>
      <c r="K43" s="97"/>
      <c r="L43" s="14"/>
    </row>
    <row r="44" spans="1:12" ht="18.75" customHeight="1">
      <c r="A44" s="109">
        <v>2028</v>
      </c>
      <c r="B44" s="110" t="s">
        <v>240</v>
      </c>
      <c r="C44" s="111"/>
      <c r="D44" s="71"/>
      <c r="E44" s="192">
        <f t="shared" si="0"/>
        <v>0</v>
      </c>
      <c r="F44" s="285"/>
      <c r="G44" s="286"/>
      <c r="H44" s="287"/>
      <c r="I44" s="283"/>
      <c r="J44" s="284"/>
      <c r="K44" s="97"/>
      <c r="L44" s="14"/>
    </row>
    <row r="45" spans="1:12" ht="18.75" customHeight="1">
      <c r="A45" s="109">
        <v>2028</v>
      </c>
      <c r="B45" s="110" t="s">
        <v>242</v>
      </c>
      <c r="C45" s="111"/>
      <c r="D45" s="71"/>
      <c r="E45" s="192">
        <f t="shared" si="0"/>
        <v>0</v>
      </c>
      <c r="F45" s="285"/>
      <c r="G45" s="286"/>
      <c r="H45" s="287"/>
      <c r="I45" s="283"/>
      <c r="J45" s="284"/>
      <c r="K45" s="141"/>
      <c r="L45" s="56"/>
    </row>
  </sheetData>
  <mergeCells count="51">
    <mergeCell ref="C1:H4"/>
    <mergeCell ref="C9:J9"/>
    <mergeCell ref="B13:J13"/>
    <mergeCell ref="B6:J6"/>
    <mergeCell ref="B8:J8"/>
    <mergeCell ref="B10:J10"/>
    <mergeCell ref="B11:J11"/>
    <mergeCell ref="B12:J12"/>
    <mergeCell ref="B7:J7"/>
    <mergeCell ref="F29:H29"/>
    <mergeCell ref="I29:J29"/>
    <mergeCell ref="F30:H30"/>
    <mergeCell ref="I30:J30"/>
    <mergeCell ref="F31:H31"/>
    <mergeCell ref="I31:J31"/>
    <mergeCell ref="B14:J14"/>
    <mergeCell ref="A28:J28"/>
    <mergeCell ref="B21:G21"/>
    <mergeCell ref="B16:J16"/>
    <mergeCell ref="B17:J17"/>
    <mergeCell ref="B18:J18"/>
    <mergeCell ref="B19:J19"/>
    <mergeCell ref="B15:J15"/>
    <mergeCell ref="F35:H35"/>
    <mergeCell ref="I35:J35"/>
    <mergeCell ref="F36:H36"/>
    <mergeCell ref="I36:J36"/>
    <mergeCell ref="F37:H37"/>
    <mergeCell ref="I37:J37"/>
    <mergeCell ref="F32:H32"/>
    <mergeCell ref="I32:J32"/>
    <mergeCell ref="F33:H33"/>
    <mergeCell ref="I33:J33"/>
    <mergeCell ref="F34:H34"/>
    <mergeCell ref="I34:J34"/>
    <mergeCell ref="F38:H38"/>
    <mergeCell ref="I38:J38"/>
    <mergeCell ref="F39:H39"/>
    <mergeCell ref="F45:H45"/>
    <mergeCell ref="I45:J45"/>
    <mergeCell ref="I42:J42"/>
    <mergeCell ref="F43:H43"/>
    <mergeCell ref="I43:J43"/>
    <mergeCell ref="F44:H44"/>
    <mergeCell ref="I44:J44"/>
    <mergeCell ref="F40:H40"/>
    <mergeCell ref="I40:J40"/>
    <mergeCell ref="F41:H41"/>
    <mergeCell ref="I41:J41"/>
    <mergeCell ref="F42:H42"/>
    <mergeCell ref="I39:J3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5"/>
  <sheetViews>
    <sheetView showGridLines="0" topLeftCell="B31" workbookViewId="0">
      <selection activeCell="D35" sqref="D35:H35"/>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97" t="s">
        <v>140</v>
      </c>
      <c r="C6" s="289"/>
      <c r="D6" s="289"/>
      <c r="E6" s="289"/>
      <c r="F6" s="289"/>
      <c r="G6" s="289"/>
      <c r="H6" s="289"/>
      <c r="I6" s="289"/>
      <c r="J6" s="289"/>
      <c r="K6" s="97"/>
      <c r="L6" s="14"/>
    </row>
    <row r="7" spans="1:12" ht="30" customHeight="1">
      <c r="A7" s="261" t="s">
        <v>190</v>
      </c>
      <c r="B7" s="300" t="s">
        <v>264</v>
      </c>
      <c r="C7" s="301"/>
      <c r="D7" s="301"/>
      <c r="E7" s="301"/>
      <c r="F7" s="301"/>
      <c r="G7" s="301"/>
      <c r="H7" s="301"/>
      <c r="I7" s="301"/>
      <c r="J7" s="324"/>
      <c r="K7" s="97"/>
      <c r="L7" s="14"/>
    </row>
    <row r="8" spans="1:12" ht="30" customHeight="1">
      <c r="A8" s="88" t="s">
        <v>192</v>
      </c>
      <c r="B8" s="297" t="s">
        <v>584</v>
      </c>
      <c r="C8" s="289"/>
      <c r="D8" s="289"/>
      <c r="E8" s="289"/>
      <c r="F8" s="289"/>
      <c r="G8" s="289"/>
      <c r="H8" s="289"/>
      <c r="I8" s="289"/>
      <c r="J8" s="289"/>
      <c r="K8" s="97"/>
      <c r="L8" s="14"/>
    </row>
    <row r="9" spans="1:12" ht="30" customHeight="1">
      <c r="A9" s="88" t="s">
        <v>194</v>
      </c>
      <c r="B9" s="90" t="s">
        <v>629</v>
      </c>
      <c r="C9" s="306" t="s">
        <v>630</v>
      </c>
      <c r="D9" s="307"/>
      <c r="E9" s="307"/>
      <c r="F9" s="307"/>
      <c r="G9" s="307"/>
      <c r="H9" s="307"/>
      <c r="I9" s="307"/>
      <c r="J9" s="308"/>
      <c r="K9" s="97"/>
      <c r="L9" s="14"/>
    </row>
    <row r="10" spans="1:12" ht="30" customHeight="1">
      <c r="A10" s="88" t="s">
        <v>197</v>
      </c>
      <c r="B10" s="297" t="s">
        <v>631</v>
      </c>
      <c r="C10" s="289"/>
      <c r="D10" s="289"/>
      <c r="E10" s="289"/>
      <c r="F10" s="289"/>
      <c r="G10" s="289"/>
      <c r="H10" s="289"/>
      <c r="I10" s="289"/>
      <c r="J10" s="289"/>
      <c r="K10" s="97"/>
      <c r="L10" s="14"/>
    </row>
    <row r="11" spans="1:12" ht="30" customHeight="1">
      <c r="A11" s="88" t="s">
        <v>199</v>
      </c>
      <c r="B11" s="297" t="s">
        <v>632</v>
      </c>
      <c r="C11" s="289"/>
      <c r="D11" s="289"/>
      <c r="E11" s="289"/>
      <c r="F11" s="289"/>
      <c r="G11" s="289"/>
      <c r="H11" s="289"/>
      <c r="I11" s="289"/>
      <c r="J11" s="289"/>
      <c r="K11" s="97"/>
      <c r="L11" s="14"/>
    </row>
    <row r="12" spans="1:12" ht="30" customHeight="1">
      <c r="A12" s="88" t="s">
        <v>200</v>
      </c>
      <c r="B12" s="297" t="s">
        <v>250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633</v>
      </c>
      <c r="C15" s="289"/>
      <c r="D15" s="289"/>
      <c r="E15" s="289"/>
      <c r="F15" s="289"/>
      <c r="G15" s="289"/>
      <c r="H15" s="289"/>
      <c r="I15" s="289"/>
      <c r="J15" s="289"/>
      <c r="K15" s="97"/>
      <c r="L15" s="14"/>
    </row>
    <row r="16" spans="1:12" ht="30" customHeight="1">
      <c r="A16" s="88" t="s">
        <v>208</v>
      </c>
      <c r="B16" s="297" t="s">
        <v>634</v>
      </c>
      <c r="C16" s="289"/>
      <c r="D16" s="289"/>
      <c r="E16" s="289"/>
      <c r="F16" s="289"/>
      <c r="G16" s="289"/>
      <c r="H16" s="289"/>
      <c r="I16" s="289"/>
      <c r="J16" s="289"/>
      <c r="K16" s="97"/>
      <c r="L16" s="14"/>
    </row>
    <row r="17" spans="1:12" ht="30" customHeight="1">
      <c r="A17" s="88" t="s">
        <v>210</v>
      </c>
      <c r="B17" s="297" t="s">
        <v>523</v>
      </c>
      <c r="C17" s="289"/>
      <c r="D17" s="289"/>
      <c r="E17" s="289"/>
      <c r="F17" s="289"/>
      <c r="G17" s="289"/>
      <c r="H17" s="289"/>
      <c r="I17" s="289"/>
      <c r="J17" s="289"/>
      <c r="K17" s="97"/>
      <c r="L17" s="14"/>
    </row>
    <row r="18" spans="1:12" ht="30" customHeight="1">
      <c r="A18" s="88" t="s">
        <v>212</v>
      </c>
      <c r="B18" s="297" t="s">
        <v>635</v>
      </c>
      <c r="C18" s="289"/>
      <c r="D18" s="289"/>
      <c r="E18" s="289"/>
      <c r="F18" s="290"/>
      <c r="G18" s="289"/>
      <c r="H18" s="289"/>
      <c r="I18" s="289"/>
      <c r="J18" s="289"/>
      <c r="K18" s="97"/>
      <c r="L18" s="14"/>
    </row>
    <row r="19" spans="1:12" ht="30" customHeight="1">
      <c r="A19" s="88" t="s">
        <v>213</v>
      </c>
      <c r="B19" s="297" t="s">
        <v>253</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74">
        <v>1</v>
      </c>
      <c r="C23" s="174">
        <v>1</v>
      </c>
      <c r="D23" s="174">
        <v>1</v>
      </c>
      <c r="E23" s="174">
        <v>1</v>
      </c>
      <c r="F23" s="174">
        <v>1</v>
      </c>
      <c r="G23" s="174">
        <v>1</v>
      </c>
      <c r="H23" s="97"/>
      <c r="I23" s="20"/>
      <c r="J23" s="20"/>
      <c r="K23" s="20"/>
      <c r="L23" s="14"/>
    </row>
    <row r="24" spans="1:12" ht="30" customHeight="1">
      <c r="A24" s="100" t="s">
        <v>223</v>
      </c>
      <c r="B24" s="134">
        <f>IFERROR(AVERAGE(D30:D31),"")</f>
        <v>0.875</v>
      </c>
      <c r="C24" s="134">
        <f>IFERROR(AVERAGE(D32:D35),"")</f>
        <v>1</v>
      </c>
      <c r="D24" s="134" t="str">
        <f>IFERROR(AVERAGE(D36:D39),"")</f>
        <v/>
      </c>
      <c r="E24" s="134" t="str">
        <f>IFERROR(AVERAGE(D40:D43),"")</f>
        <v/>
      </c>
      <c r="F24" s="134" t="str">
        <f>IFERROR(AVERAGE(D44:D45),"")</f>
        <v/>
      </c>
      <c r="G24" s="196">
        <f>AVERAGE(B24:F24)</f>
        <v>0.9375</v>
      </c>
      <c r="H24" s="97"/>
      <c r="I24" s="20"/>
      <c r="J24" s="20"/>
      <c r="K24" s="20"/>
      <c r="L24" s="14"/>
    </row>
    <row r="25" spans="1:12" ht="30" customHeight="1">
      <c r="A25" s="100" t="s">
        <v>224</v>
      </c>
      <c r="B25" s="103">
        <f>IFERROR(IF(B24/B23&gt;100%,100%,B24/B23),"")</f>
        <v>0.875</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0.109375</v>
      </c>
      <c r="C26" s="238">
        <f>IF(((B24/B23)*0.125)+((C24/C23)*0.25)&gt;0.375,0.375,((B24/B23)*0.125)+((C24/C23)*0.25))</f>
        <v>0.359375</v>
      </c>
      <c r="D26" s="103"/>
      <c r="E26" s="103"/>
      <c r="F26" s="103"/>
      <c r="G26" s="103">
        <f>MAX(B26:F26)</f>
        <v>0.359375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s="232" customFormat="1" ht="57" customHeight="1">
      <c r="A30" s="109">
        <v>2024</v>
      </c>
      <c r="B30" s="110" t="s">
        <v>235</v>
      </c>
      <c r="C30" s="113">
        <v>1</v>
      </c>
      <c r="D30" s="230">
        <v>0.875</v>
      </c>
      <c r="E30" s="192">
        <f>IFERROR(IF(D30/C30&gt;100%,100%,D30/C30),0)</f>
        <v>0.875</v>
      </c>
      <c r="F30" s="343" t="s">
        <v>555</v>
      </c>
      <c r="G30" s="344"/>
      <c r="H30" s="345"/>
      <c r="I30" s="363" t="s">
        <v>556</v>
      </c>
      <c r="J30" s="364"/>
      <c r="K30" s="97"/>
      <c r="L30" s="14"/>
    </row>
    <row r="31" spans="1:12" s="232" customFormat="1" ht="57" customHeight="1">
      <c r="A31" s="109">
        <v>2024</v>
      </c>
      <c r="B31" s="110" t="s">
        <v>238</v>
      </c>
      <c r="C31" s="113">
        <v>1</v>
      </c>
      <c r="D31" s="230">
        <v>0.875</v>
      </c>
      <c r="E31" s="192">
        <f t="shared" ref="E31:E45" si="0">IFERROR(IF(D31/C31&gt;100%,100%,D31/C31),0)</f>
        <v>0.875</v>
      </c>
      <c r="F31" s="343" t="s">
        <v>557</v>
      </c>
      <c r="G31" s="344"/>
      <c r="H31" s="345"/>
      <c r="I31" s="363" t="s">
        <v>556</v>
      </c>
      <c r="J31" s="364"/>
      <c r="K31" s="97"/>
      <c r="L31" s="14"/>
    </row>
    <row r="32" spans="1:12" ht="57.75" customHeight="1">
      <c r="A32" s="109">
        <v>2025</v>
      </c>
      <c r="B32" s="110" t="s">
        <v>240</v>
      </c>
      <c r="C32" s="113">
        <v>1</v>
      </c>
      <c r="D32" s="199">
        <v>1</v>
      </c>
      <c r="E32" s="192">
        <f t="shared" si="0"/>
        <v>1</v>
      </c>
      <c r="F32" s="285" t="s">
        <v>636</v>
      </c>
      <c r="G32" s="286"/>
      <c r="H32" s="287"/>
      <c r="I32" s="283" t="s">
        <v>637</v>
      </c>
      <c r="J32" s="284"/>
      <c r="K32" s="97"/>
      <c r="L32" s="14"/>
    </row>
    <row r="33" spans="1:12" ht="54.75" customHeight="1">
      <c r="A33" s="109">
        <v>2025</v>
      </c>
      <c r="B33" s="110" t="s">
        <v>242</v>
      </c>
      <c r="C33" s="113">
        <v>1</v>
      </c>
      <c r="D33" s="199">
        <v>1</v>
      </c>
      <c r="E33" s="192">
        <f t="shared" si="0"/>
        <v>1</v>
      </c>
      <c r="F33" s="285" t="s">
        <v>638</v>
      </c>
      <c r="G33" s="286"/>
      <c r="H33" s="287"/>
      <c r="I33" s="283" t="s">
        <v>639</v>
      </c>
      <c r="J33" s="284"/>
      <c r="K33" s="97"/>
      <c r="L33" s="140"/>
    </row>
    <row r="34" spans="1:12" ht="57" customHeight="1">
      <c r="A34" s="109">
        <v>2025</v>
      </c>
      <c r="B34" s="110" t="s">
        <v>235</v>
      </c>
      <c r="C34" s="113">
        <v>1</v>
      </c>
      <c r="D34" s="230">
        <v>1</v>
      </c>
      <c r="E34" s="192">
        <f t="shared" si="0"/>
        <v>1</v>
      </c>
      <c r="F34" s="343" t="s">
        <v>640</v>
      </c>
      <c r="G34" s="344"/>
      <c r="H34" s="345"/>
      <c r="I34" s="363" t="s">
        <v>639</v>
      </c>
      <c r="J34" s="364"/>
      <c r="K34" s="97"/>
      <c r="L34" s="14"/>
    </row>
    <row r="35" spans="1:12" ht="59.25" customHeight="1">
      <c r="A35" s="109">
        <v>2025</v>
      </c>
      <c r="B35" s="110" t="s">
        <v>238</v>
      </c>
      <c r="C35" s="113">
        <v>1</v>
      </c>
      <c r="D35" s="230">
        <v>1</v>
      </c>
      <c r="E35" s="231">
        <f t="shared" si="0"/>
        <v>1</v>
      </c>
      <c r="F35" s="419" t="s">
        <v>641</v>
      </c>
      <c r="G35" s="420"/>
      <c r="H35" s="421"/>
      <c r="I35" s="365" t="s">
        <v>639</v>
      </c>
      <c r="J35" s="366"/>
      <c r="K35" s="97"/>
      <c r="L35" s="14"/>
    </row>
    <row r="36" spans="1:12" ht="18.75" customHeight="1">
      <c r="A36" s="109">
        <v>2026</v>
      </c>
      <c r="B36" s="110" t="s">
        <v>240</v>
      </c>
      <c r="C36" s="113">
        <v>1</v>
      </c>
      <c r="D36" s="199"/>
      <c r="E36" s="192">
        <f t="shared" si="0"/>
        <v>0</v>
      </c>
      <c r="F36" s="285"/>
      <c r="G36" s="286"/>
      <c r="H36" s="287"/>
      <c r="I36" s="283"/>
      <c r="J36" s="284"/>
      <c r="K36" s="97"/>
      <c r="L36" s="14"/>
    </row>
    <row r="37" spans="1:12" ht="18.75" customHeight="1">
      <c r="A37" s="109">
        <v>2026</v>
      </c>
      <c r="B37" s="110" t="s">
        <v>242</v>
      </c>
      <c r="C37" s="113">
        <v>1</v>
      </c>
      <c r="D37" s="199"/>
      <c r="E37" s="192">
        <f t="shared" si="0"/>
        <v>0</v>
      </c>
      <c r="F37" s="285"/>
      <c r="G37" s="286"/>
      <c r="H37" s="287"/>
      <c r="I37" s="283"/>
      <c r="J37" s="284"/>
      <c r="K37" s="97"/>
      <c r="L37" s="14"/>
    </row>
    <row r="38" spans="1:12" ht="18.75" customHeight="1">
      <c r="A38" s="109">
        <v>2026</v>
      </c>
      <c r="B38" s="110" t="s">
        <v>235</v>
      </c>
      <c r="C38" s="113">
        <v>1</v>
      </c>
      <c r="D38" s="199"/>
      <c r="E38" s="192">
        <f t="shared" si="0"/>
        <v>0</v>
      </c>
      <c r="F38" s="285"/>
      <c r="G38" s="286"/>
      <c r="H38" s="287"/>
      <c r="I38" s="283"/>
      <c r="J38" s="284"/>
      <c r="K38" s="97"/>
      <c r="L38" s="14"/>
    </row>
    <row r="39" spans="1:12" ht="18.75" customHeight="1">
      <c r="A39" s="109">
        <v>2026</v>
      </c>
      <c r="B39" s="110" t="s">
        <v>238</v>
      </c>
      <c r="C39" s="113">
        <v>1</v>
      </c>
      <c r="D39" s="199"/>
      <c r="E39" s="192">
        <f t="shared" si="0"/>
        <v>0</v>
      </c>
      <c r="F39" s="285"/>
      <c r="G39" s="286"/>
      <c r="H39" s="287"/>
      <c r="I39" s="283"/>
      <c r="J39" s="284"/>
      <c r="K39" s="97"/>
      <c r="L39" s="14"/>
    </row>
    <row r="40" spans="1:12" ht="18.75" customHeight="1">
      <c r="A40" s="109">
        <v>2027</v>
      </c>
      <c r="B40" s="110" t="s">
        <v>240</v>
      </c>
      <c r="C40" s="113">
        <v>1</v>
      </c>
      <c r="D40" s="199"/>
      <c r="E40" s="192">
        <f t="shared" si="0"/>
        <v>0</v>
      </c>
      <c r="F40" s="285"/>
      <c r="G40" s="286"/>
      <c r="H40" s="287"/>
      <c r="I40" s="283"/>
      <c r="J40" s="284"/>
      <c r="K40" s="97"/>
      <c r="L40" s="14"/>
    </row>
    <row r="41" spans="1:12" ht="18.75" customHeight="1">
      <c r="A41" s="109">
        <v>2027</v>
      </c>
      <c r="B41" s="110" t="s">
        <v>242</v>
      </c>
      <c r="C41" s="113">
        <v>1</v>
      </c>
      <c r="D41" s="199"/>
      <c r="E41" s="192">
        <f t="shared" si="0"/>
        <v>0</v>
      </c>
      <c r="F41" s="285"/>
      <c r="G41" s="286"/>
      <c r="H41" s="287"/>
      <c r="I41" s="283"/>
      <c r="J41" s="284"/>
      <c r="K41" s="97"/>
      <c r="L41" s="14"/>
    </row>
    <row r="42" spans="1:12" ht="18.75" customHeight="1">
      <c r="A42" s="109">
        <v>2027</v>
      </c>
      <c r="B42" s="110" t="s">
        <v>235</v>
      </c>
      <c r="C42" s="113">
        <v>1</v>
      </c>
      <c r="D42" s="199"/>
      <c r="E42" s="192">
        <f t="shared" si="0"/>
        <v>0</v>
      </c>
      <c r="F42" s="285"/>
      <c r="G42" s="286"/>
      <c r="H42" s="287"/>
      <c r="I42" s="283"/>
      <c r="J42" s="284"/>
      <c r="K42" s="97"/>
      <c r="L42" s="14"/>
    </row>
    <row r="43" spans="1:12" ht="18.75" customHeight="1">
      <c r="A43" s="109">
        <v>2027</v>
      </c>
      <c r="B43" s="110" t="s">
        <v>238</v>
      </c>
      <c r="C43" s="113">
        <v>1</v>
      </c>
      <c r="D43" s="199"/>
      <c r="E43" s="192">
        <f t="shared" si="0"/>
        <v>0</v>
      </c>
      <c r="F43" s="285"/>
      <c r="G43" s="286"/>
      <c r="H43" s="287"/>
      <c r="I43" s="283"/>
      <c r="J43" s="284"/>
      <c r="K43" s="97"/>
      <c r="L43" s="14"/>
    </row>
    <row r="44" spans="1:12" ht="18.75" customHeight="1">
      <c r="A44" s="109">
        <v>2028</v>
      </c>
      <c r="B44" s="110" t="s">
        <v>240</v>
      </c>
      <c r="C44" s="113">
        <v>1</v>
      </c>
      <c r="D44" s="199"/>
      <c r="E44" s="192">
        <f t="shared" si="0"/>
        <v>0</v>
      </c>
      <c r="F44" s="285"/>
      <c r="G44" s="286"/>
      <c r="H44" s="287"/>
      <c r="I44" s="283"/>
      <c r="J44" s="284"/>
      <c r="K44" s="97"/>
      <c r="L44" s="14"/>
    </row>
    <row r="45" spans="1:12" ht="18.75" customHeight="1">
      <c r="A45" s="109">
        <v>2028</v>
      </c>
      <c r="B45" s="110" t="s">
        <v>242</v>
      </c>
      <c r="C45" s="113">
        <v>1</v>
      </c>
      <c r="D45" s="199"/>
      <c r="E45" s="192">
        <f t="shared" si="0"/>
        <v>0</v>
      </c>
      <c r="F45" s="285"/>
      <c r="G45" s="286"/>
      <c r="H45" s="287"/>
      <c r="I45" s="283"/>
      <c r="J45" s="284"/>
      <c r="K45" s="141"/>
      <c r="L45" s="56"/>
    </row>
  </sheetData>
  <mergeCells count="51">
    <mergeCell ref="B19:J19"/>
    <mergeCell ref="B21:G21"/>
    <mergeCell ref="F29:H29"/>
    <mergeCell ref="I29:J29"/>
    <mergeCell ref="F30:H30"/>
    <mergeCell ref="I30:J30"/>
    <mergeCell ref="C1:H4"/>
    <mergeCell ref="B6:J6"/>
    <mergeCell ref="B8:J8"/>
    <mergeCell ref="B18:J18"/>
    <mergeCell ref="B10:J10"/>
    <mergeCell ref="B11:J11"/>
    <mergeCell ref="B12:J12"/>
    <mergeCell ref="C9:J9"/>
    <mergeCell ref="B13:J13"/>
    <mergeCell ref="B14:J14"/>
    <mergeCell ref="B15:J15"/>
    <mergeCell ref="B16:J16"/>
    <mergeCell ref="B17:J17"/>
    <mergeCell ref="B7:J7"/>
    <mergeCell ref="F40:H40"/>
    <mergeCell ref="I40:J40"/>
    <mergeCell ref="F31:H31"/>
    <mergeCell ref="I31:J31"/>
    <mergeCell ref="A28:J28"/>
    <mergeCell ref="F37:H37"/>
    <mergeCell ref="I37:J37"/>
    <mergeCell ref="F38:H38"/>
    <mergeCell ref="I38:J38"/>
    <mergeCell ref="F39:H39"/>
    <mergeCell ref="I39:J39"/>
    <mergeCell ref="I34:J34"/>
    <mergeCell ref="F35:H35"/>
    <mergeCell ref="I35:J35"/>
    <mergeCell ref="F36:H36"/>
    <mergeCell ref="I36:J36"/>
    <mergeCell ref="F44:H44"/>
    <mergeCell ref="I44:J44"/>
    <mergeCell ref="F45:H45"/>
    <mergeCell ref="I45:J45"/>
    <mergeCell ref="F41:H41"/>
    <mergeCell ref="I41:J41"/>
    <mergeCell ref="F42:H42"/>
    <mergeCell ref="I42:J42"/>
    <mergeCell ref="F43:H43"/>
    <mergeCell ref="I43:J43"/>
    <mergeCell ref="F32:H32"/>
    <mergeCell ref="I32:J32"/>
    <mergeCell ref="F33:H33"/>
    <mergeCell ref="I33:J33"/>
    <mergeCell ref="F34:H34"/>
  </mergeCells>
  <pageMargins left="0.7" right="0.7" top="0.75" bottom="0.75" header="0.3" footer="0.3"/>
  <pageSetup scale="43" orientation="portrait"/>
  <headerFooter>
    <oddFooter>&amp;C&amp;"Helvetica Neue,Regular"&amp;12&amp;K000000&amp;P</oddFooter>
  </headerFooter>
  <ignoredErrors>
    <ignoredError sqref="J3:J4" numberStoredAsText="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45"/>
  <sheetViews>
    <sheetView showGridLines="0" topLeftCell="A33" workbookViewId="0">
      <selection activeCell="C36" sqref="C36:C39"/>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3.25" customHeight="1">
      <c r="A1" s="114"/>
      <c r="B1" s="76"/>
      <c r="C1" s="302" t="s">
        <v>189</v>
      </c>
      <c r="D1" s="303"/>
      <c r="E1" s="303"/>
      <c r="F1" s="303"/>
      <c r="G1" s="303"/>
      <c r="H1" s="303"/>
      <c r="I1" s="77" t="s">
        <v>1</v>
      </c>
      <c r="J1" s="78" t="s">
        <v>2</v>
      </c>
    </row>
    <row r="2" spans="1:10" ht="23.25" customHeight="1">
      <c r="A2" s="116"/>
      <c r="B2" s="79"/>
      <c r="C2" s="304"/>
      <c r="D2" s="304"/>
      <c r="E2" s="304"/>
      <c r="F2" s="304"/>
      <c r="G2" s="304"/>
      <c r="H2" s="304"/>
      <c r="I2" s="80" t="s">
        <v>3</v>
      </c>
      <c r="J2" s="81">
        <v>4</v>
      </c>
    </row>
    <row r="3" spans="1:10" ht="23.25" customHeight="1">
      <c r="A3" s="116"/>
      <c r="B3" s="79"/>
      <c r="C3" s="304"/>
      <c r="D3" s="304"/>
      <c r="E3" s="304"/>
      <c r="F3" s="304"/>
      <c r="G3" s="304"/>
      <c r="H3" s="304"/>
      <c r="I3" s="80" t="s">
        <v>4</v>
      </c>
      <c r="J3" s="179" t="s">
        <v>5</v>
      </c>
    </row>
    <row r="4" spans="1:10" ht="23.25" customHeight="1">
      <c r="A4" s="117"/>
      <c r="B4" s="118"/>
      <c r="C4" s="323"/>
      <c r="D4" s="323"/>
      <c r="E4" s="323"/>
      <c r="F4" s="323"/>
      <c r="G4" s="323"/>
      <c r="H4" s="323"/>
      <c r="I4" s="83" t="s">
        <v>6</v>
      </c>
      <c r="J4" s="180" t="s">
        <v>7</v>
      </c>
    </row>
    <row r="5" spans="1:10" ht="30" customHeight="1">
      <c r="A5" s="119"/>
      <c r="B5" s="120"/>
      <c r="C5" s="120"/>
      <c r="D5" s="120"/>
      <c r="E5" s="120"/>
      <c r="F5" s="120"/>
      <c r="G5" s="120"/>
      <c r="H5" s="120"/>
      <c r="I5" s="86"/>
      <c r="J5" s="121"/>
    </row>
    <row r="6" spans="1:10" ht="30" customHeight="1">
      <c r="A6" s="88" t="s">
        <v>127</v>
      </c>
      <c r="B6" s="297" t="s">
        <v>263</v>
      </c>
      <c r="C6" s="289"/>
      <c r="D6" s="289"/>
      <c r="E6" s="289"/>
      <c r="F6" s="289"/>
      <c r="G6" s="289"/>
      <c r="H6" s="289"/>
      <c r="I6" s="289"/>
      <c r="J6" s="289"/>
    </row>
    <row r="7" spans="1:10" ht="47.25" customHeight="1">
      <c r="A7" s="261" t="s">
        <v>190</v>
      </c>
      <c r="B7" s="300" t="s">
        <v>642</v>
      </c>
      <c r="C7" s="301"/>
      <c r="D7" s="301"/>
      <c r="E7" s="301"/>
      <c r="F7" s="301"/>
      <c r="G7" s="301"/>
      <c r="H7" s="301"/>
      <c r="I7" s="301"/>
      <c r="J7" s="301"/>
    </row>
    <row r="8" spans="1:10" ht="30" customHeight="1">
      <c r="A8" s="88" t="s">
        <v>192</v>
      </c>
      <c r="B8" s="297" t="s">
        <v>584</v>
      </c>
      <c r="C8" s="289"/>
      <c r="D8" s="289"/>
      <c r="E8" s="289"/>
      <c r="F8" s="289"/>
      <c r="G8" s="289"/>
      <c r="H8" s="289"/>
      <c r="I8" s="289"/>
      <c r="J8" s="289"/>
    </row>
    <row r="9" spans="1:10" ht="30" customHeight="1">
      <c r="A9" s="88" t="s">
        <v>194</v>
      </c>
      <c r="B9" s="90" t="s">
        <v>643</v>
      </c>
      <c r="C9" s="314" t="s">
        <v>644</v>
      </c>
      <c r="D9" s="315"/>
      <c r="E9" s="315"/>
      <c r="F9" s="315"/>
      <c r="G9" s="315"/>
      <c r="H9" s="315"/>
      <c r="I9" s="315"/>
      <c r="J9" s="316"/>
    </row>
    <row r="10" spans="1:10" ht="30" customHeight="1">
      <c r="A10" s="88" t="s">
        <v>197</v>
      </c>
      <c r="B10" s="297" t="s">
        <v>645</v>
      </c>
      <c r="C10" s="289"/>
      <c r="D10" s="289"/>
      <c r="E10" s="289"/>
      <c r="F10" s="289"/>
      <c r="G10" s="289"/>
      <c r="H10" s="289"/>
      <c r="I10" s="289"/>
      <c r="J10" s="289"/>
    </row>
    <row r="11" spans="1:10" ht="30" customHeight="1">
      <c r="A11" s="88" t="s">
        <v>199</v>
      </c>
      <c r="B11" s="297" t="s">
        <v>646</v>
      </c>
      <c r="C11" s="289"/>
      <c r="D11" s="289"/>
      <c r="E11" s="289"/>
      <c r="F11" s="289"/>
      <c r="G11" s="289"/>
      <c r="H11" s="289"/>
      <c r="I11" s="289"/>
      <c r="J11" s="289"/>
    </row>
    <row r="12" spans="1:10" ht="30" customHeight="1">
      <c r="A12" s="88" t="s">
        <v>200</v>
      </c>
      <c r="B12" s="297" t="s">
        <v>647</v>
      </c>
      <c r="C12" s="289"/>
      <c r="D12" s="289"/>
      <c r="E12" s="289"/>
      <c r="F12" s="289"/>
      <c r="G12" s="289"/>
      <c r="H12" s="289"/>
      <c r="I12" s="289"/>
      <c r="J12" s="289"/>
    </row>
    <row r="13" spans="1:10" ht="30" customHeight="1">
      <c r="A13" s="88" t="s">
        <v>202</v>
      </c>
      <c r="B13" s="297" t="s">
        <v>442</v>
      </c>
      <c r="C13" s="289"/>
      <c r="D13" s="289"/>
      <c r="E13" s="289"/>
      <c r="F13" s="289"/>
      <c r="G13" s="289"/>
      <c r="H13" s="289"/>
      <c r="I13" s="289"/>
      <c r="J13" s="289"/>
    </row>
    <row r="14" spans="1:10" ht="30" customHeight="1">
      <c r="A14" s="88" t="s">
        <v>204</v>
      </c>
      <c r="B14" s="314" t="s">
        <v>205</v>
      </c>
      <c r="C14" s="315"/>
      <c r="D14" s="315"/>
      <c r="E14" s="315"/>
      <c r="F14" s="315"/>
      <c r="G14" s="315"/>
      <c r="H14" s="315"/>
      <c r="I14" s="315"/>
      <c r="J14" s="316"/>
    </row>
    <row r="15" spans="1:10" ht="30" customHeight="1">
      <c r="A15" s="88" t="s">
        <v>206</v>
      </c>
      <c r="B15" s="297" t="s">
        <v>648</v>
      </c>
      <c r="C15" s="289"/>
      <c r="D15" s="289"/>
      <c r="E15" s="289"/>
      <c r="F15" s="289"/>
      <c r="G15" s="289"/>
      <c r="H15" s="289"/>
      <c r="I15" s="289"/>
      <c r="J15" s="289"/>
    </row>
    <row r="16" spans="1:10" ht="30" customHeight="1">
      <c r="A16" s="88" t="s">
        <v>208</v>
      </c>
      <c r="B16" s="297" t="s">
        <v>649</v>
      </c>
      <c r="C16" s="289"/>
      <c r="D16" s="289"/>
      <c r="E16" s="289"/>
      <c r="F16" s="289"/>
      <c r="G16" s="289"/>
      <c r="H16" s="289"/>
      <c r="I16" s="289"/>
      <c r="J16" s="289"/>
    </row>
    <row r="17" spans="1:10" ht="30" customHeight="1">
      <c r="A17" s="88" t="s">
        <v>210</v>
      </c>
      <c r="B17" s="297" t="s">
        <v>650</v>
      </c>
      <c r="C17" s="289"/>
      <c r="D17" s="289"/>
      <c r="E17" s="289"/>
      <c r="F17" s="289"/>
      <c r="G17" s="289"/>
      <c r="H17" s="289"/>
      <c r="I17" s="289"/>
      <c r="J17" s="289"/>
    </row>
    <row r="18" spans="1:10" ht="30" customHeight="1">
      <c r="A18" s="88" t="s">
        <v>212</v>
      </c>
      <c r="B18" s="297" t="s">
        <v>651</v>
      </c>
      <c r="C18" s="289"/>
      <c r="D18" s="289"/>
      <c r="E18" s="289"/>
      <c r="F18" s="342"/>
      <c r="G18" s="289"/>
      <c r="H18" s="289"/>
      <c r="I18" s="289"/>
      <c r="J18" s="289"/>
    </row>
    <row r="19" spans="1:10" ht="30" customHeight="1">
      <c r="A19" s="88" t="s">
        <v>213</v>
      </c>
      <c r="B19" s="297" t="s">
        <v>214</v>
      </c>
      <c r="C19" s="289"/>
      <c r="D19" s="289"/>
      <c r="E19" s="289"/>
      <c r="F19" s="289"/>
      <c r="G19" s="289"/>
      <c r="H19" s="289"/>
      <c r="I19" s="289"/>
      <c r="J19" s="289"/>
    </row>
    <row r="20" spans="1:10" ht="30" customHeight="1">
      <c r="A20" s="91"/>
      <c r="B20" s="124"/>
      <c r="C20" s="124"/>
      <c r="D20" s="124"/>
      <c r="E20" s="124"/>
      <c r="F20" s="124"/>
      <c r="G20" s="124"/>
      <c r="H20" s="125"/>
      <c r="I20" s="125"/>
      <c r="J20" s="125"/>
    </row>
    <row r="21" spans="1:10" ht="30" customHeight="1">
      <c r="A21" s="95"/>
      <c r="B21" s="298" t="s">
        <v>215</v>
      </c>
      <c r="C21" s="299"/>
      <c r="D21" s="299"/>
      <c r="E21" s="299"/>
      <c r="F21" s="299"/>
      <c r="G21" s="299"/>
      <c r="H21" s="127"/>
      <c r="I21" s="128"/>
      <c r="J21" s="128"/>
    </row>
    <row r="22" spans="1:10" ht="30" customHeight="1">
      <c r="A22" s="98"/>
      <c r="B22" s="99" t="s">
        <v>216</v>
      </c>
      <c r="C22" s="99" t="s">
        <v>217</v>
      </c>
      <c r="D22" s="99" t="s">
        <v>218</v>
      </c>
      <c r="E22" s="99" t="s">
        <v>219</v>
      </c>
      <c r="F22" s="99" t="s">
        <v>220</v>
      </c>
      <c r="G22" s="99" t="s">
        <v>221</v>
      </c>
      <c r="H22" s="127"/>
      <c r="I22" s="128"/>
      <c r="J22" s="128"/>
    </row>
    <row r="23" spans="1:10" ht="30" customHeight="1">
      <c r="A23" s="100" t="s">
        <v>222</v>
      </c>
      <c r="B23" s="129">
        <v>2</v>
      </c>
      <c r="C23" s="129">
        <v>2</v>
      </c>
      <c r="D23" s="129">
        <v>2</v>
      </c>
      <c r="E23" s="129">
        <v>2</v>
      </c>
      <c r="F23" s="129">
        <v>0</v>
      </c>
      <c r="G23" s="101">
        <f>SUM(B23:F23)</f>
        <v>8</v>
      </c>
      <c r="H23" s="127"/>
      <c r="I23" s="128"/>
      <c r="J23" s="128"/>
    </row>
    <row r="24" spans="1:10" ht="30" customHeight="1">
      <c r="A24" s="100" t="s">
        <v>223</v>
      </c>
      <c r="B24" s="227">
        <f>SUM(D30:D31)</f>
        <v>2</v>
      </c>
      <c r="C24" s="227">
        <f>SUM(D32:D35)</f>
        <v>2</v>
      </c>
      <c r="D24" s="227">
        <f>SUM(D36:D39)</f>
        <v>0</v>
      </c>
      <c r="E24" s="227">
        <f>SUM(D40:D43)</f>
        <v>0</v>
      </c>
      <c r="F24" s="227">
        <f>SUM(D44:D45)</f>
        <v>0</v>
      </c>
      <c r="G24" s="195">
        <f>SUM(B24:F24)</f>
        <v>4</v>
      </c>
      <c r="H24" s="127"/>
      <c r="I24" s="128"/>
      <c r="J24" s="128"/>
    </row>
    <row r="25" spans="1:10" ht="30"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127"/>
      <c r="I25" s="128"/>
      <c r="J25" s="128"/>
    </row>
    <row r="26" spans="1:10" ht="30" customHeight="1">
      <c r="A26" s="100" t="s">
        <v>226</v>
      </c>
      <c r="B26" s="103">
        <f>B24/G23</f>
        <v>0.25</v>
      </c>
      <c r="C26" s="103">
        <f>(C24/G23)+B26</f>
        <v>0.5</v>
      </c>
      <c r="D26" s="103"/>
      <c r="E26" s="103"/>
      <c r="F26" s="103"/>
      <c r="G26" s="103">
        <f>MAX(B26:F26)</f>
        <v>0.5</v>
      </c>
      <c r="H26" s="127"/>
      <c r="I26" s="128"/>
      <c r="J26" s="128"/>
    </row>
    <row r="27" spans="1:10" ht="30" customHeight="1">
      <c r="A27" s="131"/>
      <c r="B27" s="124"/>
      <c r="C27" s="124"/>
      <c r="D27" s="124"/>
      <c r="E27" s="124"/>
      <c r="F27" s="124"/>
      <c r="G27" s="124"/>
      <c r="H27" s="132"/>
      <c r="I27" s="132"/>
      <c r="J27" s="132"/>
    </row>
    <row r="28" spans="1:10" ht="30" customHeight="1">
      <c r="A28" s="298" t="s">
        <v>227</v>
      </c>
      <c r="B28" s="299"/>
      <c r="C28" s="299"/>
      <c r="D28" s="299"/>
      <c r="E28" s="299"/>
      <c r="F28" s="299"/>
      <c r="G28" s="299"/>
      <c r="H28" s="299"/>
      <c r="I28" s="299"/>
      <c r="J28" s="299"/>
    </row>
    <row r="29" spans="1:10" ht="30" customHeight="1">
      <c r="A29" s="96" t="s">
        <v>228</v>
      </c>
      <c r="B29" s="96" t="s">
        <v>229</v>
      </c>
      <c r="C29" s="96" t="s">
        <v>230</v>
      </c>
      <c r="D29" s="96" t="s">
        <v>231</v>
      </c>
      <c r="E29" s="96" t="s">
        <v>232</v>
      </c>
      <c r="F29" s="298" t="s">
        <v>233</v>
      </c>
      <c r="G29" s="299"/>
      <c r="H29" s="299"/>
      <c r="I29" s="298" t="s">
        <v>234</v>
      </c>
      <c r="J29" s="299"/>
    </row>
    <row r="30" spans="1:10" ht="18.75" customHeight="1">
      <c r="A30" s="109">
        <v>2024</v>
      </c>
      <c r="B30" s="110" t="s">
        <v>235</v>
      </c>
      <c r="C30" s="235">
        <v>0</v>
      </c>
      <c r="D30" s="236">
        <v>0</v>
      </c>
      <c r="E30" s="237">
        <f>IFERROR(IF(D30/C30&gt;100%,100%,D30/C30),0)</f>
        <v>0</v>
      </c>
      <c r="F30" s="285" t="s">
        <v>243</v>
      </c>
      <c r="G30" s="286"/>
      <c r="H30" s="287"/>
      <c r="I30" s="317" t="s">
        <v>243</v>
      </c>
      <c r="J30" s="318"/>
    </row>
    <row r="31" spans="1:10" ht="204.75" customHeight="1">
      <c r="A31" s="109">
        <v>2024</v>
      </c>
      <c r="B31" s="110" t="s">
        <v>238</v>
      </c>
      <c r="C31" s="235">
        <v>2</v>
      </c>
      <c r="D31" s="236">
        <v>2</v>
      </c>
      <c r="E31" s="237">
        <f t="shared" ref="E31:E45" si="0">IFERROR(IF(D31/C31&gt;100%,100%,D31/C31),0)</f>
        <v>1</v>
      </c>
      <c r="F31" s="285" t="s">
        <v>652</v>
      </c>
      <c r="G31" s="286"/>
      <c r="H31" s="287"/>
      <c r="I31" s="317" t="s">
        <v>653</v>
      </c>
      <c r="J31" s="318"/>
    </row>
    <row r="32" spans="1:10" ht="18.75" customHeight="1">
      <c r="A32" s="109">
        <v>2025</v>
      </c>
      <c r="B32" s="110" t="s">
        <v>240</v>
      </c>
      <c r="C32" s="235">
        <v>0</v>
      </c>
      <c r="D32" s="236">
        <v>0</v>
      </c>
      <c r="E32" s="237">
        <f t="shared" si="0"/>
        <v>0</v>
      </c>
      <c r="F32" s="285" t="s">
        <v>243</v>
      </c>
      <c r="G32" s="286"/>
      <c r="H32" s="287"/>
      <c r="I32" s="317" t="s">
        <v>243</v>
      </c>
      <c r="J32" s="318"/>
    </row>
    <row r="33" spans="1:10" ht="174" customHeight="1">
      <c r="A33" s="109">
        <v>2025</v>
      </c>
      <c r="B33" s="110" t="s">
        <v>242</v>
      </c>
      <c r="C33" s="235">
        <v>1</v>
      </c>
      <c r="D33" s="250">
        <v>1</v>
      </c>
      <c r="E33" s="251">
        <f t="shared" si="0"/>
        <v>1</v>
      </c>
      <c r="F33" s="409" t="s">
        <v>654</v>
      </c>
      <c r="G33" s="410"/>
      <c r="H33" s="411"/>
      <c r="I33" s="422" t="s">
        <v>655</v>
      </c>
      <c r="J33" s="423"/>
    </row>
    <row r="34" spans="1:10" ht="18.75" customHeight="1">
      <c r="A34" s="109">
        <v>2025</v>
      </c>
      <c r="B34" s="110" t="s">
        <v>235</v>
      </c>
      <c r="C34" s="235">
        <v>0</v>
      </c>
      <c r="D34" s="236">
        <v>0</v>
      </c>
      <c r="E34" s="237">
        <f t="shared" si="0"/>
        <v>0</v>
      </c>
      <c r="F34" s="285" t="s">
        <v>656</v>
      </c>
      <c r="G34" s="286"/>
      <c r="H34" s="287"/>
      <c r="I34" s="317" t="s">
        <v>243</v>
      </c>
      <c r="J34" s="318"/>
    </row>
    <row r="35" spans="1:10" ht="241.5" customHeight="1">
      <c r="A35" s="109">
        <v>2025</v>
      </c>
      <c r="B35" s="110" t="s">
        <v>238</v>
      </c>
      <c r="C35" s="235">
        <v>1</v>
      </c>
      <c r="D35" s="236">
        <v>1</v>
      </c>
      <c r="E35" s="237">
        <f t="shared" si="0"/>
        <v>1</v>
      </c>
      <c r="F35" s="285" t="s">
        <v>657</v>
      </c>
      <c r="G35" s="286"/>
      <c r="H35" s="287"/>
      <c r="I35" s="317" t="s">
        <v>658</v>
      </c>
      <c r="J35" s="318"/>
    </row>
    <row r="36" spans="1:10" ht="18.75" customHeight="1">
      <c r="A36" s="109">
        <v>2026</v>
      </c>
      <c r="B36" s="110" t="s">
        <v>240</v>
      </c>
      <c r="C36" s="235">
        <v>0</v>
      </c>
      <c r="D36" s="236"/>
      <c r="E36" s="237">
        <f t="shared" si="0"/>
        <v>0</v>
      </c>
      <c r="F36" s="285"/>
      <c r="G36" s="286"/>
      <c r="H36" s="287"/>
      <c r="I36" s="317"/>
      <c r="J36" s="318"/>
    </row>
    <row r="37" spans="1:10" ht="18.75" customHeight="1">
      <c r="A37" s="109">
        <v>2026</v>
      </c>
      <c r="B37" s="110" t="s">
        <v>242</v>
      </c>
      <c r="C37" s="235">
        <v>0</v>
      </c>
      <c r="D37" s="236"/>
      <c r="E37" s="237">
        <f t="shared" si="0"/>
        <v>0</v>
      </c>
      <c r="F37" s="285"/>
      <c r="G37" s="286"/>
      <c r="H37" s="287"/>
      <c r="I37" s="317"/>
      <c r="J37" s="318"/>
    </row>
    <row r="38" spans="1:10" ht="18.75" customHeight="1">
      <c r="A38" s="109">
        <v>2026</v>
      </c>
      <c r="B38" s="110" t="s">
        <v>235</v>
      </c>
      <c r="C38" s="235">
        <v>1</v>
      </c>
      <c r="D38" s="236"/>
      <c r="E38" s="237">
        <f t="shared" si="0"/>
        <v>0</v>
      </c>
      <c r="F38" s="285"/>
      <c r="G38" s="286"/>
      <c r="H38" s="287"/>
      <c r="I38" s="317"/>
      <c r="J38" s="318"/>
    </row>
    <row r="39" spans="1:10" ht="18.75" customHeight="1">
      <c r="A39" s="109">
        <v>2026</v>
      </c>
      <c r="B39" s="110" t="s">
        <v>238</v>
      </c>
      <c r="C39" s="235">
        <v>1</v>
      </c>
      <c r="D39" s="236"/>
      <c r="E39" s="237">
        <f t="shared" si="0"/>
        <v>0</v>
      </c>
      <c r="F39" s="285"/>
      <c r="G39" s="286"/>
      <c r="H39" s="287"/>
      <c r="I39" s="317"/>
      <c r="J39" s="318"/>
    </row>
    <row r="40" spans="1:10" ht="18.75" customHeight="1">
      <c r="A40" s="109">
        <v>2027</v>
      </c>
      <c r="B40" s="110" t="s">
        <v>240</v>
      </c>
      <c r="C40" s="262"/>
      <c r="D40" s="236"/>
      <c r="E40" s="237">
        <f t="shared" si="0"/>
        <v>0</v>
      </c>
      <c r="F40" s="285"/>
      <c r="G40" s="286"/>
      <c r="H40" s="287"/>
      <c r="I40" s="317"/>
      <c r="J40" s="318"/>
    </row>
    <row r="41" spans="1:10" ht="18.75" customHeight="1">
      <c r="A41" s="109">
        <v>2027</v>
      </c>
      <c r="B41" s="110" t="s">
        <v>242</v>
      </c>
      <c r="C41" s="235"/>
      <c r="D41" s="236"/>
      <c r="E41" s="237">
        <f t="shared" si="0"/>
        <v>0</v>
      </c>
      <c r="F41" s="285"/>
      <c r="G41" s="286"/>
      <c r="H41" s="287"/>
      <c r="I41" s="317"/>
      <c r="J41" s="318"/>
    </row>
    <row r="42" spans="1:10" ht="18.75" customHeight="1">
      <c r="A42" s="109">
        <v>2027</v>
      </c>
      <c r="B42" s="110" t="s">
        <v>235</v>
      </c>
      <c r="C42" s="235"/>
      <c r="D42" s="236"/>
      <c r="E42" s="237">
        <f t="shared" si="0"/>
        <v>0</v>
      </c>
      <c r="F42" s="285"/>
      <c r="G42" s="286"/>
      <c r="H42" s="287"/>
      <c r="I42" s="317"/>
      <c r="J42" s="318"/>
    </row>
    <row r="43" spans="1:10" ht="18.75" customHeight="1">
      <c r="A43" s="109">
        <v>2027</v>
      </c>
      <c r="B43" s="110" t="s">
        <v>238</v>
      </c>
      <c r="C43" s="235"/>
      <c r="D43" s="236"/>
      <c r="E43" s="237">
        <f t="shared" si="0"/>
        <v>0</v>
      </c>
      <c r="F43" s="285"/>
      <c r="G43" s="286"/>
      <c r="H43" s="287"/>
      <c r="I43" s="317"/>
      <c r="J43" s="318"/>
    </row>
    <row r="44" spans="1:10" ht="18.75" customHeight="1">
      <c r="A44" s="109">
        <v>2028</v>
      </c>
      <c r="B44" s="110" t="s">
        <v>240</v>
      </c>
      <c r="C44" s="235"/>
      <c r="D44" s="236"/>
      <c r="E44" s="237">
        <f t="shared" si="0"/>
        <v>0</v>
      </c>
      <c r="F44" s="285"/>
      <c r="G44" s="286"/>
      <c r="H44" s="287"/>
      <c r="I44" s="317"/>
      <c r="J44" s="318"/>
    </row>
    <row r="45" spans="1:10" ht="18.75" customHeight="1">
      <c r="A45" s="109">
        <v>2028</v>
      </c>
      <c r="B45" s="110" t="s">
        <v>242</v>
      </c>
      <c r="C45" s="235"/>
      <c r="D45" s="236"/>
      <c r="E45" s="237">
        <f t="shared" si="0"/>
        <v>0</v>
      </c>
      <c r="F45" s="285"/>
      <c r="G45" s="286"/>
      <c r="H45" s="287"/>
      <c r="I45" s="317"/>
      <c r="J45" s="318"/>
    </row>
  </sheetData>
  <mergeCells count="51">
    <mergeCell ref="B7:J7"/>
    <mergeCell ref="C1:H4"/>
    <mergeCell ref="B6:J6"/>
    <mergeCell ref="B8:J8"/>
    <mergeCell ref="B10:J10"/>
    <mergeCell ref="C9:J9"/>
    <mergeCell ref="A28:J28"/>
    <mergeCell ref="B11:J11"/>
    <mergeCell ref="B12:J12"/>
    <mergeCell ref="B19:J19"/>
    <mergeCell ref="B21:G21"/>
    <mergeCell ref="B13:J13"/>
    <mergeCell ref="B14:J14"/>
    <mergeCell ref="B15:J15"/>
    <mergeCell ref="B16:J16"/>
    <mergeCell ref="B17:J17"/>
    <mergeCell ref="B18:J18"/>
    <mergeCell ref="F29:H29"/>
    <mergeCell ref="I29:J29"/>
    <mergeCell ref="F30:H30"/>
    <mergeCell ref="F33:H33"/>
    <mergeCell ref="I33:J33"/>
    <mergeCell ref="I30:J30"/>
    <mergeCell ref="F31:H31"/>
    <mergeCell ref="I31:J31"/>
    <mergeCell ref="F32:H32"/>
    <mergeCell ref="I32:J32"/>
    <mergeCell ref="F45:H45"/>
    <mergeCell ref="I45:J45"/>
    <mergeCell ref="F41:H41"/>
    <mergeCell ref="I41:J41"/>
    <mergeCell ref="F42:H42"/>
    <mergeCell ref="I42:J42"/>
    <mergeCell ref="F43:H43"/>
    <mergeCell ref="I43:J43"/>
    <mergeCell ref="F40:H40"/>
    <mergeCell ref="I40:J40"/>
    <mergeCell ref="F44:H44"/>
    <mergeCell ref="I44:J44"/>
    <mergeCell ref="F34:H34"/>
    <mergeCell ref="I34:J34"/>
    <mergeCell ref="F35:H35"/>
    <mergeCell ref="I35:J35"/>
    <mergeCell ref="F39:H39"/>
    <mergeCell ref="I39:J39"/>
    <mergeCell ref="F38:H38"/>
    <mergeCell ref="I38:J38"/>
    <mergeCell ref="F36:H36"/>
    <mergeCell ref="I36:J36"/>
    <mergeCell ref="F37:H37"/>
    <mergeCell ref="I37:J37"/>
  </mergeCells>
  <pageMargins left="0.7" right="0.7" top="0.75" bottom="0.75" header="0.3" footer="0.3"/>
  <pageSetup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5"/>
  <sheetViews>
    <sheetView showGridLines="0" topLeftCell="A33" workbookViewId="0">
      <selection activeCell="C36" sqref="C36:C39"/>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302" t="s">
        <v>659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29.25" customHeight="1">
      <c r="A5" s="84"/>
      <c r="B5" s="85"/>
      <c r="C5" s="85"/>
      <c r="D5" s="85"/>
      <c r="E5" s="85"/>
      <c r="F5" s="85"/>
      <c r="G5" s="85"/>
      <c r="H5" s="85"/>
      <c r="I5" s="86"/>
      <c r="J5" s="139"/>
      <c r="K5" s="20"/>
      <c r="L5" s="14"/>
    </row>
    <row r="6" spans="1:12" ht="29.25" customHeight="1">
      <c r="A6" s="88" t="s">
        <v>308</v>
      </c>
      <c r="B6" s="297" t="s">
        <v>114</v>
      </c>
      <c r="C6" s="289"/>
      <c r="D6" s="289"/>
      <c r="E6" s="289"/>
      <c r="F6" s="289"/>
      <c r="G6" s="289"/>
      <c r="H6" s="289"/>
      <c r="I6" s="289"/>
      <c r="J6" s="289"/>
      <c r="K6" s="97"/>
      <c r="L6" s="14"/>
    </row>
    <row r="7" spans="1:12" ht="29.25" customHeight="1">
      <c r="A7" s="261" t="s">
        <v>190</v>
      </c>
      <c r="B7" s="300" t="s">
        <v>346</v>
      </c>
      <c r="C7" s="301"/>
      <c r="D7" s="301"/>
      <c r="E7" s="301"/>
      <c r="F7" s="301"/>
      <c r="G7" s="301"/>
      <c r="H7" s="301"/>
      <c r="I7" s="301"/>
      <c r="J7" s="324"/>
      <c r="K7" s="97"/>
      <c r="L7" s="14"/>
    </row>
    <row r="8" spans="1:12" ht="29.25" customHeight="1">
      <c r="A8" s="88" t="s">
        <v>310</v>
      </c>
      <c r="B8" s="297" t="s">
        <v>584</v>
      </c>
      <c r="C8" s="289"/>
      <c r="D8" s="289"/>
      <c r="E8" s="289"/>
      <c r="F8" s="289"/>
      <c r="G8" s="289"/>
      <c r="H8" s="289"/>
      <c r="I8" s="289"/>
      <c r="J8" s="289"/>
      <c r="K8" s="97"/>
      <c r="L8" s="14"/>
    </row>
    <row r="9" spans="1:12" ht="29.25" customHeight="1">
      <c r="A9" s="88" t="s">
        <v>311</v>
      </c>
      <c r="B9" s="90" t="s">
        <v>660</v>
      </c>
      <c r="C9" s="306" t="s">
        <v>661</v>
      </c>
      <c r="D9" s="307"/>
      <c r="E9" s="307"/>
      <c r="F9" s="307"/>
      <c r="G9" s="307"/>
      <c r="H9" s="307"/>
      <c r="I9" s="307"/>
      <c r="J9" s="308"/>
      <c r="K9" s="97"/>
      <c r="L9" s="14"/>
    </row>
    <row r="10" spans="1:12" ht="29.25" customHeight="1">
      <c r="A10" s="88" t="s">
        <v>314</v>
      </c>
      <c r="B10" s="297" t="s">
        <v>662</v>
      </c>
      <c r="C10" s="289"/>
      <c r="D10" s="289"/>
      <c r="E10" s="289"/>
      <c r="F10" s="289"/>
      <c r="G10" s="289"/>
      <c r="H10" s="289"/>
      <c r="I10" s="289"/>
      <c r="J10" s="289"/>
      <c r="K10" s="97"/>
      <c r="L10" s="14"/>
    </row>
    <row r="11" spans="1:12" ht="29.25" customHeight="1">
      <c r="A11" s="88" t="s">
        <v>316</v>
      </c>
      <c r="B11" s="297" t="s">
        <v>662</v>
      </c>
      <c r="C11" s="289"/>
      <c r="D11" s="289"/>
      <c r="E11" s="289"/>
      <c r="F11" s="289"/>
      <c r="G11" s="289"/>
      <c r="H11" s="289"/>
      <c r="I11" s="289"/>
      <c r="J11" s="289"/>
      <c r="K11" s="97"/>
      <c r="L11" s="14"/>
    </row>
    <row r="12" spans="1:12" ht="29.25" customHeight="1">
      <c r="A12" s="88" t="s">
        <v>200</v>
      </c>
      <c r="B12" s="297" t="s">
        <v>663</v>
      </c>
      <c r="C12" s="289"/>
      <c r="D12" s="289"/>
      <c r="E12" s="289"/>
      <c r="F12" s="289"/>
      <c r="G12" s="289"/>
      <c r="H12" s="289"/>
      <c r="I12" s="289"/>
      <c r="J12" s="289"/>
      <c r="K12" s="97"/>
      <c r="L12" s="14"/>
    </row>
    <row r="13" spans="1:12" ht="29.25" customHeight="1">
      <c r="A13" s="88" t="s">
        <v>202</v>
      </c>
      <c r="B13" s="297" t="s">
        <v>203</v>
      </c>
      <c r="C13" s="289"/>
      <c r="D13" s="289"/>
      <c r="E13" s="289"/>
      <c r="F13" s="289"/>
      <c r="G13" s="289"/>
      <c r="H13" s="289"/>
      <c r="I13" s="289"/>
      <c r="J13" s="289"/>
      <c r="K13" s="97"/>
      <c r="L13" s="14"/>
    </row>
    <row r="14" spans="1:12" ht="29.25" customHeight="1">
      <c r="A14" s="88" t="s">
        <v>204</v>
      </c>
      <c r="B14" s="306" t="s">
        <v>205</v>
      </c>
      <c r="C14" s="307"/>
      <c r="D14" s="307"/>
      <c r="E14" s="307"/>
      <c r="F14" s="307"/>
      <c r="G14" s="307"/>
      <c r="H14" s="307"/>
      <c r="I14" s="307"/>
      <c r="J14" s="308"/>
      <c r="K14" s="97"/>
      <c r="L14" s="14"/>
    </row>
    <row r="15" spans="1:12" ht="29.25" customHeight="1">
      <c r="A15" s="88" t="s">
        <v>206</v>
      </c>
      <c r="B15" s="297" t="s">
        <v>664</v>
      </c>
      <c r="C15" s="289"/>
      <c r="D15" s="289"/>
      <c r="E15" s="289"/>
      <c r="F15" s="289"/>
      <c r="G15" s="289"/>
      <c r="H15" s="289"/>
      <c r="I15" s="289"/>
      <c r="J15" s="289"/>
      <c r="K15" s="97"/>
      <c r="L15" s="14"/>
    </row>
    <row r="16" spans="1:12" ht="29.25" customHeight="1">
      <c r="A16" s="88" t="s">
        <v>208</v>
      </c>
      <c r="B16" s="297" t="s">
        <v>665</v>
      </c>
      <c r="C16" s="289"/>
      <c r="D16" s="289"/>
      <c r="E16" s="289"/>
      <c r="F16" s="289"/>
      <c r="G16" s="289"/>
      <c r="H16" s="289"/>
      <c r="I16" s="289"/>
      <c r="J16" s="289"/>
      <c r="K16" s="97"/>
      <c r="L16" s="14"/>
    </row>
    <row r="17" spans="1:12" ht="29.25" customHeight="1">
      <c r="A17" s="88" t="s">
        <v>210</v>
      </c>
      <c r="B17" s="297" t="s">
        <v>666</v>
      </c>
      <c r="C17" s="289"/>
      <c r="D17" s="289"/>
      <c r="E17" s="289"/>
      <c r="F17" s="289"/>
      <c r="G17" s="289"/>
      <c r="H17" s="289"/>
      <c r="I17" s="289"/>
      <c r="J17" s="289"/>
      <c r="K17" s="97"/>
      <c r="L17" s="14"/>
    </row>
    <row r="18" spans="1:12" ht="29.25" customHeight="1">
      <c r="A18" s="88" t="s">
        <v>321</v>
      </c>
      <c r="B18" s="297" t="s">
        <v>667</v>
      </c>
      <c r="C18" s="289"/>
      <c r="D18" s="289"/>
      <c r="E18" s="289"/>
      <c r="F18" s="290"/>
      <c r="G18" s="289"/>
      <c r="H18" s="289"/>
      <c r="I18" s="289"/>
      <c r="J18" s="289"/>
      <c r="K18" s="97"/>
      <c r="L18" s="14"/>
    </row>
    <row r="19" spans="1:12" ht="29.25" customHeight="1">
      <c r="A19" s="88" t="s">
        <v>213</v>
      </c>
      <c r="B19" s="297" t="s">
        <v>214</v>
      </c>
      <c r="C19" s="289"/>
      <c r="D19" s="289"/>
      <c r="E19" s="289"/>
      <c r="F19" s="289"/>
      <c r="G19" s="289"/>
      <c r="H19" s="289"/>
      <c r="I19" s="289"/>
      <c r="J19" s="289"/>
      <c r="K19" s="97"/>
      <c r="L19" s="14"/>
    </row>
    <row r="20" spans="1:12" ht="29.25" customHeight="1">
      <c r="A20" s="91"/>
      <c r="B20" s="92"/>
      <c r="C20" s="92"/>
      <c r="D20" s="92"/>
      <c r="E20" s="92"/>
      <c r="F20" s="92"/>
      <c r="G20" s="92"/>
      <c r="H20" s="93"/>
      <c r="I20" s="93"/>
      <c r="J20" s="93"/>
      <c r="K20" s="20"/>
      <c r="L20" s="14"/>
    </row>
    <row r="21" spans="1:12" ht="29.25" customHeight="1">
      <c r="A21" s="95"/>
      <c r="B21" s="298" t="s">
        <v>215</v>
      </c>
      <c r="C21" s="299"/>
      <c r="D21" s="299"/>
      <c r="E21" s="299"/>
      <c r="F21" s="299"/>
      <c r="G21" s="299"/>
      <c r="H21" s="97"/>
      <c r="I21" s="20"/>
      <c r="J21" s="20"/>
      <c r="K21" s="20"/>
      <c r="L21" s="14"/>
    </row>
    <row r="22" spans="1:12" ht="29.25" customHeight="1">
      <c r="A22" s="98"/>
      <c r="B22" s="99" t="s">
        <v>216</v>
      </c>
      <c r="C22" s="99" t="s">
        <v>217</v>
      </c>
      <c r="D22" s="99" t="s">
        <v>218</v>
      </c>
      <c r="E22" s="99" t="s">
        <v>219</v>
      </c>
      <c r="F22" s="99" t="s">
        <v>220</v>
      </c>
      <c r="G22" s="99" t="s">
        <v>221</v>
      </c>
      <c r="H22" s="97"/>
      <c r="I22" s="20"/>
      <c r="J22" s="20"/>
      <c r="K22" s="20"/>
      <c r="L22" s="14"/>
    </row>
    <row r="23" spans="1:12" ht="29.25" customHeight="1">
      <c r="A23" s="100" t="s">
        <v>222</v>
      </c>
      <c r="B23" s="173">
        <v>42</v>
      </c>
      <c r="C23" s="173">
        <v>84</v>
      </c>
      <c r="D23" s="173">
        <v>84</v>
      </c>
      <c r="E23" s="173">
        <v>84</v>
      </c>
      <c r="F23" s="173">
        <v>35</v>
      </c>
      <c r="G23" s="101">
        <f>SUM(B23:F23)</f>
        <v>329</v>
      </c>
      <c r="H23" s="97"/>
      <c r="I23" s="20"/>
      <c r="J23" s="20"/>
      <c r="K23" s="20"/>
      <c r="L23" s="14"/>
    </row>
    <row r="24" spans="1:12" ht="29.25" customHeight="1">
      <c r="A24" s="100" t="s">
        <v>223</v>
      </c>
      <c r="B24" s="227">
        <f>SUM(D30:D31)</f>
        <v>42</v>
      </c>
      <c r="C24" s="227">
        <f>SUM(D32:D35)</f>
        <v>87</v>
      </c>
      <c r="D24" s="227">
        <f>SUM(D36:D39)</f>
        <v>0</v>
      </c>
      <c r="E24" s="227">
        <f>SUM(D40:D43)</f>
        <v>0</v>
      </c>
      <c r="F24" s="227">
        <f>SUM(D44:D45)</f>
        <v>0</v>
      </c>
      <c r="G24" s="195">
        <f>SUM(B24:F24)</f>
        <v>129</v>
      </c>
      <c r="H24" s="97"/>
      <c r="I24" s="20"/>
      <c r="J24" s="20"/>
      <c r="K24" s="20"/>
      <c r="L24" s="14"/>
    </row>
    <row r="25" spans="1:12" ht="29.25" customHeight="1">
      <c r="A25" s="100" t="s">
        <v>224</v>
      </c>
      <c r="B25" s="103">
        <f>IFERROR(IF(B24/B23&gt;100%,100%,B24/B23),0)</f>
        <v>1</v>
      </c>
      <c r="C25" s="103">
        <f>IFERROR(IF(C24/C23&gt;100%,100%,C24/C23),0)</f>
        <v>1</v>
      </c>
      <c r="D25" s="103">
        <f>IFERROR(IF(D24/D23&gt;100%,100%,D24/D23),0)</f>
        <v>0</v>
      </c>
      <c r="E25" s="103">
        <f>IFERROR(IF(E24/E23&gt;100%,100%,E24/E23),0)</f>
        <v>0</v>
      </c>
      <c r="F25" s="103">
        <f>IFERROR(IF(F24/F23&gt;100%,100%,F24/F23),0)</f>
        <v>0</v>
      </c>
      <c r="G25" s="104" t="s">
        <v>225</v>
      </c>
      <c r="H25" s="97"/>
      <c r="I25" s="20"/>
      <c r="J25" s="20"/>
      <c r="K25" s="20"/>
      <c r="L25" s="14"/>
    </row>
    <row r="26" spans="1:12" ht="29.25" customHeight="1">
      <c r="A26" s="100" t="s">
        <v>226</v>
      </c>
      <c r="B26" s="103">
        <f>B24/G23</f>
        <v>0.1276595744680851</v>
      </c>
      <c r="C26" s="103">
        <f>(C24/G23)+B26</f>
        <v>0.39209726443769</v>
      </c>
      <c r="D26" s="103"/>
      <c r="E26" s="103"/>
      <c r="F26" s="103"/>
      <c r="G26" s="103">
        <f>MAX(B26:F26)</f>
        <v>0.39209726443769</v>
      </c>
      <c r="H26" s="97"/>
      <c r="I26" s="20"/>
      <c r="J26" s="20"/>
      <c r="K26" s="20"/>
      <c r="L26" s="14"/>
    </row>
    <row r="27" spans="1:12" ht="29.25" customHeight="1">
      <c r="A27" s="106"/>
      <c r="B27" s="92"/>
      <c r="C27" s="92"/>
      <c r="D27" s="92"/>
      <c r="E27" s="92"/>
      <c r="F27" s="92"/>
      <c r="G27" s="92"/>
      <c r="H27" s="107"/>
      <c r="I27" s="107"/>
      <c r="J27" s="107"/>
      <c r="K27" s="20"/>
      <c r="L27" s="14"/>
    </row>
    <row r="28" spans="1:12" ht="29.25"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135.75" customHeight="1">
      <c r="A30" s="109">
        <v>2024</v>
      </c>
      <c r="B30" s="110" t="s">
        <v>235</v>
      </c>
      <c r="C30" s="185">
        <v>21</v>
      </c>
      <c r="D30" s="234">
        <v>21</v>
      </c>
      <c r="E30" s="192">
        <f>IFERROR(IF(D30/C30&gt;100%,100%,D30/C30),0)</f>
        <v>1</v>
      </c>
      <c r="F30" s="285" t="s">
        <v>668</v>
      </c>
      <c r="G30" s="286"/>
      <c r="H30" s="287"/>
      <c r="I30" s="424" t="s">
        <v>669</v>
      </c>
      <c r="J30" s="425"/>
      <c r="K30" s="97"/>
      <c r="L30" s="14"/>
    </row>
    <row r="31" spans="1:12" ht="135.75" customHeight="1">
      <c r="A31" s="109">
        <v>2024</v>
      </c>
      <c r="B31" s="110" t="s">
        <v>238</v>
      </c>
      <c r="C31" s="185">
        <v>21</v>
      </c>
      <c r="D31" s="234">
        <v>21</v>
      </c>
      <c r="E31" s="192">
        <f t="shared" ref="E31:E45" si="0">IFERROR(IF(D31/C31&gt;100%,100%,D31/C31),0)</f>
        <v>1</v>
      </c>
      <c r="F31" s="285" t="s">
        <v>668</v>
      </c>
      <c r="G31" s="286"/>
      <c r="H31" s="287"/>
      <c r="I31" s="424" t="s">
        <v>669</v>
      </c>
      <c r="J31" s="425"/>
      <c r="K31" s="97"/>
      <c r="L31" s="14"/>
    </row>
    <row r="32" spans="1:12" ht="135.75" customHeight="1">
      <c r="A32" s="109">
        <v>2025</v>
      </c>
      <c r="B32" s="110" t="s">
        <v>240</v>
      </c>
      <c r="C32" s="185">
        <v>21</v>
      </c>
      <c r="D32" s="234">
        <v>24</v>
      </c>
      <c r="E32" s="192">
        <f t="shared" si="0"/>
        <v>1</v>
      </c>
      <c r="F32" s="285" t="s">
        <v>668</v>
      </c>
      <c r="G32" s="286"/>
      <c r="H32" s="287"/>
      <c r="I32" s="424" t="s">
        <v>669</v>
      </c>
      <c r="J32" s="425"/>
      <c r="K32" s="97"/>
      <c r="L32" s="14"/>
    </row>
    <row r="33" spans="1:12" ht="153" customHeight="1">
      <c r="A33" s="109">
        <v>2025</v>
      </c>
      <c r="B33" s="110" t="s">
        <v>242</v>
      </c>
      <c r="C33" s="185">
        <v>21</v>
      </c>
      <c r="D33" s="234">
        <v>21</v>
      </c>
      <c r="E33" s="231">
        <f t="shared" si="0"/>
        <v>1</v>
      </c>
      <c r="F33" s="291" t="s">
        <v>670</v>
      </c>
      <c r="G33" s="292"/>
      <c r="H33" s="293"/>
      <c r="I33" s="295" t="s">
        <v>669</v>
      </c>
      <c r="J33" s="296"/>
      <c r="K33" s="97"/>
      <c r="L33" s="140"/>
    </row>
    <row r="34" spans="1:12" ht="150" customHeight="1">
      <c r="A34" s="109">
        <v>2025</v>
      </c>
      <c r="B34" s="110" t="s">
        <v>235</v>
      </c>
      <c r="C34" s="185">
        <v>21</v>
      </c>
      <c r="D34" s="234">
        <v>21</v>
      </c>
      <c r="E34" s="192">
        <f t="shared" si="0"/>
        <v>1</v>
      </c>
      <c r="F34" s="409" t="s">
        <v>671</v>
      </c>
      <c r="G34" s="410"/>
      <c r="H34" s="411"/>
      <c r="I34" s="412" t="s">
        <v>669</v>
      </c>
      <c r="J34" s="413"/>
      <c r="K34" s="97"/>
      <c r="L34" s="14"/>
    </row>
    <row r="35" spans="1:12" ht="74.25" customHeight="1">
      <c r="A35" s="109">
        <v>2025</v>
      </c>
      <c r="B35" s="110" t="s">
        <v>238</v>
      </c>
      <c r="C35" s="185">
        <v>21</v>
      </c>
      <c r="D35" s="234">
        <v>21</v>
      </c>
      <c r="E35" s="192">
        <f t="shared" si="0"/>
        <v>1</v>
      </c>
      <c r="F35" s="285" t="s">
        <v>672</v>
      </c>
      <c r="G35" s="286"/>
      <c r="H35" s="287"/>
      <c r="I35" s="283" t="s">
        <v>673</v>
      </c>
      <c r="J35" s="284"/>
      <c r="K35" s="97"/>
      <c r="L35" s="14"/>
    </row>
    <row r="36" spans="1:12" ht="18.75" customHeight="1">
      <c r="A36" s="109">
        <v>2026</v>
      </c>
      <c r="B36" s="110" t="s">
        <v>240</v>
      </c>
      <c r="C36" s="185">
        <v>21</v>
      </c>
      <c r="D36" s="189"/>
      <c r="E36" s="192">
        <f t="shared" si="0"/>
        <v>0</v>
      </c>
      <c r="F36" s="285"/>
      <c r="G36" s="286"/>
      <c r="H36" s="287"/>
      <c r="I36" s="283"/>
      <c r="J36" s="284"/>
      <c r="K36" s="97"/>
      <c r="L36" s="14"/>
    </row>
    <row r="37" spans="1:12" ht="18.75" customHeight="1">
      <c r="A37" s="109">
        <v>2026</v>
      </c>
      <c r="B37" s="110" t="s">
        <v>242</v>
      </c>
      <c r="C37" s="185">
        <v>21</v>
      </c>
      <c r="D37" s="189"/>
      <c r="E37" s="192">
        <f t="shared" si="0"/>
        <v>0</v>
      </c>
      <c r="F37" s="285"/>
      <c r="G37" s="286"/>
      <c r="H37" s="287"/>
      <c r="I37" s="283"/>
      <c r="J37" s="284"/>
      <c r="K37" s="97"/>
      <c r="L37" s="14"/>
    </row>
    <row r="38" spans="1:12" ht="18.75" customHeight="1">
      <c r="A38" s="109">
        <v>2026</v>
      </c>
      <c r="B38" s="110" t="s">
        <v>235</v>
      </c>
      <c r="C38" s="185">
        <v>21</v>
      </c>
      <c r="D38" s="189"/>
      <c r="E38" s="192">
        <f t="shared" si="0"/>
        <v>0</v>
      </c>
      <c r="F38" s="285"/>
      <c r="G38" s="286"/>
      <c r="H38" s="287"/>
      <c r="I38" s="283"/>
      <c r="J38" s="284"/>
      <c r="K38" s="97"/>
      <c r="L38" s="14"/>
    </row>
    <row r="39" spans="1:12" ht="18.75" customHeight="1">
      <c r="A39" s="109">
        <v>2026</v>
      </c>
      <c r="B39" s="110" t="s">
        <v>238</v>
      </c>
      <c r="C39" s="185">
        <v>21</v>
      </c>
      <c r="D39" s="189"/>
      <c r="E39" s="192">
        <f t="shared" si="0"/>
        <v>0</v>
      </c>
      <c r="F39" s="285"/>
      <c r="G39" s="286"/>
      <c r="H39" s="287"/>
      <c r="I39" s="283"/>
      <c r="J39" s="284"/>
      <c r="K39" s="97"/>
      <c r="L39" s="14"/>
    </row>
    <row r="40" spans="1:12" ht="18.75" customHeight="1">
      <c r="A40" s="109">
        <v>2027</v>
      </c>
      <c r="B40" s="110" t="s">
        <v>240</v>
      </c>
      <c r="C40" s="113"/>
      <c r="D40" s="189"/>
      <c r="E40" s="192">
        <f t="shared" si="0"/>
        <v>0</v>
      </c>
      <c r="F40" s="285"/>
      <c r="G40" s="286"/>
      <c r="H40" s="287"/>
      <c r="I40" s="283"/>
      <c r="J40" s="284"/>
      <c r="K40" s="97"/>
      <c r="L40" s="14"/>
    </row>
    <row r="41" spans="1:12" ht="18.75" customHeight="1">
      <c r="A41" s="109">
        <v>2027</v>
      </c>
      <c r="B41" s="110" t="s">
        <v>242</v>
      </c>
      <c r="C41" s="113"/>
      <c r="D41" s="189"/>
      <c r="E41" s="192">
        <f t="shared" si="0"/>
        <v>0</v>
      </c>
      <c r="F41" s="285"/>
      <c r="G41" s="286"/>
      <c r="H41" s="287"/>
      <c r="I41" s="283"/>
      <c r="J41" s="284"/>
      <c r="K41" s="97"/>
      <c r="L41" s="14"/>
    </row>
    <row r="42" spans="1:12" ht="18.75" customHeight="1">
      <c r="A42" s="109">
        <v>2027</v>
      </c>
      <c r="B42" s="110" t="s">
        <v>235</v>
      </c>
      <c r="C42" s="113"/>
      <c r="D42" s="189"/>
      <c r="E42" s="192">
        <f t="shared" si="0"/>
        <v>0</v>
      </c>
      <c r="F42" s="285"/>
      <c r="G42" s="286"/>
      <c r="H42" s="287"/>
      <c r="I42" s="283"/>
      <c r="J42" s="284"/>
      <c r="K42" s="97"/>
      <c r="L42" s="14"/>
    </row>
    <row r="43" spans="1:12" ht="18.75" customHeight="1">
      <c r="A43" s="109">
        <v>2027</v>
      </c>
      <c r="B43" s="110" t="s">
        <v>238</v>
      </c>
      <c r="C43" s="113"/>
      <c r="D43" s="189"/>
      <c r="E43" s="192">
        <f t="shared" si="0"/>
        <v>0</v>
      </c>
      <c r="F43" s="285"/>
      <c r="G43" s="286"/>
      <c r="H43" s="287"/>
      <c r="I43" s="283"/>
      <c r="J43" s="284"/>
      <c r="K43" s="97"/>
      <c r="L43" s="14"/>
    </row>
    <row r="44" spans="1:12" ht="18.75" customHeight="1">
      <c r="A44" s="109">
        <v>2028</v>
      </c>
      <c r="B44" s="110" t="s">
        <v>240</v>
      </c>
      <c r="C44" s="113"/>
      <c r="D44" s="189"/>
      <c r="E44" s="192">
        <f t="shared" si="0"/>
        <v>0</v>
      </c>
      <c r="F44" s="285"/>
      <c r="G44" s="286"/>
      <c r="H44" s="287"/>
      <c r="I44" s="283"/>
      <c r="J44" s="284"/>
      <c r="K44" s="97"/>
      <c r="L44" s="14"/>
    </row>
    <row r="45" spans="1:12" ht="18.75" customHeight="1">
      <c r="A45" s="109">
        <v>2028</v>
      </c>
      <c r="B45" s="110" t="s">
        <v>242</v>
      </c>
      <c r="C45" s="113"/>
      <c r="D45" s="189"/>
      <c r="E45" s="192">
        <f t="shared" si="0"/>
        <v>0</v>
      </c>
      <c r="F45" s="285"/>
      <c r="G45" s="286"/>
      <c r="H45" s="287"/>
      <c r="I45" s="283"/>
      <c r="J45" s="284"/>
      <c r="K45" s="141"/>
      <c r="L45" s="56"/>
    </row>
  </sheetData>
  <mergeCells count="51">
    <mergeCell ref="F30:H30"/>
    <mergeCell ref="I30:J30"/>
    <mergeCell ref="F31:H31"/>
    <mergeCell ref="I31:J31"/>
    <mergeCell ref="F29:H29"/>
    <mergeCell ref="I29:J29"/>
    <mergeCell ref="B21:G21"/>
    <mergeCell ref="B14:J14"/>
    <mergeCell ref="B15:J15"/>
    <mergeCell ref="B10:J10"/>
    <mergeCell ref="A28:J28"/>
    <mergeCell ref="B19:J19"/>
    <mergeCell ref="B12:J12"/>
    <mergeCell ref="B18:J18"/>
    <mergeCell ref="B16:J16"/>
    <mergeCell ref="B17:J17"/>
    <mergeCell ref="C1:H4"/>
    <mergeCell ref="B6:J6"/>
    <mergeCell ref="B8:J8"/>
    <mergeCell ref="B11:J11"/>
    <mergeCell ref="B13:J13"/>
    <mergeCell ref="C9:J9"/>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5"/>
  <sheetViews>
    <sheetView showGridLines="0" topLeftCell="A26" workbookViewId="0">
      <selection activeCell="C36" sqref="C36:C39"/>
    </sheetView>
  </sheetViews>
  <sheetFormatPr baseColWidth="10"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302" t="s">
        <v>189</v>
      </c>
      <c r="D1" s="303"/>
      <c r="E1" s="303"/>
      <c r="F1" s="303"/>
      <c r="G1" s="303"/>
      <c r="H1" s="303"/>
      <c r="I1" s="77" t="s">
        <v>1</v>
      </c>
      <c r="J1" s="78" t="s">
        <v>2</v>
      </c>
    </row>
    <row r="2" spans="1:10" ht="23.25" customHeight="1">
      <c r="A2" s="11"/>
      <c r="B2" s="79"/>
      <c r="C2" s="304"/>
      <c r="D2" s="304"/>
      <c r="E2" s="304"/>
      <c r="F2" s="304"/>
      <c r="G2" s="304"/>
      <c r="H2" s="304"/>
      <c r="I2" s="80" t="s">
        <v>3</v>
      </c>
      <c r="J2" s="81">
        <v>4</v>
      </c>
    </row>
    <row r="3" spans="1:10" ht="23.25" customHeight="1">
      <c r="A3" s="11"/>
      <c r="B3" s="79"/>
      <c r="C3" s="304"/>
      <c r="D3" s="304"/>
      <c r="E3" s="304"/>
      <c r="F3" s="304"/>
      <c r="G3" s="304"/>
      <c r="H3" s="304"/>
      <c r="I3" s="80" t="s">
        <v>4</v>
      </c>
      <c r="J3" s="179" t="s">
        <v>5</v>
      </c>
    </row>
    <row r="4" spans="1:10" ht="23.25" customHeight="1">
      <c r="A4" s="15"/>
      <c r="B4" s="82"/>
      <c r="C4" s="305"/>
      <c r="D4" s="305"/>
      <c r="E4" s="305"/>
      <c r="F4" s="305"/>
      <c r="G4" s="305"/>
      <c r="H4" s="305"/>
      <c r="I4" s="83" t="s">
        <v>6</v>
      </c>
      <c r="J4" s="180" t="s">
        <v>7</v>
      </c>
    </row>
    <row r="5" spans="1:10" ht="29.25" customHeight="1">
      <c r="A5" s="84"/>
      <c r="B5" s="85"/>
      <c r="C5" s="85"/>
      <c r="D5" s="85"/>
      <c r="E5" s="85"/>
      <c r="F5" s="85"/>
      <c r="G5" s="85"/>
      <c r="H5" s="85"/>
      <c r="I5" s="86"/>
      <c r="J5" s="87"/>
    </row>
    <row r="6" spans="1:10" ht="29.25" customHeight="1">
      <c r="A6" s="88" t="s">
        <v>127</v>
      </c>
      <c r="B6" s="297" t="s">
        <v>132</v>
      </c>
      <c r="C6" s="289"/>
      <c r="D6" s="289"/>
      <c r="E6" s="289"/>
      <c r="F6" s="289"/>
      <c r="G6" s="289"/>
      <c r="H6" s="289"/>
      <c r="I6" s="289"/>
      <c r="J6" s="289"/>
    </row>
    <row r="7" spans="1:10" ht="29.25" customHeight="1">
      <c r="A7" s="261" t="s">
        <v>190</v>
      </c>
      <c r="B7" s="300" t="s">
        <v>191</v>
      </c>
      <c r="C7" s="301"/>
      <c r="D7" s="301"/>
      <c r="E7" s="301"/>
      <c r="F7" s="301"/>
      <c r="G7" s="301"/>
      <c r="H7" s="301"/>
      <c r="I7" s="301"/>
      <c r="J7" s="301"/>
    </row>
    <row r="8" spans="1:10" ht="29.25" customHeight="1">
      <c r="A8" s="88" t="s">
        <v>192</v>
      </c>
      <c r="B8" s="297" t="s">
        <v>193</v>
      </c>
      <c r="C8" s="289"/>
      <c r="D8" s="289"/>
      <c r="E8" s="289"/>
      <c r="F8" s="289"/>
      <c r="G8" s="289"/>
      <c r="H8" s="289"/>
      <c r="I8" s="289"/>
      <c r="J8" s="289"/>
    </row>
    <row r="9" spans="1:10" ht="29.25" customHeight="1">
      <c r="A9" s="88" t="s">
        <v>194</v>
      </c>
      <c r="B9" s="90" t="s">
        <v>195</v>
      </c>
      <c r="C9" s="306" t="s">
        <v>196</v>
      </c>
      <c r="D9" s="307"/>
      <c r="E9" s="307"/>
      <c r="F9" s="307"/>
      <c r="G9" s="307"/>
      <c r="H9" s="307"/>
      <c r="I9" s="307"/>
      <c r="J9" s="308"/>
    </row>
    <row r="10" spans="1:10" ht="29.25" customHeight="1">
      <c r="A10" s="88" t="s">
        <v>197</v>
      </c>
      <c r="B10" s="297" t="s">
        <v>198</v>
      </c>
      <c r="C10" s="289"/>
      <c r="D10" s="289"/>
      <c r="E10" s="289"/>
      <c r="F10" s="289"/>
      <c r="G10" s="289"/>
      <c r="H10" s="289"/>
      <c r="I10" s="289"/>
      <c r="J10" s="289"/>
    </row>
    <row r="11" spans="1:10" ht="29.25" customHeight="1">
      <c r="A11" s="88" t="s">
        <v>199</v>
      </c>
      <c r="B11" s="297" t="s">
        <v>198</v>
      </c>
      <c r="C11" s="289"/>
      <c r="D11" s="289"/>
      <c r="E11" s="289"/>
      <c r="F11" s="289"/>
      <c r="G11" s="289"/>
      <c r="H11" s="289"/>
      <c r="I11" s="289"/>
      <c r="J11" s="289"/>
    </row>
    <row r="12" spans="1:10" ht="29.25" customHeight="1">
      <c r="A12" s="88" t="s">
        <v>200</v>
      </c>
      <c r="B12" s="297" t="s">
        <v>201</v>
      </c>
      <c r="C12" s="289"/>
      <c r="D12" s="289"/>
      <c r="E12" s="289"/>
      <c r="F12" s="289"/>
      <c r="G12" s="289"/>
      <c r="H12" s="289"/>
      <c r="I12" s="289"/>
      <c r="J12" s="289"/>
    </row>
    <row r="13" spans="1:10" ht="29.25" customHeight="1">
      <c r="A13" s="88" t="s">
        <v>202</v>
      </c>
      <c r="B13" s="297" t="s">
        <v>203</v>
      </c>
      <c r="C13" s="289"/>
      <c r="D13" s="289"/>
      <c r="E13" s="289"/>
      <c r="F13" s="289"/>
      <c r="G13" s="289"/>
      <c r="H13" s="289"/>
      <c r="I13" s="289"/>
      <c r="J13" s="289"/>
    </row>
    <row r="14" spans="1:10" ht="29.25" customHeight="1">
      <c r="A14" s="88" t="s">
        <v>204</v>
      </c>
      <c r="B14" s="306" t="s">
        <v>205</v>
      </c>
      <c r="C14" s="307"/>
      <c r="D14" s="307"/>
      <c r="E14" s="307"/>
      <c r="F14" s="307"/>
      <c r="G14" s="307"/>
      <c r="H14" s="307"/>
      <c r="I14" s="307"/>
      <c r="J14" s="308"/>
    </row>
    <row r="15" spans="1:10" ht="29.25" customHeight="1">
      <c r="A15" s="88" t="s">
        <v>206</v>
      </c>
      <c r="B15" s="297" t="s">
        <v>207</v>
      </c>
      <c r="C15" s="289"/>
      <c r="D15" s="289"/>
      <c r="E15" s="289"/>
      <c r="F15" s="289"/>
      <c r="G15" s="289"/>
      <c r="H15" s="289"/>
      <c r="I15" s="289"/>
      <c r="J15" s="289"/>
    </row>
    <row r="16" spans="1:10" ht="29.25" customHeight="1">
      <c r="A16" s="88" t="s">
        <v>208</v>
      </c>
      <c r="B16" s="297" t="s">
        <v>209</v>
      </c>
      <c r="C16" s="289"/>
      <c r="D16" s="289"/>
      <c r="E16" s="289"/>
      <c r="F16" s="289"/>
      <c r="G16" s="289"/>
      <c r="H16" s="289"/>
      <c r="I16" s="289"/>
      <c r="J16" s="289"/>
    </row>
    <row r="17" spans="1:10" ht="29.25" customHeight="1">
      <c r="A17" s="88" t="s">
        <v>210</v>
      </c>
      <c r="B17" s="297" t="s">
        <v>211</v>
      </c>
      <c r="C17" s="289"/>
      <c r="D17" s="289"/>
      <c r="E17" s="289"/>
      <c r="F17" s="289"/>
      <c r="G17" s="289"/>
      <c r="H17" s="289"/>
      <c r="I17" s="289"/>
      <c r="J17" s="289"/>
    </row>
    <row r="18" spans="1:10" ht="29.25" customHeight="1">
      <c r="A18" s="88" t="s">
        <v>212</v>
      </c>
      <c r="B18" s="288">
        <v>0</v>
      </c>
      <c r="C18" s="289"/>
      <c r="D18" s="289"/>
      <c r="E18" s="289"/>
      <c r="F18" s="290"/>
      <c r="G18" s="289"/>
      <c r="H18" s="289"/>
      <c r="I18" s="289"/>
      <c r="J18" s="289"/>
    </row>
    <row r="19" spans="1:10" ht="29.25" customHeight="1">
      <c r="A19" s="88" t="s">
        <v>213</v>
      </c>
      <c r="B19" s="297" t="s">
        <v>214</v>
      </c>
      <c r="C19" s="289"/>
      <c r="D19" s="289"/>
      <c r="E19" s="289"/>
      <c r="F19" s="289"/>
      <c r="G19" s="289"/>
      <c r="H19" s="289"/>
      <c r="I19" s="289"/>
      <c r="J19" s="289"/>
    </row>
    <row r="20" spans="1:10" ht="29.25" customHeight="1">
      <c r="A20" s="91"/>
      <c r="B20" s="92"/>
      <c r="C20" s="92"/>
      <c r="D20" s="92"/>
      <c r="E20" s="92"/>
      <c r="F20" s="92"/>
      <c r="G20" s="92"/>
      <c r="H20" s="93"/>
      <c r="I20" s="93"/>
      <c r="J20" s="94"/>
    </row>
    <row r="21" spans="1:10" ht="29.25" customHeight="1">
      <c r="A21" s="95"/>
      <c r="B21" s="298" t="s">
        <v>215</v>
      </c>
      <c r="C21" s="299"/>
      <c r="D21" s="299"/>
      <c r="E21" s="299"/>
      <c r="F21" s="299"/>
      <c r="G21" s="299"/>
      <c r="H21" s="97"/>
      <c r="I21" s="20"/>
      <c r="J21" s="14"/>
    </row>
    <row r="22" spans="1:10" ht="29.25" customHeight="1">
      <c r="A22" s="98"/>
      <c r="B22" s="99" t="s">
        <v>216</v>
      </c>
      <c r="C22" s="99" t="s">
        <v>217</v>
      </c>
      <c r="D22" s="99" t="s">
        <v>218</v>
      </c>
      <c r="E22" s="99" t="s">
        <v>219</v>
      </c>
      <c r="F22" s="99" t="s">
        <v>220</v>
      </c>
      <c r="G22" s="99" t="s">
        <v>221</v>
      </c>
      <c r="H22" s="97"/>
      <c r="I22" s="20"/>
      <c r="J22" s="14"/>
    </row>
    <row r="23" spans="1:10" ht="29.25" customHeight="1">
      <c r="A23" s="100" t="s">
        <v>222</v>
      </c>
      <c r="B23" s="129">
        <v>3</v>
      </c>
      <c r="C23" s="129">
        <v>3</v>
      </c>
      <c r="D23" s="129">
        <v>3</v>
      </c>
      <c r="E23" s="129">
        <v>3</v>
      </c>
      <c r="F23" s="129">
        <v>3</v>
      </c>
      <c r="G23" s="101">
        <f>SUM(B23:F23)</f>
        <v>15</v>
      </c>
      <c r="H23" s="97"/>
      <c r="I23" s="20"/>
      <c r="J23" s="14"/>
    </row>
    <row r="24" spans="1:10" ht="29.25" customHeight="1">
      <c r="A24" s="100" t="s">
        <v>223</v>
      </c>
      <c r="B24" s="188">
        <f>SUM(D30:D31)</f>
        <v>3</v>
      </c>
      <c r="C24" s="188">
        <f>SUM(D32:D35)</f>
        <v>3</v>
      </c>
      <c r="D24" s="188">
        <f>SUM(D36:D39)</f>
        <v>0</v>
      </c>
      <c r="E24" s="188">
        <f>SUM(D40:D43)</f>
        <v>0</v>
      </c>
      <c r="F24" s="188">
        <f>SUM(D44:D45)</f>
        <v>0</v>
      </c>
      <c r="G24" s="195">
        <f>SUM(B24:F24)</f>
        <v>6</v>
      </c>
      <c r="H24" s="97"/>
      <c r="I24" s="20"/>
      <c r="J24" s="14"/>
    </row>
    <row r="25" spans="1:10" ht="29.25" customHeight="1">
      <c r="A25" s="100" t="s">
        <v>224</v>
      </c>
      <c r="B25" s="103">
        <f>B24/B23</f>
        <v>1</v>
      </c>
      <c r="C25" s="103">
        <f>C24/C23</f>
        <v>1</v>
      </c>
      <c r="D25" s="103">
        <f>D24/D23</f>
        <v>0</v>
      </c>
      <c r="E25" s="103">
        <f>E24/E23</f>
        <v>0</v>
      </c>
      <c r="F25" s="103">
        <f>F24/F23</f>
        <v>0</v>
      </c>
      <c r="G25" s="104" t="s">
        <v>225</v>
      </c>
      <c r="H25" s="97"/>
      <c r="I25" s="20"/>
      <c r="J25" s="14"/>
    </row>
    <row r="26" spans="1:10" ht="29.25" customHeight="1">
      <c r="A26" s="100" t="s">
        <v>226</v>
      </c>
      <c r="B26" s="103">
        <f>B24/$G$23</f>
        <v>0.2</v>
      </c>
      <c r="C26" s="103">
        <f>(C24/$G$23)+B26</f>
        <v>0.4</v>
      </c>
      <c r="D26" s="103"/>
      <c r="E26" s="103"/>
      <c r="F26" s="103"/>
      <c r="G26" s="103">
        <f>MAX(B26:F26)</f>
        <v>0.4</v>
      </c>
      <c r="H26" s="97"/>
      <c r="I26" s="20"/>
      <c r="J26" s="14"/>
    </row>
    <row r="27" spans="1:10" ht="29.25" customHeight="1">
      <c r="A27" s="106"/>
      <c r="B27" s="92"/>
      <c r="C27" s="92"/>
      <c r="D27" s="92"/>
      <c r="E27" s="92"/>
      <c r="F27" s="92"/>
      <c r="G27" s="92"/>
      <c r="H27" s="107"/>
      <c r="I27" s="107"/>
      <c r="J27" s="108"/>
    </row>
    <row r="28" spans="1:10" ht="29.25" customHeight="1">
      <c r="A28" s="298" t="s">
        <v>227</v>
      </c>
      <c r="B28" s="299"/>
      <c r="C28" s="299"/>
      <c r="D28" s="299"/>
      <c r="E28" s="299"/>
      <c r="F28" s="299"/>
      <c r="G28" s="299"/>
      <c r="H28" s="299"/>
      <c r="I28" s="299"/>
      <c r="J28" s="299"/>
    </row>
    <row r="29" spans="1:10" ht="30" customHeight="1">
      <c r="A29" s="96" t="s">
        <v>228</v>
      </c>
      <c r="B29" s="96" t="s">
        <v>229</v>
      </c>
      <c r="C29" s="96" t="s">
        <v>230</v>
      </c>
      <c r="D29" s="96" t="s">
        <v>231</v>
      </c>
      <c r="E29" s="96" t="s">
        <v>232</v>
      </c>
      <c r="F29" s="298" t="s">
        <v>233</v>
      </c>
      <c r="G29" s="299"/>
      <c r="H29" s="299"/>
      <c r="I29" s="298" t="s">
        <v>234</v>
      </c>
      <c r="J29" s="299"/>
    </row>
    <row r="30" spans="1:10" ht="30" customHeight="1">
      <c r="A30" s="109">
        <v>2024</v>
      </c>
      <c r="B30" s="110" t="s">
        <v>235</v>
      </c>
      <c r="C30" s="194">
        <v>2</v>
      </c>
      <c r="D30" s="189">
        <v>2</v>
      </c>
      <c r="E30" s="192">
        <f>IFERROR(IF(D30/C30&gt;100%,100%,D30/C30),0)</f>
        <v>1</v>
      </c>
      <c r="F30" s="285" t="s">
        <v>236</v>
      </c>
      <c r="G30" s="286"/>
      <c r="H30" s="287"/>
      <c r="I30" s="294" t="s">
        <v>237</v>
      </c>
      <c r="J30" s="284"/>
    </row>
    <row r="31" spans="1:10" ht="30" customHeight="1">
      <c r="A31" s="109">
        <v>2024</v>
      </c>
      <c r="B31" s="110" t="s">
        <v>238</v>
      </c>
      <c r="C31" s="194">
        <v>1</v>
      </c>
      <c r="D31" s="189">
        <v>1</v>
      </c>
      <c r="E31" s="192">
        <f t="shared" ref="E31:E45" si="0">IFERROR(IF(D31/C31&gt;100%,100%,D31/C31),0)</f>
        <v>1</v>
      </c>
      <c r="F31" s="285" t="s">
        <v>239</v>
      </c>
      <c r="G31" s="286"/>
      <c r="H31" s="287"/>
      <c r="I31" s="294" t="s">
        <v>237</v>
      </c>
      <c r="J31" s="284"/>
    </row>
    <row r="32" spans="1:10" ht="30" customHeight="1">
      <c r="A32" s="109">
        <v>2025</v>
      </c>
      <c r="B32" s="110" t="s">
        <v>240</v>
      </c>
      <c r="C32" s="194">
        <v>1</v>
      </c>
      <c r="D32" s="189">
        <v>1</v>
      </c>
      <c r="E32" s="192">
        <f t="shared" si="0"/>
        <v>1</v>
      </c>
      <c r="F32" s="285" t="s">
        <v>241</v>
      </c>
      <c r="G32" s="286"/>
      <c r="H32" s="287"/>
      <c r="I32" s="294" t="s">
        <v>237</v>
      </c>
      <c r="J32" s="284"/>
    </row>
    <row r="33" spans="1:10" ht="18.75" customHeight="1">
      <c r="A33" s="109">
        <v>2025</v>
      </c>
      <c r="B33" s="110" t="s">
        <v>242</v>
      </c>
      <c r="C33" s="194">
        <v>0</v>
      </c>
      <c r="D33" s="189">
        <v>0</v>
      </c>
      <c r="E33" s="192">
        <f t="shared" si="0"/>
        <v>0</v>
      </c>
      <c r="F33" s="285" t="s">
        <v>243</v>
      </c>
      <c r="G33" s="286"/>
      <c r="H33" s="287"/>
      <c r="I33" s="294" t="s">
        <v>243</v>
      </c>
      <c r="J33" s="284"/>
    </row>
    <row r="34" spans="1:10" ht="39" customHeight="1">
      <c r="A34" s="109">
        <v>2025</v>
      </c>
      <c r="B34" s="110" t="s">
        <v>235</v>
      </c>
      <c r="C34" s="194">
        <v>1</v>
      </c>
      <c r="D34" s="234">
        <v>1</v>
      </c>
      <c r="E34" s="231">
        <f t="shared" si="0"/>
        <v>1</v>
      </c>
      <c r="F34" s="291" t="s">
        <v>244</v>
      </c>
      <c r="G34" s="292"/>
      <c r="H34" s="293"/>
      <c r="I34" s="295" t="s">
        <v>237</v>
      </c>
      <c r="J34" s="296"/>
    </row>
    <row r="35" spans="1:10" ht="38.25" customHeight="1">
      <c r="A35" s="109">
        <v>2025</v>
      </c>
      <c r="B35" s="110" t="s">
        <v>238</v>
      </c>
      <c r="C35" s="194">
        <v>1</v>
      </c>
      <c r="D35" s="234">
        <v>1</v>
      </c>
      <c r="E35" s="192">
        <f t="shared" si="0"/>
        <v>1</v>
      </c>
      <c r="F35" s="285" t="s">
        <v>245</v>
      </c>
      <c r="G35" s="286"/>
      <c r="H35" s="287"/>
      <c r="I35" s="283" t="s">
        <v>237</v>
      </c>
      <c r="J35" s="284"/>
    </row>
    <row r="36" spans="1:10" ht="18.75" customHeight="1">
      <c r="A36" s="109">
        <v>2026</v>
      </c>
      <c r="B36" s="110" t="s">
        <v>240</v>
      </c>
      <c r="C36" s="184">
        <v>1</v>
      </c>
      <c r="D36" s="71"/>
      <c r="E36" s="192">
        <f t="shared" si="0"/>
        <v>0</v>
      </c>
      <c r="F36" s="285"/>
      <c r="G36" s="286"/>
      <c r="H36" s="287"/>
      <c r="I36" s="283"/>
      <c r="J36" s="284"/>
    </row>
    <row r="37" spans="1:10" ht="18.75" customHeight="1">
      <c r="A37" s="109">
        <v>2026</v>
      </c>
      <c r="B37" s="110" t="s">
        <v>242</v>
      </c>
      <c r="C37" s="184">
        <v>0</v>
      </c>
      <c r="D37" s="71"/>
      <c r="E37" s="192">
        <f t="shared" si="0"/>
        <v>0</v>
      </c>
      <c r="F37" s="285"/>
      <c r="G37" s="286"/>
      <c r="H37" s="287"/>
      <c r="I37" s="283"/>
      <c r="J37" s="284"/>
    </row>
    <row r="38" spans="1:10" ht="18.75" customHeight="1">
      <c r="A38" s="109">
        <v>2026</v>
      </c>
      <c r="B38" s="110" t="s">
        <v>235</v>
      </c>
      <c r="C38" s="184">
        <v>1</v>
      </c>
      <c r="D38" s="71"/>
      <c r="E38" s="192">
        <f t="shared" si="0"/>
        <v>0</v>
      </c>
      <c r="F38" s="285"/>
      <c r="G38" s="286"/>
      <c r="H38" s="287"/>
      <c r="I38" s="283"/>
      <c r="J38" s="284"/>
    </row>
    <row r="39" spans="1:10" ht="18.75" customHeight="1">
      <c r="A39" s="109">
        <v>2026</v>
      </c>
      <c r="B39" s="110" t="s">
        <v>238</v>
      </c>
      <c r="C39" s="184">
        <v>1</v>
      </c>
      <c r="D39" s="71"/>
      <c r="E39" s="192">
        <f t="shared" si="0"/>
        <v>0</v>
      </c>
      <c r="F39" s="285"/>
      <c r="G39" s="286"/>
      <c r="H39" s="287"/>
      <c r="I39" s="283"/>
      <c r="J39" s="284"/>
    </row>
    <row r="40" spans="1:10" ht="18.75" customHeight="1">
      <c r="A40" s="109">
        <v>2027</v>
      </c>
      <c r="B40" s="110" t="s">
        <v>240</v>
      </c>
      <c r="C40" s="184"/>
      <c r="D40" s="113"/>
      <c r="E40" s="192">
        <f t="shared" si="0"/>
        <v>0</v>
      </c>
      <c r="F40" s="285"/>
      <c r="G40" s="286"/>
      <c r="H40" s="287"/>
      <c r="I40" s="283"/>
      <c r="J40" s="284"/>
    </row>
    <row r="41" spans="1:10" ht="18.75" customHeight="1">
      <c r="A41" s="109">
        <v>2027</v>
      </c>
      <c r="B41" s="110" t="s">
        <v>242</v>
      </c>
      <c r="C41" s="184"/>
      <c r="D41" s="71"/>
      <c r="E41" s="192">
        <f t="shared" si="0"/>
        <v>0</v>
      </c>
      <c r="F41" s="285"/>
      <c r="G41" s="286"/>
      <c r="H41" s="287"/>
      <c r="I41" s="283"/>
      <c r="J41" s="284"/>
    </row>
    <row r="42" spans="1:10" ht="18.75" customHeight="1">
      <c r="A42" s="109">
        <v>2027</v>
      </c>
      <c r="B42" s="110" t="s">
        <v>235</v>
      </c>
      <c r="C42" s="184"/>
      <c r="D42" s="71"/>
      <c r="E42" s="192">
        <f t="shared" si="0"/>
        <v>0</v>
      </c>
      <c r="F42" s="285"/>
      <c r="G42" s="286"/>
      <c r="H42" s="287"/>
      <c r="I42" s="283"/>
      <c r="J42" s="284"/>
    </row>
    <row r="43" spans="1:10" ht="18.75" customHeight="1">
      <c r="A43" s="109">
        <v>2027</v>
      </c>
      <c r="B43" s="110" t="s">
        <v>238</v>
      </c>
      <c r="C43" s="184"/>
      <c r="D43" s="71"/>
      <c r="E43" s="192">
        <f t="shared" si="0"/>
        <v>0</v>
      </c>
      <c r="F43" s="285"/>
      <c r="G43" s="286"/>
      <c r="H43" s="287"/>
      <c r="I43" s="283"/>
      <c r="J43" s="284"/>
    </row>
    <row r="44" spans="1:10" ht="18.75" customHeight="1">
      <c r="A44" s="109">
        <v>2028</v>
      </c>
      <c r="B44" s="110" t="s">
        <v>240</v>
      </c>
      <c r="C44" s="184"/>
      <c r="D44" s="71"/>
      <c r="E44" s="192">
        <f t="shared" si="0"/>
        <v>0</v>
      </c>
      <c r="F44" s="285"/>
      <c r="G44" s="286"/>
      <c r="H44" s="287"/>
      <c r="I44" s="283"/>
      <c r="J44" s="284"/>
    </row>
    <row r="45" spans="1:10" ht="18.75" customHeight="1">
      <c r="A45" s="109">
        <v>2028</v>
      </c>
      <c r="B45" s="110" t="s">
        <v>242</v>
      </c>
      <c r="C45" s="184"/>
      <c r="D45" s="113"/>
      <c r="E45" s="192">
        <f t="shared" si="0"/>
        <v>0</v>
      </c>
      <c r="F45" s="285"/>
      <c r="G45" s="286"/>
      <c r="H45" s="287"/>
      <c r="I45" s="283"/>
      <c r="J45" s="284"/>
    </row>
  </sheetData>
  <mergeCells count="51">
    <mergeCell ref="B7:J7"/>
    <mergeCell ref="I35:J35"/>
    <mergeCell ref="C1:H4"/>
    <mergeCell ref="C9:J9"/>
    <mergeCell ref="B13:J13"/>
    <mergeCell ref="B6:J6"/>
    <mergeCell ref="F29:H29"/>
    <mergeCell ref="I29:J29"/>
    <mergeCell ref="B8:J8"/>
    <mergeCell ref="B10:J10"/>
    <mergeCell ref="B11:J11"/>
    <mergeCell ref="B12:J12"/>
    <mergeCell ref="B14:J14"/>
    <mergeCell ref="B15:J15"/>
    <mergeCell ref="B16:J16"/>
    <mergeCell ref="B17:J17"/>
    <mergeCell ref="B18:J18"/>
    <mergeCell ref="F34:H34"/>
    <mergeCell ref="I30:J30"/>
    <mergeCell ref="I31:J31"/>
    <mergeCell ref="I32:J32"/>
    <mergeCell ref="I33:J33"/>
    <mergeCell ref="I34:J34"/>
    <mergeCell ref="B19:J19"/>
    <mergeCell ref="B21:G21"/>
    <mergeCell ref="A28:J28"/>
    <mergeCell ref="F30:H30"/>
    <mergeCell ref="F31:H31"/>
    <mergeCell ref="F32:H32"/>
    <mergeCell ref="F33:H33"/>
    <mergeCell ref="F45:H45"/>
    <mergeCell ref="F40:H40"/>
    <mergeCell ref="F41:H41"/>
    <mergeCell ref="I42:J42"/>
    <mergeCell ref="I43:J43"/>
    <mergeCell ref="I44:J44"/>
    <mergeCell ref="I45:J45"/>
    <mergeCell ref="F42:H42"/>
    <mergeCell ref="I40:J40"/>
    <mergeCell ref="I41:J41"/>
    <mergeCell ref="F43:H43"/>
    <mergeCell ref="F44:H44"/>
    <mergeCell ref="I36:J36"/>
    <mergeCell ref="F37:H37"/>
    <mergeCell ref="F38:H38"/>
    <mergeCell ref="F39:H39"/>
    <mergeCell ref="F35:H35"/>
    <mergeCell ref="F36:H36"/>
    <mergeCell ref="I37:J37"/>
    <mergeCell ref="I38:J38"/>
    <mergeCell ref="I39:J39"/>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C24"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topLeftCell="D11" workbookViewId="0">
      <selection activeCell="N20" sqref="N20"/>
    </sheetView>
  </sheetViews>
  <sheetFormatPr baseColWidth="10"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6"/>
      <c r="B1" s="207"/>
      <c r="C1" s="208"/>
      <c r="D1" s="441" t="s">
        <v>674</v>
      </c>
      <c r="E1" s="442"/>
      <c r="F1" s="442"/>
      <c r="G1" s="442"/>
      <c r="H1" s="442"/>
      <c r="I1" s="442"/>
      <c r="J1" s="442"/>
      <c r="K1" s="209" t="s">
        <v>1</v>
      </c>
      <c r="L1" s="210" t="s">
        <v>2</v>
      </c>
    </row>
    <row r="2" spans="1:13" ht="22.5" customHeight="1">
      <c r="A2" s="211"/>
      <c r="B2" s="142"/>
      <c r="C2" s="143"/>
      <c r="D2" s="304"/>
      <c r="E2" s="304"/>
      <c r="F2" s="304"/>
      <c r="G2" s="304"/>
      <c r="H2" s="304"/>
      <c r="I2" s="304"/>
      <c r="J2" s="304"/>
      <c r="K2" s="144" t="s">
        <v>3</v>
      </c>
      <c r="L2" s="212">
        <v>3</v>
      </c>
    </row>
    <row r="3" spans="1:13" ht="22.5" customHeight="1">
      <c r="A3" s="211"/>
      <c r="B3" s="142"/>
      <c r="C3" s="143"/>
      <c r="D3" s="304"/>
      <c r="E3" s="304"/>
      <c r="F3" s="304"/>
      <c r="G3" s="304"/>
      <c r="H3" s="304"/>
      <c r="I3" s="304"/>
      <c r="J3" s="304"/>
      <c r="K3" s="144" t="s">
        <v>4</v>
      </c>
      <c r="L3" s="213" t="s">
        <v>5</v>
      </c>
    </row>
    <row r="4" spans="1:13" ht="22.5" customHeight="1" thickBot="1">
      <c r="A4" s="214"/>
      <c r="B4" s="215"/>
      <c r="C4" s="216"/>
      <c r="D4" s="443"/>
      <c r="E4" s="443"/>
      <c r="F4" s="443"/>
      <c r="G4" s="443"/>
      <c r="H4" s="443"/>
      <c r="I4" s="443"/>
      <c r="J4" s="443"/>
      <c r="K4" s="217" t="s">
        <v>6</v>
      </c>
      <c r="L4" s="218" t="s">
        <v>7</v>
      </c>
    </row>
    <row r="5" spans="1:13" ht="15" customHeight="1">
      <c r="A5" s="143"/>
      <c r="B5" s="143"/>
      <c r="C5" s="143"/>
      <c r="D5" s="143"/>
      <c r="E5" s="143"/>
      <c r="F5" s="143"/>
      <c r="G5" s="143"/>
      <c r="H5" s="143"/>
      <c r="I5" s="143"/>
      <c r="J5" s="143"/>
      <c r="K5" s="143"/>
      <c r="L5" s="143"/>
    </row>
    <row r="6" spans="1:13" ht="15" customHeight="1">
      <c r="A6" s="435" t="s">
        <v>675</v>
      </c>
      <c r="B6" s="435" t="s">
        <v>192</v>
      </c>
      <c r="C6" s="435" t="s">
        <v>16</v>
      </c>
      <c r="D6" s="435" t="s">
        <v>194</v>
      </c>
      <c r="E6" s="444" t="s">
        <v>676</v>
      </c>
      <c r="F6" s="446" t="s">
        <v>226</v>
      </c>
      <c r="G6" s="447"/>
      <c r="H6" s="447"/>
      <c r="I6" s="447"/>
      <c r="J6" s="447"/>
      <c r="K6" s="435" t="s">
        <v>677</v>
      </c>
      <c r="L6" s="435" t="s">
        <v>678</v>
      </c>
    </row>
    <row r="7" spans="1:13" ht="47.25" customHeight="1">
      <c r="A7" s="436"/>
      <c r="B7" s="436"/>
      <c r="C7" s="436"/>
      <c r="D7" s="436"/>
      <c r="E7" s="445"/>
      <c r="F7" s="99" t="s">
        <v>216</v>
      </c>
      <c r="G7" s="99" t="s">
        <v>217</v>
      </c>
      <c r="H7" s="99" t="s">
        <v>218</v>
      </c>
      <c r="I7" s="99" t="s">
        <v>219</v>
      </c>
      <c r="J7" s="99" t="s">
        <v>220</v>
      </c>
      <c r="K7" s="436"/>
      <c r="L7" s="436"/>
    </row>
    <row r="8" spans="1:13" ht="15.75" customHeight="1">
      <c r="A8" s="428">
        <v>1</v>
      </c>
      <c r="B8" s="438" t="s">
        <v>679</v>
      </c>
      <c r="C8" s="145" t="s">
        <v>680</v>
      </c>
      <c r="D8" s="146" t="s">
        <v>196</v>
      </c>
      <c r="E8" s="147">
        <v>3.7037037037037E-2</v>
      </c>
      <c r="F8" s="147">
        <f>'3.1.1 OAC EM'!B26</f>
        <v>0.2</v>
      </c>
      <c r="G8" s="147">
        <f>'3.1.1 OAC EM'!C26</f>
        <v>0.4</v>
      </c>
      <c r="H8" s="147"/>
      <c r="I8" s="147"/>
      <c r="J8" s="147"/>
      <c r="K8" s="197">
        <f>IFERROR(MAX(F8:J8)*E8,0)</f>
        <v>1.4814814814814802E-2</v>
      </c>
      <c r="L8" s="426">
        <f>SUM(K8:K10)</f>
        <v>4.259259259259255E-2</v>
      </c>
      <c r="M8" s="1" t="s">
        <v>214</v>
      </c>
    </row>
    <row r="9" spans="1:13" ht="15.75" customHeight="1">
      <c r="A9" s="429"/>
      <c r="B9" s="439"/>
      <c r="C9" s="145" t="s">
        <v>681</v>
      </c>
      <c r="D9" s="146" t="s">
        <v>247</v>
      </c>
      <c r="E9" s="147">
        <v>3.7037037037037E-2</v>
      </c>
      <c r="F9" s="147">
        <f>'3.1.2 OAC DCE'!B26</f>
        <v>0.125</v>
      </c>
      <c r="G9" s="147">
        <f>'3.1.2 OAC DCE'!C26</f>
        <v>0.375</v>
      </c>
      <c r="H9" s="147"/>
      <c r="I9" s="147"/>
      <c r="J9" s="147"/>
      <c r="K9" s="197">
        <f>IFERROR(MAX(F9:J9)*E9,0)</f>
        <v>1.3888888888888874E-2</v>
      </c>
      <c r="L9" s="426"/>
      <c r="M9" s="1" t="s">
        <v>253</v>
      </c>
    </row>
    <row r="10" spans="1:13" ht="15.75" customHeight="1">
      <c r="A10" s="437"/>
      <c r="B10" s="440"/>
      <c r="C10" s="145" t="s">
        <v>265</v>
      </c>
      <c r="D10" s="146" t="s">
        <v>266</v>
      </c>
      <c r="E10" s="147">
        <v>3.7037037037037E-2</v>
      </c>
      <c r="F10" s="147">
        <f>'3.1.3 SGGD LAB'!B26</f>
        <v>0.125</v>
      </c>
      <c r="G10" s="147">
        <f>'3.1.3 SGGD LAB'!C26</f>
        <v>0.375</v>
      </c>
      <c r="H10" s="147"/>
      <c r="I10" s="147"/>
      <c r="J10" s="147"/>
      <c r="K10" s="197">
        <f t="shared" ref="K10:K33" si="0">IFERROR(MAX(F10:J10)*E10,0)</f>
        <v>1.3888888888888874E-2</v>
      </c>
      <c r="L10" s="426"/>
      <c r="M10" s="1" t="s">
        <v>253</v>
      </c>
    </row>
    <row r="11" spans="1:13" ht="15.75" customHeight="1">
      <c r="A11" s="428">
        <v>2</v>
      </c>
      <c r="B11" s="431" t="s">
        <v>682</v>
      </c>
      <c r="C11" s="145" t="s">
        <v>683</v>
      </c>
      <c r="D11" s="146" t="s">
        <v>288</v>
      </c>
      <c r="E11" s="147">
        <v>3.7037037037037E-2</v>
      </c>
      <c r="F11" s="147">
        <f>'3.2.1 DCDS ED'!B26</f>
        <v>0.33329999999999999</v>
      </c>
      <c r="G11" s="147">
        <f>'3.2.1 DCDS ED'!C26</f>
        <v>1</v>
      </c>
      <c r="H11" s="147" t="s">
        <v>225</v>
      </c>
      <c r="I11" s="147" t="s">
        <v>225</v>
      </c>
      <c r="J11" s="147" t="s">
        <v>225</v>
      </c>
      <c r="K11" s="197">
        <f t="shared" si="0"/>
        <v>3.7037037037037E-2</v>
      </c>
      <c r="L11" s="426">
        <f>SUM(K11:K16)</f>
        <v>9.9074074074073953E-2</v>
      </c>
      <c r="M11" s="1" t="s">
        <v>253</v>
      </c>
    </row>
    <row r="12" spans="1:13" ht="15.75" customHeight="1">
      <c r="A12" s="429"/>
      <c r="B12" s="432"/>
      <c r="C12" s="145" t="s">
        <v>684</v>
      </c>
      <c r="D12" s="146" t="s">
        <v>313</v>
      </c>
      <c r="E12" s="147">
        <v>3.7037037037037E-2</v>
      </c>
      <c r="F12" s="147">
        <f>'3.2.2 DAE EAD'!B26</f>
        <v>0</v>
      </c>
      <c r="G12" s="147">
        <f>'3.2.2 DAE EAD'!C26</f>
        <v>0.2</v>
      </c>
      <c r="H12" s="147"/>
      <c r="I12" s="147"/>
      <c r="J12" s="147"/>
      <c r="K12" s="197">
        <f t="shared" si="0"/>
        <v>7.4074074074074008E-3</v>
      </c>
      <c r="L12" s="426"/>
      <c r="M12" s="1" t="s">
        <v>214</v>
      </c>
    </row>
    <row r="13" spans="1:13" ht="15.75" customHeight="1">
      <c r="A13" s="429"/>
      <c r="B13" s="432"/>
      <c r="C13" s="145" t="s">
        <v>685</v>
      </c>
      <c r="D13" s="146" t="s">
        <v>328</v>
      </c>
      <c r="E13" s="147">
        <v>3.7037037037037E-2</v>
      </c>
      <c r="F13" s="147">
        <f>'3.2.3 DDH SDH'!B26</f>
        <v>0.125</v>
      </c>
      <c r="G13" s="147">
        <f>'3.2.3 DDH SDH'!C26</f>
        <v>0.375</v>
      </c>
      <c r="H13" s="147"/>
      <c r="I13" s="147"/>
      <c r="J13" s="147"/>
      <c r="K13" s="197">
        <f t="shared" si="0"/>
        <v>1.3888888888888874E-2</v>
      </c>
      <c r="L13" s="426"/>
      <c r="M13" s="1" t="s">
        <v>253</v>
      </c>
    </row>
    <row r="14" spans="1:13" ht="15.75" customHeight="1">
      <c r="A14" s="429"/>
      <c r="B14" s="432"/>
      <c r="C14" s="145" t="s">
        <v>686</v>
      </c>
      <c r="D14" s="146" t="s">
        <v>348</v>
      </c>
      <c r="E14" s="147">
        <v>3.7037037037037E-2</v>
      </c>
      <c r="F14" s="147">
        <f>'3.2.4 SAR SEN'!B26</f>
        <v>0.125</v>
      </c>
      <c r="G14" s="147">
        <f>'3.2.4 SAR SEN'!C26</f>
        <v>0.35</v>
      </c>
      <c r="H14" s="147"/>
      <c r="I14" s="147"/>
      <c r="J14" s="147"/>
      <c r="K14" s="197">
        <f t="shared" si="0"/>
        <v>1.2962962962962949E-2</v>
      </c>
      <c r="L14" s="426"/>
      <c r="M14" s="1" t="s">
        <v>253</v>
      </c>
    </row>
    <row r="15" spans="1:13" ht="15.75" customHeight="1">
      <c r="A15" s="429"/>
      <c r="B15" s="432"/>
      <c r="C15" s="145" t="s">
        <v>687</v>
      </c>
      <c r="D15" s="146" t="s">
        <v>369</v>
      </c>
      <c r="E15" s="147">
        <v>3.7037037037037E-2</v>
      </c>
      <c r="F15" s="147">
        <f>'3.2.5 DDH ADH'!B26</f>
        <v>0.125</v>
      </c>
      <c r="G15" s="147">
        <f>'3.2.5 DDH ADH'!C26</f>
        <v>0.375</v>
      </c>
      <c r="H15" s="147"/>
      <c r="I15" s="147"/>
      <c r="J15" s="147"/>
      <c r="K15" s="197">
        <f t="shared" si="0"/>
        <v>1.3888888888888874E-2</v>
      </c>
      <c r="L15" s="426"/>
      <c r="M15" s="1" t="s">
        <v>253</v>
      </c>
    </row>
    <row r="16" spans="1:13" ht="15.75" customHeight="1">
      <c r="A16" s="437"/>
      <c r="B16" s="434"/>
      <c r="C16" s="145" t="s">
        <v>688</v>
      </c>
      <c r="D16" s="146" t="s">
        <v>383</v>
      </c>
      <c r="E16" s="147">
        <v>3.7037037037037E-2</v>
      </c>
      <c r="F16" s="147">
        <f>'3.2.6 DDH FDH'!B26</f>
        <v>0.125</v>
      </c>
      <c r="G16" s="147">
        <f>'3.2.6 DDH FDH'!C26</f>
        <v>0.375</v>
      </c>
      <c r="H16" s="147"/>
      <c r="I16" s="147"/>
      <c r="J16" s="147"/>
      <c r="K16" s="197">
        <f t="shared" si="0"/>
        <v>1.3888888888888874E-2</v>
      </c>
      <c r="L16" s="426"/>
      <c r="M16" s="1" t="s">
        <v>253</v>
      </c>
    </row>
    <row r="17" spans="1:13" ht="15.75" customHeight="1">
      <c r="A17" s="428">
        <v>3</v>
      </c>
      <c r="B17" s="431" t="s">
        <v>689</v>
      </c>
      <c r="C17" s="145" t="s">
        <v>690</v>
      </c>
      <c r="D17" s="146" t="s">
        <v>399</v>
      </c>
      <c r="E17" s="147">
        <v>3.7037037037037E-2</v>
      </c>
      <c r="F17" s="147">
        <f>'3.3.1 DTI PETI'!B26</f>
        <v>0.33333333333333331</v>
      </c>
      <c r="G17" s="147">
        <f>'3.3.1 DTI PETI'!C26</f>
        <v>1</v>
      </c>
      <c r="H17" s="147" t="s">
        <v>225</v>
      </c>
      <c r="I17" s="147" t="s">
        <v>225</v>
      </c>
      <c r="J17" s="147" t="s">
        <v>225</v>
      </c>
      <c r="K17" s="197">
        <f t="shared" si="0"/>
        <v>3.7037037037037E-2</v>
      </c>
      <c r="L17" s="426">
        <f>SUM(K17:K23)</f>
        <v>0.17001089324618721</v>
      </c>
      <c r="M17" s="1" t="s">
        <v>214</v>
      </c>
    </row>
    <row r="18" spans="1:13" ht="15.75" customHeight="1">
      <c r="A18" s="429"/>
      <c r="B18" s="432"/>
      <c r="C18" s="145" t="s">
        <v>691</v>
      </c>
      <c r="D18" s="178" t="s">
        <v>417</v>
      </c>
      <c r="E18" s="147">
        <v>3.7037037037037E-2</v>
      </c>
      <c r="F18" s="147">
        <f>'3.3.2 DJ NOR'!B26</f>
        <v>0</v>
      </c>
      <c r="G18" s="147">
        <f>'3.3.2 DJ NOR'!C26</f>
        <v>1</v>
      </c>
      <c r="H18" s="147"/>
      <c r="I18" s="147"/>
      <c r="J18" s="147"/>
      <c r="K18" s="197">
        <f t="shared" si="0"/>
        <v>3.7037037037037E-2</v>
      </c>
      <c r="L18" s="426"/>
      <c r="M18" s="1" t="s">
        <v>214</v>
      </c>
    </row>
    <row r="19" spans="1:13" ht="15.75" customHeight="1">
      <c r="A19" s="429"/>
      <c r="B19" s="432"/>
      <c r="C19" s="145" t="s">
        <v>692</v>
      </c>
      <c r="D19" s="178" t="s">
        <v>429</v>
      </c>
      <c r="E19" s="147">
        <v>3.7037037037037E-2</v>
      </c>
      <c r="F19" s="147">
        <f>'3.3.3 DJ DEF'!B26</f>
        <v>0</v>
      </c>
      <c r="G19" s="147">
        <f>'3.3.3 DJ DEF'!C26</f>
        <v>1</v>
      </c>
      <c r="H19" s="147"/>
      <c r="I19" s="147"/>
      <c r="J19" s="147"/>
      <c r="K19" s="197">
        <f t="shared" si="0"/>
        <v>3.7037037037037E-2</v>
      </c>
      <c r="L19" s="426"/>
      <c r="M19" s="1" t="s">
        <v>214</v>
      </c>
    </row>
    <row r="20" spans="1:13" ht="15.75" customHeight="1">
      <c r="A20" s="429"/>
      <c r="B20" s="432"/>
      <c r="C20" s="145" t="s">
        <v>693</v>
      </c>
      <c r="D20" s="146" t="s">
        <v>439</v>
      </c>
      <c r="E20" s="147">
        <v>3.7037037037037E-2</v>
      </c>
      <c r="F20" s="147">
        <f>'3.3.4 OAP GA'!B26</f>
        <v>0</v>
      </c>
      <c r="G20" s="147">
        <f>'3.3.4 OAP GA'!C26</f>
        <v>0.25</v>
      </c>
      <c r="H20" s="147"/>
      <c r="I20" s="147"/>
      <c r="J20" s="147"/>
      <c r="K20" s="197">
        <f t="shared" si="0"/>
        <v>9.2592592592592501E-3</v>
      </c>
      <c r="L20" s="426"/>
      <c r="M20" s="1" t="s">
        <v>447</v>
      </c>
    </row>
    <row r="21" spans="1:13" ht="15.75" customHeight="1">
      <c r="A21" s="429"/>
      <c r="B21" s="432"/>
      <c r="C21" s="145" t="s">
        <v>694</v>
      </c>
      <c r="D21" s="146" t="s">
        <v>457</v>
      </c>
      <c r="E21" s="147">
        <v>3.7037037037037E-2</v>
      </c>
      <c r="F21" s="147">
        <f>'3.3.5 OAP SG'!B26</f>
        <v>0.14000000000000001</v>
      </c>
      <c r="G21" s="147">
        <f>'3.3.5 OAP SG'!C26</f>
        <v>0.57999999999999996</v>
      </c>
      <c r="H21" s="147"/>
      <c r="I21" s="147"/>
      <c r="J21" s="147"/>
      <c r="K21" s="197">
        <f t="shared" si="0"/>
        <v>2.1481481481481459E-2</v>
      </c>
      <c r="L21" s="426"/>
      <c r="M21" s="1" t="s">
        <v>447</v>
      </c>
    </row>
    <row r="22" spans="1:13" ht="15.75" customHeight="1">
      <c r="A22" s="429"/>
      <c r="B22" s="432"/>
      <c r="C22" s="145" t="s">
        <v>695</v>
      </c>
      <c r="D22" s="146" t="s">
        <v>473</v>
      </c>
      <c r="E22" s="147">
        <v>3.7037037037037E-2</v>
      </c>
      <c r="F22" s="147">
        <f>'3.3.6 SGI SAC DP'!B26</f>
        <v>9.5588235294117641E-2</v>
      </c>
      <c r="G22" s="147">
        <f>'3.3.6 SGI SAC DP'!C26</f>
        <v>0.36029411764705882</v>
      </c>
      <c r="H22" s="147"/>
      <c r="I22" s="147"/>
      <c r="J22" s="147"/>
      <c r="K22" s="197">
        <f t="shared" si="0"/>
        <v>1.3344226579520684E-2</v>
      </c>
      <c r="L22" s="426"/>
      <c r="M22" s="1" t="s">
        <v>214</v>
      </c>
    </row>
    <row r="23" spans="1:13" ht="15.75" customHeight="1">
      <c r="A23" s="437"/>
      <c r="B23" s="434"/>
      <c r="C23" s="145" t="s">
        <v>696</v>
      </c>
      <c r="D23" s="146" t="s">
        <v>488</v>
      </c>
      <c r="E23" s="147">
        <v>3.7037037037037E-2</v>
      </c>
      <c r="F23" s="147">
        <f>'3.3.7 SGI SAC TRA'!B26</f>
        <v>0.2</v>
      </c>
      <c r="G23" s="147">
        <f>'3.3.7 SGI SAC TRA'!C26</f>
        <v>0.4</v>
      </c>
      <c r="H23" s="147"/>
      <c r="I23" s="147"/>
      <c r="J23" s="147"/>
      <c r="K23" s="197">
        <f t="shared" si="0"/>
        <v>1.4814814814814802E-2</v>
      </c>
      <c r="L23" s="426"/>
      <c r="M23" s="1" t="s">
        <v>214</v>
      </c>
    </row>
    <row r="24" spans="1:13" ht="15.75" customHeight="1">
      <c r="A24" s="428">
        <v>4</v>
      </c>
      <c r="B24" s="431" t="s">
        <v>697</v>
      </c>
      <c r="C24" s="145" t="s">
        <v>698</v>
      </c>
      <c r="D24" s="146" t="s">
        <v>501</v>
      </c>
      <c r="E24" s="147">
        <v>3.7037037037037E-2</v>
      </c>
      <c r="F24" s="147">
        <f>'3.4.1 DGDL POL PUB'!B26</f>
        <v>0.1</v>
      </c>
      <c r="G24" s="147">
        <f>'3.4.1 DGDL POL PUB'!C26</f>
        <v>0.4</v>
      </c>
      <c r="H24" s="147"/>
      <c r="I24" s="147"/>
      <c r="J24" s="147"/>
      <c r="K24" s="197">
        <f t="shared" si="0"/>
        <v>1.4814814814814802E-2</v>
      </c>
      <c r="L24" s="426">
        <f>SUM(K24:K28)</f>
        <v>5.4629629629629577E-2</v>
      </c>
      <c r="M24" s="1" t="s">
        <v>447</v>
      </c>
    </row>
    <row r="25" spans="1:13" ht="15.75" customHeight="1">
      <c r="A25" s="429"/>
      <c r="B25" s="432"/>
      <c r="C25" s="145" t="s">
        <v>699</v>
      </c>
      <c r="D25" s="146" t="s">
        <v>518</v>
      </c>
      <c r="E25" s="147">
        <v>3.7037037037037E-2</v>
      </c>
      <c r="F25" s="147">
        <f>'3.4.2 SGL AALL'!B26</f>
        <v>0</v>
      </c>
      <c r="G25" s="147">
        <f>'3.4.2 SGL AALL'!C26</f>
        <v>0.1</v>
      </c>
      <c r="H25" s="147"/>
      <c r="I25" s="147"/>
      <c r="J25" s="147"/>
      <c r="K25" s="197">
        <f t="shared" si="0"/>
        <v>3.7037037037037004E-3</v>
      </c>
      <c r="L25" s="426"/>
      <c r="M25" s="1" t="s">
        <v>447</v>
      </c>
    </row>
    <row r="26" spans="1:13" ht="15.75" customHeight="1">
      <c r="A26" s="429"/>
      <c r="B26" s="432"/>
      <c r="C26" s="145" t="s">
        <v>700</v>
      </c>
      <c r="D26" s="146" t="s">
        <v>533</v>
      </c>
      <c r="E26" s="147">
        <v>3.7037037037037E-2</v>
      </c>
      <c r="F26" s="147">
        <f>'3.4.3 DGAEP INFO'!B26</f>
        <v>0.125</v>
      </c>
      <c r="G26" s="147">
        <f>'3.4.3 DGAEP INFO'!C26</f>
        <v>0.375</v>
      </c>
      <c r="H26" s="147"/>
      <c r="I26" s="147"/>
      <c r="J26" s="147"/>
      <c r="K26" s="197">
        <f t="shared" si="0"/>
        <v>1.3888888888888874E-2</v>
      </c>
      <c r="L26" s="426"/>
      <c r="M26" s="1" t="s">
        <v>253</v>
      </c>
    </row>
    <row r="27" spans="1:13" ht="15.75" customHeight="1">
      <c r="A27" s="429"/>
      <c r="B27" s="432"/>
      <c r="C27" s="145" t="s">
        <v>701</v>
      </c>
      <c r="D27" s="146" t="s">
        <v>548</v>
      </c>
      <c r="E27" s="147">
        <v>3.7037037037037E-2</v>
      </c>
      <c r="F27" s="147">
        <f>'3.4.4 DGP JP'!B26</f>
        <v>0.02</v>
      </c>
      <c r="G27" s="147">
        <f>'3.4.4 DGP JP'!C26</f>
        <v>0.3</v>
      </c>
      <c r="H27" s="147"/>
      <c r="I27" s="147"/>
      <c r="J27" s="147"/>
      <c r="K27" s="197">
        <f t="shared" si="0"/>
        <v>1.1111111111111099E-2</v>
      </c>
      <c r="L27" s="426"/>
      <c r="M27" s="1" t="s">
        <v>447</v>
      </c>
    </row>
    <row r="28" spans="1:13" ht="15.75" customHeight="1">
      <c r="A28" s="437"/>
      <c r="B28" s="434"/>
      <c r="C28" s="145" t="s">
        <v>702</v>
      </c>
      <c r="D28" s="146" t="s">
        <v>567</v>
      </c>
      <c r="E28" s="147">
        <v>3.7037037037037E-2</v>
      </c>
      <c r="F28" s="147">
        <f>'3.4.5 DGP IVC'!B26</f>
        <v>0.02</v>
      </c>
      <c r="G28" s="147">
        <f>'3.4.5 DGP IVC'!C26</f>
        <v>0.3</v>
      </c>
      <c r="H28" s="147"/>
      <c r="I28" s="147"/>
      <c r="J28" s="147"/>
      <c r="K28" s="197">
        <f t="shared" si="0"/>
        <v>1.1111111111111099E-2</v>
      </c>
      <c r="L28" s="426"/>
      <c r="M28" s="1" t="s">
        <v>447</v>
      </c>
    </row>
    <row r="29" spans="1:13" ht="15.75" customHeight="1">
      <c r="A29" s="428">
        <v>5</v>
      </c>
      <c r="B29" s="431" t="s">
        <v>703</v>
      </c>
      <c r="C29" s="145" t="s">
        <v>704</v>
      </c>
      <c r="D29" s="146" t="s">
        <v>179</v>
      </c>
      <c r="E29" s="147">
        <v>3.7037037037037E-2</v>
      </c>
      <c r="F29" s="147">
        <f>'3.5.1 DGTH PINT'!B26</f>
        <v>0.12368421052631579</v>
      </c>
      <c r="G29" s="147">
        <f>'3.5.1 DGTH PINT'!C26</f>
        <v>0.31447368421052635</v>
      </c>
      <c r="H29" s="147"/>
      <c r="I29" s="147"/>
      <c r="J29" s="147"/>
      <c r="K29" s="197">
        <f t="shared" si="0"/>
        <v>1.1647173489278743E-2</v>
      </c>
      <c r="L29" s="426">
        <f>SUM(K29:K34)</f>
        <v>8.7627627727711641E-2</v>
      </c>
      <c r="M29" s="1" t="s">
        <v>253</v>
      </c>
    </row>
    <row r="30" spans="1:13" ht="15.75" customHeight="1">
      <c r="A30" s="429"/>
      <c r="B30" s="432"/>
      <c r="C30" s="145" t="s">
        <v>705</v>
      </c>
      <c r="D30" s="146" t="s">
        <v>604</v>
      </c>
      <c r="E30" s="147">
        <v>3.7037037037037E-2</v>
      </c>
      <c r="F30" s="147">
        <f>'3.5.2 OAP GESCO'!B26</f>
        <v>0.2</v>
      </c>
      <c r="G30" s="147">
        <f>'3.5.2 OAP GESCO'!C26</f>
        <v>0.4</v>
      </c>
      <c r="H30" s="147"/>
      <c r="I30" s="147"/>
      <c r="J30" s="147"/>
      <c r="K30" s="197">
        <f t="shared" si="0"/>
        <v>1.4814814814814802E-2</v>
      </c>
      <c r="L30" s="426"/>
      <c r="M30" s="1" t="s">
        <v>214</v>
      </c>
    </row>
    <row r="31" spans="1:13" ht="15.75" customHeight="1">
      <c r="A31" s="429"/>
      <c r="B31" s="432"/>
      <c r="C31" s="145" t="s">
        <v>706</v>
      </c>
      <c r="D31" s="146" t="s">
        <v>618</v>
      </c>
      <c r="E31" s="147">
        <v>3.7037037037037E-2</v>
      </c>
      <c r="F31" s="147">
        <f>'3.5.3 OAP ESTA'!B26</f>
        <v>0.2</v>
      </c>
      <c r="G31" s="147">
        <f>'3.5.3 OAP ESTA'!C26</f>
        <v>0.4</v>
      </c>
      <c r="H31" s="147"/>
      <c r="I31" s="147"/>
      <c r="J31" s="147"/>
      <c r="K31" s="197">
        <f t="shared" si="0"/>
        <v>1.4814814814814802E-2</v>
      </c>
      <c r="L31" s="426"/>
      <c r="M31" s="1" t="s">
        <v>214</v>
      </c>
    </row>
    <row r="32" spans="1:13" ht="15.75" customHeight="1">
      <c r="A32" s="429"/>
      <c r="B32" s="432"/>
      <c r="C32" s="145" t="s">
        <v>707</v>
      </c>
      <c r="D32" s="146" t="s">
        <v>630</v>
      </c>
      <c r="E32" s="147">
        <v>3.7037037037037E-2</v>
      </c>
      <c r="F32" s="147">
        <f>'3.5.4 SGL CGL'!B26</f>
        <v>0.109375</v>
      </c>
      <c r="G32" s="147">
        <f>'3.5.4 SGL CGL'!C26</f>
        <v>0.359375</v>
      </c>
      <c r="H32" s="147"/>
      <c r="I32" s="147"/>
      <c r="J32" s="147"/>
      <c r="K32" s="197">
        <f t="shared" si="0"/>
        <v>1.3310185185185171E-2</v>
      </c>
      <c r="L32" s="426"/>
      <c r="M32" s="1" t="s">
        <v>253</v>
      </c>
    </row>
    <row r="33" spans="1:13" ht="15.75" customHeight="1">
      <c r="A33" s="429"/>
      <c r="B33" s="432"/>
      <c r="C33" s="145" t="s">
        <v>708</v>
      </c>
      <c r="D33" s="146" t="s">
        <v>644</v>
      </c>
      <c r="E33" s="147">
        <v>3.7037037037037E-2</v>
      </c>
      <c r="F33" s="147">
        <f>'3.5.5 SGGD OBS'!B26</f>
        <v>0.25</v>
      </c>
      <c r="G33" s="147">
        <f>'3.5.5 SGGD OBS'!C26</f>
        <v>0.5</v>
      </c>
      <c r="H33" s="147"/>
      <c r="I33" s="147"/>
      <c r="J33" s="147"/>
      <c r="K33" s="197">
        <f t="shared" si="0"/>
        <v>1.85185185185185E-2</v>
      </c>
      <c r="L33" s="426"/>
      <c r="M33" s="1" t="s">
        <v>214</v>
      </c>
    </row>
    <row r="34" spans="1:13" ht="15.75" customHeight="1">
      <c r="A34" s="430"/>
      <c r="B34" s="433"/>
      <c r="C34" s="202" t="s">
        <v>709</v>
      </c>
      <c r="D34" s="203" t="s">
        <v>661</v>
      </c>
      <c r="E34" s="204">
        <v>3.7037037037037E-2</v>
      </c>
      <c r="F34" s="204">
        <f>'3.5.6 DRP AT'!B26</f>
        <v>0.1276595744680851</v>
      </c>
      <c r="G34" s="204">
        <f>'3.5.6 DRP AT'!C26</f>
        <v>0.39209726443769</v>
      </c>
      <c r="H34" s="204"/>
      <c r="I34" s="204"/>
      <c r="J34" s="204"/>
      <c r="K34" s="205">
        <f>IFERROR(MAX(F34:J34)*E34,0)</f>
        <v>1.4522120905099615E-2</v>
      </c>
      <c r="L34" s="427"/>
      <c r="M34" s="1" t="s">
        <v>214</v>
      </c>
    </row>
    <row r="35" spans="1:13" ht="24" customHeight="1">
      <c r="A35" s="143"/>
      <c r="B35" s="143"/>
      <c r="C35" s="143"/>
      <c r="D35" s="143"/>
      <c r="E35" s="201"/>
      <c r="F35" s="143"/>
      <c r="G35" s="143"/>
      <c r="H35" s="143"/>
      <c r="I35" s="143"/>
      <c r="J35" s="143"/>
      <c r="K35" s="143"/>
      <c r="L35" s="228">
        <f>SUM(L8:L34)</f>
        <v>0.45393481727019497</v>
      </c>
    </row>
  </sheetData>
  <mergeCells count="24">
    <mergeCell ref="B8:B10"/>
    <mergeCell ref="L8:L10"/>
    <mergeCell ref="D1:J4"/>
    <mergeCell ref="B6:B7"/>
    <mergeCell ref="D6:D7"/>
    <mergeCell ref="E6:E7"/>
    <mergeCell ref="L6:L7"/>
    <mergeCell ref="C6:C7"/>
    <mergeCell ref="F6:J6"/>
    <mergeCell ref="K6:K7"/>
    <mergeCell ref="A6:A7"/>
    <mergeCell ref="A8:A10"/>
    <mergeCell ref="A11:A16"/>
    <mergeCell ref="A17:A23"/>
    <mergeCell ref="A24:A28"/>
    <mergeCell ref="L11:L16"/>
    <mergeCell ref="L17:L23"/>
    <mergeCell ref="L24:L28"/>
    <mergeCell ref="L29:L34"/>
    <mergeCell ref="A29:A34"/>
    <mergeCell ref="B29:B34"/>
    <mergeCell ref="B24:B28"/>
    <mergeCell ref="B17:B23"/>
    <mergeCell ref="B11:B16"/>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20A03-BEBE-4C20-8C32-8CFF5C651DB8}">
  <dimension ref="A1:C8"/>
  <sheetViews>
    <sheetView tabSelected="1" workbookViewId="0">
      <selection activeCell="C9" sqref="C9"/>
    </sheetView>
  </sheetViews>
  <sheetFormatPr baseColWidth="10" defaultColWidth="11.42578125" defaultRowHeight="15"/>
  <cols>
    <col min="1" max="1" width="8.7109375" bestFit="1" customWidth="1"/>
    <col min="2" max="2" width="12.140625" customWidth="1"/>
    <col min="3" max="3" width="99" bestFit="1" customWidth="1"/>
  </cols>
  <sheetData>
    <row r="1" spans="1:3">
      <c r="A1" s="446" t="s">
        <v>710</v>
      </c>
      <c r="B1" s="447"/>
      <c r="C1" s="447"/>
    </row>
    <row r="2" spans="1:3">
      <c r="A2" s="255" t="s">
        <v>711</v>
      </c>
      <c r="B2" s="255" t="s">
        <v>712</v>
      </c>
      <c r="C2" s="255" t="s">
        <v>713</v>
      </c>
    </row>
    <row r="3" spans="1:3" ht="27">
      <c r="A3" s="145">
        <v>1</v>
      </c>
      <c r="B3" s="256">
        <v>45684</v>
      </c>
      <c r="C3" s="257" t="s">
        <v>714</v>
      </c>
    </row>
    <row r="4" spans="1:3">
      <c r="A4" s="145">
        <v>2</v>
      </c>
      <c r="B4" s="256">
        <v>45761</v>
      </c>
      <c r="C4" s="146" t="s">
        <v>715</v>
      </c>
    </row>
    <row r="5" spans="1:3">
      <c r="A5" s="145">
        <v>3</v>
      </c>
      <c r="B5" s="256">
        <v>45856</v>
      </c>
      <c r="C5" s="146" t="s">
        <v>716</v>
      </c>
    </row>
    <row r="6" spans="1:3">
      <c r="A6" s="145">
        <v>4</v>
      </c>
      <c r="B6" s="260">
        <v>45950</v>
      </c>
      <c r="C6" s="146" t="s">
        <v>717</v>
      </c>
    </row>
    <row r="7" spans="1:3" ht="58.5" customHeight="1">
      <c r="A7" s="145" t="s">
        <v>718</v>
      </c>
      <c r="B7" s="260">
        <v>46042</v>
      </c>
      <c r="C7" s="257" t="s">
        <v>719</v>
      </c>
    </row>
    <row r="8" spans="1:3" ht="27">
      <c r="A8" s="145" t="s">
        <v>872</v>
      </c>
      <c r="B8" s="260">
        <v>46050</v>
      </c>
      <c r="C8" s="257" t="s">
        <v>873</v>
      </c>
    </row>
  </sheetData>
  <mergeCells count="1">
    <mergeCell ref="A1:C1"/>
  </mergeCells>
  <pageMargins left="0.7" right="0.7" top="0.75" bottom="0.75" header="0.3" footer="0.3"/>
  <ignoredErrors>
    <ignoredError sqref="A7:A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baseColWidth="10"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48" t="s">
        <v>720</v>
      </c>
      <c r="B1" s="449"/>
    </row>
    <row r="2" spans="1:2" ht="15.95" customHeight="1">
      <c r="A2" s="149"/>
      <c r="B2" s="149"/>
    </row>
    <row r="3" spans="1:2" ht="21" customHeight="1">
      <c r="A3" s="454" t="s">
        <v>721</v>
      </c>
      <c r="B3" s="455"/>
    </row>
    <row r="4" spans="1:2" ht="15.95" customHeight="1">
      <c r="A4" s="150" t="s">
        <v>722</v>
      </c>
      <c r="B4" s="150" t="s">
        <v>723</v>
      </c>
    </row>
    <row r="5" spans="1:2" ht="15.95" customHeight="1">
      <c r="A5" s="151" t="s">
        <v>8</v>
      </c>
      <c r="B5" s="2" t="s">
        <v>724</v>
      </c>
    </row>
    <row r="6" spans="1:2" ht="30" customHeight="1">
      <c r="A6" s="151" t="s">
        <v>9</v>
      </c>
      <c r="B6" s="2" t="s">
        <v>725</v>
      </c>
    </row>
    <row r="7" spans="1:2" ht="30" customHeight="1">
      <c r="A7" s="151" t="s">
        <v>726</v>
      </c>
      <c r="B7" s="2" t="s">
        <v>727</v>
      </c>
    </row>
    <row r="8" spans="1:2" ht="30" customHeight="1">
      <c r="A8" s="151" t="s">
        <v>728</v>
      </c>
      <c r="B8" s="2" t="s">
        <v>729</v>
      </c>
    </row>
    <row r="9" spans="1:2" ht="87.75" customHeight="1">
      <c r="A9" s="151" t="s">
        <v>11</v>
      </c>
      <c r="B9" s="2" t="s">
        <v>730</v>
      </c>
    </row>
    <row r="10" spans="1:2" ht="138.75" customHeight="1">
      <c r="A10" s="151" t="s">
        <v>12</v>
      </c>
      <c r="B10" s="2" t="s">
        <v>731</v>
      </c>
    </row>
    <row r="11" spans="1:2" ht="42" customHeight="1">
      <c r="A11" s="151" t="s">
        <v>732</v>
      </c>
      <c r="B11" s="2" t="s">
        <v>733</v>
      </c>
    </row>
    <row r="12" spans="1:2" ht="30" customHeight="1">
      <c r="A12" s="151" t="s">
        <v>734</v>
      </c>
      <c r="B12" s="2" t="s">
        <v>735</v>
      </c>
    </row>
    <row r="13" spans="1:2" ht="135" customHeight="1">
      <c r="A13" s="151" t="s">
        <v>192</v>
      </c>
      <c r="B13" s="2" t="s">
        <v>736</v>
      </c>
    </row>
    <row r="14" spans="1:2" ht="60.75" customHeight="1">
      <c r="A14" s="151" t="s">
        <v>17</v>
      </c>
      <c r="B14" s="2" t="s">
        <v>737</v>
      </c>
    </row>
    <row r="15" spans="1:2" ht="15.95" customHeight="1">
      <c r="A15" s="152"/>
      <c r="B15" s="152"/>
    </row>
    <row r="16" spans="1:2" ht="15.95" customHeight="1">
      <c r="A16" s="153"/>
      <c r="B16" s="153"/>
    </row>
    <row r="17" spans="1:2" ht="21" customHeight="1">
      <c r="A17" s="454" t="s">
        <v>738</v>
      </c>
      <c r="B17" s="455"/>
    </row>
    <row r="18" spans="1:2" ht="15.95" customHeight="1">
      <c r="A18" s="150" t="s">
        <v>722</v>
      </c>
      <c r="B18" s="150" t="s">
        <v>723</v>
      </c>
    </row>
    <row r="19" spans="1:2" ht="36.75" customHeight="1">
      <c r="A19" s="151" t="s">
        <v>739</v>
      </c>
      <c r="B19" s="2" t="s">
        <v>740</v>
      </c>
    </row>
    <row r="20" spans="1:2" ht="44.25" customHeight="1">
      <c r="A20" s="151" t="s">
        <v>125</v>
      </c>
      <c r="B20" s="2" t="s">
        <v>741</v>
      </c>
    </row>
    <row r="21" spans="1:2" ht="180" customHeight="1">
      <c r="A21" s="151" t="s">
        <v>126</v>
      </c>
      <c r="B21" s="2" t="s">
        <v>742</v>
      </c>
    </row>
    <row r="22" spans="1:2" ht="52.5" customHeight="1">
      <c r="A22" s="151" t="s">
        <v>127</v>
      </c>
      <c r="B22" s="2" t="s">
        <v>743</v>
      </c>
    </row>
    <row r="23" spans="1:2" ht="42" customHeight="1">
      <c r="A23" s="151" t="s">
        <v>744</v>
      </c>
      <c r="B23" s="2" t="s">
        <v>733</v>
      </c>
    </row>
    <row r="24" spans="1:2" ht="30" customHeight="1">
      <c r="A24" s="151" t="s">
        <v>734</v>
      </c>
      <c r="B24" s="2" t="s">
        <v>735</v>
      </c>
    </row>
    <row r="25" spans="1:2" ht="135" customHeight="1">
      <c r="A25" s="151" t="s">
        <v>192</v>
      </c>
      <c r="B25" s="2" t="s">
        <v>736</v>
      </c>
    </row>
    <row r="26" spans="1:2" ht="60.75" customHeight="1">
      <c r="A26" s="151" t="s">
        <v>17</v>
      </c>
      <c r="B26" s="2" t="s">
        <v>737</v>
      </c>
    </row>
    <row r="27" spans="1:2" ht="15.95" customHeight="1">
      <c r="A27" s="152"/>
      <c r="B27" s="152"/>
    </row>
    <row r="28" spans="1:2" ht="15.95" customHeight="1">
      <c r="A28" s="148"/>
      <c r="B28" s="148"/>
    </row>
    <row r="29" spans="1:2" ht="15.95" customHeight="1">
      <c r="A29" s="153"/>
      <c r="B29" s="153"/>
    </row>
    <row r="30" spans="1:2" ht="21" customHeight="1">
      <c r="A30" s="452" t="s">
        <v>745</v>
      </c>
      <c r="B30" s="453"/>
    </row>
    <row r="31" spans="1:2" ht="15.95" customHeight="1">
      <c r="A31" s="150" t="s">
        <v>722</v>
      </c>
      <c r="B31" s="150" t="s">
        <v>723</v>
      </c>
    </row>
    <row r="32" spans="1:2" ht="48" customHeight="1">
      <c r="A32" s="151" t="s">
        <v>127</v>
      </c>
      <c r="B32" s="2" t="s">
        <v>743</v>
      </c>
    </row>
    <row r="33" spans="1:2" ht="59.25" customHeight="1">
      <c r="A33" s="151" t="s">
        <v>310</v>
      </c>
      <c r="B33" s="2" t="s">
        <v>746</v>
      </c>
    </row>
    <row r="34" spans="1:2" ht="141.75" customHeight="1">
      <c r="A34" s="151" t="s">
        <v>311</v>
      </c>
      <c r="B34" s="2" t="s">
        <v>747</v>
      </c>
    </row>
    <row r="35" spans="1:2" ht="40.5" customHeight="1">
      <c r="A35" s="151" t="s">
        <v>314</v>
      </c>
      <c r="B35" s="2" t="s">
        <v>748</v>
      </c>
    </row>
    <row r="36" spans="1:2" ht="82.5" customHeight="1">
      <c r="A36" s="151" t="s">
        <v>316</v>
      </c>
      <c r="B36" s="2" t="s">
        <v>749</v>
      </c>
    </row>
    <row r="37" spans="1:2" ht="73.5" customHeight="1">
      <c r="A37" s="151" t="s">
        <v>200</v>
      </c>
      <c r="B37" s="2" t="s">
        <v>750</v>
      </c>
    </row>
    <row r="38" spans="1:2" ht="81.75" customHeight="1">
      <c r="A38" s="151" t="s">
        <v>202</v>
      </c>
      <c r="B38" s="2" t="s">
        <v>751</v>
      </c>
    </row>
    <row r="39" spans="1:2" ht="43.5" customHeight="1">
      <c r="A39" s="151" t="s">
        <v>204</v>
      </c>
      <c r="B39" s="2" t="s">
        <v>752</v>
      </c>
    </row>
    <row r="40" spans="1:2" ht="43.5" customHeight="1">
      <c r="A40" s="151" t="s">
        <v>206</v>
      </c>
      <c r="B40" s="2" t="s">
        <v>753</v>
      </c>
    </row>
    <row r="41" spans="1:2" ht="142.5" customHeight="1">
      <c r="A41" s="151" t="s">
        <v>208</v>
      </c>
      <c r="B41" s="2" t="s">
        <v>754</v>
      </c>
    </row>
    <row r="42" spans="1:2" ht="79.5" customHeight="1">
      <c r="A42" s="151" t="s">
        <v>210</v>
      </c>
      <c r="B42" s="2" t="s">
        <v>755</v>
      </c>
    </row>
    <row r="43" spans="1:2" ht="78.75" customHeight="1">
      <c r="A43" s="151" t="s">
        <v>321</v>
      </c>
      <c r="B43" s="2" t="s">
        <v>756</v>
      </c>
    </row>
    <row r="44" spans="1:2" ht="113.25" customHeight="1">
      <c r="A44" s="151" t="s">
        <v>213</v>
      </c>
      <c r="B44" s="2" t="s">
        <v>757</v>
      </c>
    </row>
    <row r="45" spans="1:2" ht="15.95" customHeight="1">
      <c r="A45" s="154"/>
      <c r="B45" s="154"/>
    </row>
    <row r="46" spans="1:2" ht="15.95" customHeight="1">
      <c r="A46" s="450" t="s">
        <v>215</v>
      </c>
      <c r="B46" s="451"/>
    </row>
    <row r="47" spans="1:2" ht="15.95" customHeight="1">
      <c r="A47" s="151" t="s">
        <v>222</v>
      </c>
      <c r="B47" s="2" t="s">
        <v>758</v>
      </c>
    </row>
    <row r="48" spans="1:2" ht="36.75" customHeight="1">
      <c r="A48" s="151" t="s">
        <v>223</v>
      </c>
      <c r="B48" s="2" t="s">
        <v>759</v>
      </c>
    </row>
    <row r="49" spans="1:2" ht="47.25" customHeight="1">
      <c r="A49" s="151" t="s">
        <v>224</v>
      </c>
      <c r="B49" s="2" t="s">
        <v>760</v>
      </c>
    </row>
    <row r="50" spans="1:2" ht="36" customHeight="1">
      <c r="A50" s="151" t="s">
        <v>226</v>
      </c>
      <c r="B50" s="2" t="s">
        <v>761</v>
      </c>
    </row>
    <row r="51" spans="1:2" ht="15.95" customHeight="1">
      <c r="A51" s="154"/>
      <c r="B51" s="154"/>
    </row>
    <row r="52" spans="1:2" ht="15.95" customHeight="1">
      <c r="A52" s="450" t="s">
        <v>227</v>
      </c>
      <c r="B52" s="451"/>
    </row>
    <row r="53" spans="1:2" ht="25.5" customHeight="1">
      <c r="A53" s="151" t="s">
        <v>228</v>
      </c>
      <c r="B53" s="2" t="s">
        <v>762</v>
      </c>
    </row>
    <row r="54" spans="1:2" ht="45" customHeight="1">
      <c r="A54" s="151" t="s">
        <v>229</v>
      </c>
      <c r="B54" s="2" t="s">
        <v>763</v>
      </c>
    </row>
    <row r="55" spans="1:2" ht="90" customHeight="1">
      <c r="A55" s="151" t="s">
        <v>230</v>
      </c>
      <c r="B55" s="2" t="s">
        <v>764</v>
      </c>
    </row>
    <row r="56" spans="1:2" ht="120" customHeight="1">
      <c r="A56" s="151" t="s">
        <v>231</v>
      </c>
      <c r="B56" s="2" t="s">
        <v>765</v>
      </c>
    </row>
    <row r="57" spans="1:2" ht="52.5" customHeight="1">
      <c r="A57" s="151" t="s">
        <v>232</v>
      </c>
      <c r="B57" s="2" t="s">
        <v>766</v>
      </c>
    </row>
    <row r="58" spans="1:2" ht="66.75" customHeight="1">
      <c r="A58" s="151" t="s">
        <v>233</v>
      </c>
      <c r="B58" s="2" t="s">
        <v>767</v>
      </c>
    </row>
    <row r="59" spans="1:2" ht="30" customHeight="1">
      <c r="A59" s="151" t="s">
        <v>234</v>
      </c>
      <c r="B59" s="2" t="s">
        <v>768</v>
      </c>
    </row>
    <row r="60" spans="1:2" ht="15.95" customHeight="1">
      <c r="A60" s="152"/>
      <c r="B60" s="152"/>
    </row>
    <row r="61" spans="1:2" ht="15.95" customHeight="1">
      <c r="A61" s="148"/>
      <c r="B61" s="148"/>
    </row>
    <row r="62" spans="1:2" ht="15.95" customHeight="1">
      <c r="A62" s="148"/>
      <c r="B62" s="148"/>
    </row>
    <row r="63" spans="1:2" ht="21" customHeight="1">
      <c r="A63" s="155" t="s">
        <v>769</v>
      </c>
      <c r="B63" s="153"/>
    </row>
    <row r="64" spans="1:2" ht="15.95" customHeight="1">
      <c r="A64" s="151" t="s">
        <v>192</v>
      </c>
      <c r="B64" s="2" t="s">
        <v>770</v>
      </c>
    </row>
    <row r="65" spans="1:2" ht="30" customHeight="1">
      <c r="A65" s="151" t="s">
        <v>771</v>
      </c>
      <c r="B65" s="2" t="s">
        <v>772</v>
      </c>
    </row>
    <row r="66" spans="1:2" ht="15.95" customHeight="1">
      <c r="A66" s="151" t="s">
        <v>194</v>
      </c>
      <c r="B66" s="2" t="s">
        <v>773</v>
      </c>
    </row>
    <row r="67" spans="1:2" ht="73.5" customHeight="1">
      <c r="A67" s="151" t="s">
        <v>774</v>
      </c>
      <c r="B67" s="2" t="s">
        <v>775</v>
      </c>
    </row>
    <row r="68" spans="1:2" ht="15.75" customHeight="1">
      <c r="A68" s="151" t="s">
        <v>226</v>
      </c>
      <c r="B68" s="2" t="s">
        <v>776</v>
      </c>
    </row>
    <row r="69" spans="1:2" ht="54" customHeight="1">
      <c r="A69" s="151" t="s">
        <v>777</v>
      </c>
      <c r="B69" s="2" t="s">
        <v>778</v>
      </c>
    </row>
    <row r="70" spans="1:2" ht="51.75" customHeight="1">
      <c r="A70" s="151" t="s">
        <v>677</v>
      </c>
      <c r="B70" s="2" t="s">
        <v>779</v>
      </c>
    </row>
    <row r="71" spans="1:2" ht="45.75" customHeight="1">
      <c r="A71" s="151" t="s">
        <v>678</v>
      </c>
      <c r="B71" s="2" t="s">
        <v>780</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baseColWidth="10"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6" t="s">
        <v>781</v>
      </c>
      <c r="B1" s="157" t="s">
        <v>782</v>
      </c>
      <c r="C1" s="157" t="s">
        <v>783</v>
      </c>
      <c r="D1" s="157" t="s">
        <v>784</v>
      </c>
      <c r="E1" s="157" t="s">
        <v>785</v>
      </c>
      <c r="F1" s="157" t="s">
        <v>786</v>
      </c>
      <c r="G1" s="158"/>
      <c r="H1" s="159" t="s">
        <v>213</v>
      </c>
      <c r="I1" s="159" t="s">
        <v>202</v>
      </c>
      <c r="J1" s="159" t="s">
        <v>787</v>
      </c>
      <c r="K1" s="159" t="s">
        <v>788</v>
      </c>
      <c r="L1" s="159" t="s">
        <v>789</v>
      </c>
      <c r="M1" s="126"/>
      <c r="N1" s="160"/>
      <c r="O1" s="159" t="s">
        <v>788</v>
      </c>
      <c r="P1" s="159" t="s">
        <v>789</v>
      </c>
      <c r="Q1" s="161"/>
      <c r="R1" s="159" t="s">
        <v>790</v>
      </c>
      <c r="S1" s="161"/>
      <c r="T1" s="162" t="s">
        <v>791</v>
      </c>
    </row>
    <row r="2" spans="1:20" ht="15.95" customHeight="1">
      <c r="A2" s="163" t="s">
        <v>75</v>
      </c>
      <c r="B2" s="163" t="s">
        <v>75</v>
      </c>
      <c r="C2" s="163" t="s">
        <v>132</v>
      </c>
      <c r="D2" s="164" t="s">
        <v>792</v>
      </c>
      <c r="E2" s="165" t="s">
        <v>133</v>
      </c>
      <c r="F2" s="163" t="s">
        <v>793</v>
      </c>
      <c r="G2" s="163" t="s">
        <v>794</v>
      </c>
      <c r="H2" s="163" t="s">
        <v>214</v>
      </c>
      <c r="I2" s="163" t="s">
        <v>203</v>
      </c>
      <c r="J2" s="163" t="s">
        <v>795</v>
      </c>
      <c r="K2" s="163" t="s">
        <v>796</v>
      </c>
      <c r="L2" s="163" t="s">
        <v>797</v>
      </c>
      <c r="M2" s="166" t="s">
        <v>797</v>
      </c>
      <c r="N2" s="4">
        <v>1</v>
      </c>
      <c r="O2" s="163" t="s">
        <v>796</v>
      </c>
      <c r="P2" s="163" t="s">
        <v>797</v>
      </c>
      <c r="Q2" s="3"/>
      <c r="R2" s="163" t="s">
        <v>798</v>
      </c>
      <c r="S2" s="3"/>
      <c r="T2" s="167" t="s">
        <v>81</v>
      </c>
    </row>
    <row r="3" spans="1:20" ht="15.95" customHeight="1">
      <c r="A3" s="166" t="s">
        <v>132</v>
      </c>
      <c r="B3" s="166" t="s">
        <v>26</v>
      </c>
      <c r="C3" s="166" t="s">
        <v>799</v>
      </c>
      <c r="D3" s="168" t="s">
        <v>175</v>
      </c>
      <c r="E3" s="169" t="s">
        <v>32</v>
      </c>
      <c r="F3" s="166" t="s">
        <v>800</v>
      </c>
      <c r="G3" s="166" t="s">
        <v>801</v>
      </c>
      <c r="H3" s="166" t="s">
        <v>447</v>
      </c>
      <c r="I3" s="166" t="s">
        <v>269</v>
      </c>
      <c r="J3" s="166" t="s">
        <v>666</v>
      </c>
      <c r="K3" s="166" t="s">
        <v>802</v>
      </c>
      <c r="L3" s="166" t="s">
        <v>803</v>
      </c>
      <c r="M3" s="166" t="s">
        <v>804</v>
      </c>
      <c r="N3" s="3"/>
      <c r="O3" s="3"/>
      <c r="P3" s="166" t="s">
        <v>803</v>
      </c>
      <c r="Q3" s="3"/>
      <c r="R3" s="166" t="s">
        <v>805</v>
      </c>
      <c r="S3" s="3"/>
      <c r="T3" s="170" t="s">
        <v>99</v>
      </c>
    </row>
    <row r="4" spans="1:20" ht="30" customHeight="1">
      <c r="A4" s="166" t="s">
        <v>799</v>
      </c>
      <c r="B4" s="166" t="s">
        <v>47</v>
      </c>
      <c r="C4" s="166" t="s">
        <v>806</v>
      </c>
      <c r="D4" s="168" t="s">
        <v>160</v>
      </c>
      <c r="E4" s="169" t="s">
        <v>43</v>
      </c>
      <c r="F4" s="166" t="s">
        <v>807</v>
      </c>
      <c r="G4" s="3"/>
      <c r="H4" s="166" t="s">
        <v>808</v>
      </c>
      <c r="I4" s="166" t="s">
        <v>420</v>
      </c>
      <c r="J4" s="166" t="s">
        <v>152</v>
      </c>
      <c r="K4" s="166" t="s">
        <v>205</v>
      </c>
      <c r="L4" s="166" t="s">
        <v>809</v>
      </c>
      <c r="M4" s="166" t="s">
        <v>810</v>
      </c>
      <c r="N4" s="3"/>
      <c r="O4" s="3"/>
      <c r="P4" s="166" t="s">
        <v>809</v>
      </c>
      <c r="Q4" s="3"/>
      <c r="R4" s="166" t="s">
        <v>811</v>
      </c>
      <c r="S4" s="3"/>
      <c r="T4" s="170" t="s">
        <v>53</v>
      </c>
    </row>
    <row r="5" spans="1:20" ht="15.95" customHeight="1">
      <c r="A5" s="166" t="s">
        <v>26</v>
      </c>
      <c r="B5" s="166" t="s">
        <v>37</v>
      </c>
      <c r="C5" s="166" t="s">
        <v>147</v>
      </c>
      <c r="D5" s="168" t="s">
        <v>812</v>
      </c>
      <c r="E5" s="169" t="s">
        <v>813</v>
      </c>
      <c r="F5" s="3"/>
      <c r="G5" s="3"/>
      <c r="H5" s="166" t="s">
        <v>253</v>
      </c>
      <c r="I5" s="3"/>
      <c r="J5" s="166" t="s">
        <v>538</v>
      </c>
      <c r="K5" s="166" t="s">
        <v>814</v>
      </c>
      <c r="L5" s="166" t="s">
        <v>815</v>
      </c>
      <c r="M5" s="166" t="s">
        <v>816</v>
      </c>
      <c r="N5" s="3"/>
      <c r="O5" s="3"/>
      <c r="P5" s="166" t="s">
        <v>815</v>
      </c>
      <c r="Q5" s="3"/>
      <c r="R5" s="3"/>
      <c r="S5" s="3"/>
      <c r="T5" s="170" t="s">
        <v>817</v>
      </c>
    </row>
    <row r="6" spans="1:20" ht="15.95" customHeight="1">
      <c r="A6" s="166" t="s">
        <v>806</v>
      </c>
      <c r="B6" s="166" t="s">
        <v>818</v>
      </c>
      <c r="C6" s="166" t="s">
        <v>178</v>
      </c>
      <c r="D6" s="168" t="s">
        <v>819</v>
      </c>
      <c r="E6" s="169" t="s">
        <v>90</v>
      </c>
      <c r="F6" s="3"/>
      <c r="G6" s="3"/>
      <c r="H6" s="3"/>
      <c r="I6" s="3"/>
      <c r="J6" s="166" t="s">
        <v>138</v>
      </c>
      <c r="K6" s="166" t="s">
        <v>551</v>
      </c>
      <c r="L6" s="166" t="s">
        <v>820</v>
      </c>
      <c r="M6" s="166" t="s">
        <v>821</v>
      </c>
      <c r="N6" s="3"/>
      <c r="O6" s="3"/>
      <c r="P6" s="166" t="s">
        <v>820</v>
      </c>
      <c r="Q6" s="3"/>
      <c r="R6" s="3"/>
      <c r="S6" s="3"/>
      <c r="T6" s="170" t="s">
        <v>61</v>
      </c>
    </row>
    <row r="7" spans="1:20" ht="15.95" customHeight="1">
      <c r="A7" s="166" t="s">
        <v>47</v>
      </c>
      <c r="B7" s="166" t="s">
        <v>93</v>
      </c>
      <c r="C7" s="166" t="s">
        <v>822</v>
      </c>
      <c r="D7" s="168" t="s">
        <v>823</v>
      </c>
      <c r="E7" s="169" t="s">
        <v>119</v>
      </c>
      <c r="F7" s="3"/>
      <c r="G7" s="3"/>
      <c r="H7" s="3"/>
      <c r="I7" s="3"/>
      <c r="J7" s="166" t="s">
        <v>211</v>
      </c>
      <c r="K7" s="166" t="s">
        <v>824</v>
      </c>
      <c r="L7" s="166" t="s">
        <v>825</v>
      </c>
      <c r="M7" s="166" t="s">
        <v>826</v>
      </c>
      <c r="N7" s="3"/>
      <c r="O7" s="3"/>
      <c r="P7" s="166" t="s">
        <v>825</v>
      </c>
      <c r="Q7" s="3"/>
      <c r="R7" s="3"/>
      <c r="S7" s="3"/>
      <c r="T7" s="170" t="s">
        <v>73</v>
      </c>
    </row>
    <row r="8" spans="1:20" ht="15.95" customHeight="1">
      <c r="A8" s="166" t="s">
        <v>37</v>
      </c>
      <c r="B8" s="166" t="s">
        <v>114</v>
      </c>
      <c r="C8" s="166" t="s">
        <v>140</v>
      </c>
      <c r="D8" s="168" t="s">
        <v>167</v>
      </c>
      <c r="E8" s="171"/>
      <c r="F8" s="3"/>
      <c r="G8" s="3"/>
      <c r="H8" s="3"/>
      <c r="I8" s="3"/>
      <c r="J8" s="166" t="s">
        <v>827</v>
      </c>
      <c r="K8" s="3"/>
      <c r="L8" s="166" t="s">
        <v>828</v>
      </c>
      <c r="M8" s="166" t="s">
        <v>803</v>
      </c>
      <c r="N8" s="3"/>
      <c r="O8" s="3"/>
      <c r="P8" s="166" t="s">
        <v>828</v>
      </c>
      <c r="Q8" s="3"/>
      <c r="R8" s="3"/>
      <c r="S8" s="3"/>
      <c r="T8" s="170" t="s">
        <v>829</v>
      </c>
    </row>
    <row r="9" spans="1:20" ht="15.95" customHeight="1">
      <c r="A9" s="166" t="s">
        <v>147</v>
      </c>
      <c r="B9" s="3"/>
      <c r="C9" s="166" t="s">
        <v>830</v>
      </c>
      <c r="D9" s="168" t="s">
        <v>172</v>
      </c>
      <c r="E9" s="171"/>
      <c r="F9" s="3"/>
      <c r="G9" s="3"/>
      <c r="H9" s="3"/>
      <c r="I9" s="3"/>
      <c r="J9" s="166" t="s">
        <v>831</v>
      </c>
      <c r="K9" s="3"/>
      <c r="L9" s="166" t="s">
        <v>832</v>
      </c>
      <c r="M9" s="166" t="s">
        <v>809</v>
      </c>
      <c r="N9" s="3"/>
      <c r="O9" s="3"/>
      <c r="P9" s="166" t="s">
        <v>832</v>
      </c>
      <c r="Q9" s="3"/>
      <c r="R9" s="3"/>
      <c r="S9" s="3"/>
      <c r="T9" s="170" t="s">
        <v>833</v>
      </c>
    </row>
    <row r="10" spans="1:20" ht="15.95" customHeight="1">
      <c r="A10" s="166" t="s">
        <v>178</v>
      </c>
      <c r="B10" s="3"/>
      <c r="C10" s="166" t="s">
        <v>154</v>
      </c>
      <c r="D10" s="168" t="s">
        <v>834</v>
      </c>
      <c r="E10" s="171"/>
      <c r="F10" s="3"/>
      <c r="G10" s="3"/>
      <c r="H10" s="3"/>
      <c r="I10" s="3"/>
      <c r="J10" s="166" t="s">
        <v>835</v>
      </c>
      <c r="K10" s="3"/>
      <c r="L10" s="166" t="s">
        <v>836</v>
      </c>
      <c r="M10" s="166" t="s">
        <v>837</v>
      </c>
      <c r="N10" s="3"/>
      <c r="O10" s="3"/>
      <c r="P10" s="166" t="s">
        <v>836</v>
      </c>
      <c r="Q10" s="3"/>
      <c r="R10" s="3"/>
      <c r="S10" s="3"/>
      <c r="T10" s="170" t="s">
        <v>141</v>
      </c>
    </row>
    <row r="11" spans="1:20" ht="15.95" customHeight="1">
      <c r="A11" s="166" t="s">
        <v>822</v>
      </c>
      <c r="B11" s="3"/>
      <c r="C11" s="166" t="s">
        <v>162</v>
      </c>
      <c r="D11" s="168" t="s">
        <v>144</v>
      </c>
      <c r="E11" s="171"/>
      <c r="F11" s="3"/>
      <c r="G11" s="3"/>
      <c r="H11" s="3"/>
      <c r="I11" s="3"/>
      <c r="J11" s="166" t="s">
        <v>333</v>
      </c>
      <c r="K11" s="3"/>
      <c r="L11" s="166" t="s">
        <v>838</v>
      </c>
      <c r="M11" s="166" t="s">
        <v>815</v>
      </c>
      <c r="N11" s="3"/>
      <c r="O11" s="3"/>
      <c r="P11" s="166" t="s">
        <v>838</v>
      </c>
      <c r="Q11" s="3"/>
      <c r="R11" s="3"/>
      <c r="S11" s="3"/>
      <c r="T11" s="170" t="s">
        <v>188</v>
      </c>
    </row>
    <row r="12" spans="1:20" ht="15.95" customHeight="1">
      <c r="A12" s="166" t="s">
        <v>140</v>
      </c>
      <c r="B12" s="3"/>
      <c r="C12" s="166" t="s">
        <v>839</v>
      </c>
      <c r="D12" s="168" t="s">
        <v>840</v>
      </c>
      <c r="E12" s="171"/>
      <c r="F12" s="3"/>
      <c r="G12" s="3"/>
      <c r="H12" s="3"/>
      <c r="I12" s="3"/>
      <c r="J12" s="166" t="s">
        <v>841</v>
      </c>
      <c r="K12" s="3"/>
      <c r="L12" s="166" t="s">
        <v>842</v>
      </c>
      <c r="M12" s="166" t="s">
        <v>843</v>
      </c>
      <c r="N12" s="3"/>
      <c r="O12" s="3"/>
      <c r="P12" s="166" t="s">
        <v>842</v>
      </c>
      <c r="Q12" s="3"/>
      <c r="R12" s="3"/>
      <c r="S12" s="3"/>
      <c r="T12" s="170" t="s">
        <v>844</v>
      </c>
    </row>
    <row r="13" spans="1:20" ht="15.95" customHeight="1">
      <c r="A13" s="166" t="s">
        <v>830</v>
      </c>
      <c r="B13" s="3"/>
      <c r="C13" s="166" t="s">
        <v>169</v>
      </c>
      <c r="D13" s="168" t="s">
        <v>845</v>
      </c>
      <c r="E13" s="171"/>
      <c r="F13" s="3"/>
      <c r="G13" s="3"/>
      <c r="H13" s="3"/>
      <c r="I13" s="3"/>
      <c r="J13" s="166" t="s">
        <v>293</v>
      </c>
      <c r="K13" s="3"/>
      <c r="L13" s="166" t="s">
        <v>846</v>
      </c>
      <c r="M13" s="166" t="s">
        <v>820</v>
      </c>
      <c r="N13" s="3"/>
      <c r="O13" s="3"/>
      <c r="P13" s="166" t="s">
        <v>846</v>
      </c>
      <c r="Q13" s="3"/>
      <c r="R13" s="3"/>
      <c r="S13" s="3"/>
      <c r="T13" s="170" t="s">
        <v>847</v>
      </c>
    </row>
    <row r="14" spans="1:20" ht="15.95" customHeight="1">
      <c r="A14" s="166" t="s">
        <v>154</v>
      </c>
      <c r="B14" s="3"/>
      <c r="C14" s="166" t="s">
        <v>848</v>
      </c>
      <c r="D14" s="168" t="s">
        <v>151</v>
      </c>
      <c r="E14" s="171"/>
      <c r="F14" s="3"/>
      <c r="G14" s="3"/>
      <c r="H14" s="3"/>
      <c r="I14" s="3"/>
      <c r="J14" s="166" t="s">
        <v>320</v>
      </c>
      <c r="K14" s="3"/>
      <c r="L14" s="166" t="s">
        <v>804</v>
      </c>
      <c r="M14" s="166" t="s">
        <v>849</v>
      </c>
      <c r="N14" s="3"/>
      <c r="O14" s="3"/>
      <c r="P14" s="3"/>
      <c r="Q14" s="3"/>
      <c r="R14" s="3"/>
      <c r="S14" s="3"/>
      <c r="T14" s="170" t="s">
        <v>850</v>
      </c>
    </row>
    <row r="15" spans="1:20" ht="15.95" customHeight="1">
      <c r="A15" s="166" t="s">
        <v>818</v>
      </c>
      <c r="B15" s="3"/>
      <c r="C15" s="3"/>
      <c r="D15" s="168" t="s">
        <v>157</v>
      </c>
      <c r="E15" s="171"/>
      <c r="F15" s="3"/>
      <c r="G15" s="3"/>
      <c r="H15" s="3"/>
      <c r="I15" s="3"/>
      <c r="J15" s="166" t="s">
        <v>851</v>
      </c>
      <c r="K15" s="3"/>
      <c r="L15" s="166" t="s">
        <v>837</v>
      </c>
      <c r="M15" s="166" t="s">
        <v>852</v>
      </c>
      <c r="N15" s="4">
        <v>2</v>
      </c>
      <c r="O15" s="166" t="s">
        <v>802</v>
      </c>
      <c r="P15" s="166" t="s">
        <v>804</v>
      </c>
      <c r="Q15" s="3"/>
      <c r="R15" s="3"/>
      <c r="S15" s="3"/>
      <c r="T15" s="170" t="s">
        <v>44</v>
      </c>
    </row>
    <row r="16" spans="1:20" ht="15.95" customHeight="1">
      <c r="A16" s="166" t="s">
        <v>93</v>
      </c>
      <c r="B16" s="3"/>
      <c r="C16" s="3"/>
      <c r="D16" s="168" t="s">
        <v>853</v>
      </c>
      <c r="E16" s="171"/>
      <c r="F16" s="3"/>
      <c r="G16" s="3"/>
      <c r="H16" s="3"/>
      <c r="I16" s="3"/>
      <c r="J16" s="166" t="s">
        <v>854</v>
      </c>
      <c r="K16" s="3"/>
      <c r="L16" s="166" t="s">
        <v>849</v>
      </c>
      <c r="M16" s="166" t="s">
        <v>825</v>
      </c>
      <c r="N16" s="3"/>
      <c r="O16" s="3"/>
      <c r="P16" s="166" t="s">
        <v>837</v>
      </c>
      <c r="Q16" s="3"/>
      <c r="R16" s="3"/>
      <c r="S16" s="3"/>
      <c r="T16" s="170" t="s">
        <v>855</v>
      </c>
    </row>
    <row r="17" spans="1:20" ht="15.95" customHeight="1">
      <c r="A17" s="166" t="s">
        <v>162</v>
      </c>
      <c r="B17" s="3"/>
      <c r="C17" s="3"/>
      <c r="D17" s="168" t="s">
        <v>856</v>
      </c>
      <c r="E17" s="171"/>
      <c r="F17" s="3"/>
      <c r="G17" s="3"/>
      <c r="H17" s="3"/>
      <c r="I17" s="3"/>
      <c r="J17" s="166" t="s">
        <v>523</v>
      </c>
      <c r="K17" s="3"/>
      <c r="L17" s="166" t="s">
        <v>857</v>
      </c>
      <c r="M17" s="166" t="s">
        <v>828</v>
      </c>
      <c r="N17" s="3"/>
      <c r="O17" s="3"/>
      <c r="P17" s="166" t="s">
        <v>849</v>
      </c>
      <c r="Q17" s="3"/>
      <c r="R17" s="3"/>
      <c r="S17" s="3"/>
      <c r="T17" s="170" t="s">
        <v>120</v>
      </c>
    </row>
    <row r="18" spans="1:20" ht="15.95" customHeight="1">
      <c r="A18" s="166" t="s">
        <v>839</v>
      </c>
      <c r="B18" s="3"/>
      <c r="C18" s="3"/>
      <c r="D18" s="168" t="s">
        <v>137</v>
      </c>
      <c r="E18" s="171"/>
      <c r="F18" s="3"/>
      <c r="G18" s="3"/>
      <c r="H18" s="3"/>
      <c r="I18" s="3"/>
      <c r="J18" s="166" t="s">
        <v>858</v>
      </c>
      <c r="K18" s="3"/>
      <c r="L18" s="166" t="s">
        <v>859</v>
      </c>
      <c r="M18" s="166" t="s">
        <v>857</v>
      </c>
      <c r="N18" s="3"/>
      <c r="O18" s="3"/>
      <c r="P18" s="166" t="s">
        <v>857</v>
      </c>
      <c r="Q18" s="3"/>
      <c r="R18" s="3"/>
      <c r="S18" s="3"/>
      <c r="T18" s="170" t="s">
        <v>134</v>
      </c>
    </row>
    <row r="19" spans="1:20" ht="15.95" customHeight="1">
      <c r="A19" s="166" t="s">
        <v>114</v>
      </c>
      <c r="B19" s="3"/>
      <c r="C19" s="3"/>
      <c r="D19" s="168" t="s">
        <v>181</v>
      </c>
      <c r="E19" s="171"/>
      <c r="F19" s="3"/>
      <c r="G19" s="3"/>
      <c r="H19" s="3"/>
      <c r="I19" s="3"/>
      <c r="J19" s="166" t="s">
        <v>554</v>
      </c>
      <c r="K19" s="3"/>
      <c r="L19" s="166" t="s">
        <v>860</v>
      </c>
      <c r="M19" s="166" t="s">
        <v>861</v>
      </c>
      <c r="N19" s="3"/>
      <c r="O19" s="3"/>
      <c r="P19" s="166" t="s">
        <v>859</v>
      </c>
      <c r="Q19" s="3"/>
      <c r="R19" s="3"/>
      <c r="S19" s="3"/>
      <c r="T19" s="170" t="s">
        <v>148</v>
      </c>
    </row>
    <row r="20" spans="1:20" ht="15.95" customHeight="1">
      <c r="A20" s="166" t="s">
        <v>169</v>
      </c>
      <c r="B20" s="3"/>
      <c r="C20" s="3"/>
      <c r="D20" s="168" t="s">
        <v>862</v>
      </c>
      <c r="E20" s="171"/>
      <c r="F20" s="3"/>
      <c r="G20" s="3"/>
      <c r="H20" s="3"/>
      <c r="I20" s="3"/>
      <c r="J20" s="166" t="s">
        <v>130</v>
      </c>
      <c r="K20" s="3"/>
      <c r="L20" s="166" t="s">
        <v>810</v>
      </c>
      <c r="M20" s="166" t="s">
        <v>863</v>
      </c>
      <c r="N20" s="3"/>
      <c r="O20" s="3"/>
      <c r="P20" s="166" t="s">
        <v>860</v>
      </c>
      <c r="Q20" s="3"/>
      <c r="R20" s="3"/>
      <c r="S20" s="3"/>
      <c r="T20" s="170" t="s">
        <v>864</v>
      </c>
    </row>
    <row r="21" spans="1:20" ht="15.95" customHeight="1">
      <c r="A21" s="166" t="s">
        <v>848</v>
      </c>
      <c r="B21" s="3"/>
      <c r="C21" s="3"/>
      <c r="D21" s="3"/>
      <c r="E21" s="172"/>
      <c r="F21" s="3"/>
      <c r="G21" s="3"/>
      <c r="H21" s="3"/>
      <c r="I21" s="3"/>
      <c r="J21" s="166" t="s">
        <v>865</v>
      </c>
      <c r="K21" s="3"/>
      <c r="L21" s="166" t="s">
        <v>843</v>
      </c>
      <c r="M21" s="166" t="s">
        <v>832</v>
      </c>
      <c r="N21" s="3"/>
      <c r="O21" s="3"/>
      <c r="P21" s="3"/>
      <c r="Q21" s="3"/>
      <c r="R21" s="3"/>
      <c r="S21" s="3"/>
      <c r="T21" s="3"/>
    </row>
    <row r="22" spans="1:20" ht="15.95" customHeight="1">
      <c r="A22" s="3"/>
      <c r="B22" s="3"/>
      <c r="C22" s="3"/>
      <c r="D22" s="3"/>
      <c r="E22" s="172"/>
      <c r="F22" s="3"/>
      <c r="G22" s="3"/>
      <c r="H22" s="3"/>
      <c r="I22" s="3"/>
      <c r="J22" s="166" t="s">
        <v>866</v>
      </c>
      <c r="K22" s="3"/>
      <c r="L22" s="166" t="s">
        <v>863</v>
      </c>
      <c r="M22" s="166" t="s">
        <v>836</v>
      </c>
      <c r="N22" s="4">
        <v>3</v>
      </c>
      <c r="O22" s="166" t="s">
        <v>205</v>
      </c>
      <c r="P22" s="166" t="s">
        <v>810</v>
      </c>
      <c r="Q22" s="3"/>
      <c r="R22" s="3"/>
      <c r="S22" s="3"/>
      <c r="T22" s="3"/>
    </row>
    <row r="23" spans="1:20" ht="15.95" customHeight="1">
      <c r="A23" s="3"/>
      <c r="B23" s="3"/>
      <c r="C23" s="3"/>
      <c r="D23" s="3"/>
      <c r="E23" s="172"/>
      <c r="F23" s="3"/>
      <c r="G23" s="3"/>
      <c r="H23" s="3"/>
      <c r="I23" s="3"/>
      <c r="J23" s="166" t="s">
        <v>867</v>
      </c>
      <c r="K23" s="3"/>
      <c r="L23" s="166" t="s">
        <v>868</v>
      </c>
      <c r="M23" s="166" t="s">
        <v>859</v>
      </c>
      <c r="N23" s="3"/>
      <c r="O23" s="3"/>
      <c r="P23" s="166" t="s">
        <v>843</v>
      </c>
      <c r="Q23" s="3"/>
      <c r="R23" s="3"/>
      <c r="S23" s="3"/>
      <c r="T23" s="3"/>
    </row>
    <row r="24" spans="1:20" ht="15.95" customHeight="1">
      <c r="A24" s="3"/>
      <c r="B24" s="3"/>
      <c r="C24" s="3"/>
      <c r="D24" s="3"/>
      <c r="E24" s="172"/>
      <c r="F24" s="3"/>
      <c r="G24" s="3"/>
      <c r="H24" s="3"/>
      <c r="I24" s="3"/>
      <c r="J24" s="166" t="s">
        <v>145</v>
      </c>
      <c r="K24" s="3"/>
      <c r="L24" s="166" t="s">
        <v>816</v>
      </c>
      <c r="M24" s="166" t="s">
        <v>869</v>
      </c>
      <c r="N24" s="3"/>
      <c r="O24" s="3"/>
      <c r="P24" s="166" t="s">
        <v>863</v>
      </c>
      <c r="Q24" s="3"/>
      <c r="R24" s="3"/>
      <c r="S24" s="3"/>
      <c r="T24" s="3"/>
    </row>
    <row r="25" spans="1:20" ht="15.95" customHeight="1">
      <c r="A25" s="3"/>
      <c r="B25" s="3"/>
      <c r="C25" s="3"/>
      <c r="D25" s="3"/>
      <c r="E25" s="172"/>
      <c r="F25" s="3"/>
      <c r="G25" s="3"/>
      <c r="H25" s="3"/>
      <c r="I25" s="3"/>
      <c r="J25" s="166" t="s">
        <v>870</v>
      </c>
      <c r="K25" s="3"/>
      <c r="L25" s="166" t="s">
        <v>852</v>
      </c>
      <c r="M25" s="166" t="s">
        <v>838</v>
      </c>
      <c r="N25" s="3"/>
      <c r="O25" s="3"/>
      <c r="P25" s="166" t="s">
        <v>868</v>
      </c>
      <c r="Q25" s="3"/>
      <c r="R25" s="3"/>
      <c r="S25" s="3"/>
      <c r="T25" s="3"/>
    </row>
    <row r="26" spans="1:20" ht="15.95" customHeight="1">
      <c r="A26" s="3"/>
      <c r="B26" s="3"/>
      <c r="C26" s="3"/>
      <c r="D26" s="3"/>
      <c r="E26" s="172"/>
      <c r="F26" s="3"/>
      <c r="G26" s="3"/>
      <c r="H26" s="3"/>
      <c r="I26" s="3"/>
      <c r="J26" s="3"/>
      <c r="K26" s="3"/>
      <c r="L26" s="166" t="s">
        <v>869</v>
      </c>
      <c r="M26" s="166" t="s">
        <v>868</v>
      </c>
      <c r="N26" s="3"/>
      <c r="O26" s="3"/>
      <c r="P26" s="3"/>
      <c r="Q26" s="3"/>
      <c r="R26" s="3"/>
      <c r="S26" s="3"/>
      <c r="T26" s="3"/>
    </row>
    <row r="27" spans="1:20" ht="15.95" customHeight="1">
      <c r="A27" s="3"/>
      <c r="B27" s="3"/>
      <c r="C27" s="3"/>
      <c r="D27" s="3"/>
      <c r="E27" s="172"/>
      <c r="F27" s="3"/>
      <c r="G27" s="3"/>
      <c r="H27" s="3"/>
      <c r="I27" s="3"/>
      <c r="J27" s="3"/>
      <c r="K27" s="3"/>
      <c r="L27" s="166" t="s">
        <v>821</v>
      </c>
      <c r="M27" s="166" t="s">
        <v>842</v>
      </c>
      <c r="N27" s="4">
        <v>4</v>
      </c>
      <c r="O27" s="166" t="s">
        <v>814</v>
      </c>
      <c r="P27" s="166" t="s">
        <v>816</v>
      </c>
      <c r="Q27" s="3"/>
      <c r="R27" s="3"/>
      <c r="S27" s="3"/>
      <c r="T27" s="3"/>
    </row>
    <row r="28" spans="1:20" ht="15.95" customHeight="1">
      <c r="A28" s="3"/>
      <c r="B28" s="3"/>
      <c r="C28" s="3"/>
      <c r="D28" s="3"/>
      <c r="E28" s="172"/>
      <c r="F28" s="3"/>
      <c r="G28" s="3"/>
      <c r="H28" s="3"/>
      <c r="I28" s="3"/>
      <c r="J28" s="3"/>
      <c r="K28" s="3"/>
      <c r="L28" s="166" t="s">
        <v>861</v>
      </c>
      <c r="M28" s="166" t="s">
        <v>860</v>
      </c>
      <c r="N28" s="3"/>
      <c r="O28" s="3"/>
      <c r="P28" s="166" t="s">
        <v>852</v>
      </c>
      <c r="Q28" s="3"/>
      <c r="R28" s="3"/>
      <c r="S28" s="3"/>
      <c r="T28" s="3"/>
    </row>
    <row r="29" spans="1:20" ht="15.95" customHeight="1">
      <c r="A29" s="3"/>
      <c r="B29" s="3"/>
      <c r="C29" s="3"/>
      <c r="D29" s="3"/>
      <c r="E29" s="172"/>
      <c r="F29" s="3"/>
      <c r="G29" s="3"/>
      <c r="H29" s="3"/>
      <c r="I29" s="3"/>
      <c r="J29" s="3"/>
      <c r="K29" s="3"/>
      <c r="L29" s="166" t="s">
        <v>826</v>
      </c>
      <c r="M29" s="166" t="s">
        <v>846</v>
      </c>
      <c r="N29" s="3"/>
      <c r="O29" s="3"/>
      <c r="P29" s="166" t="s">
        <v>869</v>
      </c>
      <c r="Q29" s="3"/>
      <c r="R29" s="3"/>
      <c r="S29" s="3"/>
      <c r="T29" s="3"/>
    </row>
    <row r="30" spans="1:20" ht="15.95" customHeight="1">
      <c r="A30" s="3"/>
      <c r="B30" s="3"/>
      <c r="C30" s="3"/>
      <c r="D30" s="3"/>
      <c r="E30" s="172"/>
      <c r="F30" s="3"/>
      <c r="G30" s="3"/>
      <c r="H30" s="3"/>
      <c r="I30" s="3"/>
      <c r="J30" s="3"/>
      <c r="K30" s="3"/>
      <c r="L30" s="3"/>
      <c r="M30" s="3"/>
      <c r="N30" s="3"/>
      <c r="O30" s="3"/>
      <c r="P30" s="3"/>
      <c r="Q30" s="3"/>
      <c r="R30" s="3"/>
      <c r="S30" s="3"/>
      <c r="T30" s="3"/>
    </row>
    <row r="31" spans="1:20" ht="15.95" customHeight="1">
      <c r="A31" s="3"/>
      <c r="B31" s="3"/>
      <c r="C31" s="3"/>
      <c r="D31" s="3"/>
      <c r="E31" s="172"/>
      <c r="F31" s="3"/>
      <c r="G31" s="3"/>
      <c r="H31" s="3"/>
      <c r="I31" s="3"/>
      <c r="J31" s="3"/>
      <c r="K31" s="3"/>
      <c r="L31" s="3"/>
      <c r="M31" s="3"/>
      <c r="N31" s="4">
        <v>5</v>
      </c>
      <c r="O31" s="166" t="s">
        <v>551</v>
      </c>
      <c r="P31" s="166" t="s">
        <v>821</v>
      </c>
      <c r="Q31" s="3"/>
      <c r="R31" s="3"/>
      <c r="S31" s="3"/>
      <c r="T31" s="3"/>
    </row>
    <row r="32" spans="1:20" ht="15.95" customHeight="1">
      <c r="A32" s="3"/>
      <c r="B32" s="3"/>
      <c r="C32" s="3"/>
      <c r="D32" s="3"/>
      <c r="E32" s="172"/>
      <c r="F32" s="3"/>
      <c r="G32" s="3"/>
      <c r="H32" s="3"/>
      <c r="I32" s="3"/>
      <c r="J32" s="3"/>
      <c r="K32" s="3"/>
      <c r="L32" s="3"/>
      <c r="M32" s="3"/>
      <c r="N32" s="3"/>
      <c r="O32" s="3"/>
      <c r="P32" s="166" t="s">
        <v>861</v>
      </c>
      <c r="Q32" s="3"/>
      <c r="R32" s="3"/>
      <c r="S32" s="3"/>
      <c r="T32" s="3"/>
    </row>
    <row r="33" spans="1:20" ht="15.95" customHeight="1">
      <c r="A33" s="3"/>
      <c r="B33" s="3"/>
      <c r="C33" s="3"/>
      <c r="D33" s="3"/>
      <c r="E33" s="172"/>
      <c r="F33" s="3"/>
      <c r="G33" s="3"/>
      <c r="H33" s="3"/>
      <c r="I33" s="3"/>
      <c r="J33" s="3"/>
      <c r="K33" s="3"/>
      <c r="L33" s="3"/>
      <c r="M33" s="3"/>
      <c r="N33" s="3"/>
      <c r="O33" s="3"/>
      <c r="P33" s="3"/>
      <c r="Q33" s="3"/>
      <c r="R33" s="3"/>
      <c r="S33" s="3"/>
      <c r="T33" s="3"/>
    </row>
    <row r="34" spans="1:20" ht="15.95" customHeight="1">
      <c r="A34" s="3"/>
      <c r="B34" s="3"/>
      <c r="C34" s="3"/>
      <c r="D34" s="3"/>
      <c r="E34" s="172"/>
      <c r="F34" s="3"/>
      <c r="G34" s="3"/>
      <c r="H34" s="3"/>
      <c r="I34" s="3"/>
      <c r="J34" s="3"/>
      <c r="K34" s="3"/>
      <c r="L34" s="3"/>
      <c r="M34" s="3"/>
      <c r="N34" s="4">
        <v>6</v>
      </c>
      <c r="O34" s="166" t="s">
        <v>824</v>
      </c>
      <c r="P34" s="166" t="s">
        <v>826</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5"/>
  <sheetViews>
    <sheetView showGridLines="0" topLeftCell="A33" workbookViewId="0">
      <selection activeCell="C25" sqref="C25:C26"/>
    </sheetView>
  </sheetViews>
  <sheetFormatPr baseColWidth="10"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302" t="s">
        <v>189</v>
      </c>
      <c r="D1" s="303"/>
      <c r="E1" s="303"/>
      <c r="F1" s="303"/>
      <c r="G1" s="303"/>
      <c r="H1" s="303"/>
      <c r="I1" s="77" t="s">
        <v>1</v>
      </c>
      <c r="J1" s="78" t="s">
        <v>2</v>
      </c>
    </row>
    <row r="2" spans="1:10" ht="23.25" customHeight="1">
      <c r="A2" s="11"/>
      <c r="B2" s="79"/>
      <c r="C2" s="304"/>
      <c r="D2" s="304"/>
      <c r="E2" s="304"/>
      <c r="F2" s="304"/>
      <c r="G2" s="304"/>
      <c r="H2" s="304"/>
      <c r="I2" s="80" t="s">
        <v>3</v>
      </c>
      <c r="J2" s="81">
        <v>4</v>
      </c>
    </row>
    <row r="3" spans="1:10" ht="23.25" customHeight="1">
      <c r="A3" s="11"/>
      <c r="B3" s="79"/>
      <c r="C3" s="304"/>
      <c r="D3" s="304"/>
      <c r="E3" s="304"/>
      <c r="F3" s="304"/>
      <c r="G3" s="304"/>
      <c r="H3" s="304"/>
      <c r="I3" s="80" t="s">
        <v>4</v>
      </c>
      <c r="J3" s="179" t="s">
        <v>5</v>
      </c>
    </row>
    <row r="4" spans="1:10" ht="23.25" customHeight="1">
      <c r="A4" s="15"/>
      <c r="B4" s="82"/>
      <c r="C4" s="305"/>
      <c r="D4" s="305"/>
      <c r="E4" s="305"/>
      <c r="F4" s="305"/>
      <c r="G4" s="305"/>
      <c r="H4" s="305"/>
      <c r="I4" s="83" t="s">
        <v>6</v>
      </c>
      <c r="J4" s="180" t="s">
        <v>7</v>
      </c>
    </row>
    <row r="5" spans="1:10" ht="30" customHeight="1">
      <c r="A5" s="84"/>
      <c r="B5" s="85"/>
      <c r="C5" s="85"/>
      <c r="D5" s="85"/>
      <c r="E5" s="85"/>
      <c r="F5" s="85"/>
      <c r="G5" s="85"/>
      <c r="H5" s="85"/>
      <c r="I5" s="86"/>
      <c r="J5" s="87"/>
    </row>
    <row r="6" spans="1:10" ht="30" customHeight="1">
      <c r="A6" s="88" t="s">
        <v>127</v>
      </c>
      <c r="B6" s="297" t="s">
        <v>132</v>
      </c>
      <c r="C6" s="289"/>
      <c r="D6" s="289"/>
      <c r="E6" s="289"/>
      <c r="F6" s="289"/>
      <c r="G6" s="289"/>
      <c r="H6" s="289"/>
      <c r="I6" s="289"/>
      <c r="J6" s="289"/>
    </row>
    <row r="7" spans="1:10" ht="30" customHeight="1">
      <c r="A7" s="261" t="s">
        <v>190</v>
      </c>
      <c r="B7" s="300" t="s">
        <v>191</v>
      </c>
      <c r="C7" s="301"/>
      <c r="D7" s="301"/>
      <c r="E7" s="301"/>
      <c r="F7" s="301"/>
      <c r="G7" s="301"/>
      <c r="H7" s="301"/>
      <c r="I7" s="301"/>
      <c r="J7" s="301"/>
    </row>
    <row r="8" spans="1:10" ht="30" customHeight="1">
      <c r="A8" s="88" t="s">
        <v>192</v>
      </c>
      <c r="B8" s="297" t="s">
        <v>193</v>
      </c>
      <c r="C8" s="289"/>
      <c r="D8" s="289"/>
      <c r="E8" s="289"/>
      <c r="F8" s="289"/>
      <c r="G8" s="289"/>
      <c r="H8" s="289"/>
      <c r="I8" s="289"/>
      <c r="J8" s="289"/>
    </row>
    <row r="9" spans="1:10" ht="30" customHeight="1">
      <c r="A9" s="88" t="s">
        <v>194</v>
      </c>
      <c r="B9" s="90" t="s">
        <v>246</v>
      </c>
      <c r="C9" s="314" t="s">
        <v>247</v>
      </c>
      <c r="D9" s="315"/>
      <c r="E9" s="315"/>
      <c r="F9" s="315"/>
      <c r="G9" s="315"/>
      <c r="H9" s="315"/>
      <c r="I9" s="315"/>
      <c r="J9" s="316"/>
    </row>
    <row r="10" spans="1:10" ht="30" customHeight="1">
      <c r="A10" s="88" t="s">
        <v>197</v>
      </c>
      <c r="B10" s="297" t="s">
        <v>248</v>
      </c>
      <c r="C10" s="289"/>
      <c r="D10" s="289"/>
      <c r="E10" s="289"/>
      <c r="F10" s="289"/>
      <c r="G10" s="289"/>
      <c r="H10" s="289"/>
      <c r="I10" s="289"/>
      <c r="J10" s="289"/>
    </row>
    <row r="11" spans="1:10" ht="30" customHeight="1">
      <c r="A11" s="88" t="s">
        <v>199</v>
      </c>
      <c r="B11" s="297" t="s">
        <v>249</v>
      </c>
      <c r="C11" s="289"/>
      <c r="D11" s="289"/>
      <c r="E11" s="289"/>
      <c r="F11" s="289"/>
      <c r="G11" s="289"/>
      <c r="H11" s="289"/>
      <c r="I11" s="289"/>
      <c r="J11" s="289"/>
    </row>
    <row r="12" spans="1:10" ht="30" customHeight="1">
      <c r="A12" s="88" t="s">
        <v>200</v>
      </c>
      <c r="B12" s="297" t="s">
        <v>250</v>
      </c>
      <c r="C12" s="289"/>
      <c r="D12" s="289"/>
      <c r="E12" s="289"/>
      <c r="F12" s="289"/>
      <c r="G12" s="289"/>
      <c r="H12" s="289"/>
      <c r="I12" s="289"/>
      <c r="J12" s="289"/>
    </row>
    <row r="13" spans="1:10" ht="30" customHeight="1">
      <c r="A13" s="88" t="s">
        <v>202</v>
      </c>
      <c r="B13" s="297" t="s">
        <v>203</v>
      </c>
      <c r="C13" s="289"/>
      <c r="D13" s="289"/>
      <c r="E13" s="289"/>
      <c r="F13" s="289"/>
      <c r="G13" s="289"/>
      <c r="H13" s="289"/>
      <c r="I13" s="289"/>
      <c r="J13" s="289"/>
    </row>
    <row r="14" spans="1:10" ht="30" customHeight="1">
      <c r="A14" s="88" t="s">
        <v>204</v>
      </c>
      <c r="B14" s="306" t="s">
        <v>205</v>
      </c>
      <c r="C14" s="307"/>
      <c r="D14" s="307"/>
      <c r="E14" s="307"/>
      <c r="F14" s="307"/>
      <c r="G14" s="307"/>
      <c r="H14" s="307"/>
      <c r="I14" s="307"/>
      <c r="J14" s="308"/>
    </row>
    <row r="15" spans="1:10" ht="30" customHeight="1">
      <c r="A15" s="88" t="s">
        <v>206</v>
      </c>
      <c r="B15" s="297" t="s">
        <v>251</v>
      </c>
      <c r="C15" s="289"/>
      <c r="D15" s="289"/>
      <c r="E15" s="289"/>
      <c r="F15" s="289"/>
      <c r="G15" s="289"/>
      <c r="H15" s="289"/>
      <c r="I15" s="289"/>
      <c r="J15" s="289"/>
    </row>
    <row r="16" spans="1:10" ht="30" customHeight="1">
      <c r="A16" s="88" t="s">
        <v>208</v>
      </c>
      <c r="B16" s="297" t="s">
        <v>252</v>
      </c>
      <c r="C16" s="289"/>
      <c r="D16" s="289"/>
      <c r="E16" s="289"/>
      <c r="F16" s="289"/>
      <c r="G16" s="289"/>
      <c r="H16" s="289"/>
      <c r="I16" s="289"/>
      <c r="J16" s="289"/>
    </row>
    <row r="17" spans="1:15" ht="30" customHeight="1">
      <c r="A17" s="88" t="s">
        <v>210</v>
      </c>
      <c r="B17" s="297" t="s">
        <v>211</v>
      </c>
      <c r="C17" s="289"/>
      <c r="D17" s="289"/>
      <c r="E17" s="289"/>
      <c r="F17" s="289"/>
      <c r="G17" s="289"/>
      <c r="H17" s="289"/>
      <c r="I17" s="289"/>
      <c r="J17" s="289"/>
    </row>
    <row r="18" spans="1:15" ht="30" customHeight="1">
      <c r="A18" s="88" t="s">
        <v>212</v>
      </c>
      <c r="B18" s="288">
        <v>0</v>
      </c>
      <c r="C18" s="289"/>
      <c r="D18" s="289"/>
      <c r="E18" s="289"/>
      <c r="F18" s="290"/>
      <c r="G18" s="289"/>
      <c r="H18" s="289"/>
      <c r="I18" s="289"/>
      <c r="J18" s="289"/>
    </row>
    <row r="19" spans="1:15" ht="30" customHeight="1">
      <c r="A19" s="88" t="s">
        <v>213</v>
      </c>
      <c r="B19" s="297" t="s">
        <v>253</v>
      </c>
      <c r="C19" s="289"/>
      <c r="D19" s="289"/>
      <c r="E19" s="289"/>
      <c r="F19" s="289"/>
      <c r="G19" s="289"/>
      <c r="H19" s="289"/>
      <c r="I19" s="289"/>
      <c r="J19" s="289"/>
    </row>
    <row r="20" spans="1:15" ht="30" customHeight="1">
      <c r="A20" s="91"/>
      <c r="B20" s="92"/>
      <c r="C20" s="92"/>
      <c r="D20" s="92"/>
      <c r="E20" s="92"/>
      <c r="F20" s="92"/>
      <c r="G20" s="92"/>
      <c r="H20" s="93"/>
      <c r="I20" s="93"/>
      <c r="J20" s="94"/>
    </row>
    <row r="21" spans="1:15" ht="30" customHeight="1">
      <c r="A21" s="95"/>
      <c r="B21" s="298" t="s">
        <v>215</v>
      </c>
      <c r="C21" s="299"/>
      <c r="D21" s="299"/>
      <c r="E21" s="299"/>
      <c r="F21" s="299"/>
      <c r="G21" s="299"/>
      <c r="H21" s="97"/>
      <c r="I21" s="20"/>
      <c r="J21" s="14"/>
    </row>
    <row r="22" spans="1:15" ht="30" customHeight="1">
      <c r="A22" s="98"/>
      <c r="B22" s="99" t="s">
        <v>216</v>
      </c>
      <c r="C22" s="99" t="s">
        <v>217</v>
      </c>
      <c r="D22" s="99" t="s">
        <v>218</v>
      </c>
      <c r="E22" s="99" t="s">
        <v>219</v>
      </c>
      <c r="F22" s="99" t="s">
        <v>220</v>
      </c>
      <c r="G22" s="99" t="s">
        <v>221</v>
      </c>
      <c r="H22" s="97"/>
      <c r="I22" s="252"/>
      <c r="J22" s="14"/>
      <c r="M22" s="309"/>
      <c r="N22" s="309"/>
      <c r="O22" s="311"/>
    </row>
    <row r="23" spans="1:15" ht="30" customHeight="1">
      <c r="A23" s="100" t="s">
        <v>222</v>
      </c>
      <c r="B23" s="130">
        <v>1</v>
      </c>
      <c r="C23" s="130">
        <v>1</v>
      </c>
      <c r="D23" s="130">
        <v>1</v>
      </c>
      <c r="E23" s="130">
        <v>1</v>
      </c>
      <c r="F23" s="130">
        <v>1</v>
      </c>
      <c r="G23" s="105">
        <v>1</v>
      </c>
      <c r="H23" s="97"/>
      <c r="J23" s="14"/>
      <c r="M23" s="309"/>
      <c r="N23" s="309"/>
      <c r="O23" s="312"/>
    </row>
    <row r="24" spans="1:15" ht="30" customHeight="1">
      <c r="A24" s="100" t="s">
        <v>223</v>
      </c>
      <c r="B24" s="134">
        <f>IFERROR(AVERAGE(D30:D31),"")</f>
        <v>1</v>
      </c>
      <c r="C24" s="134">
        <f>IFERROR(AVERAGE(D32:D35),"")</f>
        <v>1</v>
      </c>
      <c r="D24" s="134" t="str">
        <f>IFERROR(AVERAGE(D36:D39),"")</f>
        <v/>
      </c>
      <c r="E24" s="134" t="str">
        <f>IFERROR(AVERAGE(D40:D43),"")</f>
        <v/>
      </c>
      <c r="F24" s="134" t="str">
        <f>IFERROR(AVERAGE(D44:D45),"")</f>
        <v/>
      </c>
      <c r="G24" s="196">
        <f>AVERAGE(B24:F24)</f>
        <v>1</v>
      </c>
      <c r="H24" s="97"/>
      <c r="I24" s="253"/>
      <c r="J24" s="14"/>
      <c r="M24" s="310"/>
      <c r="N24" s="310"/>
      <c r="O24" s="312"/>
    </row>
    <row r="25" spans="1:15" ht="30" customHeight="1">
      <c r="A25" s="100" t="s">
        <v>224</v>
      </c>
      <c r="B25" s="103">
        <f>IFERROR(IF(B24/B23&gt;100%,100%,B24/B23),"")</f>
        <v>1</v>
      </c>
      <c r="C25" s="238">
        <f>IFERROR(IF(C24/C23&gt;100%,100%,C24/C23)*1,"")</f>
        <v>1</v>
      </c>
      <c r="D25" s="238"/>
      <c r="E25" s="238"/>
      <c r="F25" s="238"/>
      <c r="G25" s="104" t="s">
        <v>225</v>
      </c>
      <c r="H25" s="97"/>
      <c r="I25" s="252"/>
      <c r="J25" s="14"/>
      <c r="M25" s="310"/>
      <c r="N25" s="310"/>
      <c r="O25" s="312"/>
    </row>
    <row r="26" spans="1:15" ht="30" customHeight="1">
      <c r="A26" s="100" t="s">
        <v>226</v>
      </c>
      <c r="B26" s="238">
        <f>IF(((B24/B23)*0.125)&gt;0.125,0.125,(B24/B23)*0.125)</f>
        <v>0.125</v>
      </c>
      <c r="C26" s="238">
        <f>IF(((B24/B23)*0.125)+((C24/C23)*0.25)&gt;0.375,0.375,((B24/B23)*0.125)+((C24/C23)*0.25))</f>
        <v>0.375</v>
      </c>
      <c r="D26" s="103"/>
      <c r="E26" s="103"/>
      <c r="F26" s="103"/>
      <c r="G26" s="238">
        <f>MAX(B26:F26)</f>
        <v>0.375</v>
      </c>
      <c r="H26" s="97"/>
      <c r="I26" s="20"/>
      <c r="J26" s="254"/>
      <c r="M26" s="310"/>
      <c r="N26" s="310"/>
      <c r="O26" s="312"/>
    </row>
    <row r="27" spans="1:15" ht="30" customHeight="1">
      <c r="A27" s="106"/>
      <c r="B27" s="92"/>
      <c r="C27" s="92"/>
      <c r="D27" s="92"/>
      <c r="E27" s="92"/>
      <c r="F27" s="92"/>
      <c r="G27" s="92"/>
      <c r="H27" s="107"/>
      <c r="I27" s="107"/>
      <c r="J27" s="108"/>
    </row>
    <row r="28" spans="1:15" ht="30" customHeight="1">
      <c r="A28" s="298" t="s">
        <v>227</v>
      </c>
      <c r="B28" s="299"/>
      <c r="C28" s="299"/>
      <c r="D28" s="299"/>
      <c r="E28" s="299"/>
      <c r="F28" s="299"/>
      <c r="G28" s="299"/>
      <c r="H28" s="299"/>
      <c r="I28" s="299"/>
      <c r="J28" s="299"/>
    </row>
    <row r="29" spans="1:15" ht="30" customHeight="1">
      <c r="A29" s="96" t="s">
        <v>228</v>
      </c>
      <c r="B29" s="96" t="s">
        <v>229</v>
      </c>
      <c r="C29" s="96" t="s">
        <v>230</v>
      </c>
      <c r="D29" s="96" t="s">
        <v>231</v>
      </c>
      <c r="E29" s="96" t="s">
        <v>232</v>
      </c>
      <c r="F29" s="298" t="s">
        <v>233</v>
      </c>
      <c r="G29" s="299"/>
      <c r="H29" s="299"/>
      <c r="I29" s="298" t="s">
        <v>234</v>
      </c>
      <c r="J29" s="299"/>
    </row>
    <row r="30" spans="1:15" ht="48.75" customHeight="1">
      <c r="A30" s="109">
        <v>2024</v>
      </c>
      <c r="B30" s="110" t="s">
        <v>235</v>
      </c>
      <c r="C30" s="242">
        <v>1</v>
      </c>
      <c r="D30" s="243">
        <v>1</v>
      </c>
      <c r="E30" s="244">
        <f>IFERROR(IF(D30/C30&gt;100%,100%,D30/C30),0)</f>
        <v>1</v>
      </c>
      <c r="F30" s="291" t="s">
        <v>254</v>
      </c>
      <c r="G30" s="292"/>
      <c r="H30" s="293"/>
      <c r="I30" s="313" t="s">
        <v>255</v>
      </c>
      <c r="J30" s="296"/>
    </row>
    <row r="31" spans="1:15" ht="48.75" customHeight="1">
      <c r="A31" s="109">
        <v>2024</v>
      </c>
      <c r="B31" s="110" t="s">
        <v>238</v>
      </c>
      <c r="C31" s="242">
        <v>1</v>
      </c>
      <c r="D31" s="243">
        <v>1</v>
      </c>
      <c r="E31" s="244">
        <f t="shared" ref="E31:E45" si="0">IFERROR(IF(D31/C31&gt;100%,100%,D31/C31),0)</f>
        <v>1</v>
      </c>
      <c r="F31" s="291" t="s">
        <v>256</v>
      </c>
      <c r="G31" s="292"/>
      <c r="H31" s="293"/>
      <c r="I31" s="313" t="s">
        <v>255</v>
      </c>
      <c r="J31" s="296"/>
    </row>
    <row r="32" spans="1:15" ht="48.75" customHeight="1">
      <c r="A32" s="109">
        <v>2025</v>
      </c>
      <c r="B32" s="110" t="s">
        <v>240</v>
      </c>
      <c r="C32" s="242">
        <v>1</v>
      </c>
      <c r="D32" s="243">
        <v>1</v>
      </c>
      <c r="E32" s="244">
        <f t="shared" si="0"/>
        <v>1</v>
      </c>
      <c r="F32" s="291" t="s">
        <v>257</v>
      </c>
      <c r="G32" s="292"/>
      <c r="H32" s="293"/>
      <c r="I32" s="313" t="s">
        <v>255</v>
      </c>
      <c r="J32" s="296"/>
    </row>
    <row r="33" spans="1:10" ht="53.25" customHeight="1">
      <c r="A33" s="109">
        <v>2025</v>
      </c>
      <c r="B33" s="110" t="s">
        <v>242</v>
      </c>
      <c r="C33" s="242">
        <v>1</v>
      </c>
      <c r="D33" s="243">
        <v>1</v>
      </c>
      <c r="E33" s="244">
        <f t="shared" si="0"/>
        <v>1</v>
      </c>
      <c r="F33" s="285" t="s">
        <v>258</v>
      </c>
      <c r="G33" s="286"/>
      <c r="H33" s="287"/>
      <c r="I33" s="283" t="s">
        <v>259</v>
      </c>
      <c r="J33" s="284"/>
    </row>
    <row r="34" spans="1:10" ht="57" customHeight="1">
      <c r="A34" s="109">
        <v>2025</v>
      </c>
      <c r="B34" s="110" t="s">
        <v>235</v>
      </c>
      <c r="C34" s="242">
        <v>1</v>
      </c>
      <c r="D34" s="258">
        <v>1</v>
      </c>
      <c r="E34" s="259">
        <f t="shared" si="0"/>
        <v>1</v>
      </c>
      <c r="F34" s="291" t="s">
        <v>260</v>
      </c>
      <c r="G34" s="292"/>
      <c r="H34" s="293"/>
      <c r="I34" s="295" t="s">
        <v>259</v>
      </c>
      <c r="J34" s="296"/>
    </row>
    <row r="35" spans="1:10" ht="75" customHeight="1">
      <c r="A35" s="109">
        <v>2025</v>
      </c>
      <c r="B35" s="110" t="s">
        <v>238</v>
      </c>
      <c r="C35" s="242">
        <v>1</v>
      </c>
      <c r="D35" s="258">
        <v>1</v>
      </c>
      <c r="E35" s="244">
        <f t="shared" si="0"/>
        <v>1</v>
      </c>
      <c r="F35" s="285" t="s">
        <v>261</v>
      </c>
      <c r="G35" s="286"/>
      <c r="H35" s="287"/>
      <c r="I35" s="283" t="s">
        <v>262</v>
      </c>
      <c r="J35" s="284"/>
    </row>
    <row r="36" spans="1:10" ht="18.75" customHeight="1">
      <c r="A36" s="109">
        <v>2026</v>
      </c>
      <c r="B36" s="110" t="s">
        <v>240</v>
      </c>
      <c r="C36" s="242">
        <v>1</v>
      </c>
      <c r="D36" s="245"/>
      <c r="E36" s="244">
        <f t="shared" si="0"/>
        <v>0</v>
      </c>
      <c r="F36" s="285"/>
      <c r="G36" s="286"/>
      <c r="H36" s="287"/>
      <c r="I36" s="283"/>
      <c r="J36" s="284"/>
    </row>
    <row r="37" spans="1:10" ht="18.75" customHeight="1">
      <c r="A37" s="109">
        <v>2026</v>
      </c>
      <c r="B37" s="110" t="s">
        <v>242</v>
      </c>
      <c r="C37" s="242">
        <v>1</v>
      </c>
      <c r="D37" s="245"/>
      <c r="E37" s="244">
        <f t="shared" si="0"/>
        <v>0</v>
      </c>
      <c r="F37" s="285"/>
      <c r="G37" s="286"/>
      <c r="H37" s="287"/>
      <c r="I37" s="283"/>
      <c r="J37" s="284"/>
    </row>
    <row r="38" spans="1:10" ht="18.75" customHeight="1">
      <c r="A38" s="109">
        <v>2026</v>
      </c>
      <c r="B38" s="110" t="s">
        <v>235</v>
      </c>
      <c r="C38" s="242">
        <v>1</v>
      </c>
      <c r="D38" s="245"/>
      <c r="E38" s="244">
        <f t="shared" si="0"/>
        <v>0</v>
      </c>
      <c r="F38" s="285"/>
      <c r="G38" s="286"/>
      <c r="H38" s="287"/>
      <c r="I38" s="283"/>
      <c r="J38" s="284"/>
    </row>
    <row r="39" spans="1:10" ht="18.75" customHeight="1">
      <c r="A39" s="109">
        <v>2026</v>
      </c>
      <c r="B39" s="110" t="s">
        <v>238</v>
      </c>
      <c r="C39" s="242">
        <v>1</v>
      </c>
      <c r="D39" s="245"/>
      <c r="E39" s="244">
        <f t="shared" si="0"/>
        <v>0</v>
      </c>
      <c r="F39" s="285"/>
      <c r="G39" s="286"/>
      <c r="H39" s="287"/>
      <c r="I39" s="283"/>
      <c r="J39" s="284"/>
    </row>
    <row r="40" spans="1:10" ht="18.75" customHeight="1">
      <c r="A40" s="109">
        <v>2027</v>
      </c>
      <c r="B40" s="110" t="s">
        <v>240</v>
      </c>
      <c r="C40" s="242">
        <v>1</v>
      </c>
      <c r="D40" s="245"/>
      <c r="E40" s="244">
        <f t="shared" si="0"/>
        <v>0</v>
      </c>
      <c r="F40" s="285"/>
      <c r="G40" s="286"/>
      <c r="H40" s="287"/>
      <c r="I40" s="283"/>
      <c r="J40" s="284"/>
    </row>
    <row r="41" spans="1:10" ht="18.75" customHeight="1">
      <c r="A41" s="109">
        <v>2027</v>
      </c>
      <c r="B41" s="110" t="s">
        <v>242</v>
      </c>
      <c r="C41" s="242">
        <v>1</v>
      </c>
      <c r="D41" s="245"/>
      <c r="E41" s="244">
        <f t="shared" si="0"/>
        <v>0</v>
      </c>
      <c r="F41" s="285"/>
      <c r="G41" s="286"/>
      <c r="H41" s="287"/>
      <c r="I41" s="283"/>
      <c r="J41" s="284"/>
    </row>
    <row r="42" spans="1:10" ht="18.75" customHeight="1">
      <c r="A42" s="109">
        <v>2027</v>
      </c>
      <c r="B42" s="110" t="s">
        <v>235</v>
      </c>
      <c r="C42" s="242">
        <v>1</v>
      </c>
      <c r="D42" s="245"/>
      <c r="E42" s="244">
        <f t="shared" si="0"/>
        <v>0</v>
      </c>
      <c r="F42" s="285"/>
      <c r="G42" s="286"/>
      <c r="H42" s="287"/>
      <c r="I42" s="283"/>
      <c r="J42" s="284"/>
    </row>
    <row r="43" spans="1:10" ht="18.75" customHeight="1">
      <c r="A43" s="109">
        <v>2027</v>
      </c>
      <c r="B43" s="110" t="s">
        <v>238</v>
      </c>
      <c r="C43" s="242">
        <v>1</v>
      </c>
      <c r="D43" s="245"/>
      <c r="E43" s="244">
        <f t="shared" si="0"/>
        <v>0</v>
      </c>
      <c r="F43" s="285"/>
      <c r="G43" s="286"/>
      <c r="H43" s="287"/>
      <c r="I43" s="283"/>
      <c r="J43" s="284"/>
    </row>
    <row r="44" spans="1:10" ht="18.75" customHeight="1">
      <c r="A44" s="109">
        <v>2028</v>
      </c>
      <c r="B44" s="110" t="s">
        <v>240</v>
      </c>
      <c r="C44" s="242">
        <v>1</v>
      </c>
      <c r="D44" s="245"/>
      <c r="E44" s="244">
        <f t="shared" si="0"/>
        <v>0</v>
      </c>
      <c r="F44" s="285"/>
      <c r="G44" s="286"/>
      <c r="H44" s="287"/>
      <c r="I44" s="283"/>
      <c r="J44" s="284"/>
    </row>
    <row r="45" spans="1:10" ht="18.75" customHeight="1">
      <c r="A45" s="109">
        <v>2028</v>
      </c>
      <c r="B45" s="110" t="s">
        <v>242</v>
      </c>
      <c r="C45" s="242">
        <v>1</v>
      </c>
      <c r="D45" s="245"/>
      <c r="E45" s="244">
        <f t="shared" si="0"/>
        <v>0</v>
      </c>
      <c r="F45" s="285"/>
      <c r="G45" s="286"/>
      <c r="H45" s="287"/>
      <c r="I45" s="283"/>
      <c r="J45" s="284"/>
    </row>
  </sheetData>
  <mergeCells count="56">
    <mergeCell ref="F29:H29"/>
    <mergeCell ref="I29:J29"/>
    <mergeCell ref="F30:H30"/>
    <mergeCell ref="I30:J30"/>
    <mergeCell ref="F31:H31"/>
    <mergeCell ref="I31:J31"/>
    <mergeCell ref="B19:J19"/>
    <mergeCell ref="B21:G21"/>
    <mergeCell ref="A28:J28"/>
    <mergeCell ref="B16:J16"/>
    <mergeCell ref="B17:J17"/>
    <mergeCell ref="B18:J18"/>
    <mergeCell ref="B11:J11"/>
    <mergeCell ref="B12:J12"/>
    <mergeCell ref="B13:J13"/>
    <mergeCell ref="B14:J14"/>
    <mergeCell ref="B15:J15"/>
    <mergeCell ref="C9:J9"/>
    <mergeCell ref="C1:H4"/>
    <mergeCell ref="B6:J6"/>
    <mergeCell ref="B8:J8"/>
    <mergeCell ref="B10:J10"/>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 ref="M22:M23"/>
    <mergeCell ref="M24:M26"/>
    <mergeCell ref="N22:N23"/>
    <mergeCell ref="N24:N26"/>
    <mergeCell ref="O22:O26"/>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5"/>
  <sheetViews>
    <sheetView showGridLines="0" topLeftCell="A34" workbookViewId="0">
      <selection activeCell="I35" sqref="I35:J35"/>
    </sheetView>
  </sheetViews>
  <sheetFormatPr baseColWidth="10"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302" t="s">
        <v>189</v>
      </c>
      <c r="D1" s="303"/>
      <c r="E1" s="303"/>
      <c r="F1" s="303"/>
      <c r="G1" s="303"/>
      <c r="H1" s="303"/>
      <c r="I1" s="77" t="s">
        <v>1</v>
      </c>
      <c r="J1" s="78" t="s">
        <v>2</v>
      </c>
      <c r="K1" s="115"/>
    </row>
    <row r="2" spans="1:11" ht="22.5" customHeight="1">
      <c r="A2" s="116"/>
      <c r="B2" s="79"/>
      <c r="C2" s="304"/>
      <c r="D2" s="304"/>
      <c r="E2" s="304"/>
      <c r="F2" s="304"/>
      <c r="G2" s="304"/>
      <c r="H2" s="304"/>
      <c r="I2" s="80" t="s">
        <v>3</v>
      </c>
      <c r="J2" s="81">
        <v>4</v>
      </c>
      <c r="K2" s="115"/>
    </row>
    <row r="3" spans="1:11" ht="22.5" customHeight="1">
      <c r="A3" s="116"/>
      <c r="B3" s="79"/>
      <c r="C3" s="304"/>
      <c r="D3" s="304"/>
      <c r="E3" s="304"/>
      <c r="F3" s="304"/>
      <c r="G3" s="304"/>
      <c r="H3" s="304"/>
      <c r="I3" s="80" t="s">
        <v>4</v>
      </c>
      <c r="J3" s="179" t="s">
        <v>5</v>
      </c>
      <c r="K3" s="115"/>
    </row>
    <row r="4" spans="1:11" ht="22.5" customHeight="1">
      <c r="A4" s="117"/>
      <c r="B4" s="118"/>
      <c r="C4" s="323"/>
      <c r="D4" s="323"/>
      <c r="E4" s="323"/>
      <c r="F4" s="323"/>
      <c r="G4" s="323"/>
      <c r="H4" s="323"/>
      <c r="I4" s="83" t="s">
        <v>6</v>
      </c>
      <c r="J4" s="180" t="s">
        <v>7</v>
      </c>
      <c r="K4" s="115"/>
    </row>
    <row r="5" spans="1:11" ht="22.5" customHeight="1">
      <c r="A5" s="119"/>
      <c r="B5" s="120"/>
      <c r="C5" s="120"/>
      <c r="D5" s="120"/>
      <c r="E5" s="120"/>
      <c r="F5" s="120"/>
      <c r="G5" s="120"/>
      <c r="H5" s="120"/>
      <c r="I5" s="86"/>
      <c r="J5" s="121"/>
      <c r="K5" s="3"/>
    </row>
    <row r="6" spans="1:11" ht="30" customHeight="1">
      <c r="A6" s="88" t="s">
        <v>127</v>
      </c>
      <c r="B6" s="297" t="s">
        <v>263</v>
      </c>
      <c r="C6" s="289"/>
      <c r="D6" s="289"/>
      <c r="E6" s="289"/>
      <c r="F6" s="289"/>
      <c r="G6" s="289"/>
      <c r="H6" s="289"/>
      <c r="I6" s="289"/>
      <c r="J6" s="289"/>
      <c r="K6" s="122"/>
    </row>
    <row r="7" spans="1:11" ht="30" customHeight="1">
      <c r="A7" s="261" t="s">
        <v>190</v>
      </c>
      <c r="B7" s="300" t="s">
        <v>264</v>
      </c>
      <c r="C7" s="301"/>
      <c r="D7" s="301"/>
      <c r="E7" s="301"/>
      <c r="F7" s="301"/>
      <c r="G7" s="301"/>
      <c r="H7" s="301"/>
      <c r="I7" s="301"/>
      <c r="J7" s="324"/>
      <c r="K7" s="122"/>
    </row>
    <row r="8" spans="1:11" ht="30" customHeight="1">
      <c r="A8" s="88" t="s">
        <v>192</v>
      </c>
      <c r="B8" s="297" t="s">
        <v>193</v>
      </c>
      <c r="C8" s="289"/>
      <c r="D8" s="289"/>
      <c r="E8" s="289"/>
      <c r="F8" s="289"/>
      <c r="G8" s="289"/>
      <c r="H8" s="289"/>
      <c r="I8" s="289"/>
      <c r="J8" s="289"/>
      <c r="K8" s="122"/>
    </row>
    <row r="9" spans="1:11" ht="30" customHeight="1">
      <c r="A9" s="88" t="s">
        <v>194</v>
      </c>
      <c r="B9" s="90" t="s">
        <v>265</v>
      </c>
      <c r="C9" s="314" t="s">
        <v>266</v>
      </c>
      <c r="D9" s="315"/>
      <c r="E9" s="315"/>
      <c r="F9" s="315"/>
      <c r="G9" s="315"/>
      <c r="H9" s="315"/>
      <c r="I9" s="315"/>
      <c r="J9" s="316"/>
      <c r="K9" s="123" t="s">
        <v>267</v>
      </c>
    </row>
    <row r="10" spans="1:11" ht="30" customHeight="1">
      <c r="A10" s="88" t="s">
        <v>197</v>
      </c>
      <c r="B10" s="297" t="s">
        <v>268</v>
      </c>
      <c r="C10" s="289"/>
      <c r="D10" s="289"/>
      <c r="E10" s="289"/>
      <c r="F10" s="289"/>
      <c r="G10" s="289"/>
      <c r="H10" s="289"/>
      <c r="I10" s="289"/>
      <c r="J10" s="289"/>
      <c r="K10" s="122"/>
    </row>
    <row r="11" spans="1:11" ht="30" customHeight="1">
      <c r="A11" s="88" t="s">
        <v>199</v>
      </c>
      <c r="B11" s="297" t="s">
        <v>268</v>
      </c>
      <c r="C11" s="289"/>
      <c r="D11" s="289"/>
      <c r="E11" s="289"/>
      <c r="F11" s="289"/>
      <c r="G11" s="289"/>
      <c r="H11" s="289"/>
      <c r="I11" s="289"/>
      <c r="J11" s="289"/>
      <c r="K11" s="122"/>
    </row>
    <row r="12" spans="1:11" ht="30" customHeight="1">
      <c r="A12" s="88" t="s">
        <v>200</v>
      </c>
      <c r="B12" s="297" t="s">
        <v>268</v>
      </c>
      <c r="C12" s="289"/>
      <c r="D12" s="289"/>
      <c r="E12" s="289"/>
      <c r="F12" s="289"/>
      <c r="G12" s="289"/>
      <c r="H12" s="289"/>
      <c r="I12" s="289"/>
      <c r="J12" s="289"/>
      <c r="K12" s="122"/>
    </row>
    <row r="13" spans="1:11" ht="30" customHeight="1">
      <c r="A13" s="88" t="s">
        <v>202</v>
      </c>
      <c r="B13" s="297" t="s">
        <v>269</v>
      </c>
      <c r="C13" s="289"/>
      <c r="D13" s="289"/>
      <c r="E13" s="289"/>
      <c r="F13" s="289"/>
      <c r="G13" s="289"/>
      <c r="H13" s="289"/>
      <c r="I13" s="289"/>
      <c r="J13" s="289"/>
      <c r="K13" s="122"/>
    </row>
    <row r="14" spans="1:11" ht="30" customHeight="1">
      <c r="A14" s="88" t="s">
        <v>204</v>
      </c>
      <c r="B14" s="314" t="s">
        <v>205</v>
      </c>
      <c r="C14" s="315"/>
      <c r="D14" s="315"/>
      <c r="E14" s="315"/>
      <c r="F14" s="315"/>
      <c r="G14" s="315"/>
      <c r="H14" s="315"/>
      <c r="I14" s="315"/>
      <c r="J14" s="316"/>
      <c r="K14" s="122"/>
    </row>
    <row r="15" spans="1:11" ht="30" customHeight="1">
      <c r="A15" s="88" t="s">
        <v>206</v>
      </c>
      <c r="B15" s="297" t="s">
        <v>270</v>
      </c>
      <c r="C15" s="289"/>
      <c r="D15" s="289"/>
      <c r="E15" s="289"/>
      <c r="F15" s="289"/>
      <c r="G15" s="289"/>
      <c r="H15" s="289"/>
      <c r="I15" s="289"/>
      <c r="J15" s="289"/>
      <c r="K15" s="122"/>
    </row>
    <row r="16" spans="1:11" ht="30" customHeight="1">
      <c r="A16" s="88" t="s">
        <v>208</v>
      </c>
      <c r="B16" s="297" t="s">
        <v>271</v>
      </c>
      <c r="C16" s="289"/>
      <c r="D16" s="289"/>
      <c r="E16" s="289"/>
      <c r="F16" s="289"/>
      <c r="G16" s="289"/>
      <c r="H16" s="289"/>
      <c r="I16" s="289"/>
      <c r="J16" s="289"/>
      <c r="K16" s="122"/>
    </row>
    <row r="17" spans="1:11" ht="30" customHeight="1">
      <c r="A17" s="88" t="s">
        <v>210</v>
      </c>
      <c r="B17" s="297" t="s">
        <v>272</v>
      </c>
      <c r="C17" s="289"/>
      <c r="D17" s="289"/>
      <c r="E17" s="289"/>
      <c r="F17" s="289"/>
      <c r="G17" s="289"/>
      <c r="H17" s="289"/>
      <c r="I17" s="289"/>
      <c r="J17" s="289"/>
      <c r="K17" s="122"/>
    </row>
    <row r="18" spans="1:11" ht="30" customHeight="1">
      <c r="A18" s="88" t="s">
        <v>212</v>
      </c>
      <c r="B18" s="297" t="s">
        <v>225</v>
      </c>
      <c r="C18" s="289"/>
      <c r="D18" s="289"/>
      <c r="E18" s="289"/>
      <c r="F18" s="289"/>
      <c r="G18" s="289"/>
      <c r="H18" s="289"/>
      <c r="I18" s="289"/>
      <c r="J18" s="289"/>
      <c r="K18" s="122"/>
    </row>
    <row r="19" spans="1:11" ht="30" customHeight="1">
      <c r="A19" s="88" t="s">
        <v>213</v>
      </c>
      <c r="B19" s="297" t="s">
        <v>253</v>
      </c>
      <c r="C19" s="289"/>
      <c r="D19" s="289"/>
      <c r="E19" s="289"/>
      <c r="F19" s="289"/>
      <c r="G19" s="289"/>
      <c r="H19" s="289"/>
      <c r="I19" s="289"/>
      <c r="J19" s="289"/>
      <c r="K19" s="122"/>
    </row>
    <row r="20" spans="1:11" ht="30" customHeight="1">
      <c r="A20" s="91"/>
      <c r="B20" s="124"/>
      <c r="C20" s="124"/>
      <c r="D20" s="124"/>
      <c r="E20" s="124"/>
      <c r="F20" s="124"/>
      <c r="G20" s="124"/>
      <c r="H20" s="125"/>
      <c r="I20" s="125"/>
      <c r="J20" s="125"/>
      <c r="K20" s="126"/>
    </row>
    <row r="21" spans="1:11" ht="30" customHeight="1">
      <c r="A21" s="95"/>
      <c r="B21" s="298" t="s">
        <v>215</v>
      </c>
      <c r="C21" s="299"/>
      <c r="D21" s="299"/>
      <c r="E21" s="299"/>
      <c r="F21" s="299"/>
      <c r="G21" s="299"/>
      <c r="H21" s="127"/>
      <c r="I21" s="128"/>
      <c r="J21" s="128"/>
      <c r="K21" s="126"/>
    </row>
    <row r="22" spans="1:11" ht="30" customHeight="1">
      <c r="A22" s="98"/>
      <c r="B22" s="99" t="s">
        <v>216</v>
      </c>
      <c r="C22" s="99" t="s">
        <v>217</v>
      </c>
      <c r="D22" s="99" t="s">
        <v>218</v>
      </c>
      <c r="E22" s="99" t="s">
        <v>219</v>
      </c>
      <c r="F22" s="99" t="s">
        <v>220</v>
      </c>
      <c r="G22" s="99" t="s">
        <v>221</v>
      </c>
      <c r="H22" s="127"/>
      <c r="I22" s="128"/>
      <c r="J22" s="128"/>
      <c r="K22" s="126"/>
    </row>
    <row r="23" spans="1:11" ht="30" customHeight="1">
      <c r="A23" s="100" t="s">
        <v>222</v>
      </c>
      <c r="B23" s="129">
        <v>20</v>
      </c>
      <c r="C23" s="129">
        <v>20</v>
      </c>
      <c r="D23" s="129">
        <v>20</v>
      </c>
      <c r="E23" s="129">
        <v>20</v>
      </c>
      <c r="F23" s="129">
        <v>20</v>
      </c>
      <c r="G23" s="129">
        <v>20</v>
      </c>
      <c r="H23" s="127"/>
      <c r="I23" s="128"/>
      <c r="J23" s="128"/>
      <c r="K23" s="126"/>
    </row>
    <row r="24" spans="1:11" ht="30" customHeight="1">
      <c r="A24" s="100" t="s">
        <v>223</v>
      </c>
      <c r="B24" s="188">
        <f>IFERROR(AVERAGE(D30:D31),"")</f>
        <v>20</v>
      </c>
      <c r="C24" s="188">
        <f>IFERROR(AVERAGE(D32:D35),"")</f>
        <v>20</v>
      </c>
      <c r="D24" s="188" t="str">
        <f>IFERROR(AVERAGE(D36:D39),"")</f>
        <v/>
      </c>
      <c r="E24" s="188" t="str">
        <f>IFERROR(AVERAGE(D40:D43),"")</f>
        <v/>
      </c>
      <c r="F24" s="188" t="str">
        <f>IFERROR(AVERAGE(D44:D45),"")</f>
        <v/>
      </c>
      <c r="G24" s="188">
        <f>AVERAGE(B24:F24)</f>
        <v>20</v>
      </c>
      <c r="H24" s="127"/>
      <c r="I24" s="128"/>
      <c r="J24" s="128"/>
      <c r="K24" s="126"/>
    </row>
    <row r="25" spans="1:11" ht="30" customHeight="1">
      <c r="A25" s="100" t="s">
        <v>224</v>
      </c>
      <c r="B25" s="103">
        <f>IFERROR(IF(B24/B23&gt;100%,100%,B24/B23),"")</f>
        <v>1</v>
      </c>
      <c r="C25" s="238">
        <f>IFERROR(IF(C24/C23&gt;100%,100%,C24/C23)*1,"")</f>
        <v>1</v>
      </c>
      <c r="D25" s="103" t="str">
        <f t="shared" ref="D25:F25" si="0">IFERROR(D24/D23,"")</f>
        <v/>
      </c>
      <c r="E25" s="103" t="str">
        <f t="shared" si="0"/>
        <v/>
      </c>
      <c r="F25" s="103" t="str">
        <f t="shared" si="0"/>
        <v/>
      </c>
      <c r="G25" s="104" t="s">
        <v>225</v>
      </c>
      <c r="H25" s="127"/>
      <c r="I25" s="128"/>
      <c r="J25" s="128"/>
      <c r="K25" s="126"/>
    </row>
    <row r="26" spans="1:11" ht="30" customHeight="1">
      <c r="A26" s="100" t="s">
        <v>226</v>
      </c>
      <c r="B26" s="238">
        <f>IF(((B24/B23)*0.125)&gt;0.125,0.125,(B24/B23)*0.125)</f>
        <v>0.125</v>
      </c>
      <c r="C26" s="238">
        <f>IF(((B24/B23)*0.125)+((C24/C23)*0.25)&gt;0.375,0.375,((B24/B23)*0.125)+((C24/C23)*0.25))</f>
        <v>0.375</v>
      </c>
      <c r="D26" s="103"/>
      <c r="E26" s="103"/>
      <c r="F26" s="103"/>
      <c r="G26" s="238">
        <f>MAX(B26:F26)</f>
        <v>0.375</v>
      </c>
      <c r="H26" s="127"/>
      <c r="I26" s="128"/>
      <c r="J26" s="128"/>
      <c r="K26" s="126"/>
    </row>
    <row r="27" spans="1:11" ht="30" customHeight="1">
      <c r="A27" s="131"/>
      <c r="B27" s="124"/>
      <c r="C27" s="124"/>
      <c r="D27" s="124"/>
      <c r="E27" s="124"/>
      <c r="F27" s="124"/>
      <c r="G27" s="124"/>
      <c r="H27" s="132"/>
      <c r="I27" s="132"/>
      <c r="J27" s="132"/>
      <c r="K27" s="126"/>
    </row>
    <row r="28" spans="1:11" ht="30" customHeight="1">
      <c r="A28" s="298" t="s">
        <v>227</v>
      </c>
      <c r="B28" s="299"/>
      <c r="C28" s="299"/>
      <c r="D28" s="299"/>
      <c r="E28" s="299"/>
      <c r="F28" s="299"/>
      <c r="G28" s="299"/>
      <c r="H28" s="299"/>
      <c r="I28" s="299"/>
      <c r="J28" s="299"/>
      <c r="K28" s="122"/>
    </row>
    <row r="29" spans="1:11" ht="30" customHeight="1">
      <c r="A29" s="96" t="s">
        <v>228</v>
      </c>
      <c r="B29" s="96" t="s">
        <v>229</v>
      </c>
      <c r="C29" s="96" t="s">
        <v>230</v>
      </c>
      <c r="D29" s="96" t="s">
        <v>231</v>
      </c>
      <c r="E29" s="96" t="s">
        <v>232</v>
      </c>
      <c r="F29" s="298" t="s">
        <v>233</v>
      </c>
      <c r="G29" s="299"/>
      <c r="H29" s="299"/>
      <c r="I29" s="298" t="s">
        <v>234</v>
      </c>
      <c r="J29" s="299"/>
      <c r="K29" s="122"/>
    </row>
    <row r="30" spans="1:11" ht="287.25" customHeight="1">
      <c r="A30" s="109">
        <v>2024</v>
      </c>
      <c r="B30" s="110" t="s">
        <v>235</v>
      </c>
      <c r="C30" s="235">
        <v>20</v>
      </c>
      <c r="D30" s="236">
        <v>20</v>
      </c>
      <c r="E30" s="237">
        <f t="shared" ref="E30:E45" si="1">IFERROR(D30/C30,0)</f>
        <v>1</v>
      </c>
      <c r="F30" s="285" t="s">
        <v>273</v>
      </c>
      <c r="G30" s="286"/>
      <c r="H30" s="287"/>
      <c r="I30" s="285" t="s">
        <v>274</v>
      </c>
      <c r="J30" s="287"/>
      <c r="K30" s="122"/>
    </row>
    <row r="31" spans="1:11" ht="287.25" customHeight="1">
      <c r="A31" s="109">
        <v>2024</v>
      </c>
      <c r="B31" s="110" t="s">
        <v>238</v>
      </c>
      <c r="C31" s="235">
        <v>20</v>
      </c>
      <c r="D31" s="236">
        <v>20</v>
      </c>
      <c r="E31" s="237">
        <f t="shared" si="1"/>
        <v>1</v>
      </c>
      <c r="F31" s="285" t="s">
        <v>275</v>
      </c>
      <c r="G31" s="286"/>
      <c r="H31" s="287"/>
      <c r="I31" s="321" t="s">
        <v>276</v>
      </c>
      <c r="J31" s="322"/>
      <c r="K31" s="122"/>
    </row>
    <row r="32" spans="1:11" ht="287.25" customHeight="1">
      <c r="A32" s="109">
        <v>2025</v>
      </c>
      <c r="B32" s="110" t="s">
        <v>240</v>
      </c>
      <c r="C32" s="235">
        <v>20</v>
      </c>
      <c r="D32" s="236">
        <v>20</v>
      </c>
      <c r="E32" s="237">
        <f t="shared" si="1"/>
        <v>1</v>
      </c>
      <c r="F32" s="285" t="s">
        <v>277</v>
      </c>
      <c r="G32" s="286"/>
      <c r="H32" s="287"/>
      <c r="I32" s="285" t="s">
        <v>278</v>
      </c>
      <c r="J32" s="287"/>
      <c r="K32" s="122"/>
    </row>
    <row r="33" spans="1:11" ht="287.25" customHeight="1">
      <c r="A33" s="109">
        <v>2025</v>
      </c>
      <c r="B33" s="110" t="s">
        <v>242</v>
      </c>
      <c r="C33" s="235">
        <v>20</v>
      </c>
      <c r="D33" s="236">
        <v>20</v>
      </c>
      <c r="E33" s="237">
        <f t="shared" si="1"/>
        <v>1</v>
      </c>
      <c r="F33" s="285" t="s">
        <v>279</v>
      </c>
      <c r="G33" s="286"/>
      <c r="H33" s="287"/>
      <c r="I33" s="285" t="s">
        <v>280</v>
      </c>
      <c r="J33" s="287"/>
      <c r="K33" s="122"/>
    </row>
    <row r="34" spans="1:11" ht="290.25" customHeight="1">
      <c r="A34" s="109">
        <v>2025</v>
      </c>
      <c r="B34" s="110" t="s">
        <v>235</v>
      </c>
      <c r="C34" s="235">
        <v>20</v>
      </c>
      <c r="D34" s="236">
        <v>20</v>
      </c>
      <c r="E34" s="237">
        <f t="shared" si="1"/>
        <v>1</v>
      </c>
      <c r="F34" s="291" t="s">
        <v>281</v>
      </c>
      <c r="G34" s="292"/>
      <c r="H34" s="293"/>
      <c r="I34" s="291" t="s">
        <v>282</v>
      </c>
      <c r="J34" s="293"/>
      <c r="K34" s="122"/>
    </row>
    <row r="35" spans="1:11" ht="86.25" customHeight="1">
      <c r="A35" s="109">
        <v>2025</v>
      </c>
      <c r="B35" s="110" t="s">
        <v>238</v>
      </c>
      <c r="C35" s="235">
        <v>20</v>
      </c>
      <c r="D35" s="236">
        <v>20</v>
      </c>
      <c r="E35" s="237">
        <f t="shared" si="1"/>
        <v>1</v>
      </c>
      <c r="F35" s="291" t="s">
        <v>283</v>
      </c>
      <c r="G35" s="292"/>
      <c r="H35" s="293"/>
      <c r="I35" s="319" t="s">
        <v>284</v>
      </c>
      <c r="J35" s="320"/>
      <c r="K35" s="122"/>
    </row>
    <row r="36" spans="1:11" ht="18.75" customHeight="1">
      <c r="A36" s="109">
        <v>2026</v>
      </c>
      <c r="B36" s="110" t="s">
        <v>240</v>
      </c>
      <c r="C36" s="235">
        <v>20</v>
      </c>
      <c r="D36" s="236"/>
      <c r="E36" s="237">
        <f t="shared" si="1"/>
        <v>0</v>
      </c>
      <c r="F36" s="285"/>
      <c r="G36" s="286"/>
      <c r="H36" s="287"/>
      <c r="I36" s="317"/>
      <c r="J36" s="318"/>
      <c r="K36" s="122"/>
    </row>
    <row r="37" spans="1:11" ht="18.75" customHeight="1">
      <c r="A37" s="109">
        <v>2026</v>
      </c>
      <c r="B37" s="110" t="s">
        <v>242</v>
      </c>
      <c r="C37" s="235">
        <v>20</v>
      </c>
      <c r="D37" s="236"/>
      <c r="E37" s="237">
        <f t="shared" si="1"/>
        <v>0</v>
      </c>
      <c r="F37" s="285"/>
      <c r="G37" s="286"/>
      <c r="H37" s="287"/>
      <c r="I37" s="317"/>
      <c r="J37" s="318"/>
      <c r="K37" s="122"/>
    </row>
    <row r="38" spans="1:11" ht="18.75" customHeight="1">
      <c r="A38" s="109">
        <v>2026</v>
      </c>
      <c r="B38" s="110" t="s">
        <v>235</v>
      </c>
      <c r="C38" s="235">
        <v>20</v>
      </c>
      <c r="D38" s="236"/>
      <c r="E38" s="237">
        <f t="shared" si="1"/>
        <v>0</v>
      </c>
      <c r="F38" s="285"/>
      <c r="G38" s="286"/>
      <c r="H38" s="287"/>
      <c r="I38" s="317"/>
      <c r="J38" s="318"/>
      <c r="K38" s="122"/>
    </row>
    <row r="39" spans="1:11" ht="18.75" customHeight="1">
      <c r="A39" s="109">
        <v>2026</v>
      </c>
      <c r="B39" s="110" t="s">
        <v>238</v>
      </c>
      <c r="C39" s="235">
        <v>20</v>
      </c>
      <c r="D39" s="236"/>
      <c r="E39" s="237">
        <f t="shared" si="1"/>
        <v>0</v>
      </c>
      <c r="F39" s="285"/>
      <c r="G39" s="286"/>
      <c r="H39" s="287"/>
      <c r="I39" s="317"/>
      <c r="J39" s="318"/>
      <c r="K39" s="122"/>
    </row>
    <row r="40" spans="1:11" ht="18.75" customHeight="1">
      <c r="A40" s="109">
        <v>2027</v>
      </c>
      <c r="B40" s="110" t="s">
        <v>240</v>
      </c>
      <c r="C40" s="235">
        <v>20</v>
      </c>
      <c r="D40" s="236"/>
      <c r="E40" s="237">
        <f t="shared" si="1"/>
        <v>0</v>
      </c>
      <c r="F40" s="285"/>
      <c r="G40" s="286"/>
      <c r="H40" s="287"/>
      <c r="I40" s="317"/>
      <c r="J40" s="318"/>
      <c r="K40" s="122"/>
    </row>
    <row r="41" spans="1:11" ht="18.75" customHeight="1">
      <c r="A41" s="109">
        <v>2027</v>
      </c>
      <c r="B41" s="110" t="s">
        <v>242</v>
      </c>
      <c r="C41" s="235">
        <v>20</v>
      </c>
      <c r="D41" s="236"/>
      <c r="E41" s="237">
        <f t="shared" si="1"/>
        <v>0</v>
      </c>
      <c r="F41" s="285"/>
      <c r="G41" s="286"/>
      <c r="H41" s="287"/>
      <c r="I41" s="317"/>
      <c r="J41" s="318"/>
      <c r="K41" s="122"/>
    </row>
    <row r="42" spans="1:11" ht="18.75" customHeight="1">
      <c r="A42" s="109">
        <v>2027</v>
      </c>
      <c r="B42" s="110" t="s">
        <v>235</v>
      </c>
      <c r="C42" s="235">
        <v>20</v>
      </c>
      <c r="D42" s="236"/>
      <c r="E42" s="237">
        <f t="shared" si="1"/>
        <v>0</v>
      </c>
      <c r="F42" s="285"/>
      <c r="G42" s="286"/>
      <c r="H42" s="287"/>
      <c r="I42" s="317"/>
      <c r="J42" s="318"/>
      <c r="K42" s="122"/>
    </row>
    <row r="43" spans="1:11" ht="18.75" customHeight="1">
      <c r="A43" s="109">
        <v>2027</v>
      </c>
      <c r="B43" s="110" t="s">
        <v>238</v>
      </c>
      <c r="C43" s="235">
        <v>20</v>
      </c>
      <c r="D43" s="236"/>
      <c r="E43" s="237">
        <f t="shared" si="1"/>
        <v>0</v>
      </c>
      <c r="F43" s="285"/>
      <c r="G43" s="286"/>
      <c r="H43" s="287"/>
      <c r="I43" s="317"/>
      <c r="J43" s="318"/>
      <c r="K43" s="122"/>
    </row>
    <row r="44" spans="1:11" ht="18.75" customHeight="1">
      <c r="A44" s="109">
        <v>2028</v>
      </c>
      <c r="B44" s="110" t="s">
        <v>240</v>
      </c>
      <c r="C44" s="235">
        <v>20</v>
      </c>
      <c r="D44" s="236"/>
      <c r="E44" s="237">
        <f t="shared" si="1"/>
        <v>0</v>
      </c>
      <c r="F44" s="285"/>
      <c r="G44" s="286"/>
      <c r="H44" s="287"/>
      <c r="I44" s="317"/>
      <c r="J44" s="318"/>
      <c r="K44" s="122"/>
    </row>
    <row r="45" spans="1:11" ht="18.75" customHeight="1">
      <c r="A45" s="109">
        <v>2028</v>
      </c>
      <c r="B45" s="110" t="s">
        <v>242</v>
      </c>
      <c r="C45" s="235">
        <v>20</v>
      </c>
      <c r="D45" s="236"/>
      <c r="E45" s="237">
        <f t="shared" si="1"/>
        <v>0</v>
      </c>
      <c r="F45" s="285"/>
      <c r="G45" s="286"/>
      <c r="H45" s="287"/>
      <c r="I45" s="317"/>
      <c r="J45" s="318"/>
      <c r="K45" s="122"/>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
  <sheetViews>
    <sheetView showGridLines="0" topLeftCell="A34" workbookViewId="0">
      <selection activeCell="C25" sqref="C25:C26"/>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302" t="s">
        <v>189</v>
      </c>
      <c r="D1" s="303"/>
      <c r="E1" s="303"/>
      <c r="F1" s="303"/>
      <c r="G1" s="303"/>
      <c r="H1" s="303"/>
      <c r="I1" s="77" t="s">
        <v>1</v>
      </c>
      <c r="J1" s="78" t="s">
        <v>2</v>
      </c>
    </row>
    <row r="2" spans="1:10" ht="22.5" customHeight="1">
      <c r="A2" s="116"/>
      <c r="B2" s="79"/>
      <c r="C2" s="304"/>
      <c r="D2" s="304"/>
      <c r="E2" s="304"/>
      <c r="F2" s="304"/>
      <c r="G2" s="304"/>
      <c r="H2" s="304"/>
      <c r="I2" s="80" t="s">
        <v>3</v>
      </c>
      <c r="J2" s="81">
        <v>4</v>
      </c>
    </row>
    <row r="3" spans="1:10" ht="22.5" customHeight="1">
      <c r="A3" s="116"/>
      <c r="B3" s="79"/>
      <c r="C3" s="304"/>
      <c r="D3" s="304"/>
      <c r="E3" s="304"/>
      <c r="F3" s="304"/>
      <c r="G3" s="304"/>
      <c r="H3" s="304"/>
      <c r="I3" s="80" t="s">
        <v>4</v>
      </c>
      <c r="J3" s="179" t="s">
        <v>5</v>
      </c>
    </row>
    <row r="4" spans="1:10" ht="22.5" customHeight="1">
      <c r="A4" s="117"/>
      <c r="B4" s="118"/>
      <c r="C4" s="323"/>
      <c r="D4" s="323"/>
      <c r="E4" s="323"/>
      <c r="F4" s="323"/>
      <c r="G4" s="323"/>
      <c r="H4" s="323"/>
      <c r="I4" s="83" t="s">
        <v>6</v>
      </c>
      <c r="J4" s="180" t="s">
        <v>7</v>
      </c>
    </row>
    <row r="5" spans="1:10" ht="30" customHeight="1">
      <c r="A5" s="119"/>
      <c r="B5" s="120"/>
      <c r="C5" s="120"/>
      <c r="D5" s="120"/>
      <c r="E5" s="120"/>
      <c r="F5" s="120"/>
      <c r="G5" s="120"/>
      <c r="H5" s="120"/>
      <c r="I5" s="86"/>
      <c r="J5" s="121"/>
    </row>
    <row r="6" spans="1:10" ht="30" customHeight="1">
      <c r="A6" s="88" t="s">
        <v>127</v>
      </c>
      <c r="B6" s="297" t="s">
        <v>26</v>
      </c>
      <c r="C6" s="289"/>
      <c r="D6" s="289"/>
      <c r="E6" s="289"/>
      <c r="F6" s="289"/>
      <c r="G6" s="289"/>
      <c r="H6" s="289"/>
      <c r="I6" s="289"/>
      <c r="J6" s="289"/>
    </row>
    <row r="7" spans="1:10" ht="30" customHeight="1">
      <c r="A7" s="261" t="s">
        <v>190</v>
      </c>
      <c r="B7" s="300" t="s">
        <v>285</v>
      </c>
      <c r="C7" s="301"/>
      <c r="D7" s="301"/>
      <c r="E7" s="301"/>
      <c r="F7" s="301"/>
      <c r="G7" s="301"/>
      <c r="H7" s="301"/>
      <c r="I7" s="301"/>
      <c r="J7" s="301"/>
    </row>
    <row r="8" spans="1:10" ht="30" customHeight="1">
      <c r="A8" s="88" t="s">
        <v>192</v>
      </c>
      <c r="B8" s="297" t="s">
        <v>286</v>
      </c>
      <c r="C8" s="289"/>
      <c r="D8" s="289"/>
      <c r="E8" s="289"/>
      <c r="F8" s="289"/>
      <c r="G8" s="289"/>
      <c r="H8" s="289"/>
      <c r="I8" s="289"/>
      <c r="J8" s="289"/>
    </row>
    <row r="9" spans="1:10" ht="30" customHeight="1">
      <c r="A9" s="88" t="s">
        <v>194</v>
      </c>
      <c r="B9" s="90" t="s">
        <v>287</v>
      </c>
      <c r="C9" s="314" t="s">
        <v>288</v>
      </c>
      <c r="D9" s="315"/>
      <c r="E9" s="315"/>
      <c r="F9" s="315"/>
      <c r="G9" s="315"/>
      <c r="H9" s="315"/>
      <c r="I9" s="315"/>
      <c r="J9" s="316"/>
    </row>
    <row r="10" spans="1:10" ht="30" customHeight="1">
      <c r="A10" s="88" t="s">
        <v>197</v>
      </c>
      <c r="B10" s="297" t="s">
        <v>289</v>
      </c>
      <c r="C10" s="289"/>
      <c r="D10" s="289"/>
      <c r="E10" s="289"/>
      <c r="F10" s="289"/>
      <c r="G10" s="289"/>
      <c r="H10" s="289"/>
      <c r="I10" s="289"/>
      <c r="J10" s="289"/>
    </row>
    <row r="11" spans="1:10" ht="30" customHeight="1">
      <c r="A11" s="88" t="s">
        <v>199</v>
      </c>
      <c r="B11" s="297" t="s">
        <v>290</v>
      </c>
      <c r="C11" s="289"/>
      <c r="D11" s="289"/>
      <c r="E11" s="289"/>
      <c r="F11" s="289"/>
      <c r="G11" s="289"/>
      <c r="H11" s="289"/>
      <c r="I11" s="289"/>
      <c r="J11" s="289"/>
    </row>
    <row r="12" spans="1:10" ht="30" customHeight="1">
      <c r="A12" s="88" t="s">
        <v>200</v>
      </c>
      <c r="B12" s="297" t="s">
        <v>250</v>
      </c>
      <c r="C12" s="289"/>
      <c r="D12" s="289"/>
      <c r="E12" s="289"/>
      <c r="F12" s="289"/>
      <c r="G12" s="289"/>
      <c r="H12" s="289"/>
      <c r="I12" s="289"/>
      <c r="J12" s="289"/>
    </row>
    <row r="13" spans="1:10" ht="30" customHeight="1">
      <c r="A13" s="88" t="s">
        <v>202</v>
      </c>
      <c r="B13" s="297" t="s">
        <v>203</v>
      </c>
      <c r="C13" s="289"/>
      <c r="D13" s="289"/>
      <c r="E13" s="289"/>
      <c r="F13" s="289"/>
      <c r="G13" s="289"/>
      <c r="H13" s="289"/>
      <c r="I13" s="289"/>
      <c r="J13" s="289"/>
    </row>
    <row r="14" spans="1:10" ht="30" customHeight="1">
      <c r="A14" s="88" t="s">
        <v>204</v>
      </c>
      <c r="B14" s="306" t="s">
        <v>205</v>
      </c>
      <c r="C14" s="307"/>
      <c r="D14" s="307"/>
      <c r="E14" s="307"/>
      <c r="F14" s="307"/>
      <c r="G14" s="307"/>
      <c r="H14" s="307"/>
      <c r="I14" s="307"/>
      <c r="J14" s="308"/>
    </row>
    <row r="15" spans="1:10" ht="30" customHeight="1">
      <c r="A15" s="88" t="s">
        <v>206</v>
      </c>
      <c r="B15" s="297" t="s">
        <v>291</v>
      </c>
      <c r="C15" s="289"/>
      <c r="D15" s="289"/>
      <c r="E15" s="289"/>
      <c r="F15" s="289"/>
      <c r="G15" s="289"/>
      <c r="H15" s="289"/>
      <c r="I15" s="289"/>
      <c r="J15" s="289"/>
    </row>
    <row r="16" spans="1:10" ht="30" customHeight="1">
      <c r="A16" s="88" t="s">
        <v>208</v>
      </c>
      <c r="B16" s="297" t="s">
        <v>292</v>
      </c>
      <c r="C16" s="289"/>
      <c r="D16" s="289"/>
      <c r="E16" s="289"/>
      <c r="F16" s="289"/>
      <c r="G16" s="289"/>
      <c r="H16" s="289"/>
      <c r="I16" s="289"/>
      <c r="J16" s="289"/>
    </row>
    <row r="17" spans="1:10" ht="30" customHeight="1">
      <c r="A17" s="88" t="s">
        <v>210</v>
      </c>
      <c r="B17" s="297" t="s">
        <v>293</v>
      </c>
      <c r="C17" s="289"/>
      <c r="D17" s="289"/>
      <c r="E17" s="289"/>
      <c r="F17" s="289"/>
      <c r="G17" s="289"/>
      <c r="H17" s="289"/>
      <c r="I17" s="289"/>
      <c r="J17" s="289"/>
    </row>
    <row r="18" spans="1:10" ht="30" customHeight="1">
      <c r="A18" s="88" t="s">
        <v>212</v>
      </c>
      <c r="B18" s="297" t="s">
        <v>294</v>
      </c>
      <c r="C18" s="289"/>
      <c r="D18" s="289"/>
      <c r="E18" s="289"/>
      <c r="F18" s="342"/>
      <c r="G18" s="289"/>
      <c r="H18" s="289"/>
      <c r="I18" s="289"/>
      <c r="J18" s="289"/>
    </row>
    <row r="19" spans="1:10" ht="30" customHeight="1">
      <c r="A19" s="88" t="s">
        <v>213</v>
      </c>
      <c r="B19" s="297" t="s">
        <v>253</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98" t="s">
        <v>215</v>
      </c>
      <c r="C21" s="299"/>
      <c r="D21" s="299"/>
      <c r="E21" s="299"/>
      <c r="F21" s="299"/>
      <c r="G21" s="299"/>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t="s">
        <v>295</v>
      </c>
      <c r="E23" s="130" t="s">
        <v>295</v>
      </c>
      <c r="F23" s="130" t="s">
        <v>295</v>
      </c>
      <c r="G23" s="130">
        <v>1</v>
      </c>
      <c r="H23" s="127"/>
      <c r="I23" s="128"/>
      <c r="J23" s="137"/>
    </row>
    <row r="24" spans="1:10" ht="30" customHeight="1">
      <c r="A24" s="100" t="s">
        <v>223</v>
      </c>
      <c r="B24" s="134">
        <f>IFERROR(AVERAGE(D30:D31),"")</f>
        <v>1</v>
      </c>
      <c r="C24" s="134">
        <f>IFERROR(AVERAGE(D32:D35),"")</f>
        <v>1</v>
      </c>
      <c r="D24" s="130" t="s">
        <v>295</v>
      </c>
      <c r="E24" s="130" t="s">
        <v>295</v>
      </c>
      <c r="F24" s="130" t="s">
        <v>295</v>
      </c>
      <c r="G24" s="196">
        <f>AVERAGE(B24:F24)</f>
        <v>1</v>
      </c>
      <c r="H24" s="127"/>
      <c r="I24" s="128"/>
      <c r="J24" s="137"/>
    </row>
    <row r="25" spans="1:10" ht="30" customHeight="1">
      <c r="A25" s="100" t="s">
        <v>224</v>
      </c>
      <c r="B25" s="103">
        <f>IFERROR(IF(B24/B23&gt;100%,100%,B24/B23),"")</f>
        <v>1</v>
      </c>
      <c r="C25" s="238">
        <f>IFERROR(IF(C24/C23&gt;100%,100%,C24/C23)*1,"")</f>
        <v>1</v>
      </c>
      <c r="D25" s="130" t="s">
        <v>295</v>
      </c>
      <c r="E25" s="130" t="s">
        <v>295</v>
      </c>
      <c r="F25" s="130" t="s">
        <v>295</v>
      </c>
      <c r="G25" s="104" t="s">
        <v>225</v>
      </c>
      <c r="H25" s="127"/>
      <c r="I25" s="128"/>
      <c r="J25" s="137"/>
    </row>
    <row r="26" spans="1:10" ht="30" customHeight="1">
      <c r="A26" s="100" t="s">
        <v>226</v>
      </c>
      <c r="B26" s="238">
        <f>IF(((B24/B23)*0.3333)&gt;0.3333,0.3333,(B24/B23)*0.3333)</f>
        <v>0.33329999999999999</v>
      </c>
      <c r="C26" s="238">
        <f>IF(((B24/B23)*0.3333)+((C24/C23)*0.6667)&gt;1,1,((B24/B23)*0.3333)+((C24/C23)*0.6667))</f>
        <v>1</v>
      </c>
      <c r="D26" s="130" t="s">
        <v>295</v>
      </c>
      <c r="E26" s="130" t="s">
        <v>295</v>
      </c>
      <c r="F26" s="130" t="s">
        <v>295</v>
      </c>
      <c r="G26" s="103">
        <f>MAX(B26:F26)</f>
        <v>1</v>
      </c>
      <c r="H26" s="127"/>
      <c r="I26" s="128"/>
      <c r="J26" s="137"/>
    </row>
    <row r="27" spans="1:10" ht="30" customHeight="1">
      <c r="A27" s="131"/>
      <c r="B27" s="124"/>
      <c r="C27" s="124"/>
      <c r="D27" s="124"/>
      <c r="E27" s="124"/>
      <c r="F27" s="124"/>
      <c r="G27" s="124"/>
      <c r="H27" s="132"/>
      <c r="I27" s="132"/>
      <c r="J27" s="138"/>
    </row>
    <row r="28" spans="1:10" ht="30" customHeight="1">
      <c r="A28" s="298" t="s">
        <v>227</v>
      </c>
      <c r="B28" s="299"/>
      <c r="C28" s="299"/>
      <c r="D28" s="299"/>
      <c r="E28" s="299"/>
      <c r="F28" s="299"/>
      <c r="G28" s="299"/>
      <c r="H28" s="299"/>
      <c r="I28" s="299"/>
      <c r="J28" s="299"/>
    </row>
    <row r="29" spans="1:10" ht="30" customHeight="1">
      <c r="A29" s="96" t="s">
        <v>228</v>
      </c>
      <c r="B29" s="96" t="s">
        <v>229</v>
      </c>
      <c r="C29" s="96" t="s">
        <v>230</v>
      </c>
      <c r="D29" s="96" t="s">
        <v>231</v>
      </c>
      <c r="E29" s="96" t="s">
        <v>232</v>
      </c>
      <c r="F29" s="298" t="s">
        <v>233</v>
      </c>
      <c r="G29" s="299"/>
      <c r="H29" s="299"/>
      <c r="I29" s="298" t="s">
        <v>234</v>
      </c>
      <c r="J29" s="299"/>
    </row>
    <row r="30" spans="1:10" ht="403.5" customHeight="1">
      <c r="A30" s="109">
        <v>2024</v>
      </c>
      <c r="B30" s="110" t="s">
        <v>235</v>
      </c>
      <c r="C30" s="239">
        <v>1</v>
      </c>
      <c r="D30" s="240">
        <v>1</v>
      </c>
      <c r="E30" s="237">
        <f>IFERROR(IF(D30/C30&gt;100%,100%,D30/C30),0)</f>
        <v>1</v>
      </c>
      <c r="F30" s="338" t="s">
        <v>296</v>
      </c>
      <c r="G30" s="339"/>
      <c r="H30" s="339"/>
      <c r="I30" s="340" t="s">
        <v>297</v>
      </c>
      <c r="J30" s="341"/>
    </row>
    <row r="31" spans="1:10" ht="385.5" customHeight="1">
      <c r="A31" s="109">
        <v>2024</v>
      </c>
      <c r="B31" s="110" t="s">
        <v>238</v>
      </c>
      <c r="C31" s="239">
        <v>1</v>
      </c>
      <c r="D31" s="240">
        <v>1</v>
      </c>
      <c r="E31" s="237">
        <f t="shared" ref="E31:E35" si="0">IFERROR(IF(D31/C31&gt;100%,100%,D31/C31),0)</f>
        <v>1</v>
      </c>
      <c r="F31" s="338" t="s">
        <v>298</v>
      </c>
      <c r="G31" s="339"/>
      <c r="H31" s="339"/>
      <c r="I31" s="340" t="s">
        <v>299</v>
      </c>
      <c r="J31" s="341"/>
    </row>
    <row r="32" spans="1:10" ht="313.5" customHeight="1">
      <c r="A32" s="109">
        <v>2025</v>
      </c>
      <c r="B32" s="110" t="s">
        <v>240</v>
      </c>
      <c r="C32" s="239">
        <v>1</v>
      </c>
      <c r="D32" s="240">
        <v>1</v>
      </c>
      <c r="E32" s="237">
        <f t="shared" si="0"/>
        <v>1</v>
      </c>
      <c r="F32" s="338" t="s">
        <v>300</v>
      </c>
      <c r="G32" s="339"/>
      <c r="H32" s="339"/>
      <c r="I32" s="340" t="s">
        <v>301</v>
      </c>
      <c r="J32" s="341"/>
    </row>
    <row r="33" spans="1:10" ht="397.5" customHeight="1">
      <c r="A33" s="109">
        <v>2025</v>
      </c>
      <c r="B33" s="110" t="s">
        <v>242</v>
      </c>
      <c r="C33" s="239">
        <v>1</v>
      </c>
      <c r="D33" s="240">
        <v>1</v>
      </c>
      <c r="E33" s="237">
        <f t="shared" si="0"/>
        <v>1</v>
      </c>
      <c r="F33" s="326" t="s">
        <v>302</v>
      </c>
      <c r="G33" s="327"/>
      <c r="H33" s="328"/>
      <c r="I33" s="329" t="s">
        <v>303</v>
      </c>
      <c r="J33" s="328"/>
    </row>
    <row r="34" spans="1:10" ht="256.5" customHeight="1">
      <c r="A34" s="109">
        <v>2025</v>
      </c>
      <c r="B34" s="110" t="s">
        <v>235</v>
      </c>
      <c r="C34" s="239">
        <v>1</v>
      </c>
      <c r="D34" s="240">
        <v>1</v>
      </c>
      <c r="E34" s="237">
        <f t="shared" si="0"/>
        <v>1</v>
      </c>
      <c r="F34" s="330" t="s">
        <v>304</v>
      </c>
      <c r="G34" s="331"/>
      <c r="H34" s="332"/>
      <c r="I34" s="331" t="s">
        <v>305</v>
      </c>
      <c r="J34" s="332"/>
    </row>
    <row r="35" spans="1:10" ht="206.25" customHeight="1">
      <c r="A35" s="109">
        <v>2025</v>
      </c>
      <c r="B35" s="110" t="s">
        <v>238</v>
      </c>
      <c r="C35" s="239">
        <v>1</v>
      </c>
      <c r="D35" s="240">
        <v>1</v>
      </c>
      <c r="E35" s="237">
        <f t="shared" si="0"/>
        <v>1</v>
      </c>
      <c r="F35" s="333" t="s">
        <v>306</v>
      </c>
      <c r="G35" s="334"/>
      <c r="H35" s="335"/>
      <c r="I35" s="336" t="s">
        <v>307</v>
      </c>
      <c r="J35" s="337"/>
    </row>
    <row r="36" spans="1:10" ht="18.75" customHeight="1">
      <c r="A36" s="109">
        <v>2026</v>
      </c>
      <c r="B36" s="110" t="s">
        <v>240</v>
      </c>
      <c r="C36" s="130" t="s">
        <v>295</v>
      </c>
      <c r="D36" s="135" t="s">
        <v>295</v>
      </c>
      <c r="E36" s="219" t="s">
        <v>295</v>
      </c>
      <c r="F36" s="317" t="s">
        <v>295</v>
      </c>
      <c r="G36" s="325"/>
      <c r="H36" s="318"/>
      <c r="I36" s="317" t="s">
        <v>295</v>
      </c>
      <c r="J36" s="318"/>
    </row>
    <row r="37" spans="1:10" ht="18.75" customHeight="1">
      <c r="A37" s="109">
        <v>2026</v>
      </c>
      <c r="B37" s="110" t="s">
        <v>242</v>
      </c>
      <c r="C37" s="130" t="s">
        <v>295</v>
      </c>
      <c r="D37" s="135" t="s">
        <v>295</v>
      </c>
      <c r="E37" s="219" t="s">
        <v>295</v>
      </c>
      <c r="F37" s="317" t="s">
        <v>295</v>
      </c>
      <c r="G37" s="325"/>
      <c r="H37" s="318"/>
      <c r="I37" s="317" t="s">
        <v>295</v>
      </c>
      <c r="J37" s="318"/>
    </row>
    <row r="38" spans="1:10" ht="18.75" customHeight="1">
      <c r="A38" s="109">
        <v>2026</v>
      </c>
      <c r="B38" s="110" t="s">
        <v>235</v>
      </c>
      <c r="C38" s="130" t="s">
        <v>295</v>
      </c>
      <c r="D38" s="135" t="s">
        <v>295</v>
      </c>
      <c r="E38" s="219" t="s">
        <v>295</v>
      </c>
      <c r="F38" s="317" t="s">
        <v>295</v>
      </c>
      <c r="G38" s="325"/>
      <c r="H38" s="318"/>
      <c r="I38" s="317" t="s">
        <v>295</v>
      </c>
      <c r="J38" s="318"/>
    </row>
    <row r="39" spans="1:10" ht="18.75" customHeight="1">
      <c r="A39" s="109">
        <v>2026</v>
      </c>
      <c r="B39" s="110" t="s">
        <v>238</v>
      </c>
      <c r="C39" s="130" t="s">
        <v>295</v>
      </c>
      <c r="D39" s="135" t="s">
        <v>295</v>
      </c>
      <c r="E39" s="219" t="s">
        <v>295</v>
      </c>
      <c r="F39" s="317" t="s">
        <v>295</v>
      </c>
      <c r="G39" s="325"/>
      <c r="H39" s="318"/>
      <c r="I39" s="317" t="s">
        <v>295</v>
      </c>
      <c r="J39" s="318"/>
    </row>
    <row r="40" spans="1:10" ht="18.75" customHeight="1">
      <c r="A40" s="109">
        <v>2027</v>
      </c>
      <c r="B40" s="110" t="s">
        <v>240</v>
      </c>
      <c r="C40" s="130" t="s">
        <v>295</v>
      </c>
      <c r="D40" s="135" t="s">
        <v>295</v>
      </c>
      <c r="E40" s="219" t="s">
        <v>295</v>
      </c>
      <c r="F40" s="317" t="s">
        <v>295</v>
      </c>
      <c r="G40" s="325"/>
      <c r="H40" s="318"/>
      <c r="I40" s="317" t="s">
        <v>295</v>
      </c>
      <c r="J40" s="318"/>
    </row>
    <row r="41" spans="1:10" ht="18.75" customHeight="1">
      <c r="A41" s="109">
        <v>2027</v>
      </c>
      <c r="B41" s="110" t="s">
        <v>242</v>
      </c>
      <c r="C41" s="130" t="s">
        <v>295</v>
      </c>
      <c r="D41" s="135" t="s">
        <v>295</v>
      </c>
      <c r="E41" s="219" t="s">
        <v>295</v>
      </c>
      <c r="F41" s="317" t="s">
        <v>295</v>
      </c>
      <c r="G41" s="325"/>
      <c r="H41" s="318"/>
      <c r="I41" s="317" t="s">
        <v>295</v>
      </c>
      <c r="J41" s="318"/>
    </row>
    <row r="42" spans="1:10" ht="18.75" customHeight="1">
      <c r="A42" s="109">
        <v>2027</v>
      </c>
      <c r="B42" s="110" t="s">
        <v>235</v>
      </c>
      <c r="C42" s="130" t="s">
        <v>295</v>
      </c>
      <c r="D42" s="135" t="s">
        <v>295</v>
      </c>
      <c r="E42" s="219" t="s">
        <v>295</v>
      </c>
      <c r="F42" s="317" t="s">
        <v>295</v>
      </c>
      <c r="G42" s="325"/>
      <c r="H42" s="318"/>
      <c r="I42" s="317" t="s">
        <v>295</v>
      </c>
      <c r="J42" s="318"/>
    </row>
    <row r="43" spans="1:10" ht="18.75" customHeight="1">
      <c r="A43" s="109">
        <v>2027</v>
      </c>
      <c r="B43" s="110" t="s">
        <v>238</v>
      </c>
      <c r="C43" s="130" t="s">
        <v>295</v>
      </c>
      <c r="D43" s="135" t="s">
        <v>295</v>
      </c>
      <c r="E43" s="219" t="s">
        <v>295</v>
      </c>
      <c r="F43" s="317" t="s">
        <v>295</v>
      </c>
      <c r="G43" s="325"/>
      <c r="H43" s="318"/>
      <c r="I43" s="317" t="s">
        <v>295</v>
      </c>
      <c r="J43" s="318"/>
    </row>
    <row r="44" spans="1:10" ht="18.75" customHeight="1">
      <c r="A44" s="109">
        <v>2028</v>
      </c>
      <c r="B44" s="110" t="s">
        <v>240</v>
      </c>
      <c r="C44" s="130" t="s">
        <v>295</v>
      </c>
      <c r="D44" s="135" t="s">
        <v>295</v>
      </c>
      <c r="E44" s="219" t="s">
        <v>295</v>
      </c>
      <c r="F44" s="317" t="s">
        <v>295</v>
      </c>
      <c r="G44" s="325"/>
      <c r="H44" s="318"/>
      <c r="I44" s="317" t="s">
        <v>295</v>
      </c>
      <c r="J44" s="318"/>
    </row>
    <row r="45" spans="1:10" ht="18.75" customHeight="1">
      <c r="A45" s="109">
        <v>2028</v>
      </c>
      <c r="B45" s="110" t="s">
        <v>242</v>
      </c>
      <c r="C45" s="130" t="s">
        <v>295</v>
      </c>
      <c r="D45" s="135" t="s">
        <v>295</v>
      </c>
      <c r="E45" s="219" t="s">
        <v>295</v>
      </c>
      <c r="F45" s="317" t="s">
        <v>295</v>
      </c>
      <c r="G45" s="325"/>
      <c r="H45" s="318"/>
      <c r="I45" s="317" t="s">
        <v>295</v>
      </c>
      <c r="J45" s="318"/>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5"/>
  <sheetViews>
    <sheetView showGridLines="0" topLeftCell="A35" workbookViewId="0">
      <selection activeCell="C30" sqref="C30:E45"/>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302" t="s">
        <v>189</v>
      </c>
      <c r="D1" s="303"/>
      <c r="E1" s="303"/>
      <c r="F1" s="303"/>
      <c r="G1" s="303"/>
      <c r="H1" s="303"/>
      <c r="I1" s="77" t="s">
        <v>1</v>
      </c>
      <c r="J1" s="78" t="s">
        <v>2</v>
      </c>
    </row>
    <row r="2" spans="1:10" ht="24" customHeight="1">
      <c r="A2" s="116"/>
      <c r="B2" s="79"/>
      <c r="C2" s="304"/>
      <c r="D2" s="304"/>
      <c r="E2" s="304"/>
      <c r="F2" s="304"/>
      <c r="G2" s="304"/>
      <c r="H2" s="304"/>
      <c r="I2" s="80" t="s">
        <v>3</v>
      </c>
      <c r="J2" s="81">
        <v>4</v>
      </c>
    </row>
    <row r="3" spans="1:10" ht="24" customHeight="1">
      <c r="A3" s="116"/>
      <c r="B3" s="79"/>
      <c r="C3" s="304"/>
      <c r="D3" s="304"/>
      <c r="E3" s="304"/>
      <c r="F3" s="304"/>
      <c r="G3" s="304"/>
      <c r="H3" s="304"/>
      <c r="I3" s="80" t="s">
        <v>4</v>
      </c>
      <c r="J3" s="179" t="s">
        <v>5</v>
      </c>
    </row>
    <row r="4" spans="1:10" ht="24.75" customHeight="1">
      <c r="A4" s="117"/>
      <c r="B4" s="118"/>
      <c r="C4" s="323"/>
      <c r="D4" s="323"/>
      <c r="E4" s="323"/>
      <c r="F4" s="323"/>
      <c r="G4" s="323"/>
      <c r="H4" s="323"/>
      <c r="I4" s="83" t="s">
        <v>6</v>
      </c>
      <c r="J4" s="180" t="s">
        <v>7</v>
      </c>
    </row>
    <row r="5" spans="1:10" ht="30" customHeight="1">
      <c r="A5" s="119"/>
      <c r="B5" s="120"/>
      <c r="C5" s="120"/>
      <c r="D5" s="120"/>
      <c r="E5" s="120"/>
      <c r="F5" s="120"/>
      <c r="G5" s="120"/>
      <c r="H5" s="120"/>
      <c r="I5" s="86"/>
      <c r="J5" s="121"/>
    </row>
    <row r="6" spans="1:10" ht="30" customHeight="1">
      <c r="A6" s="88" t="s">
        <v>308</v>
      </c>
      <c r="B6" s="297" t="s">
        <v>37</v>
      </c>
      <c r="C6" s="289"/>
      <c r="D6" s="289"/>
      <c r="E6" s="289"/>
      <c r="F6" s="289"/>
      <c r="G6" s="289"/>
      <c r="H6" s="289"/>
      <c r="I6" s="289"/>
      <c r="J6" s="289"/>
    </row>
    <row r="7" spans="1:10" ht="31.5" customHeight="1">
      <c r="A7" s="261" t="s">
        <v>190</v>
      </c>
      <c r="B7" s="300" t="s">
        <v>309</v>
      </c>
      <c r="C7" s="301"/>
      <c r="D7" s="301"/>
      <c r="E7" s="301"/>
      <c r="F7" s="301"/>
      <c r="G7" s="301"/>
      <c r="H7" s="301"/>
      <c r="I7" s="301"/>
      <c r="J7" s="301"/>
    </row>
    <row r="8" spans="1:10" ht="30" customHeight="1">
      <c r="A8" s="88" t="s">
        <v>310</v>
      </c>
      <c r="B8" s="297" t="s">
        <v>286</v>
      </c>
      <c r="C8" s="289"/>
      <c r="D8" s="289"/>
      <c r="E8" s="289"/>
      <c r="F8" s="289"/>
      <c r="G8" s="289"/>
      <c r="H8" s="289"/>
      <c r="I8" s="289"/>
      <c r="J8" s="289"/>
    </row>
    <row r="9" spans="1:10" ht="30" customHeight="1">
      <c r="A9" s="88" t="s">
        <v>311</v>
      </c>
      <c r="B9" s="90" t="s">
        <v>312</v>
      </c>
      <c r="C9" s="314" t="s">
        <v>313</v>
      </c>
      <c r="D9" s="315"/>
      <c r="E9" s="315"/>
      <c r="F9" s="315"/>
      <c r="G9" s="315"/>
      <c r="H9" s="315"/>
      <c r="I9" s="315"/>
      <c r="J9" s="316"/>
    </row>
    <row r="10" spans="1:10" ht="30" customHeight="1">
      <c r="A10" s="88" t="s">
        <v>314</v>
      </c>
      <c r="B10" s="297" t="s">
        <v>315</v>
      </c>
      <c r="C10" s="289"/>
      <c r="D10" s="289"/>
      <c r="E10" s="289"/>
      <c r="F10" s="289"/>
      <c r="G10" s="289"/>
      <c r="H10" s="289"/>
      <c r="I10" s="289"/>
      <c r="J10" s="289"/>
    </row>
    <row r="11" spans="1:10" ht="30" customHeight="1">
      <c r="A11" s="88" t="s">
        <v>316</v>
      </c>
      <c r="B11" s="297" t="s">
        <v>315</v>
      </c>
      <c r="C11" s="289"/>
      <c r="D11" s="289"/>
      <c r="E11" s="289"/>
      <c r="F11" s="289"/>
      <c r="G11" s="289"/>
      <c r="H11" s="289"/>
      <c r="I11" s="289"/>
      <c r="J11" s="289"/>
    </row>
    <row r="12" spans="1:10" ht="30" customHeight="1">
      <c r="A12" s="88" t="s">
        <v>200</v>
      </c>
      <c r="B12" s="297" t="s">
        <v>317</v>
      </c>
      <c r="C12" s="289"/>
      <c r="D12" s="289"/>
      <c r="E12" s="289"/>
      <c r="F12" s="289"/>
      <c r="G12" s="289"/>
      <c r="H12" s="289"/>
      <c r="I12" s="289"/>
      <c r="J12" s="289"/>
    </row>
    <row r="13" spans="1:10" ht="30" customHeight="1">
      <c r="A13" s="88" t="s">
        <v>202</v>
      </c>
      <c r="B13" s="297" t="s">
        <v>203</v>
      </c>
      <c r="C13" s="289"/>
      <c r="D13" s="289"/>
      <c r="E13" s="289"/>
      <c r="F13" s="289"/>
      <c r="G13" s="289"/>
      <c r="H13" s="289"/>
      <c r="I13" s="289"/>
      <c r="J13" s="289"/>
    </row>
    <row r="14" spans="1:10" ht="30" customHeight="1">
      <c r="A14" s="88" t="s">
        <v>204</v>
      </c>
      <c r="B14" s="306" t="s">
        <v>205</v>
      </c>
      <c r="C14" s="307"/>
      <c r="D14" s="307"/>
      <c r="E14" s="307"/>
      <c r="F14" s="307"/>
      <c r="G14" s="307"/>
      <c r="H14" s="307"/>
      <c r="I14" s="307"/>
      <c r="J14" s="308"/>
    </row>
    <row r="15" spans="1:10" ht="30" customHeight="1">
      <c r="A15" s="88" t="s">
        <v>206</v>
      </c>
      <c r="B15" s="297" t="s">
        <v>318</v>
      </c>
      <c r="C15" s="289"/>
      <c r="D15" s="289"/>
      <c r="E15" s="289"/>
      <c r="F15" s="289"/>
      <c r="G15" s="289"/>
      <c r="H15" s="289"/>
      <c r="I15" s="289"/>
      <c r="J15" s="289"/>
    </row>
    <row r="16" spans="1:10" ht="30" customHeight="1">
      <c r="A16" s="88" t="s">
        <v>208</v>
      </c>
      <c r="B16" s="297" t="s">
        <v>319</v>
      </c>
      <c r="C16" s="289"/>
      <c r="D16" s="289"/>
      <c r="E16" s="289"/>
      <c r="F16" s="289"/>
      <c r="G16" s="289"/>
      <c r="H16" s="289"/>
      <c r="I16" s="289"/>
      <c r="J16" s="289"/>
    </row>
    <row r="17" spans="1:10" ht="30" customHeight="1">
      <c r="A17" s="88" t="s">
        <v>210</v>
      </c>
      <c r="B17" s="297" t="s">
        <v>320</v>
      </c>
      <c r="C17" s="289"/>
      <c r="D17" s="289"/>
      <c r="E17" s="289"/>
      <c r="F17" s="289"/>
      <c r="G17" s="289"/>
      <c r="H17" s="289"/>
      <c r="I17" s="289"/>
      <c r="J17" s="289"/>
    </row>
    <row r="18" spans="1:10" ht="30" customHeight="1">
      <c r="A18" s="88" t="s">
        <v>321</v>
      </c>
      <c r="B18" s="288">
        <v>0</v>
      </c>
      <c r="C18" s="289"/>
      <c r="D18" s="289"/>
      <c r="E18" s="289"/>
      <c r="F18" s="342"/>
      <c r="G18" s="289"/>
      <c r="H18" s="289"/>
      <c r="I18" s="289"/>
      <c r="J18" s="289"/>
    </row>
    <row r="19" spans="1:10" ht="30" customHeight="1">
      <c r="A19" s="88" t="s">
        <v>213</v>
      </c>
      <c r="B19" s="297" t="s">
        <v>214</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98" t="s">
        <v>215</v>
      </c>
      <c r="C21" s="299"/>
      <c r="D21" s="299"/>
      <c r="E21" s="299"/>
      <c r="F21" s="299"/>
      <c r="G21" s="299"/>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29">
        <v>0</v>
      </c>
      <c r="C23" s="129">
        <v>1</v>
      </c>
      <c r="D23" s="129">
        <v>2</v>
      </c>
      <c r="E23" s="129">
        <v>2</v>
      </c>
      <c r="F23" s="129">
        <v>0</v>
      </c>
      <c r="G23" s="129">
        <f>SUM(B23:F23)</f>
        <v>5</v>
      </c>
      <c r="H23" s="127"/>
      <c r="I23" s="128"/>
      <c r="J23" s="137"/>
    </row>
    <row r="24" spans="1:10" ht="30" customHeight="1">
      <c r="A24" s="100" t="s">
        <v>223</v>
      </c>
      <c r="B24" s="133">
        <f>SUM(D30:D31)</f>
        <v>0</v>
      </c>
      <c r="C24" s="133">
        <f>SUM(D32:D35)</f>
        <v>1</v>
      </c>
      <c r="D24" s="133">
        <f>SUM(D36:D39)</f>
        <v>0</v>
      </c>
      <c r="E24" s="133">
        <f>SUM(D40:D43)</f>
        <v>0</v>
      </c>
      <c r="F24" s="133">
        <f>SUM(D44:D45)</f>
        <v>0</v>
      </c>
      <c r="G24" s="200">
        <f>SUM(B24:F24)</f>
        <v>1</v>
      </c>
      <c r="H24" s="127"/>
      <c r="I24" s="128"/>
      <c r="J24" s="137"/>
    </row>
    <row r="25" spans="1:10" ht="30" customHeight="1">
      <c r="A25" s="100" t="s">
        <v>224</v>
      </c>
      <c r="B25" s="103">
        <f>IFERROR(IF(B24/B23&gt;100%,100%,B24/B23),0)</f>
        <v>0</v>
      </c>
      <c r="C25" s="103">
        <f t="shared" ref="C25:F25" si="0">IFERROR(IF(C24/C23&gt;100%,100%,C24/C23),0)</f>
        <v>1</v>
      </c>
      <c r="D25" s="103">
        <f t="shared" si="0"/>
        <v>0</v>
      </c>
      <c r="E25" s="103">
        <f t="shared" si="0"/>
        <v>0</v>
      </c>
      <c r="F25" s="103">
        <f t="shared" si="0"/>
        <v>0</v>
      </c>
      <c r="G25" s="104" t="s">
        <v>225</v>
      </c>
      <c r="H25" s="127"/>
      <c r="I25" s="128"/>
      <c r="J25" s="137"/>
    </row>
    <row r="26" spans="1:10" ht="30" customHeight="1">
      <c r="A26" s="100" t="s">
        <v>226</v>
      </c>
      <c r="B26" s="103">
        <f>B24/$G$23</f>
        <v>0</v>
      </c>
      <c r="C26" s="103">
        <f>(C24/$G$23)+B26</f>
        <v>0.2</v>
      </c>
      <c r="D26" s="103"/>
      <c r="E26" s="103"/>
      <c r="F26" s="103"/>
      <c r="G26" s="103">
        <f>MAX(B26:F26)</f>
        <v>0.2</v>
      </c>
      <c r="H26" s="127"/>
      <c r="I26" s="128"/>
      <c r="J26" s="137"/>
    </row>
    <row r="27" spans="1:10" ht="30" customHeight="1">
      <c r="A27" s="131"/>
      <c r="B27" s="124"/>
      <c r="C27" s="124"/>
      <c r="D27" s="124"/>
      <c r="E27" s="124"/>
      <c r="F27" s="124"/>
      <c r="G27" s="124"/>
      <c r="H27" s="132"/>
      <c r="I27" s="132"/>
      <c r="J27" s="138"/>
    </row>
    <row r="28" spans="1:10" ht="30" customHeight="1">
      <c r="A28" s="298" t="s">
        <v>227</v>
      </c>
      <c r="B28" s="299"/>
      <c r="C28" s="299"/>
      <c r="D28" s="299"/>
      <c r="E28" s="299"/>
      <c r="F28" s="299"/>
      <c r="G28" s="299"/>
      <c r="H28" s="299"/>
      <c r="I28" s="299"/>
      <c r="J28" s="299"/>
    </row>
    <row r="29" spans="1:10" ht="30" customHeight="1">
      <c r="A29" s="96" t="s">
        <v>228</v>
      </c>
      <c r="B29" s="96" t="s">
        <v>229</v>
      </c>
      <c r="C29" s="96" t="s">
        <v>230</v>
      </c>
      <c r="D29" s="96" t="s">
        <v>231</v>
      </c>
      <c r="E29" s="96" t="s">
        <v>232</v>
      </c>
      <c r="F29" s="298" t="s">
        <v>233</v>
      </c>
      <c r="G29" s="299"/>
      <c r="H29" s="299"/>
      <c r="I29" s="298" t="s">
        <v>234</v>
      </c>
      <c r="J29" s="299"/>
    </row>
    <row r="30" spans="1:10" ht="18.75" customHeight="1">
      <c r="A30" s="109">
        <v>2024</v>
      </c>
      <c r="B30" s="110" t="s">
        <v>235</v>
      </c>
      <c r="C30" s="266">
        <v>0</v>
      </c>
      <c r="D30" s="266">
        <v>0</v>
      </c>
      <c r="E30" s="237">
        <f>IFERROR(IF(D30/C30&gt;100%,100%,D30/C30),0)</f>
        <v>0</v>
      </c>
      <c r="F30" s="285" t="s">
        <v>243</v>
      </c>
      <c r="G30" s="286"/>
      <c r="H30" s="287"/>
      <c r="I30" s="351" t="s">
        <v>243</v>
      </c>
      <c r="J30" s="352"/>
    </row>
    <row r="31" spans="1:10" ht="18.75" customHeight="1">
      <c r="A31" s="109">
        <v>2024</v>
      </c>
      <c r="B31" s="110" t="s">
        <v>238</v>
      </c>
      <c r="C31" s="266">
        <v>0</v>
      </c>
      <c r="D31" s="266">
        <v>0</v>
      </c>
      <c r="E31" s="237">
        <f t="shared" ref="E31:E45" si="1">IFERROR(IF(D31/C31&gt;100%,100%,D31/C31),0)</f>
        <v>0</v>
      </c>
      <c r="F31" s="285" t="s">
        <v>243</v>
      </c>
      <c r="G31" s="286"/>
      <c r="H31" s="287"/>
      <c r="I31" s="351" t="s">
        <v>243</v>
      </c>
      <c r="J31" s="352"/>
    </row>
    <row r="32" spans="1:10" ht="120" customHeight="1">
      <c r="A32" s="109">
        <v>2025</v>
      </c>
      <c r="B32" s="110" t="s">
        <v>240</v>
      </c>
      <c r="C32" s="266">
        <v>0.25</v>
      </c>
      <c r="D32" s="266">
        <v>0.25</v>
      </c>
      <c r="E32" s="237">
        <f t="shared" si="1"/>
        <v>1</v>
      </c>
      <c r="F32" s="353" t="s">
        <v>322</v>
      </c>
      <c r="G32" s="354"/>
      <c r="H32" s="355"/>
      <c r="I32" s="356" t="s">
        <v>323</v>
      </c>
      <c r="J32" s="357"/>
    </row>
    <row r="33" spans="1:10" ht="179.25" customHeight="1">
      <c r="A33" s="109">
        <v>2025</v>
      </c>
      <c r="B33" s="110" t="s">
        <v>242</v>
      </c>
      <c r="C33" s="266">
        <v>0.25</v>
      </c>
      <c r="D33" s="266">
        <v>0.25</v>
      </c>
      <c r="E33" s="237">
        <f t="shared" si="1"/>
        <v>1</v>
      </c>
      <c r="F33" s="343" t="s">
        <v>324</v>
      </c>
      <c r="G33" s="344"/>
      <c r="H33" s="345"/>
      <c r="I33" s="344" t="s">
        <v>323</v>
      </c>
      <c r="J33" s="345"/>
    </row>
    <row r="34" spans="1:10" ht="234.75" customHeight="1">
      <c r="A34" s="109">
        <v>2025</v>
      </c>
      <c r="B34" s="110" t="s">
        <v>235</v>
      </c>
      <c r="C34" s="266">
        <v>0.25</v>
      </c>
      <c r="D34" s="266">
        <v>0.25</v>
      </c>
      <c r="E34" s="237">
        <f t="shared" si="1"/>
        <v>1</v>
      </c>
      <c r="F34" s="346" t="s">
        <v>325</v>
      </c>
      <c r="G34" s="347"/>
      <c r="H34" s="348"/>
      <c r="I34" s="349" t="s">
        <v>323</v>
      </c>
      <c r="J34" s="350"/>
    </row>
    <row r="35" spans="1:10" ht="246" customHeight="1">
      <c r="A35" s="109">
        <v>2025</v>
      </c>
      <c r="B35" s="110" t="s">
        <v>238</v>
      </c>
      <c r="C35" s="266">
        <v>0.25</v>
      </c>
      <c r="D35" s="266">
        <v>0.25</v>
      </c>
      <c r="E35" s="237">
        <f t="shared" si="1"/>
        <v>1</v>
      </c>
      <c r="F35" s="285" t="s">
        <v>326</v>
      </c>
      <c r="G35" s="286"/>
      <c r="H35" s="287"/>
      <c r="I35" s="317" t="s">
        <v>323</v>
      </c>
      <c r="J35" s="318"/>
    </row>
    <row r="36" spans="1:10" ht="18.75" customHeight="1">
      <c r="A36" s="109">
        <v>2026</v>
      </c>
      <c r="B36" s="110" t="s">
        <v>240</v>
      </c>
      <c r="C36" s="266">
        <v>0.5</v>
      </c>
      <c r="D36" s="241"/>
      <c r="E36" s="237">
        <f t="shared" si="1"/>
        <v>0</v>
      </c>
      <c r="F36" s="285"/>
      <c r="G36" s="286"/>
      <c r="H36" s="287"/>
      <c r="I36" s="317"/>
      <c r="J36" s="318"/>
    </row>
    <row r="37" spans="1:10" ht="18.75" customHeight="1">
      <c r="A37" s="109">
        <v>2026</v>
      </c>
      <c r="B37" s="110" t="s">
        <v>242</v>
      </c>
      <c r="C37" s="266">
        <v>0.5</v>
      </c>
      <c r="D37" s="241"/>
      <c r="E37" s="237">
        <f t="shared" si="1"/>
        <v>0</v>
      </c>
      <c r="F37" s="285"/>
      <c r="G37" s="286"/>
      <c r="H37" s="287"/>
      <c r="I37" s="317"/>
      <c r="J37" s="318"/>
    </row>
    <row r="38" spans="1:10" ht="18.75" customHeight="1">
      <c r="A38" s="109">
        <v>2026</v>
      </c>
      <c r="B38" s="110" t="s">
        <v>235</v>
      </c>
      <c r="C38" s="266">
        <v>0.5</v>
      </c>
      <c r="D38" s="241"/>
      <c r="E38" s="237">
        <f t="shared" si="1"/>
        <v>0</v>
      </c>
      <c r="F38" s="285"/>
      <c r="G38" s="286"/>
      <c r="H38" s="287"/>
      <c r="I38" s="317"/>
      <c r="J38" s="318"/>
    </row>
    <row r="39" spans="1:10" ht="18.75" customHeight="1">
      <c r="A39" s="109">
        <v>2026</v>
      </c>
      <c r="B39" s="110" t="s">
        <v>238</v>
      </c>
      <c r="C39" s="266">
        <v>0.5</v>
      </c>
      <c r="D39" s="241"/>
      <c r="E39" s="237">
        <f t="shared" si="1"/>
        <v>0</v>
      </c>
      <c r="F39" s="285"/>
      <c r="G39" s="286"/>
      <c r="H39" s="287"/>
      <c r="I39" s="317"/>
      <c r="J39" s="318"/>
    </row>
    <row r="40" spans="1:10" ht="18.75" customHeight="1">
      <c r="A40" s="109">
        <v>2027</v>
      </c>
      <c r="B40" s="110" t="s">
        <v>240</v>
      </c>
      <c r="C40" s="266"/>
      <c r="D40" s="239"/>
      <c r="E40" s="237">
        <f t="shared" si="1"/>
        <v>0</v>
      </c>
      <c r="F40" s="285"/>
      <c r="G40" s="286"/>
      <c r="H40" s="287"/>
      <c r="I40" s="317"/>
      <c r="J40" s="318"/>
    </row>
    <row r="41" spans="1:10" ht="18.75" customHeight="1">
      <c r="A41" s="109">
        <v>2027</v>
      </c>
      <c r="B41" s="110" t="s">
        <v>242</v>
      </c>
      <c r="C41" s="266"/>
      <c r="D41" s="241"/>
      <c r="E41" s="237">
        <f t="shared" si="1"/>
        <v>0</v>
      </c>
      <c r="F41" s="285"/>
      <c r="G41" s="286"/>
      <c r="H41" s="287"/>
      <c r="I41" s="317"/>
      <c r="J41" s="318"/>
    </row>
    <row r="42" spans="1:10" ht="18.75" customHeight="1">
      <c r="A42" s="109">
        <v>2027</v>
      </c>
      <c r="B42" s="110" t="s">
        <v>235</v>
      </c>
      <c r="C42" s="266"/>
      <c r="D42" s="241"/>
      <c r="E42" s="237">
        <f t="shared" si="1"/>
        <v>0</v>
      </c>
      <c r="F42" s="285"/>
      <c r="G42" s="286"/>
      <c r="H42" s="287"/>
      <c r="I42" s="317"/>
      <c r="J42" s="318"/>
    </row>
    <row r="43" spans="1:10" ht="18.75" customHeight="1">
      <c r="A43" s="109">
        <v>2027</v>
      </c>
      <c r="B43" s="110" t="s">
        <v>238</v>
      </c>
      <c r="C43" s="266"/>
      <c r="D43" s="241"/>
      <c r="E43" s="237">
        <f t="shared" si="1"/>
        <v>0</v>
      </c>
      <c r="F43" s="285"/>
      <c r="G43" s="286"/>
      <c r="H43" s="287"/>
      <c r="I43" s="317"/>
      <c r="J43" s="318"/>
    </row>
    <row r="44" spans="1:10" ht="18.75" customHeight="1">
      <c r="A44" s="109">
        <v>2028</v>
      </c>
      <c r="B44" s="110" t="s">
        <v>240</v>
      </c>
      <c r="C44" s="266"/>
      <c r="D44" s="241"/>
      <c r="E44" s="237">
        <f t="shared" si="1"/>
        <v>0</v>
      </c>
      <c r="F44" s="285"/>
      <c r="G44" s="286"/>
      <c r="H44" s="287"/>
      <c r="I44" s="317"/>
      <c r="J44" s="318"/>
    </row>
    <row r="45" spans="1:10" ht="18.75" customHeight="1">
      <c r="A45" s="109">
        <v>2028</v>
      </c>
      <c r="B45" s="110" t="s">
        <v>242</v>
      </c>
      <c r="C45" s="266"/>
      <c r="D45" s="239"/>
      <c r="E45" s="237">
        <f t="shared" si="1"/>
        <v>0</v>
      </c>
      <c r="F45" s="285"/>
      <c r="G45" s="286"/>
      <c r="H45" s="287"/>
      <c r="I45" s="317"/>
      <c r="J45" s="318"/>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 sqref="C24:F2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5"/>
  <sheetViews>
    <sheetView showGridLines="0" topLeftCell="A35" workbookViewId="0">
      <selection activeCell="F35" sqref="F35:H35"/>
    </sheetView>
  </sheetViews>
  <sheetFormatPr baseColWidth="10"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302" t="s">
        <v>189</v>
      </c>
      <c r="D1" s="303"/>
      <c r="E1" s="303"/>
      <c r="F1" s="303"/>
      <c r="G1" s="303"/>
      <c r="H1" s="303"/>
      <c r="I1" s="77" t="s">
        <v>1</v>
      </c>
      <c r="J1" s="78" t="s">
        <v>2</v>
      </c>
      <c r="K1" s="9"/>
      <c r="L1" s="10"/>
    </row>
    <row r="2" spans="1:12" ht="23.25" customHeight="1">
      <c r="A2" s="11"/>
      <c r="B2" s="79"/>
      <c r="C2" s="304"/>
      <c r="D2" s="304"/>
      <c r="E2" s="304"/>
      <c r="F2" s="304"/>
      <c r="G2" s="304"/>
      <c r="H2" s="304"/>
      <c r="I2" s="80" t="s">
        <v>3</v>
      </c>
      <c r="J2" s="81">
        <v>4</v>
      </c>
      <c r="K2" s="11"/>
      <c r="L2" s="14"/>
    </row>
    <row r="3" spans="1:12" ht="23.25" customHeight="1">
      <c r="A3" s="11"/>
      <c r="B3" s="79"/>
      <c r="C3" s="304"/>
      <c r="D3" s="304"/>
      <c r="E3" s="304"/>
      <c r="F3" s="304"/>
      <c r="G3" s="304"/>
      <c r="H3" s="304"/>
      <c r="I3" s="80" t="s">
        <v>4</v>
      </c>
      <c r="J3" s="179" t="s">
        <v>5</v>
      </c>
      <c r="K3" s="11"/>
      <c r="L3" s="14"/>
    </row>
    <row r="4" spans="1:12" ht="23.25" customHeight="1">
      <c r="A4" s="15"/>
      <c r="B4" s="82"/>
      <c r="C4" s="305"/>
      <c r="D4" s="305"/>
      <c r="E4" s="305"/>
      <c r="F4" s="305"/>
      <c r="G4" s="305"/>
      <c r="H4" s="305"/>
      <c r="I4" s="83" t="s">
        <v>6</v>
      </c>
      <c r="J4" s="180" t="s">
        <v>7</v>
      </c>
      <c r="K4" s="11"/>
      <c r="L4" s="14"/>
    </row>
    <row r="5" spans="1:12" ht="30" customHeight="1">
      <c r="A5" s="84"/>
      <c r="B5" s="85"/>
      <c r="C5" s="85"/>
      <c r="D5" s="85"/>
      <c r="E5" s="85"/>
      <c r="F5" s="85"/>
      <c r="G5" s="85"/>
      <c r="H5" s="85"/>
      <c r="I5" s="86"/>
      <c r="J5" s="139"/>
      <c r="K5" s="20"/>
      <c r="L5" s="14"/>
    </row>
    <row r="6" spans="1:12" ht="30" customHeight="1">
      <c r="A6" s="88" t="s">
        <v>127</v>
      </c>
      <c r="B6" s="297" t="s">
        <v>47</v>
      </c>
      <c r="C6" s="289"/>
      <c r="D6" s="289"/>
      <c r="E6" s="289"/>
      <c r="F6" s="289"/>
      <c r="G6" s="289"/>
      <c r="H6" s="289"/>
      <c r="I6" s="289"/>
      <c r="J6" s="289"/>
      <c r="K6" s="97"/>
      <c r="L6" s="14"/>
    </row>
    <row r="7" spans="1:12" ht="30" customHeight="1">
      <c r="A7" s="261" t="s">
        <v>190</v>
      </c>
      <c r="B7" s="300" t="s">
        <v>285</v>
      </c>
      <c r="C7" s="301"/>
      <c r="D7" s="301"/>
      <c r="E7" s="301"/>
      <c r="F7" s="301"/>
      <c r="G7" s="301"/>
      <c r="H7" s="301"/>
      <c r="I7" s="301"/>
      <c r="J7" s="324"/>
      <c r="K7" s="97"/>
      <c r="L7" s="14"/>
    </row>
    <row r="8" spans="1:12" ht="30" customHeight="1">
      <c r="A8" s="88" t="s">
        <v>192</v>
      </c>
      <c r="B8" s="297" t="s">
        <v>286</v>
      </c>
      <c r="C8" s="289"/>
      <c r="D8" s="289"/>
      <c r="E8" s="289"/>
      <c r="F8" s="289"/>
      <c r="G8" s="289"/>
      <c r="H8" s="289"/>
      <c r="I8" s="289"/>
      <c r="J8" s="289"/>
      <c r="K8" s="97"/>
      <c r="L8" s="14"/>
    </row>
    <row r="9" spans="1:12" ht="30" customHeight="1">
      <c r="A9" s="88" t="s">
        <v>194</v>
      </c>
      <c r="B9" s="90" t="s">
        <v>327</v>
      </c>
      <c r="C9" s="314" t="s">
        <v>328</v>
      </c>
      <c r="D9" s="315"/>
      <c r="E9" s="315"/>
      <c r="F9" s="315"/>
      <c r="G9" s="315"/>
      <c r="H9" s="315"/>
      <c r="I9" s="315"/>
      <c r="J9" s="316"/>
      <c r="K9" s="97"/>
      <c r="L9" s="14"/>
    </row>
    <row r="10" spans="1:12" ht="30" customHeight="1">
      <c r="A10" s="88" t="s">
        <v>197</v>
      </c>
      <c r="B10" s="297" t="s">
        <v>329</v>
      </c>
      <c r="C10" s="289"/>
      <c r="D10" s="289"/>
      <c r="E10" s="289"/>
      <c r="F10" s="289"/>
      <c r="G10" s="289"/>
      <c r="H10" s="289"/>
      <c r="I10" s="289"/>
      <c r="J10" s="289"/>
      <c r="K10" s="97"/>
      <c r="L10" s="14"/>
    </row>
    <row r="11" spans="1:12" ht="30" customHeight="1">
      <c r="A11" s="88" t="s">
        <v>199</v>
      </c>
      <c r="B11" s="297" t="s">
        <v>329</v>
      </c>
      <c r="C11" s="289"/>
      <c r="D11" s="289"/>
      <c r="E11" s="289"/>
      <c r="F11" s="289"/>
      <c r="G11" s="289"/>
      <c r="H11" s="289"/>
      <c r="I11" s="289"/>
      <c r="J11" s="289"/>
      <c r="K11" s="97"/>
      <c r="L11" s="14"/>
    </row>
    <row r="12" spans="1:12" ht="30" customHeight="1">
      <c r="A12" s="88" t="s">
        <v>200</v>
      </c>
      <c r="B12" s="297" t="s">
        <v>330</v>
      </c>
      <c r="C12" s="289"/>
      <c r="D12" s="289"/>
      <c r="E12" s="289"/>
      <c r="F12" s="289"/>
      <c r="G12" s="289"/>
      <c r="H12" s="289"/>
      <c r="I12" s="289"/>
      <c r="J12" s="289"/>
      <c r="K12" s="97"/>
      <c r="L12" s="14"/>
    </row>
    <row r="13" spans="1:12" ht="30" customHeight="1">
      <c r="A13" s="88" t="s">
        <v>202</v>
      </c>
      <c r="B13" s="297" t="s">
        <v>203</v>
      </c>
      <c r="C13" s="289"/>
      <c r="D13" s="289"/>
      <c r="E13" s="289"/>
      <c r="F13" s="289"/>
      <c r="G13" s="289"/>
      <c r="H13" s="289"/>
      <c r="I13" s="289"/>
      <c r="J13" s="289"/>
      <c r="K13" s="97"/>
      <c r="L13" s="14"/>
    </row>
    <row r="14" spans="1:12" ht="30" customHeight="1">
      <c r="A14" s="88" t="s">
        <v>204</v>
      </c>
      <c r="B14" s="306" t="s">
        <v>205</v>
      </c>
      <c r="C14" s="307"/>
      <c r="D14" s="307"/>
      <c r="E14" s="307"/>
      <c r="F14" s="307"/>
      <c r="G14" s="307"/>
      <c r="H14" s="307"/>
      <c r="I14" s="307"/>
      <c r="J14" s="308"/>
      <c r="K14" s="97"/>
      <c r="L14" s="14"/>
    </row>
    <row r="15" spans="1:12" ht="30" customHeight="1">
      <c r="A15" s="88" t="s">
        <v>206</v>
      </c>
      <c r="B15" s="297" t="s">
        <v>331</v>
      </c>
      <c r="C15" s="289"/>
      <c r="D15" s="289"/>
      <c r="E15" s="289"/>
      <c r="F15" s="289"/>
      <c r="G15" s="289"/>
      <c r="H15" s="289"/>
      <c r="I15" s="289"/>
      <c r="J15" s="289"/>
      <c r="K15" s="97"/>
      <c r="L15" s="14"/>
    </row>
    <row r="16" spans="1:12" ht="30" customHeight="1">
      <c r="A16" s="88" t="s">
        <v>208</v>
      </c>
      <c r="B16" s="297" t="s">
        <v>332</v>
      </c>
      <c r="C16" s="289"/>
      <c r="D16" s="289"/>
      <c r="E16" s="289"/>
      <c r="F16" s="289"/>
      <c r="G16" s="289"/>
      <c r="H16" s="289"/>
      <c r="I16" s="289"/>
      <c r="J16" s="289"/>
      <c r="K16" s="97"/>
      <c r="L16" s="14"/>
    </row>
    <row r="17" spans="1:12" ht="30" customHeight="1">
      <c r="A17" s="88" t="s">
        <v>210</v>
      </c>
      <c r="B17" s="297" t="s">
        <v>333</v>
      </c>
      <c r="C17" s="289"/>
      <c r="D17" s="289"/>
      <c r="E17" s="289"/>
      <c r="F17" s="289"/>
      <c r="G17" s="289"/>
      <c r="H17" s="289"/>
      <c r="I17" s="289"/>
      <c r="J17" s="289"/>
      <c r="K17" s="97"/>
      <c r="L17" s="14"/>
    </row>
    <row r="18" spans="1:12" ht="30" customHeight="1">
      <c r="A18" s="88" t="s">
        <v>212</v>
      </c>
      <c r="B18" s="372">
        <v>20</v>
      </c>
      <c r="C18" s="372"/>
      <c r="D18" s="372"/>
      <c r="E18" s="372"/>
      <c r="F18" s="290"/>
      <c r="G18" s="372"/>
      <c r="H18" s="372"/>
      <c r="I18" s="372"/>
      <c r="J18" s="372"/>
      <c r="K18" s="97"/>
      <c r="L18" s="14"/>
    </row>
    <row r="19" spans="1:12" ht="30" customHeight="1">
      <c r="A19" s="88" t="s">
        <v>213</v>
      </c>
      <c r="B19" s="297" t="s">
        <v>253</v>
      </c>
      <c r="C19" s="289"/>
      <c r="D19" s="289"/>
      <c r="E19" s="289"/>
      <c r="F19" s="289"/>
      <c r="G19" s="289"/>
      <c r="H19" s="289"/>
      <c r="I19" s="289"/>
      <c r="J19" s="289"/>
      <c r="K19" s="97"/>
      <c r="L19" s="14"/>
    </row>
    <row r="20" spans="1:12" ht="30" customHeight="1">
      <c r="A20" s="91"/>
      <c r="B20" s="92"/>
      <c r="C20" s="92"/>
      <c r="D20" s="92"/>
      <c r="E20" s="92"/>
      <c r="F20" s="92"/>
      <c r="G20" s="92"/>
      <c r="H20" s="93"/>
      <c r="I20" s="93"/>
      <c r="J20" s="93"/>
      <c r="K20" s="20"/>
      <c r="L20" s="14"/>
    </row>
    <row r="21" spans="1:12" ht="30" customHeight="1">
      <c r="A21" s="95"/>
      <c r="B21" s="298" t="s">
        <v>215</v>
      </c>
      <c r="C21" s="299"/>
      <c r="D21" s="299"/>
      <c r="E21" s="299"/>
      <c r="F21" s="299"/>
      <c r="G21" s="299"/>
      <c r="H21" s="97"/>
      <c r="I21" s="20"/>
      <c r="J21" s="20"/>
      <c r="K21" s="20"/>
      <c r="L21" s="14"/>
    </row>
    <row r="22" spans="1:12" ht="30" customHeight="1">
      <c r="A22" s="98"/>
      <c r="B22" s="99" t="s">
        <v>216</v>
      </c>
      <c r="C22" s="99" t="s">
        <v>217</v>
      </c>
      <c r="D22" s="99" t="s">
        <v>218</v>
      </c>
      <c r="E22" s="99" t="s">
        <v>219</v>
      </c>
      <c r="F22" s="99" t="s">
        <v>220</v>
      </c>
      <c r="G22" s="99" t="s">
        <v>221</v>
      </c>
      <c r="H22" s="97"/>
      <c r="I22" s="20"/>
      <c r="J22" s="20"/>
      <c r="K22" s="20"/>
      <c r="L22" s="14"/>
    </row>
    <row r="23" spans="1:12" ht="30" customHeight="1">
      <c r="A23" s="100" t="s">
        <v>222</v>
      </c>
      <c r="B23" s="129">
        <v>20</v>
      </c>
      <c r="C23" s="129">
        <v>20</v>
      </c>
      <c r="D23" s="129">
        <v>20</v>
      </c>
      <c r="E23" s="129">
        <v>20</v>
      </c>
      <c r="F23" s="129">
        <v>20</v>
      </c>
      <c r="G23" s="129">
        <v>20</v>
      </c>
      <c r="H23" s="97"/>
      <c r="I23" s="20"/>
      <c r="J23" s="20"/>
      <c r="K23" s="20"/>
      <c r="L23" s="14"/>
    </row>
    <row r="24" spans="1:12" ht="30" customHeight="1">
      <c r="A24" s="100" t="s">
        <v>223</v>
      </c>
      <c r="B24" s="188">
        <f>IFERROR(AVERAGE(D30:D31),"")</f>
        <v>20</v>
      </c>
      <c r="C24" s="188">
        <f>IFERROR(AVERAGE(D32:D35),"")</f>
        <v>20</v>
      </c>
      <c r="D24" s="129" t="str">
        <f>IFERROR(AVERAGE(D36:D39),"")</f>
        <v/>
      </c>
      <c r="E24" s="129" t="str">
        <f>IFERROR(AVERAGE(D40:D43),"")</f>
        <v/>
      </c>
      <c r="F24" s="129" t="str">
        <f>IFERROR(AVERAGE(D44:D45),"")</f>
        <v/>
      </c>
      <c r="G24" s="129">
        <f>AVERAGE(B24:F24)</f>
        <v>20</v>
      </c>
      <c r="H24" s="97"/>
      <c r="I24" s="20"/>
      <c r="J24" s="20"/>
      <c r="K24" s="20"/>
      <c r="L24" s="14"/>
    </row>
    <row r="25" spans="1:12" ht="30" customHeight="1">
      <c r="A25" s="100" t="s">
        <v>224</v>
      </c>
      <c r="B25" s="103">
        <f>IFERROR(IF(B24/B23&gt;100%,100%,B24/B23),"")</f>
        <v>1</v>
      </c>
      <c r="C25" s="238">
        <f>IFERROR(IF(C24/C23&gt;100%,100%,C24/C23)*1,"")</f>
        <v>1</v>
      </c>
      <c r="D25" s="103" t="str">
        <f>IFERROR(IF(D24/D23&gt;100%,100%,D24/D23),"")</f>
        <v/>
      </c>
      <c r="E25" s="103" t="str">
        <f>IFERROR(IF(E24/E23&gt;100%,100%,E24/E23),"")</f>
        <v/>
      </c>
      <c r="F25" s="103" t="str">
        <f>IFERROR(IF(F24/F23&gt;100%,100%,F24/F23),"")</f>
        <v/>
      </c>
      <c r="G25" s="104" t="s">
        <v>225</v>
      </c>
      <c r="H25" s="97"/>
      <c r="I25" s="20"/>
      <c r="J25" s="20"/>
      <c r="K25" s="20"/>
      <c r="L25" s="14"/>
    </row>
    <row r="26" spans="1:12" ht="30" customHeight="1">
      <c r="A26" s="100" t="s">
        <v>226</v>
      </c>
      <c r="B26" s="238">
        <f>IF(((B24/B23)*0.125)&gt;0.125,0.125,(B24/B23)*0.125)</f>
        <v>0.125</v>
      </c>
      <c r="C26" s="238">
        <f>IF(((B24/B23)*0.125)+((C24/C23)*0.25)&gt;0.375,0.375,((B24/B23)*0.125)+((C24/C23)*0.25))</f>
        <v>0.375</v>
      </c>
      <c r="D26" s="103"/>
      <c r="E26" s="103"/>
      <c r="F26" s="103"/>
      <c r="G26" s="103">
        <f>MAX(B26:F26)</f>
        <v>0.375</v>
      </c>
      <c r="H26" s="97"/>
      <c r="I26" s="20"/>
      <c r="J26" s="20"/>
      <c r="K26" s="20"/>
      <c r="L26" s="14"/>
    </row>
    <row r="27" spans="1:12" ht="30" customHeight="1">
      <c r="A27" s="106"/>
      <c r="B27" s="92"/>
      <c r="C27" s="92"/>
      <c r="D27" s="92"/>
      <c r="E27" s="92"/>
      <c r="F27" s="92"/>
      <c r="G27" s="92"/>
      <c r="H27" s="107"/>
      <c r="I27" s="107"/>
      <c r="J27" s="107"/>
      <c r="K27" s="20"/>
      <c r="L27" s="14"/>
    </row>
    <row r="28" spans="1:12" ht="30" customHeight="1">
      <c r="A28" s="298" t="s">
        <v>227</v>
      </c>
      <c r="B28" s="299"/>
      <c r="C28" s="299"/>
      <c r="D28" s="299"/>
      <c r="E28" s="299"/>
      <c r="F28" s="299"/>
      <c r="G28" s="299"/>
      <c r="H28" s="299"/>
      <c r="I28" s="299"/>
      <c r="J28" s="299"/>
      <c r="K28" s="97"/>
      <c r="L28" s="14"/>
    </row>
    <row r="29" spans="1:12" ht="30" customHeight="1">
      <c r="A29" s="96" t="s">
        <v>228</v>
      </c>
      <c r="B29" s="96" t="s">
        <v>229</v>
      </c>
      <c r="C29" s="96" t="s">
        <v>230</v>
      </c>
      <c r="D29" s="96" t="s">
        <v>231</v>
      </c>
      <c r="E29" s="96" t="s">
        <v>232</v>
      </c>
      <c r="F29" s="298" t="s">
        <v>233</v>
      </c>
      <c r="G29" s="299"/>
      <c r="H29" s="299"/>
      <c r="I29" s="298" t="s">
        <v>234</v>
      </c>
      <c r="J29" s="299"/>
      <c r="K29" s="97"/>
      <c r="L29" s="14"/>
    </row>
    <row r="30" spans="1:12" ht="221.25" customHeight="1">
      <c r="A30" s="109">
        <v>2024</v>
      </c>
      <c r="B30" s="110" t="s">
        <v>235</v>
      </c>
      <c r="C30" s="184">
        <v>20</v>
      </c>
      <c r="D30" s="189">
        <v>20</v>
      </c>
      <c r="E30" s="192">
        <f>IFERROR(IF(D30/C30&gt;100%,100%,D30/C30),0)</f>
        <v>1</v>
      </c>
      <c r="F30" s="285" t="s">
        <v>334</v>
      </c>
      <c r="G30" s="286"/>
      <c r="H30" s="287"/>
      <c r="I30" s="367" t="s">
        <v>335</v>
      </c>
      <c r="J30" s="368"/>
      <c r="K30" s="97"/>
      <c r="L30" s="14"/>
    </row>
    <row r="31" spans="1:12" ht="317.25" customHeight="1">
      <c r="A31" s="109">
        <v>2024</v>
      </c>
      <c r="B31" s="110" t="s">
        <v>238</v>
      </c>
      <c r="C31" s="184">
        <v>20</v>
      </c>
      <c r="D31" s="189">
        <v>20</v>
      </c>
      <c r="E31" s="192">
        <f t="shared" ref="E31:E45" si="0">IFERROR(IF(D31/C31&gt;100%,100%,D31/C31),0)</f>
        <v>1</v>
      </c>
      <c r="F31" s="285" t="s">
        <v>336</v>
      </c>
      <c r="G31" s="286"/>
      <c r="H31" s="287"/>
      <c r="I31" s="367" t="s">
        <v>337</v>
      </c>
      <c r="J31" s="368"/>
      <c r="K31" s="97"/>
      <c r="L31" s="14"/>
    </row>
    <row r="32" spans="1:12" ht="218.25" customHeight="1">
      <c r="A32" s="109">
        <v>2025</v>
      </c>
      <c r="B32" s="110" t="s">
        <v>240</v>
      </c>
      <c r="C32" s="184">
        <v>20</v>
      </c>
      <c r="D32" s="189">
        <v>20</v>
      </c>
      <c r="E32" s="192">
        <f t="shared" si="0"/>
        <v>1</v>
      </c>
      <c r="F32" s="369" t="s">
        <v>338</v>
      </c>
      <c r="G32" s="370"/>
      <c r="H32" s="371"/>
      <c r="I32" s="283" t="s">
        <v>339</v>
      </c>
      <c r="J32" s="284"/>
      <c r="K32" s="97"/>
      <c r="L32" s="14"/>
    </row>
    <row r="33" spans="1:12" ht="189" customHeight="1">
      <c r="A33" s="109">
        <v>2025</v>
      </c>
      <c r="B33" s="110" t="s">
        <v>242</v>
      </c>
      <c r="C33" s="184">
        <v>20</v>
      </c>
      <c r="D33" s="189">
        <v>20</v>
      </c>
      <c r="E33" s="192">
        <f t="shared" si="0"/>
        <v>1</v>
      </c>
      <c r="F33" s="343" t="s">
        <v>340</v>
      </c>
      <c r="G33" s="344"/>
      <c r="H33" s="345"/>
      <c r="I33" s="358" t="s">
        <v>341</v>
      </c>
      <c r="J33" s="359"/>
      <c r="K33" s="97"/>
      <c r="L33" s="140"/>
    </row>
    <row r="34" spans="1:12" ht="408.75" customHeight="1">
      <c r="A34" s="109">
        <v>2025</v>
      </c>
      <c r="B34" s="110" t="s">
        <v>235</v>
      </c>
      <c r="C34" s="184">
        <v>20</v>
      </c>
      <c r="D34" s="189">
        <v>20</v>
      </c>
      <c r="E34" s="192">
        <f t="shared" si="0"/>
        <v>1</v>
      </c>
      <c r="F34" s="360" t="s">
        <v>342</v>
      </c>
      <c r="G34" s="361"/>
      <c r="H34" s="362"/>
      <c r="I34" s="363" t="s">
        <v>343</v>
      </c>
      <c r="J34" s="364"/>
      <c r="K34" s="97"/>
      <c r="L34" s="14"/>
    </row>
    <row r="35" spans="1:12" ht="293.25" customHeight="1">
      <c r="A35" s="109">
        <v>2025</v>
      </c>
      <c r="B35" s="110" t="s">
        <v>238</v>
      </c>
      <c r="C35" s="184">
        <v>20</v>
      </c>
      <c r="D35" s="189">
        <v>20</v>
      </c>
      <c r="E35" s="192">
        <f t="shared" si="0"/>
        <v>1</v>
      </c>
      <c r="F35" s="333" t="s">
        <v>344</v>
      </c>
      <c r="G35" s="334"/>
      <c r="H35" s="335"/>
      <c r="I35" s="365" t="s">
        <v>345</v>
      </c>
      <c r="J35" s="366"/>
      <c r="K35" s="97"/>
      <c r="L35" s="14"/>
    </row>
    <row r="36" spans="1:12" ht="18.75" customHeight="1">
      <c r="A36" s="109">
        <v>2026</v>
      </c>
      <c r="B36" s="110" t="s">
        <v>240</v>
      </c>
      <c r="C36" s="184">
        <v>20</v>
      </c>
      <c r="D36" s="189"/>
      <c r="E36" s="192">
        <f t="shared" si="0"/>
        <v>0</v>
      </c>
      <c r="F36" s="285"/>
      <c r="G36" s="286"/>
      <c r="H36" s="287"/>
      <c r="I36" s="283"/>
      <c r="J36" s="284"/>
      <c r="K36" s="97"/>
      <c r="L36" s="14"/>
    </row>
    <row r="37" spans="1:12" ht="18.75" customHeight="1">
      <c r="A37" s="109">
        <v>2026</v>
      </c>
      <c r="B37" s="110" t="s">
        <v>242</v>
      </c>
      <c r="C37" s="184">
        <v>20</v>
      </c>
      <c r="D37" s="189"/>
      <c r="E37" s="192">
        <f t="shared" si="0"/>
        <v>0</v>
      </c>
      <c r="F37" s="285"/>
      <c r="G37" s="286"/>
      <c r="H37" s="287"/>
      <c r="I37" s="283"/>
      <c r="J37" s="284"/>
      <c r="K37" s="97"/>
      <c r="L37" s="14"/>
    </row>
    <row r="38" spans="1:12" ht="18.75" customHeight="1">
      <c r="A38" s="109">
        <v>2026</v>
      </c>
      <c r="B38" s="110" t="s">
        <v>235</v>
      </c>
      <c r="C38" s="184">
        <v>20</v>
      </c>
      <c r="D38" s="189"/>
      <c r="E38" s="192">
        <f t="shared" si="0"/>
        <v>0</v>
      </c>
      <c r="F38" s="285"/>
      <c r="G38" s="286"/>
      <c r="H38" s="287"/>
      <c r="I38" s="283"/>
      <c r="J38" s="284"/>
      <c r="K38" s="97"/>
      <c r="L38" s="14"/>
    </row>
    <row r="39" spans="1:12" ht="18.75" customHeight="1">
      <c r="A39" s="109">
        <v>2026</v>
      </c>
      <c r="B39" s="110" t="s">
        <v>238</v>
      </c>
      <c r="C39" s="184">
        <v>20</v>
      </c>
      <c r="D39" s="189"/>
      <c r="E39" s="192">
        <f t="shared" si="0"/>
        <v>0</v>
      </c>
      <c r="F39" s="285"/>
      <c r="G39" s="286"/>
      <c r="H39" s="287"/>
      <c r="I39" s="283"/>
      <c r="J39" s="284"/>
      <c r="K39" s="97"/>
      <c r="L39" s="14"/>
    </row>
    <row r="40" spans="1:12" ht="18.75" customHeight="1">
      <c r="A40" s="109">
        <v>2027</v>
      </c>
      <c r="B40" s="110" t="s">
        <v>240</v>
      </c>
      <c r="C40" s="184">
        <v>20</v>
      </c>
      <c r="D40" s="189"/>
      <c r="E40" s="192">
        <f t="shared" si="0"/>
        <v>0</v>
      </c>
      <c r="F40" s="285"/>
      <c r="G40" s="286"/>
      <c r="H40" s="287"/>
      <c r="I40" s="283"/>
      <c r="J40" s="284"/>
      <c r="K40" s="97"/>
      <c r="L40" s="14"/>
    </row>
    <row r="41" spans="1:12" ht="18.75" customHeight="1">
      <c r="A41" s="109">
        <v>2027</v>
      </c>
      <c r="B41" s="110" t="s">
        <v>242</v>
      </c>
      <c r="C41" s="184">
        <v>20</v>
      </c>
      <c r="D41" s="189"/>
      <c r="E41" s="192">
        <f t="shared" si="0"/>
        <v>0</v>
      </c>
      <c r="F41" s="285"/>
      <c r="G41" s="286"/>
      <c r="H41" s="287"/>
      <c r="I41" s="283"/>
      <c r="J41" s="284"/>
      <c r="K41" s="97"/>
      <c r="L41" s="14"/>
    </row>
    <row r="42" spans="1:12" ht="18.75" customHeight="1">
      <c r="A42" s="109">
        <v>2027</v>
      </c>
      <c r="B42" s="110" t="s">
        <v>235</v>
      </c>
      <c r="C42" s="184">
        <v>20</v>
      </c>
      <c r="D42" s="189"/>
      <c r="E42" s="192">
        <f t="shared" si="0"/>
        <v>0</v>
      </c>
      <c r="F42" s="285"/>
      <c r="G42" s="286"/>
      <c r="H42" s="287"/>
      <c r="I42" s="283"/>
      <c r="J42" s="284"/>
      <c r="K42" s="97"/>
      <c r="L42" s="14"/>
    </row>
    <row r="43" spans="1:12" ht="18.75" customHeight="1">
      <c r="A43" s="109">
        <v>2027</v>
      </c>
      <c r="B43" s="110" t="s">
        <v>238</v>
      </c>
      <c r="C43" s="184">
        <v>20</v>
      </c>
      <c r="D43" s="189"/>
      <c r="E43" s="192">
        <f t="shared" si="0"/>
        <v>0</v>
      </c>
      <c r="F43" s="285"/>
      <c r="G43" s="286"/>
      <c r="H43" s="287"/>
      <c r="I43" s="283"/>
      <c r="J43" s="284"/>
      <c r="K43" s="97"/>
      <c r="L43" s="14"/>
    </row>
    <row r="44" spans="1:12" ht="18.75" customHeight="1">
      <c r="A44" s="109">
        <v>2028</v>
      </c>
      <c r="B44" s="110" t="s">
        <v>240</v>
      </c>
      <c r="C44" s="184">
        <v>20</v>
      </c>
      <c r="D44" s="189"/>
      <c r="E44" s="192">
        <f t="shared" si="0"/>
        <v>0</v>
      </c>
      <c r="F44" s="285"/>
      <c r="G44" s="286"/>
      <c r="H44" s="287"/>
      <c r="I44" s="283"/>
      <c r="J44" s="284"/>
      <c r="K44" s="97"/>
      <c r="L44" s="14"/>
    </row>
    <row r="45" spans="1:12" ht="18.75" customHeight="1">
      <c r="A45" s="109">
        <v>2028</v>
      </c>
      <c r="B45" s="110" t="s">
        <v>242</v>
      </c>
      <c r="C45" s="184">
        <v>20</v>
      </c>
      <c r="D45" s="189"/>
      <c r="E45" s="192">
        <f t="shared" si="0"/>
        <v>0</v>
      </c>
      <c r="F45" s="285"/>
      <c r="G45" s="286"/>
      <c r="H45" s="287"/>
      <c r="I45" s="283"/>
      <c r="J45" s="284"/>
      <c r="K45" s="141"/>
      <c r="L45" s="56"/>
    </row>
  </sheetData>
  <mergeCells count="51">
    <mergeCell ref="F29:H29"/>
    <mergeCell ref="I29:J29"/>
    <mergeCell ref="A28:J28"/>
    <mergeCell ref="B11:J11"/>
    <mergeCell ref="B12:J12"/>
    <mergeCell ref="B19:J19"/>
    <mergeCell ref="B21:G21"/>
    <mergeCell ref="B13:J13"/>
    <mergeCell ref="B14:J14"/>
    <mergeCell ref="B15:J15"/>
    <mergeCell ref="B16:J16"/>
    <mergeCell ref="B17:J17"/>
    <mergeCell ref="B18:J18"/>
    <mergeCell ref="C9:J9"/>
    <mergeCell ref="C1:H4"/>
    <mergeCell ref="B6:J6"/>
    <mergeCell ref="B8:J8"/>
    <mergeCell ref="B10:J10"/>
    <mergeCell ref="B7:J7"/>
    <mergeCell ref="F39:H39"/>
    <mergeCell ref="I39:J39"/>
    <mergeCell ref="F40:H40"/>
    <mergeCell ref="I40:J40"/>
    <mergeCell ref="F41:H41"/>
    <mergeCell ref="F36:H36"/>
    <mergeCell ref="I36:J36"/>
    <mergeCell ref="F37:H37"/>
    <mergeCell ref="I37:J37"/>
    <mergeCell ref="F38:H38"/>
    <mergeCell ref="I38:J38"/>
    <mergeCell ref="F30:H30"/>
    <mergeCell ref="I30:J30"/>
    <mergeCell ref="F31:H31"/>
    <mergeCell ref="I31:J31"/>
    <mergeCell ref="F32:H32"/>
    <mergeCell ref="I32:J32"/>
    <mergeCell ref="F33:H33"/>
    <mergeCell ref="I33:J33"/>
    <mergeCell ref="F34:H34"/>
    <mergeCell ref="I34:J34"/>
    <mergeCell ref="F35:H35"/>
    <mergeCell ref="I35:J35"/>
    <mergeCell ref="F44:H44"/>
    <mergeCell ref="I44:J44"/>
    <mergeCell ref="F45:H45"/>
    <mergeCell ref="I45:J45"/>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G25 D24:G24"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5"/>
  <sheetViews>
    <sheetView showGridLines="0" topLeftCell="A35" workbookViewId="0">
      <selection activeCell="F38" sqref="F38:H38"/>
    </sheetView>
  </sheetViews>
  <sheetFormatPr baseColWidth="10"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302" t="s">
        <v>189</v>
      </c>
      <c r="D1" s="303"/>
      <c r="E1" s="303"/>
      <c r="F1" s="303"/>
      <c r="G1" s="303"/>
      <c r="H1" s="303"/>
      <c r="I1" s="77" t="s">
        <v>1</v>
      </c>
      <c r="J1" s="78" t="s">
        <v>2</v>
      </c>
    </row>
    <row r="2" spans="1:10" ht="22.5" customHeight="1">
      <c r="A2" s="116"/>
      <c r="B2" s="79"/>
      <c r="C2" s="304"/>
      <c r="D2" s="304"/>
      <c r="E2" s="304"/>
      <c r="F2" s="304"/>
      <c r="G2" s="304"/>
      <c r="H2" s="304"/>
      <c r="I2" s="80" t="s">
        <v>3</v>
      </c>
      <c r="J2" s="81">
        <v>4</v>
      </c>
    </row>
    <row r="3" spans="1:10" ht="22.5" customHeight="1">
      <c r="A3" s="116"/>
      <c r="B3" s="79"/>
      <c r="C3" s="304"/>
      <c r="D3" s="304"/>
      <c r="E3" s="304"/>
      <c r="F3" s="304"/>
      <c r="G3" s="304"/>
      <c r="H3" s="304"/>
      <c r="I3" s="80" t="s">
        <v>4</v>
      </c>
      <c r="J3" s="179" t="s">
        <v>5</v>
      </c>
    </row>
    <row r="4" spans="1:10" ht="22.5" customHeight="1">
      <c r="A4" s="117"/>
      <c r="B4" s="118"/>
      <c r="C4" s="323"/>
      <c r="D4" s="323"/>
      <c r="E4" s="323"/>
      <c r="F4" s="323"/>
      <c r="G4" s="323"/>
      <c r="H4" s="323"/>
      <c r="I4" s="83" t="s">
        <v>6</v>
      </c>
      <c r="J4" s="180" t="s">
        <v>7</v>
      </c>
    </row>
    <row r="5" spans="1:10" ht="30" customHeight="1">
      <c r="A5" s="119"/>
      <c r="B5" s="120"/>
      <c r="C5" s="120"/>
      <c r="D5" s="120"/>
      <c r="E5" s="120"/>
      <c r="F5" s="120"/>
      <c r="G5" s="120"/>
      <c r="H5" s="120"/>
      <c r="I5" s="86"/>
      <c r="J5" s="121"/>
    </row>
    <row r="6" spans="1:10" ht="30" customHeight="1">
      <c r="A6" s="88" t="s">
        <v>127</v>
      </c>
      <c r="B6" s="297" t="s">
        <v>47</v>
      </c>
      <c r="C6" s="289"/>
      <c r="D6" s="289"/>
      <c r="E6" s="289"/>
      <c r="F6" s="289"/>
      <c r="G6" s="289"/>
      <c r="H6" s="289"/>
      <c r="I6" s="289"/>
      <c r="J6" s="289"/>
    </row>
    <row r="7" spans="1:10" ht="30" customHeight="1">
      <c r="A7" s="261" t="s">
        <v>190</v>
      </c>
      <c r="B7" s="300" t="s">
        <v>346</v>
      </c>
      <c r="C7" s="301"/>
      <c r="D7" s="301"/>
      <c r="E7" s="301"/>
      <c r="F7" s="301"/>
      <c r="G7" s="301"/>
      <c r="H7" s="301"/>
      <c r="I7" s="301"/>
      <c r="J7" s="301"/>
    </row>
    <row r="8" spans="1:10" ht="30" customHeight="1">
      <c r="A8" s="88" t="s">
        <v>192</v>
      </c>
      <c r="B8" s="297" t="s">
        <v>286</v>
      </c>
      <c r="C8" s="289"/>
      <c r="D8" s="289"/>
      <c r="E8" s="289"/>
      <c r="F8" s="289"/>
      <c r="G8" s="289"/>
      <c r="H8" s="289"/>
      <c r="I8" s="289"/>
      <c r="J8" s="289"/>
    </row>
    <row r="9" spans="1:10" ht="30" customHeight="1">
      <c r="A9" s="88" t="s">
        <v>194</v>
      </c>
      <c r="B9" s="90" t="s">
        <v>347</v>
      </c>
      <c r="C9" s="314" t="s">
        <v>348</v>
      </c>
      <c r="D9" s="315"/>
      <c r="E9" s="315"/>
      <c r="F9" s="315"/>
      <c r="G9" s="315"/>
      <c r="H9" s="315"/>
      <c r="I9" s="315"/>
      <c r="J9" s="316"/>
    </row>
    <row r="10" spans="1:10" ht="30" customHeight="1">
      <c r="A10" s="88" t="s">
        <v>197</v>
      </c>
      <c r="B10" s="297" t="s">
        <v>349</v>
      </c>
      <c r="C10" s="289"/>
      <c r="D10" s="289"/>
      <c r="E10" s="289"/>
      <c r="F10" s="289"/>
      <c r="G10" s="289"/>
      <c r="H10" s="289"/>
      <c r="I10" s="289"/>
      <c r="J10" s="289"/>
    </row>
    <row r="11" spans="1:10" ht="30" customHeight="1">
      <c r="A11" s="88" t="s">
        <v>199</v>
      </c>
      <c r="B11" s="297" t="s">
        <v>350</v>
      </c>
      <c r="C11" s="289"/>
      <c r="D11" s="289"/>
      <c r="E11" s="289"/>
      <c r="F11" s="289"/>
      <c r="G11" s="289"/>
      <c r="H11" s="289"/>
      <c r="I11" s="289"/>
      <c r="J11" s="289"/>
    </row>
    <row r="12" spans="1:10" ht="30" customHeight="1">
      <c r="A12" s="88" t="s">
        <v>200</v>
      </c>
      <c r="B12" s="297" t="s">
        <v>250</v>
      </c>
      <c r="C12" s="289"/>
      <c r="D12" s="289"/>
      <c r="E12" s="289"/>
      <c r="F12" s="289"/>
      <c r="G12" s="289"/>
      <c r="H12" s="289"/>
      <c r="I12" s="289"/>
      <c r="J12" s="289"/>
    </row>
    <row r="13" spans="1:10" ht="30" customHeight="1">
      <c r="A13" s="88" t="s">
        <v>202</v>
      </c>
      <c r="B13" s="297" t="s">
        <v>203</v>
      </c>
      <c r="C13" s="289"/>
      <c r="D13" s="289"/>
      <c r="E13" s="289"/>
      <c r="F13" s="289"/>
      <c r="G13" s="289"/>
      <c r="H13" s="289"/>
      <c r="I13" s="289"/>
      <c r="J13" s="289"/>
    </row>
    <row r="14" spans="1:10" ht="30" customHeight="1">
      <c r="A14" s="88" t="s">
        <v>204</v>
      </c>
      <c r="B14" s="306" t="s">
        <v>205</v>
      </c>
      <c r="C14" s="307"/>
      <c r="D14" s="307"/>
      <c r="E14" s="307"/>
      <c r="F14" s="307"/>
      <c r="G14" s="307"/>
      <c r="H14" s="307"/>
      <c r="I14" s="307"/>
      <c r="J14" s="308"/>
    </row>
    <row r="15" spans="1:10" ht="30" customHeight="1">
      <c r="A15" s="88" t="s">
        <v>206</v>
      </c>
      <c r="B15" s="297" t="s">
        <v>351</v>
      </c>
      <c r="C15" s="289"/>
      <c r="D15" s="289"/>
      <c r="E15" s="289"/>
      <c r="F15" s="289"/>
      <c r="G15" s="289"/>
      <c r="H15" s="289"/>
      <c r="I15" s="289"/>
      <c r="J15" s="289"/>
    </row>
    <row r="16" spans="1:10" ht="30" customHeight="1">
      <c r="A16" s="88" t="s">
        <v>208</v>
      </c>
      <c r="B16" s="297" t="s">
        <v>352</v>
      </c>
      <c r="C16" s="289"/>
      <c r="D16" s="289"/>
      <c r="E16" s="289"/>
      <c r="F16" s="289"/>
      <c r="G16" s="289"/>
      <c r="H16" s="289"/>
      <c r="I16" s="289"/>
      <c r="J16" s="289"/>
    </row>
    <row r="17" spans="1:10" ht="30" customHeight="1">
      <c r="A17" s="88" t="s">
        <v>210</v>
      </c>
      <c r="B17" s="297" t="s">
        <v>353</v>
      </c>
      <c r="C17" s="289"/>
      <c r="D17" s="289"/>
      <c r="E17" s="289"/>
      <c r="F17" s="289"/>
      <c r="G17" s="289"/>
      <c r="H17" s="289"/>
      <c r="I17" s="289"/>
      <c r="J17" s="289"/>
    </row>
    <row r="18" spans="1:10" ht="30" customHeight="1">
      <c r="A18" s="88" t="s">
        <v>212</v>
      </c>
      <c r="B18" s="297" t="s">
        <v>354</v>
      </c>
      <c r="C18" s="289"/>
      <c r="D18" s="289"/>
      <c r="E18" s="289"/>
      <c r="F18" s="342"/>
      <c r="G18" s="289"/>
      <c r="H18" s="289"/>
      <c r="I18" s="289"/>
      <c r="J18" s="289"/>
    </row>
    <row r="19" spans="1:10" ht="30" customHeight="1">
      <c r="A19" s="88" t="s">
        <v>213</v>
      </c>
      <c r="B19" s="297" t="s">
        <v>355</v>
      </c>
      <c r="C19" s="289"/>
      <c r="D19" s="289"/>
      <c r="E19" s="289"/>
      <c r="F19" s="289"/>
      <c r="G19" s="289"/>
      <c r="H19" s="289"/>
      <c r="I19" s="289"/>
      <c r="J19" s="289"/>
    </row>
    <row r="20" spans="1:10" ht="30" customHeight="1">
      <c r="A20" s="91"/>
      <c r="B20" s="124"/>
      <c r="C20" s="124"/>
      <c r="D20" s="124"/>
      <c r="E20" s="124"/>
      <c r="F20" s="124"/>
      <c r="G20" s="124"/>
      <c r="H20" s="125"/>
      <c r="I20" s="125"/>
      <c r="J20" s="136"/>
    </row>
    <row r="21" spans="1:10" ht="30" customHeight="1">
      <c r="A21" s="95"/>
      <c r="B21" s="298" t="s">
        <v>215</v>
      </c>
      <c r="C21" s="299"/>
      <c r="D21" s="299"/>
      <c r="E21" s="299"/>
      <c r="F21" s="299"/>
      <c r="G21" s="299"/>
      <c r="H21" s="127"/>
      <c r="I21" s="128"/>
      <c r="J21" s="137"/>
    </row>
    <row r="22" spans="1:10" ht="30" customHeight="1">
      <c r="A22" s="98"/>
      <c r="B22" s="99" t="s">
        <v>216</v>
      </c>
      <c r="C22" s="99" t="s">
        <v>217</v>
      </c>
      <c r="D22" s="99" t="s">
        <v>218</v>
      </c>
      <c r="E22" s="99" t="s">
        <v>219</v>
      </c>
      <c r="F22" s="99" t="s">
        <v>220</v>
      </c>
      <c r="G22" s="99" t="s">
        <v>221</v>
      </c>
      <c r="H22" s="127"/>
      <c r="I22" s="128"/>
      <c r="J22" s="137"/>
    </row>
    <row r="23" spans="1:10" ht="30" customHeight="1">
      <c r="A23" s="100" t="s">
        <v>222</v>
      </c>
      <c r="B23" s="130">
        <v>1</v>
      </c>
      <c r="C23" s="130">
        <v>1</v>
      </c>
      <c r="D23" s="130">
        <v>1</v>
      </c>
      <c r="E23" s="130">
        <v>1</v>
      </c>
      <c r="F23" s="130">
        <v>1</v>
      </c>
      <c r="G23" s="105">
        <v>1</v>
      </c>
      <c r="H23" s="127"/>
      <c r="I23" s="128"/>
      <c r="J23" s="137"/>
    </row>
    <row r="24" spans="1:10" ht="30" customHeight="1">
      <c r="A24" s="100" t="s">
        <v>223</v>
      </c>
      <c r="B24" s="134">
        <f>IFERROR(AVERAGE(D30:D31),"")</f>
        <v>1</v>
      </c>
      <c r="C24" s="134">
        <f>IFERROR(AVERAGE(D32:D35),"")</f>
        <v>0.9</v>
      </c>
      <c r="D24" s="134" t="str">
        <f>IFERROR(AVERAGE(D36:D39),"")</f>
        <v/>
      </c>
      <c r="E24" s="134" t="str">
        <f>IFERROR(AVERAGE(D40:D43),"")</f>
        <v/>
      </c>
      <c r="F24" s="134" t="str">
        <f>IFERROR(AVERAGE(D44:D45),"")</f>
        <v/>
      </c>
      <c r="G24" s="196">
        <f>AVERAGE(B24:F24)</f>
        <v>0.95</v>
      </c>
      <c r="H24" s="127"/>
      <c r="I24" s="128"/>
      <c r="J24" s="137"/>
    </row>
    <row r="25" spans="1:10" ht="30" customHeight="1">
      <c r="A25" s="100" t="s">
        <v>224</v>
      </c>
      <c r="B25" s="103">
        <f>IFERROR(IF(B24/B23&gt;100%,100%,B24/B23),"")</f>
        <v>1</v>
      </c>
      <c r="C25" s="238">
        <f>IFERROR(IF(C24/C23&gt;100%,100%,C24/C23)*1,"")</f>
        <v>0.9</v>
      </c>
      <c r="D25" s="103" t="str">
        <f>IFERROR(IF(D24/D23&gt;100%,100%,D24/D23),"")</f>
        <v/>
      </c>
      <c r="E25" s="103" t="str">
        <f>IFERROR(IF(E24/E23&gt;100%,100%,E24/E23),"")</f>
        <v/>
      </c>
      <c r="F25" s="103" t="str">
        <f>IFERROR(IF(F24/F23&gt;100%,100%,F24/F23),"")</f>
        <v/>
      </c>
      <c r="G25" s="104" t="s">
        <v>225</v>
      </c>
      <c r="H25" s="127"/>
      <c r="I25" s="128"/>
      <c r="J25" s="137"/>
    </row>
    <row r="26" spans="1:10" ht="30" customHeight="1">
      <c r="A26" s="100" t="s">
        <v>226</v>
      </c>
      <c r="B26" s="238">
        <f>IF(((B24/B23)*0.125)&gt;0.125,0.125,(B24/B23)*0.125)</f>
        <v>0.125</v>
      </c>
      <c r="C26" s="238">
        <f>IF(((B24/B23)*0.125)+((C24/C23)*0.25)&gt;0.375,0.375,((B24/B23)*0.125)+((C24/C23)*0.25))</f>
        <v>0.35</v>
      </c>
      <c r="D26" s="103"/>
      <c r="E26" s="103"/>
      <c r="F26" s="103"/>
      <c r="G26" s="103">
        <f>MAX(B26:F26)</f>
        <v>0.35</v>
      </c>
      <c r="H26" s="127"/>
      <c r="I26" s="128"/>
      <c r="J26" s="137"/>
    </row>
    <row r="27" spans="1:10" ht="30" customHeight="1">
      <c r="A27" s="131"/>
      <c r="B27" s="124"/>
      <c r="C27" s="124"/>
      <c r="D27" s="124"/>
      <c r="E27" s="124"/>
      <c r="F27" s="124"/>
      <c r="G27" s="124"/>
      <c r="H27" s="132"/>
      <c r="I27" s="132"/>
      <c r="J27" s="138"/>
    </row>
    <row r="28" spans="1:10" ht="30" customHeight="1">
      <c r="A28" s="298" t="s">
        <v>227</v>
      </c>
      <c r="B28" s="299"/>
      <c r="C28" s="299"/>
      <c r="D28" s="299"/>
      <c r="E28" s="299"/>
      <c r="F28" s="299"/>
      <c r="G28" s="299"/>
      <c r="H28" s="299"/>
      <c r="I28" s="299"/>
      <c r="J28" s="299"/>
    </row>
    <row r="29" spans="1:10" ht="30" customHeight="1">
      <c r="A29" s="96" t="s">
        <v>228</v>
      </c>
      <c r="B29" s="96" t="s">
        <v>229</v>
      </c>
      <c r="C29" s="96" t="s">
        <v>230</v>
      </c>
      <c r="D29" s="96" t="s">
        <v>231</v>
      </c>
      <c r="E29" s="96" t="s">
        <v>232</v>
      </c>
      <c r="F29" s="298" t="s">
        <v>233</v>
      </c>
      <c r="G29" s="299"/>
      <c r="H29" s="299"/>
      <c r="I29" s="298" t="s">
        <v>234</v>
      </c>
      <c r="J29" s="299"/>
    </row>
    <row r="30" spans="1:10" ht="202.5" customHeight="1">
      <c r="A30" s="109">
        <v>2024</v>
      </c>
      <c r="B30" s="110" t="s">
        <v>235</v>
      </c>
      <c r="C30" s="239">
        <v>1</v>
      </c>
      <c r="D30" s="246">
        <v>1</v>
      </c>
      <c r="E30" s="237">
        <f>IFERROR(IF(D30/C30&gt;100%,100%,D30/C30),0)</f>
        <v>1</v>
      </c>
      <c r="F30" s="373" t="s">
        <v>356</v>
      </c>
      <c r="G30" s="374"/>
      <c r="H30" s="375"/>
      <c r="I30" s="317" t="s">
        <v>357</v>
      </c>
      <c r="J30" s="318"/>
    </row>
    <row r="31" spans="1:10" ht="214.5" customHeight="1">
      <c r="A31" s="109">
        <v>2024</v>
      </c>
      <c r="B31" s="110" t="s">
        <v>238</v>
      </c>
      <c r="C31" s="239">
        <v>1</v>
      </c>
      <c r="D31" s="246">
        <v>1</v>
      </c>
      <c r="E31" s="237">
        <f t="shared" ref="E31:E45" si="0">IFERROR(IF(D31/C31&gt;100%,100%,D31/C31),0)</f>
        <v>1</v>
      </c>
      <c r="F31" s="369" t="s">
        <v>358</v>
      </c>
      <c r="G31" s="370"/>
      <c r="H31" s="371"/>
      <c r="I31" s="317" t="s">
        <v>359</v>
      </c>
      <c r="J31" s="318"/>
    </row>
    <row r="32" spans="1:10" ht="258.75" customHeight="1">
      <c r="A32" s="109">
        <v>2025</v>
      </c>
      <c r="B32" s="110" t="s">
        <v>240</v>
      </c>
      <c r="C32" s="239">
        <v>1</v>
      </c>
      <c r="D32" s="246">
        <v>1</v>
      </c>
      <c r="E32" s="237">
        <f t="shared" si="0"/>
        <v>1</v>
      </c>
      <c r="F32" s="285" t="s">
        <v>360</v>
      </c>
      <c r="G32" s="286"/>
      <c r="H32" s="287"/>
      <c r="I32" s="317" t="s">
        <v>361</v>
      </c>
      <c r="J32" s="318"/>
    </row>
    <row r="33" spans="1:10" ht="231.75" customHeight="1">
      <c r="A33" s="109">
        <v>2025</v>
      </c>
      <c r="B33" s="110" t="s">
        <v>242</v>
      </c>
      <c r="C33" s="239">
        <v>1</v>
      </c>
      <c r="D33" s="246">
        <v>0.6</v>
      </c>
      <c r="E33" s="237">
        <f t="shared" si="0"/>
        <v>0.6</v>
      </c>
      <c r="F33" s="343" t="s">
        <v>362</v>
      </c>
      <c r="G33" s="344"/>
      <c r="H33" s="345"/>
      <c r="I33" s="344" t="s">
        <v>363</v>
      </c>
      <c r="J33" s="345"/>
    </row>
    <row r="34" spans="1:10" ht="369.75" customHeight="1">
      <c r="A34" s="109">
        <v>2025</v>
      </c>
      <c r="B34" s="110" t="s">
        <v>235</v>
      </c>
      <c r="C34" s="239">
        <v>1</v>
      </c>
      <c r="D34" s="246">
        <v>1</v>
      </c>
      <c r="E34" s="237">
        <f t="shared" si="0"/>
        <v>1</v>
      </c>
      <c r="F34" s="285" t="s">
        <v>364</v>
      </c>
      <c r="G34" s="286"/>
      <c r="H34" s="287"/>
      <c r="I34" s="344" t="s">
        <v>365</v>
      </c>
      <c r="J34" s="345"/>
    </row>
    <row r="35" spans="1:10" ht="115.5" customHeight="1">
      <c r="A35" s="109">
        <v>2025</v>
      </c>
      <c r="B35" s="110" t="s">
        <v>238</v>
      </c>
      <c r="C35" s="239">
        <v>1</v>
      </c>
      <c r="D35" s="246">
        <v>1</v>
      </c>
      <c r="E35" s="237">
        <f t="shared" si="0"/>
        <v>1</v>
      </c>
      <c r="F35" s="285" t="s">
        <v>366</v>
      </c>
      <c r="G35" s="286"/>
      <c r="H35" s="287"/>
      <c r="I35" s="349" t="s">
        <v>367</v>
      </c>
      <c r="J35" s="350"/>
    </row>
    <row r="36" spans="1:10" ht="18.75" customHeight="1">
      <c r="A36" s="109">
        <v>2026</v>
      </c>
      <c r="B36" s="110" t="s">
        <v>240</v>
      </c>
      <c r="C36" s="239">
        <v>1</v>
      </c>
      <c r="D36" s="241"/>
      <c r="E36" s="237">
        <f t="shared" si="0"/>
        <v>0</v>
      </c>
      <c r="F36" s="285"/>
      <c r="G36" s="286"/>
      <c r="H36" s="287"/>
      <c r="I36" s="317"/>
      <c r="J36" s="318"/>
    </row>
    <row r="37" spans="1:10" ht="18.75" customHeight="1">
      <c r="A37" s="109">
        <v>2026</v>
      </c>
      <c r="B37" s="110" t="s">
        <v>242</v>
      </c>
      <c r="C37" s="239">
        <v>1</v>
      </c>
      <c r="D37" s="241"/>
      <c r="E37" s="237">
        <f t="shared" si="0"/>
        <v>0</v>
      </c>
      <c r="F37" s="285"/>
      <c r="G37" s="286"/>
      <c r="H37" s="287"/>
      <c r="I37" s="317"/>
      <c r="J37" s="318"/>
    </row>
    <row r="38" spans="1:10" ht="18.75" customHeight="1">
      <c r="A38" s="109">
        <v>2026</v>
      </c>
      <c r="B38" s="110" t="s">
        <v>235</v>
      </c>
      <c r="C38" s="239">
        <v>1</v>
      </c>
      <c r="D38" s="241"/>
      <c r="E38" s="237">
        <f t="shared" si="0"/>
        <v>0</v>
      </c>
      <c r="F38" s="285"/>
      <c r="G38" s="286"/>
      <c r="H38" s="287"/>
      <c r="I38" s="317"/>
      <c r="J38" s="318"/>
    </row>
    <row r="39" spans="1:10" ht="18.75" customHeight="1">
      <c r="A39" s="109">
        <v>2026</v>
      </c>
      <c r="B39" s="110" t="s">
        <v>238</v>
      </c>
      <c r="C39" s="239">
        <v>1</v>
      </c>
      <c r="D39" s="241"/>
      <c r="E39" s="237">
        <f t="shared" si="0"/>
        <v>0</v>
      </c>
      <c r="F39" s="285"/>
      <c r="G39" s="286"/>
      <c r="H39" s="287"/>
      <c r="I39" s="317"/>
      <c r="J39" s="318"/>
    </row>
    <row r="40" spans="1:10" ht="18.75" customHeight="1">
      <c r="A40" s="109">
        <v>2027</v>
      </c>
      <c r="B40" s="110" t="s">
        <v>240</v>
      </c>
      <c r="C40" s="239">
        <v>1</v>
      </c>
      <c r="D40" s="239"/>
      <c r="E40" s="237">
        <f t="shared" si="0"/>
        <v>0</v>
      </c>
      <c r="F40" s="285"/>
      <c r="G40" s="286"/>
      <c r="H40" s="287"/>
      <c r="I40" s="317"/>
      <c r="J40" s="318"/>
    </row>
    <row r="41" spans="1:10" ht="18.75" customHeight="1">
      <c r="A41" s="109">
        <v>2027</v>
      </c>
      <c r="B41" s="110" t="s">
        <v>242</v>
      </c>
      <c r="C41" s="239">
        <v>1</v>
      </c>
      <c r="D41" s="241"/>
      <c r="E41" s="237">
        <f t="shared" si="0"/>
        <v>0</v>
      </c>
      <c r="F41" s="285"/>
      <c r="G41" s="286"/>
      <c r="H41" s="287"/>
      <c r="I41" s="317"/>
      <c r="J41" s="318"/>
    </row>
    <row r="42" spans="1:10" ht="18.75" customHeight="1">
      <c r="A42" s="109">
        <v>2027</v>
      </c>
      <c r="B42" s="110" t="s">
        <v>235</v>
      </c>
      <c r="C42" s="239">
        <v>1</v>
      </c>
      <c r="D42" s="241"/>
      <c r="E42" s="237">
        <f t="shared" si="0"/>
        <v>0</v>
      </c>
      <c r="F42" s="285"/>
      <c r="G42" s="286"/>
      <c r="H42" s="287"/>
      <c r="I42" s="317"/>
      <c r="J42" s="318"/>
    </row>
    <row r="43" spans="1:10" ht="18.75" customHeight="1">
      <c r="A43" s="109">
        <v>2027</v>
      </c>
      <c r="B43" s="110" t="s">
        <v>238</v>
      </c>
      <c r="C43" s="239">
        <v>1</v>
      </c>
      <c r="D43" s="241"/>
      <c r="E43" s="237">
        <f t="shared" si="0"/>
        <v>0</v>
      </c>
      <c r="F43" s="285"/>
      <c r="G43" s="286"/>
      <c r="H43" s="287"/>
      <c r="I43" s="317"/>
      <c r="J43" s="318"/>
    </row>
    <row r="44" spans="1:10" ht="18.75" customHeight="1">
      <c r="A44" s="109">
        <v>2028</v>
      </c>
      <c r="B44" s="110" t="s">
        <v>240</v>
      </c>
      <c r="C44" s="239">
        <v>1</v>
      </c>
      <c r="D44" s="241"/>
      <c r="E44" s="237">
        <f t="shared" si="0"/>
        <v>0</v>
      </c>
      <c r="F44" s="285"/>
      <c r="G44" s="286"/>
      <c r="H44" s="287"/>
      <c r="I44" s="317"/>
      <c r="J44" s="318"/>
    </row>
    <row r="45" spans="1:10" ht="18.75" customHeight="1">
      <c r="A45" s="109">
        <v>2028</v>
      </c>
      <c r="B45" s="110" t="s">
        <v>242</v>
      </c>
      <c r="C45" s="239">
        <v>1</v>
      </c>
      <c r="D45" s="239"/>
      <c r="E45" s="237">
        <f t="shared" si="0"/>
        <v>0</v>
      </c>
      <c r="F45" s="285"/>
      <c r="G45" s="286"/>
      <c r="H45" s="287"/>
      <c r="I45" s="317"/>
      <c r="J45" s="318"/>
    </row>
  </sheetData>
  <mergeCells count="51">
    <mergeCell ref="F29:H29"/>
    <mergeCell ref="I29:J29"/>
    <mergeCell ref="F30:H30"/>
    <mergeCell ref="I30:J30"/>
    <mergeCell ref="F31:H31"/>
    <mergeCell ref="I31:J31"/>
    <mergeCell ref="B19:J19"/>
    <mergeCell ref="B21:G21"/>
    <mergeCell ref="A28:J28"/>
    <mergeCell ref="B16:J16"/>
    <mergeCell ref="B17:J17"/>
    <mergeCell ref="B18:J18"/>
    <mergeCell ref="B11:J11"/>
    <mergeCell ref="B12:J12"/>
    <mergeCell ref="B13:J13"/>
    <mergeCell ref="B14:J14"/>
    <mergeCell ref="B15:J15"/>
    <mergeCell ref="C9:J9"/>
    <mergeCell ref="C1:H4"/>
    <mergeCell ref="B6:J6"/>
    <mergeCell ref="B8:J8"/>
    <mergeCell ref="B10:J10"/>
    <mergeCell ref="B7:J7"/>
    <mergeCell ref="F38:H38"/>
    <mergeCell ref="I38:J38"/>
    <mergeCell ref="F39:H39"/>
    <mergeCell ref="I39:J39"/>
    <mergeCell ref="F40:H40"/>
    <mergeCell ref="I40:J40"/>
    <mergeCell ref="F35:H35"/>
    <mergeCell ref="I35:J35"/>
    <mergeCell ref="F36:H36"/>
    <mergeCell ref="I36:J36"/>
    <mergeCell ref="F37:H37"/>
    <mergeCell ref="I37:J37"/>
    <mergeCell ref="F32:H32"/>
    <mergeCell ref="I32:J32"/>
    <mergeCell ref="F33:H33"/>
    <mergeCell ref="I33:J33"/>
    <mergeCell ref="F34:H34"/>
    <mergeCell ref="I34:J34"/>
    <mergeCell ref="F44:H44"/>
    <mergeCell ref="I44:J44"/>
    <mergeCell ref="F45:H45"/>
    <mergeCell ref="I45:J45"/>
    <mergeCell ref="F41:H41"/>
    <mergeCell ref="I41:J41"/>
    <mergeCell ref="F42:H42"/>
    <mergeCell ref="I42:J42"/>
    <mergeCell ref="F43:H43"/>
    <mergeCell ref="I43:J43"/>
  </mergeCells>
  <pageMargins left="0.7" right="0.7" top="0.75" bottom="0.75" header="0.3" footer="0.3"/>
  <pageSetup orientation="portrait"/>
  <headerFooter>
    <oddFooter>&amp;C&amp;"Helvetica Neue,Regular"&amp;12&amp;K000000&amp;P</oddFooter>
  </headerFooter>
  <ignoredErrors>
    <ignoredError sqref="J3:J4"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FD7206F6-CCBB-40AC-83A5-A90768589ED0}">
  <ds:schemaRefs>
    <ds:schemaRef ds:uri="http://schemas.microsoft.com/sharepoint/v3/contenttype/forms"/>
  </ds:schemaRefs>
</ds:datastoreItem>
</file>

<file path=customXml/itemProps2.xml><?xml version="1.0" encoding="utf-8"?>
<ds:datastoreItem xmlns:ds="http://schemas.openxmlformats.org/officeDocument/2006/customXml" ds:itemID="{5FA95BF1-2251-4836-9109-31D6D23A6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902391-0BB8-4BFA-AE52-BC1A6513A9A9}">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33</vt:i4>
      </vt:variant>
    </vt:vector>
  </HeadingPairs>
  <TitlesOfParts>
    <vt:vector size="33" baseType="lpstr">
      <vt:lpstr>1. MISIONALES</vt:lpstr>
      <vt:lpstr>2. NO MISIONALES</vt:lpstr>
      <vt:lpstr>3.1.1 OAC EM</vt:lpstr>
      <vt:lpstr>3.1.2 OAC DCE</vt:lpstr>
      <vt:lpstr>3.1.3 SGGD LAB</vt:lpstr>
      <vt:lpstr>3.2.1 DCDS ED</vt:lpstr>
      <vt:lpstr>3.2.2 DAE EAD</vt:lpstr>
      <vt:lpstr>3.2.3 DDH SDH</vt:lpstr>
      <vt:lpstr>3.2.4 SAR SEN</vt:lpstr>
      <vt:lpstr>3.2.5 DDH ADH</vt:lpstr>
      <vt:lpstr>3.2.6 DDH FDH</vt:lpstr>
      <vt:lpstr>3.3.1 DTI PETI</vt:lpstr>
      <vt:lpstr>3.3.2 DJ NOR</vt:lpstr>
      <vt:lpstr>3.3.3 DJ DEF</vt:lpstr>
      <vt:lpstr>3.3.4 OAP GA</vt:lpstr>
      <vt:lpstr>3.3.5 OAP SG</vt:lpstr>
      <vt:lpstr>3.3.6 SGI SAC DP</vt:lpstr>
      <vt:lpstr>3.3.7 SGI SAC TRA</vt:lpstr>
      <vt:lpstr>3.4.1 DGDL POL PUB</vt:lpstr>
      <vt:lpstr>3.4.2 SGL AALL</vt:lpstr>
      <vt:lpstr>3.4.3 DGAEP INFO</vt:lpstr>
      <vt:lpstr>3.4.4 DGP JP</vt:lpstr>
      <vt:lpstr>3.4.5 DGP IVC</vt:lpstr>
      <vt:lpstr>3.5.1 DGTH PINT</vt:lpstr>
      <vt:lpstr>3.5.2 OAP GESCO</vt:lpstr>
      <vt:lpstr>3.5.3 OAP ESTA</vt:lpstr>
      <vt:lpstr>3.5.4 SGL CGL</vt:lpstr>
      <vt:lpstr>3.5.5 SGGD OBS</vt:lpstr>
      <vt:lpstr>3.5.6 DRP AT</vt:lpstr>
      <vt:lpstr>4. OBJETIVOS ESTRATÉGICOS</vt:lpstr>
      <vt:lpstr>VERSIONES</vt:lpstr>
      <vt:lpstr>Instrucciones diligenciamiento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Diego Luis Buelvas Ramirez</cp:lastModifiedBy>
  <cp:revision/>
  <dcterms:created xsi:type="dcterms:W3CDTF">2024-12-30T19:41:18Z</dcterms:created>
  <dcterms:modified xsi:type="dcterms:W3CDTF">2026-01-28T13:47:07Z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