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8" documentId="13_ncr:1_{DA6E3743-5D0D-493C-B3F8-5745117056C2}" xr6:coauthVersionLast="47" xr6:coauthVersionMax="47" xr10:uidLastSave="{1682ADF9-B058-476B-82EA-38528ACD775D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6" i="1" l="1"/>
  <c r="AQ26" i="1" s="1"/>
  <c r="AJ26" i="1"/>
  <c r="AL26" i="1" s="1"/>
  <c r="AE26" i="1"/>
  <c r="AG26" i="1" s="1"/>
  <c r="Z26" i="1"/>
  <c r="AB26" i="1" s="1"/>
  <c r="U26" i="1"/>
  <c r="W26" i="1" s="1"/>
  <c r="Q26" i="1"/>
  <c r="AJ25" i="1"/>
  <c r="AL25" i="1" s="1"/>
  <c r="AE25" i="1"/>
  <c r="AG25" i="1" s="1"/>
  <c r="Z25" i="1"/>
  <c r="AB25" i="1" s="1"/>
  <c r="U25" i="1"/>
  <c r="W25" i="1" s="1"/>
  <c r="Q25" i="1"/>
  <c r="AO25" i="1" s="1"/>
  <c r="AQ25" i="1" s="1"/>
  <c r="AO24" i="1"/>
  <c r="AQ24" i="1" s="1"/>
  <c r="AJ24" i="1"/>
  <c r="AL24" i="1" s="1"/>
  <c r="AE24" i="1"/>
  <c r="AG24" i="1" s="1"/>
  <c r="AG27" i="1" s="1"/>
  <c r="AG28" i="1" s="1"/>
  <c r="Z24" i="1"/>
  <c r="AB24" i="1" s="1"/>
  <c r="U24" i="1"/>
  <c r="W24" i="1" s="1"/>
  <c r="W27" i="1" s="1"/>
  <c r="W28" i="1" s="1"/>
  <c r="Q24" i="1"/>
  <c r="AJ23" i="1"/>
  <c r="AL23" i="1" s="1"/>
  <c r="AL27" i="1" s="1"/>
  <c r="AE23" i="1"/>
  <c r="AG23" i="1" s="1"/>
  <c r="Z23" i="1"/>
  <c r="AB23" i="1" s="1"/>
  <c r="AB27" i="1" s="1"/>
  <c r="AB28" i="1" s="1"/>
  <c r="U23" i="1"/>
  <c r="W23" i="1" s="1"/>
  <c r="Q23" i="1"/>
  <c r="AO23" i="1" s="1"/>
  <c r="AQ23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AQ27" i="1" l="1"/>
  <c r="AO12" i="1"/>
  <c r="AQ12" i="1" s="1"/>
  <c r="AO11" i="1"/>
  <c r="AQ11" i="1" s="1"/>
  <c r="AJ12" i="1"/>
  <c r="AL12" i="1" s="1"/>
  <c r="AJ11" i="1"/>
  <c r="AL11" i="1" s="1"/>
  <c r="AE12" i="1"/>
  <c r="AG12" i="1" s="1"/>
  <c r="AE11" i="1"/>
  <c r="AG11" i="1" s="1"/>
  <c r="Z12" i="1"/>
  <c r="AB12" i="1" s="1"/>
  <c r="Z11" i="1"/>
  <c r="AB11" i="1" s="1"/>
  <c r="AB22" i="1" s="1"/>
  <c r="U12" i="1"/>
  <c r="W12" i="1" s="1"/>
  <c r="U11" i="1"/>
  <c r="W11" i="1" s="1"/>
  <c r="W22" i="1" l="1"/>
  <c r="AG22" i="1"/>
  <c r="AL22" i="1"/>
  <c r="AL28" i="1" s="1"/>
  <c r="AQ22" i="1"/>
  <c r="AQ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<sst xmlns="http://schemas.openxmlformats.org/spreadsheetml/2006/main" count="401" uniqueCount="251">
  <si>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</si>
  <si>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</si>
  <si>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</si>
  <si>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</si>
  <si>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</si>
  <si>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</si>
  <si>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</si>
  <si>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</si>
  <si>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</si>
  <si>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</si>
  <si>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</si>
  <si>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</si>
  <si>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</si>
  <si>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</si>
  <si>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</si>
  <si>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</si>
  <si>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</si>
  <si>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</si>
  <si>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</si>
  <si>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</si>
  <si>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</si>
  <si>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</si>
  <si>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</si>
  <si>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</si>
  <si>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</si>
  <si>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</si>
  <si>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</si>
  <si>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</si>
  <si>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</si>
  <si>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</si>
  <si>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</si>
  <si>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</si>
  <si>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</si>
  <si>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</si>
  <si>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</si>
  <si>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</si>
  <si>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</si>
  <si>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</si>
  <si>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</si>
  <si>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</si>
  <si>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</si>
  <si>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</si>
  <si>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</si>
  <si>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</si>
  <si>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</si>
  <si>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</si>
  <si>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</si>
  <si>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</si>
  <si>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</si>
  <si>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</si>
  <si>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</si>
  <si>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</si>
  <si>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</si>
  <si>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</si>
  <si>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</si>
  <si>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</si>
  <si>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</si>
  <si>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</si>
  <si>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</si>
  <si>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</si>
  <si>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</si>
  <si>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</si>
  <si>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</si>
  <si>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</si>
  <si>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</si>
  <si>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</si>
  <si>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</si>
  <si>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</si>
  <si>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</si>
  <si>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</si>
  <si>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</si>
  <si>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</si>
  <si>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</si>
  <si>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</si>
  <si>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</si>
  <si>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</si>
  <si>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</si>
  <si>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</si>
  <si>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</si>
  <si>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</si>
  <si>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</si>
  <si>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</si>
  <si>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</si>
  <si>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</si>
  <si>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</si>
  <si>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</si>
  <si>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</si>
  <si>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</si>
  <si>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</si>
  <si>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</si>
  <si>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</si>
  <si>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</si>
  <si>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</si>
  <si>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</si>
  <si>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</si>
  <si>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</si>
  <si>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</si>
  <si>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</si>
  <si>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</si>
  <si>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</si>
  <si>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</si>
  <si>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</si>
  <si>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</si>
  <si>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</si>
  <si>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</si>
  <si>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</si>
  <si>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</si>
  <si>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</si>
  <si>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</si>
  <si>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</si>
  <si>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</si>
  <si>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</si>
  <si>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</si>
  <si>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</si>
  <si>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</si>
  <si>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</si>
  <si>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</si>
  <si>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</si>
  <si>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</si>
  <si>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</si>
  <si>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</si>
  <si>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</si>
  <si>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</si>
  <si>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</si>
  <si>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</si>
  <si>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</si>
  <si>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</si>
  <si>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</si>
  <si>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</si>
  <si>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</si>
  <si>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</si>
  <si>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</si>
  <si>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</si>
  <si>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</si>
  <si>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</si>
  <si>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</si>
  <si>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</si>
  <si>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</si>
  <si>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</si>
  <si>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</si>
  <si>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</si>
  <si>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</si>
  <si>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</si>
  <si>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</si>
  <si>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</si>
  <si>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</si>
  <si>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</si>
  <si>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</si>
  <si>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</si>
  <si>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</si>
  <si>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</si>
  <si>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</si>
  <si>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</si>
  <si>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</si>
  <si>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</si>
  <si>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</si>
  <si>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</si>
  <si>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</si>
  <si>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</si>
  <si>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</si>
  <si>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</si>
  <si>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</si>
  <si>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</si>
  <si>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</si>
  <si>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</si>
  <si>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</si>
  <si>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</si>
  <si>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</si>
  <si>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</si>
  <si>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</si>
  <si>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</si>
  <si>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</si>
  <si>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</si>
  <si>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</si>
  <si>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</si>
  <si>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</si>
  <si>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</si>
  <si>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</si>
  <si>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</si>
  <si>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</si>
  <si>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</si>
  <si>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</si>
  <si>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</si>
  <si>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</si>
  <si>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</si>
  <si>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</si>
  <si>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</si>
  <si>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</si>
  <si>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</si>
  <si>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</si>
  <si>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</si>
  <si>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</si>
  <si>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</si>
  <si>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</si>
  <si>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</si>
  <si>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</si>
  <si>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Depurar mínimo el 92% de los contratos de prestación de servicios con persona natural constituidos como obligaciones por pagar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</si>
  <si>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</si>
  <si>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</si>
  <si>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</si>
  <si>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</si>
  <si>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</si>
  <si>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</si>
  <si>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</si>
  <si>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</si>
  <si>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</si>
  <si>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</si>
  <si>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</si>
  <si>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</si>
  <si>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</si>
  <si>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</si>
  <si>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</si>
  <si>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</si>
  <si>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</si>
  <si>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</si>
  <si>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</si>
  <si>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</si>
  <si>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</si>
  <si>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</si>
  <si>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</si>
  <si>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</si>
  <si>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</si>
  <si>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</si>
  <si>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</si>
  <si>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</si>
  <si>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</si>
  <si>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</si>
  <si>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</si>
  <si>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</si>
  <si>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</si>
  <si>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Sumapaz
VIGENCIA 2026</t>
    </r>
  </si>
  <si>
    <t>Realizar 12 actividades de prevención en materia de convivencia relacionadas con artículos pirotécnicos y sustancias peligrosas (socialización, sensibilización, charlas pedagógicas)</t>
  </si>
  <si>
    <t>Realizar 18 actividades de prevención (socialización, sensibilización, charlas pedagógicas) del Código Nacional de Policía Ley 1801 de 2016 (2018) y métodos alternativos de resolución de conflictos a los habitantes de la localidad</t>
  </si>
  <si>
    <t>Realizar 15 actividades de prevención (socialización, sensibilización, charlas pedagógicas, orientación personalizada) en materia de minería, medio ambiente y relación con los animales</t>
  </si>
  <si>
    <t>4% (Con corte a 30 de septiembre de 2025)</t>
  </si>
  <si>
    <t>62,2% (Con corte a 30 de septiembre de 2025)</t>
  </si>
  <si>
    <t>48,7% (Con corte a 30 de septiembre de 2025)</t>
  </si>
  <si>
    <t>52% (Con corte a 30 de septiembre de 2025)</t>
  </si>
  <si>
    <t>24% (Con corte a 30 de septiembre de 2025)</t>
  </si>
  <si>
    <t>73,3% (Con corte a 30 de septiembre de 2025)</t>
  </si>
  <si>
    <t>100% (Con corte a 30 de septiembre de 2025)</t>
  </si>
  <si>
    <t>9 (Con corte a 30 de septiembre de 2025)</t>
  </si>
  <si>
    <t>14 (Con corte a 30 de septiembre de 2025)</t>
  </si>
  <si>
    <t>11 (Con corte a 30 de septiembre de 2025)</t>
  </si>
  <si>
    <t>Formatos de evidencia de reunión diligenciados</t>
  </si>
  <si>
    <t>Registros de Alcaldía Local</t>
  </si>
  <si>
    <t>Girar mínimo el 67% del presupuesto comprometido constituido como obligaciones por pagar de la vigencia 2024 y anteriores</t>
  </si>
  <si>
    <t>Girar mínimo el 45% del presupuesto total  disponible de inversión directa de la vigencia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</si>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</sst>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" fontId="1" fillId="0" borderId="1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2"/>
  <sheetViews>
    <sheetView tabSelected="1" zoomScaleNormal="100" workbookViewId="0">
      <pane xSplit="2" ySplit="1" topLeftCell="G17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8" t="s">
        <v>230</v>
      </c>
      <c r="B1" s="89"/>
      <c r="C1" s="89"/>
      <c r="D1" s="89"/>
      <c r="E1" s="89"/>
      <c r="F1" s="89"/>
      <c r="G1" s="90"/>
      <c r="H1" s="91" t="s">
        <v>174</v>
      </c>
      <c r="I1" s="92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3" t="s">
        <v>0</v>
      </c>
      <c r="B3" s="93"/>
      <c r="C3" s="93"/>
      <c r="D3" s="93"/>
    </row>
    <row r="4" spans="1:43" s="5" customFormat="1" ht="15" customHeight="1" x14ac:dyDescent="0.3">
      <c r="A4" s="11" t="s">
        <v>1</v>
      </c>
      <c r="B4" s="11" t="s">
        <v>2</v>
      </c>
      <c r="C4" s="93" t="s">
        <v>2</v>
      </c>
      <c r="D4" s="93"/>
    </row>
    <row r="5" spans="1:43" s="5" customFormat="1" ht="15" customHeight="1" x14ac:dyDescent="0.3">
      <c r="A5" s="8">
        <v>1</v>
      </c>
      <c r="B5" s="8" t="s">
        <v>177</v>
      </c>
      <c r="C5" s="87" t="s">
        <v>178</v>
      </c>
      <c r="D5" s="87"/>
    </row>
    <row r="6" spans="1:43" s="5" customFormat="1" x14ac:dyDescent="0.3">
      <c r="A6" s="8"/>
      <c r="B6" s="8"/>
      <c r="C6" s="87"/>
      <c r="D6" s="87"/>
    </row>
    <row r="7" spans="1:43" s="5" customFormat="1" x14ac:dyDescent="0.3">
      <c r="A7" s="8"/>
      <c r="B7" s="8"/>
      <c r="C7" s="87"/>
      <c r="D7" s="87"/>
    </row>
    <row r="8" spans="1:43" s="5" customFormat="1" x14ac:dyDescent="0.3"/>
    <row r="9" spans="1:43" ht="37.5" customHeight="1" x14ac:dyDescent="0.3">
      <c r="A9" s="94" t="s">
        <v>3</v>
      </c>
      <c r="B9" s="95"/>
      <c r="C9" s="101" t="s">
        <v>173</v>
      </c>
      <c r="D9" s="94" t="s">
        <v>4</v>
      </c>
      <c r="E9" s="95"/>
      <c r="F9" s="101" t="s">
        <v>129</v>
      </c>
      <c r="G9" s="96" t="s">
        <v>5</v>
      </c>
      <c r="H9" s="97"/>
      <c r="I9" s="97"/>
      <c r="J9" s="97"/>
      <c r="K9" s="97"/>
      <c r="L9" s="98" t="s">
        <v>6</v>
      </c>
      <c r="M9" s="99"/>
      <c r="N9" s="99"/>
      <c r="O9" s="99"/>
      <c r="P9" s="99"/>
      <c r="Q9" s="100"/>
      <c r="R9" s="84" t="s">
        <v>7</v>
      </c>
      <c r="S9" s="85"/>
      <c r="T9" s="86"/>
      <c r="U9" s="114" t="s">
        <v>8</v>
      </c>
      <c r="V9" s="115"/>
      <c r="W9" s="115"/>
      <c r="X9" s="115"/>
      <c r="Y9" s="116"/>
      <c r="Z9" s="111" t="s">
        <v>9</v>
      </c>
      <c r="AA9" s="112"/>
      <c r="AB9" s="112"/>
      <c r="AC9" s="112"/>
      <c r="AD9" s="113"/>
      <c r="AE9" s="108" t="s">
        <v>10</v>
      </c>
      <c r="AF9" s="109"/>
      <c r="AG9" s="109"/>
      <c r="AH9" s="109"/>
      <c r="AI9" s="110"/>
      <c r="AJ9" s="105" t="s">
        <v>11</v>
      </c>
      <c r="AK9" s="106"/>
      <c r="AL9" s="106"/>
      <c r="AM9" s="106"/>
      <c r="AN9" s="107"/>
      <c r="AO9" s="103" t="s">
        <v>12</v>
      </c>
      <c r="AP9" s="104"/>
      <c r="AQ9" s="104"/>
    </row>
    <row r="10" spans="1:43" s="20" customFormat="1" ht="27.6" x14ac:dyDescent="0.3">
      <c r="A10" s="25" t="s">
        <v>13</v>
      </c>
      <c r="B10" s="25" t="s">
        <v>14</v>
      </c>
      <c r="C10" s="102"/>
      <c r="D10" s="25" t="s">
        <v>15</v>
      </c>
      <c r="E10" s="25" t="s">
        <v>16</v>
      </c>
      <c r="F10" s="102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194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198</v>
      </c>
      <c r="I11" s="52" t="s">
        <v>151</v>
      </c>
      <c r="J11" s="79" t="s">
        <v>234</v>
      </c>
      <c r="K11" s="53" t="s">
        <v>199</v>
      </c>
      <c r="L11" s="53" t="s">
        <v>59</v>
      </c>
      <c r="M11" s="80">
        <v>0</v>
      </c>
      <c r="N11" s="80">
        <v>0.15</v>
      </c>
      <c r="O11" s="80">
        <v>0.2</v>
      </c>
      <c r="P11" s="80">
        <v>0.25</v>
      </c>
      <c r="Q11" s="75">
        <f t="shared" ref="Q11:Q16" si="0">MAX(M11:P11)</f>
        <v>0.25</v>
      </c>
      <c r="R11" s="50" t="s">
        <v>211</v>
      </c>
      <c r="S11" s="50" t="s">
        <v>212</v>
      </c>
      <c r="T11" s="50" t="s">
        <v>227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195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200</v>
      </c>
      <c r="I12" s="52" t="s">
        <v>151</v>
      </c>
      <c r="J12" s="79" t="s">
        <v>235</v>
      </c>
      <c r="K12" s="53" t="s">
        <v>218</v>
      </c>
      <c r="L12" s="53" t="s">
        <v>59</v>
      </c>
      <c r="M12" s="80">
        <v>0.15</v>
      </c>
      <c r="N12" s="80">
        <v>0.37</v>
      </c>
      <c r="O12" s="80">
        <v>0.51</v>
      </c>
      <c r="P12" s="80">
        <v>0.72</v>
      </c>
      <c r="Q12" s="75">
        <f t="shared" si="0"/>
        <v>0.72</v>
      </c>
      <c r="R12" s="60" t="s">
        <v>213</v>
      </c>
      <c r="S12" s="60" t="s">
        <v>214</v>
      </c>
      <c r="T12" s="50" t="s">
        <v>227</v>
      </c>
      <c r="U12" s="76">
        <f t="shared" ref="U12:U21" si="1">M12</f>
        <v>0.15</v>
      </c>
      <c r="V12" s="55"/>
      <c r="W12" s="56">
        <f t="shared" ref="W12:W21" si="2">IFERROR(IF(V12/U12&gt;1,1,V12/U12),0)</f>
        <v>0</v>
      </c>
      <c r="X12" s="50"/>
      <c r="Y12" s="50"/>
      <c r="Z12" s="76">
        <f t="shared" ref="Z12:Z21" si="3">N12</f>
        <v>0.37</v>
      </c>
      <c r="AA12" s="55"/>
      <c r="AB12" s="56">
        <f t="shared" ref="AB12:AB21" si="4">IFERROR(IF(AA12/Z12&gt;1,1,AA12/Z12),0)</f>
        <v>0</v>
      </c>
      <c r="AC12" s="50"/>
      <c r="AD12" s="50"/>
      <c r="AE12" s="76">
        <f t="shared" ref="AE12:AE21" si="5">O12</f>
        <v>0.51</v>
      </c>
      <c r="AF12" s="55"/>
      <c r="AG12" s="56">
        <f t="shared" ref="AG12:AG21" si="6">IFERROR(IF(AF12/AE12&gt;1,1,AF12/AE12),0)</f>
        <v>0</v>
      </c>
      <c r="AH12" s="50"/>
      <c r="AI12" s="50"/>
      <c r="AJ12" s="76">
        <f t="shared" ref="AJ12:AJ21" si="7">P12</f>
        <v>0.72</v>
      </c>
      <c r="AK12" s="55"/>
      <c r="AL12" s="56">
        <f t="shared" ref="AL12:AL21" si="8">IFERROR(IF(AK12/AJ12&gt;1,1,AK12/AJ12),0)</f>
        <v>0</v>
      </c>
      <c r="AM12" s="50"/>
      <c r="AN12" s="50"/>
      <c r="AO12" s="77">
        <f t="shared" ref="AO12:AO21" si="9">Q12</f>
        <v>0.72</v>
      </c>
      <c r="AP12" s="59"/>
      <c r="AQ12" s="61">
        <f t="shared" ref="AQ12:AQ21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246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201</v>
      </c>
      <c r="I13" s="52" t="s">
        <v>151</v>
      </c>
      <c r="J13" s="79" t="s">
        <v>236</v>
      </c>
      <c r="K13" s="53" t="s">
        <v>219</v>
      </c>
      <c r="L13" s="53" t="s">
        <v>59</v>
      </c>
      <c r="M13" s="80">
        <v>0.15</v>
      </c>
      <c r="N13" s="80">
        <v>0.33</v>
      </c>
      <c r="O13" s="80">
        <v>0.5</v>
      </c>
      <c r="P13" s="80">
        <v>0.67</v>
      </c>
      <c r="Q13" s="75">
        <f t="shared" si="0"/>
        <v>0.67</v>
      </c>
      <c r="R13" s="60" t="s">
        <v>213</v>
      </c>
      <c r="S13" s="60" t="s">
        <v>214</v>
      </c>
      <c r="T13" s="50" t="s">
        <v>227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0.67</v>
      </c>
      <c r="AK13" s="55"/>
      <c r="AL13" s="56">
        <f t="shared" si="8"/>
        <v>0</v>
      </c>
      <c r="AM13" s="50"/>
      <c r="AN13" s="50"/>
      <c r="AO13" s="77">
        <f t="shared" si="9"/>
        <v>0.67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196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202</v>
      </c>
      <c r="I14" s="52" t="s">
        <v>151</v>
      </c>
      <c r="J14" s="79" t="s">
        <v>203</v>
      </c>
      <c r="K14" s="53" t="s">
        <v>220</v>
      </c>
      <c r="L14" s="53" t="s">
        <v>59</v>
      </c>
      <c r="M14" s="80">
        <v>0.45</v>
      </c>
      <c r="N14" s="80">
        <v>0.6</v>
      </c>
      <c r="O14" s="80">
        <v>0.8</v>
      </c>
      <c r="P14" s="80">
        <v>0.92</v>
      </c>
      <c r="Q14" s="75">
        <f t="shared" si="0"/>
        <v>0.92</v>
      </c>
      <c r="R14" s="60" t="s">
        <v>213</v>
      </c>
      <c r="S14" s="60" t="s">
        <v>215</v>
      </c>
      <c r="T14" s="50" t="s">
        <v>227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229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204</v>
      </c>
      <c r="I15" s="52" t="s">
        <v>151</v>
      </c>
      <c r="J15" s="79" t="s">
        <v>237</v>
      </c>
      <c r="K15" s="53" t="s">
        <v>221</v>
      </c>
      <c r="L15" s="53" t="s">
        <v>59</v>
      </c>
      <c r="M15" s="80">
        <v>0.2</v>
      </c>
      <c r="N15" s="80">
        <v>0.38</v>
      </c>
      <c r="O15" s="80">
        <v>0.73</v>
      </c>
      <c r="P15" s="81">
        <v>0.98499999999999999</v>
      </c>
      <c r="Q15" s="75">
        <f t="shared" si="0"/>
        <v>0.98499999999999999</v>
      </c>
      <c r="R15" s="60" t="s">
        <v>213</v>
      </c>
      <c r="S15" s="60" t="s">
        <v>214</v>
      </c>
      <c r="T15" s="50" t="s">
        <v>227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247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205</v>
      </c>
      <c r="I16" s="52" t="s">
        <v>151</v>
      </c>
      <c r="J16" s="79" t="s">
        <v>238</v>
      </c>
      <c r="K16" s="53" t="s">
        <v>222</v>
      </c>
      <c r="L16" s="53" t="s">
        <v>59</v>
      </c>
      <c r="M16" s="80">
        <v>7.0000000000000007E-2</v>
      </c>
      <c r="N16" s="80">
        <v>0.17</v>
      </c>
      <c r="O16" s="80">
        <v>0.35</v>
      </c>
      <c r="P16" s="80">
        <v>0.45</v>
      </c>
      <c r="Q16" s="75">
        <f t="shared" si="0"/>
        <v>0.45</v>
      </c>
      <c r="R16" s="60" t="s">
        <v>213</v>
      </c>
      <c r="S16" s="60" t="s">
        <v>214</v>
      </c>
      <c r="T16" s="50" t="s">
        <v>227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0.45</v>
      </c>
      <c r="AK16" s="55"/>
      <c r="AL16" s="56">
        <f t="shared" si="8"/>
        <v>0</v>
      </c>
      <c r="AM16" s="50"/>
      <c r="AN16" s="50"/>
      <c r="AO16" s="77">
        <f t="shared" si="9"/>
        <v>0.45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248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250</v>
      </c>
      <c r="I17" s="52" t="s">
        <v>151</v>
      </c>
      <c r="J17" s="79" t="s">
        <v>239</v>
      </c>
      <c r="K17" s="53" t="s">
        <v>249</v>
      </c>
      <c r="L17" s="53" t="s">
        <v>53</v>
      </c>
      <c r="M17" s="80">
        <v>0.98</v>
      </c>
      <c r="N17" s="80">
        <v>0.98</v>
      </c>
      <c r="O17" s="80">
        <v>0.98</v>
      </c>
      <c r="P17" s="80">
        <v>0.98</v>
      </c>
      <c r="Q17" s="76">
        <f>AVERAGE(M17:P17)</f>
        <v>0.98</v>
      </c>
      <c r="R17" s="60" t="s">
        <v>213</v>
      </c>
      <c r="S17" s="60" t="s">
        <v>216</v>
      </c>
      <c r="T17" s="50" t="s">
        <v>227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197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206</v>
      </c>
      <c r="I18" s="52" t="s">
        <v>151</v>
      </c>
      <c r="J18" s="79" t="s">
        <v>240</v>
      </c>
      <c r="K18" s="53" t="s">
        <v>223</v>
      </c>
      <c r="L18" s="53" t="s">
        <v>59</v>
      </c>
      <c r="M18" s="80">
        <v>0.9</v>
      </c>
      <c r="N18" s="80">
        <v>0.93</v>
      </c>
      <c r="O18" s="80">
        <v>0.97</v>
      </c>
      <c r="P18" s="80">
        <v>1</v>
      </c>
      <c r="Q18" s="75">
        <f>MAX(M18:P18)</f>
        <v>1</v>
      </c>
      <c r="R18" s="60" t="s">
        <v>213</v>
      </c>
      <c r="S18" s="60" t="s">
        <v>217</v>
      </c>
      <c r="T18" s="50" t="s">
        <v>227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231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207</v>
      </c>
      <c r="I19" s="52" t="s">
        <v>207</v>
      </c>
      <c r="J19" s="79" t="s">
        <v>241</v>
      </c>
      <c r="K19" s="53" t="s">
        <v>224</v>
      </c>
      <c r="L19" s="53" t="s">
        <v>47</v>
      </c>
      <c r="M19" s="82">
        <v>3</v>
      </c>
      <c r="N19" s="82">
        <v>3</v>
      </c>
      <c r="O19" s="82">
        <v>3</v>
      </c>
      <c r="P19" s="82">
        <v>3</v>
      </c>
      <c r="Q19" s="54">
        <f t="shared" ref="Q19:Q21" si="11">SUM(M19:P19)</f>
        <v>12</v>
      </c>
      <c r="R19" s="83" t="s">
        <v>244</v>
      </c>
      <c r="S19" s="83" t="s">
        <v>245</v>
      </c>
      <c r="T19" s="50" t="s">
        <v>228</v>
      </c>
      <c r="U19" s="54">
        <f t="shared" si="1"/>
        <v>3</v>
      </c>
      <c r="V19" s="55"/>
      <c r="W19" s="56">
        <f t="shared" si="2"/>
        <v>0</v>
      </c>
      <c r="X19" s="50"/>
      <c r="Y19" s="50"/>
      <c r="Z19" s="57">
        <f t="shared" si="3"/>
        <v>3</v>
      </c>
      <c r="AA19" s="55"/>
      <c r="AB19" s="56">
        <f t="shared" si="4"/>
        <v>0</v>
      </c>
      <c r="AC19" s="50"/>
      <c r="AD19" s="50"/>
      <c r="AE19" s="57">
        <f t="shared" si="5"/>
        <v>3</v>
      </c>
      <c r="AF19" s="55"/>
      <c r="AG19" s="56">
        <f t="shared" si="6"/>
        <v>0</v>
      </c>
      <c r="AH19" s="50"/>
      <c r="AI19" s="50"/>
      <c r="AJ19" s="57">
        <f t="shared" si="7"/>
        <v>3</v>
      </c>
      <c r="AK19" s="55"/>
      <c r="AL19" s="56">
        <f t="shared" si="8"/>
        <v>0</v>
      </c>
      <c r="AM19" s="50"/>
      <c r="AN19" s="50"/>
      <c r="AO19" s="58">
        <f t="shared" si="9"/>
        <v>12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232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208</v>
      </c>
      <c r="I20" s="52" t="s">
        <v>208</v>
      </c>
      <c r="J20" s="79" t="s">
        <v>242</v>
      </c>
      <c r="K20" s="53" t="s">
        <v>225</v>
      </c>
      <c r="L20" s="53" t="s">
        <v>47</v>
      </c>
      <c r="M20" s="82">
        <v>3</v>
      </c>
      <c r="N20" s="82">
        <v>5</v>
      </c>
      <c r="O20" s="82">
        <v>6</v>
      </c>
      <c r="P20" s="82">
        <v>4</v>
      </c>
      <c r="Q20" s="54">
        <f t="shared" si="11"/>
        <v>18</v>
      </c>
      <c r="R20" s="83" t="s">
        <v>244</v>
      </c>
      <c r="S20" s="83" t="s">
        <v>245</v>
      </c>
      <c r="T20" s="50" t="s">
        <v>228</v>
      </c>
      <c r="U20" s="54">
        <f t="shared" si="1"/>
        <v>3</v>
      </c>
      <c r="V20" s="55"/>
      <c r="W20" s="56">
        <f t="shared" si="2"/>
        <v>0</v>
      </c>
      <c r="X20" s="50"/>
      <c r="Y20" s="50"/>
      <c r="Z20" s="57">
        <f t="shared" si="3"/>
        <v>5</v>
      </c>
      <c r="AA20" s="55"/>
      <c r="AB20" s="56">
        <f t="shared" si="4"/>
        <v>0</v>
      </c>
      <c r="AC20" s="50"/>
      <c r="AD20" s="50"/>
      <c r="AE20" s="57">
        <f t="shared" si="5"/>
        <v>6</v>
      </c>
      <c r="AF20" s="55"/>
      <c r="AG20" s="56">
        <f t="shared" si="6"/>
        <v>0</v>
      </c>
      <c r="AH20" s="50"/>
      <c r="AI20" s="50"/>
      <c r="AJ20" s="57">
        <f t="shared" si="7"/>
        <v>4</v>
      </c>
      <c r="AK20" s="55"/>
      <c r="AL20" s="56">
        <f t="shared" si="8"/>
        <v>0</v>
      </c>
      <c r="AM20" s="50"/>
      <c r="AN20" s="50"/>
      <c r="AO20" s="58">
        <f t="shared" si="9"/>
        <v>18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233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209</v>
      </c>
      <c r="I21" s="52" t="s">
        <v>210</v>
      </c>
      <c r="J21" s="79" t="s">
        <v>243</v>
      </c>
      <c r="K21" s="53" t="s">
        <v>226</v>
      </c>
      <c r="L21" s="53" t="s">
        <v>47</v>
      </c>
      <c r="M21" s="82">
        <v>3</v>
      </c>
      <c r="N21" s="82">
        <v>4</v>
      </c>
      <c r="O21" s="82">
        <v>4</v>
      </c>
      <c r="P21" s="82">
        <v>4</v>
      </c>
      <c r="Q21" s="54">
        <f t="shared" si="11"/>
        <v>15</v>
      </c>
      <c r="R21" s="83" t="s">
        <v>244</v>
      </c>
      <c r="S21" s="83" t="s">
        <v>245</v>
      </c>
      <c r="T21" s="50" t="s">
        <v>228</v>
      </c>
      <c r="U21" s="54">
        <f t="shared" si="1"/>
        <v>3</v>
      </c>
      <c r="V21" s="55"/>
      <c r="W21" s="56">
        <f t="shared" si="2"/>
        <v>0</v>
      </c>
      <c r="X21" s="50"/>
      <c r="Y21" s="50"/>
      <c r="Z21" s="57">
        <f t="shared" si="3"/>
        <v>4</v>
      </c>
      <c r="AA21" s="55"/>
      <c r="AB21" s="56">
        <f t="shared" si="4"/>
        <v>0</v>
      </c>
      <c r="AC21" s="50"/>
      <c r="AD21" s="50"/>
      <c r="AE21" s="57">
        <f t="shared" si="5"/>
        <v>4</v>
      </c>
      <c r="AF21" s="55"/>
      <c r="AG21" s="56">
        <f t="shared" si="6"/>
        <v>0</v>
      </c>
      <c r="AH21" s="50"/>
      <c r="AI21" s="50"/>
      <c r="AJ21" s="57">
        <f t="shared" si="7"/>
        <v>4</v>
      </c>
      <c r="AK21" s="55"/>
      <c r="AL21" s="56">
        <f t="shared" si="8"/>
        <v>0</v>
      </c>
      <c r="AM21" s="50"/>
      <c r="AN21" s="50"/>
      <c r="AO21" s="58">
        <f t="shared" si="9"/>
        <v>15</v>
      </c>
      <c r="AP21" s="59"/>
      <c r="AQ21" s="61">
        <f t="shared" si="10"/>
        <v>0</v>
      </c>
    </row>
    <row r="22" spans="1:44" s="2" customFormat="1" ht="15.6" x14ac:dyDescent="0.3">
      <c r="A22" s="14"/>
      <c r="B22" s="12" t="s">
        <v>35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36"/>
      <c r="N22" s="36"/>
      <c r="O22" s="36"/>
      <c r="P22" s="36"/>
      <c r="Q22" s="36"/>
      <c r="R22" s="14"/>
      <c r="S22" s="14"/>
      <c r="T22" s="14"/>
      <c r="U22" s="36"/>
      <c r="V22" s="32"/>
      <c r="W22" s="39">
        <f>AVERAGE(W12:W21)*80%</f>
        <v>0</v>
      </c>
      <c r="X22" s="13"/>
      <c r="Y22" s="13"/>
      <c r="Z22" s="36"/>
      <c r="AA22" s="32"/>
      <c r="AB22" s="39">
        <f>AVERAGE(AB11:AB21)*80%</f>
        <v>0</v>
      </c>
      <c r="AC22" s="13"/>
      <c r="AD22" s="13"/>
      <c r="AE22" s="36"/>
      <c r="AF22" s="32"/>
      <c r="AG22" s="39">
        <f>AVERAGE(AG11:AG21)*80%</f>
        <v>0</v>
      </c>
      <c r="AH22" s="13"/>
      <c r="AI22" s="13"/>
      <c r="AJ22" s="36"/>
      <c r="AK22" s="32"/>
      <c r="AL22" s="39">
        <f>AVERAGE(AL11:AL21)*80%</f>
        <v>0</v>
      </c>
      <c r="AM22" s="14"/>
      <c r="AN22" s="14"/>
      <c r="AO22" s="36"/>
      <c r="AP22" s="32"/>
      <c r="AQ22" s="39">
        <f>AVERAGE(AQ11:AQ21)*80%</f>
        <v>0</v>
      </c>
    </row>
    <row r="23" spans="1:44" s="4" customFormat="1" ht="72" x14ac:dyDescent="0.3">
      <c r="A23" s="27" t="s">
        <v>180</v>
      </c>
      <c r="B23" s="46" t="s">
        <v>149</v>
      </c>
      <c r="C23" s="69" t="s">
        <v>55</v>
      </c>
      <c r="D23" s="46" t="s">
        <v>50</v>
      </c>
      <c r="E23" s="46" t="s">
        <v>57</v>
      </c>
      <c r="F23" s="28" t="s">
        <v>144</v>
      </c>
      <c r="G23" s="46" t="s">
        <v>46</v>
      </c>
      <c r="H23" s="46" t="s">
        <v>150</v>
      </c>
      <c r="I23" s="46" t="s">
        <v>151</v>
      </c>
      <c r="J23" s="71">
        <v>0.87</v>
      </c>
      <c r="K23" s="47" t="s">
        <v>169</v>
      </c>
      <c r="L23" s="47" t="s">
        <v>47</v>
      </c>
      <c r="M23" s="48">
        <v>0</v>
      </c>
      <c r="N23" s="48">
        <v>1</v>
      </c>
      <c r="O23" s="48">
        <v>0</v>
      </c>
      <c r="P23" s="48">
        <v>1</v>
      </c>
      <c r="Q23" s="48">
        <f>SUM(M23:P23)</f>
        <v>2</v>
      </c>
      <c r="R23" s="46" t="s">
        <v>152</v>
      </c>
      <c r="S23" s="46" t="s">
        <v>153</v>
      </c>
      <c r="T23" s="46" t="s">
        <v>160</v>
      </c>
      <c r="U23" s="31">
        <f>M23</f>
        <v>0</v>
      </c>
      <c r="V23" s="33"/>
      <c r="W23" s="40">
        <f t="shared" ref="W23:W26" si="12">IFERROR(IF(V23/U23&gt;1,1,V23/U23),0)</f>
        <v>0</v>
      </c>
      <c r="X23" s="28"/>
      <c r="Y23" s="28"/>
      <c r="Z23" s="31">
        <f>N23</f>
        <v>1</v>
      </c>
      <c r="AA23" s="33"/>
      <c r="AB23" s="40">
        <f t="shared" ref="AB23:AB26" si="13">IFERROR(IF(AA23/Z23&gt;1,1,AA23/Z23),0)</f>
        <v>0</v>
      </c>
      <c r="AC23" s="28"/>
      <c r="AD23" s="28"/>
      <c r="AE23" s="31">
        <f>O23</f>
        <v>0</v>
      </c>
      <c r="AF23" s="33"/>
      <c r="AG23" s="40">
        <f t="shared" ref="AG23:AG26" si="14">IFERROR(IF(AF23/AE23&gt;1,1,AF23/AE23),0)</f>
        <v>0</v>
      </c>
      <c r="AH23" s="28"/>
      <c r="AI23" s="28"/>
      <c r="AJ23" s="31">
        <f>P23</f>
        <v>1</v>
      </c>
      <c r="AK23" s="33"/>
      <c r="AL23" s="40">
        <f t="shared" ref="AL23:AL26" si="15">IFERROR(IF(AK23/AJ23&gt;1,1,AK23/AJ23),0)</f>
        <v>0</v>
      </c>
      <c r="AM23" s="28"/>
      <c r="AN23" s="28"/>
      <c r="AO23" s="42">
        <f>Q23</f>
        <v>2</v>
      </c>
      <c r="AP23" s="43"/>
      <c r="AQ23" s="44">
        <f t="shared" ref="AQ23:AQ26" si="16">IFERROR(IF(AP23/AO23&gt;1,1,AP23/AO23),0)</f>
        <v>0</v>
      </c>
    </row>
    <row r="24" spans="1:44" s="4" customFormat="1" ht="81.75" customHeight="1" x14ac:dyDescent="0.3">
      <c r="A24" s="27" t="s">
        <v>181</v>
      </c>
      <c r="B24" s="46" t="s">
        <v>154</v>
      </c>
      <c r="C24" s="69" t="s">
        <v>66</v>
      </c>
      <c r="D24" s="62" t="s">
        <v>155</v>
      </c>
      <c r="E24" s="69" t="s">
        <v>87</v>
      </c>
      <c r="F24" s="28" t="s">
        <v>131</v>
      </c>
      <c r="G24" s="46" t="s">
        <v>46</v>
      </c>
      <c r="H24" s="46" t="s">
        <v>156</v>
      </c>
      <c r="I24" s="46" t="s">
        <v>151</v>
      </c>
      <c r="J24" s="63">
        <v>1</v>
      </c>
      <c r="K24" s="46" t="s">
        <v>170</v>
      </c>
      <c r="L24" s="46" t="s">
        <v>159</v>
      </c>
      <c r="M24" s="63">
        <v>1</v>
      </c>
      <c r="N24" s="63">
        <v>1</v>
      </c>
      <c r="O24" s="63">
        <v>1</v>
      </c>
      <c r="P24" s="63">
        <v>1</v>
      </c>
      <c r="Q24" s="63">
        <f>AVERAGE(M24:P24)</f>
        <v>1</v>
      </c>
      <c r="R24" s="46" t="s">
        <v>157</v>
      </c>
      <c r="S24" s="46" t="s">
        <v>158</v>
      </c>
      <c r="T24" s="46" t="s">
        <v>176</v>
      </c>
      <c r="U24" s="64">
        <f t="shared" ref="U24:U26" si="17">M24</f>
        <v>1</v>
      </c>
      <c r="V24" s="33"/>
      <c r="W24" s="40">
        <f t="shared" si="12"/>
        <v>0</v>
      </c>
      <c r="X24" s="28"/>
      <c r="Y24" s="28"/>
      <c r="Z24" s="64">
        <f t="shared" ref="Z24:Z26" si="18">N24</f>
        <v>1</v>
      </c>
      <c r="AA24" s="33"/>
      <c r="AB24" s="40">
        <f t="shared" si="13"/>
        <v>0</v>
      </c>
      <c r="AC24" s="28"/>
      <c r="AD24" s="28"/>
      <c r="AE24" s="64">
        <f t="shared" ref="AE24:AE26" si="19">O24</f>
        <v>1</v>
      </c>
      <c r="AF24" s="33"/>
      <c r="AG24" s="40">
        <f t="shared" si="14"/>
        <v>0</v>
      </c>
      <c r="AH24" s="28"/>
      <c r="AI24" s="28"/>
      <c r="AJ24" s="64">
        <f t="shared" ref="AJ24:AJ26" si="20">P24</f>
        <v>1</v>
      </c>
      <c r="AK24" s="33"/>
      <c r="AL24" s="40">
        <f t="shared" si="15"/>
        <v>0</v>
      </c>
      <c r="AM24" s="28"/>
      <c r="AN24" s="28"/>
      <c r="AO24" s="65">
        <f t="shared" ref="AO24:AO26" si="21">Q24</f>
        <v>1</v>
      </c>
      <c r="AP24" s="43"/>
      <c r="AQ24" s="44">
        <f t="shared" si="16"/>
        <v>0</v>
      </c>
    </row>
    <row r="25" spans="1:44" s="4" customFormat="1" ht="90" customHeight="1" x14ac:dyDescent="0.3">
      <c r="A25" s="27" t="s">
        <v>179</v>
      </c>
      <c r="B25" s="66" t="s">
        <v>161</v>
      </c>
      <c r="C25" s="69" t="s">
        <v>55</v>
      </c>
      <c r="D25" s="62" t="s">
        <v>56</v>
      </c>
      <c r="E25" s="62" t="s">
        <v>76</v>
      </c>
      <c r="F25" s="28" t="s">
        <v>132</v>
      </c>
      <c r="G25" s="46" t="s">
        <v>46</v>
      </c>
      <c r="H25" s="46" t="s">
        <v>163</v>
      </c>
      <c r="I25" s="47" t="s">
        <v>151</v>
      </c>
      <c r="J25" s="70" t="s">
        <v>164</v>
      </c>
      <c r="K25" s="46" t="s">
        <v>171</v>
      </c>
      <c r="L25" s="29" t="s">
        <v>47</v>
      </c>
      <c r="M25" s="63">
        <v>1</v>
      </c>
      <c r="N25" s="63">
        <v>0</v>
      </c>
      <c r="O25" s="63">
        <v>0</v>
      </c>
      <c r="P25" s="63">
        <v>0</v>
      </c>
      <c r="Q25" s="67">
        <f>SUM(M25:P25)</f>
        <v>1</v>
      </c>
      <c r="R25" s="46" t="s">
        <v>165</v>
      </c>
      <c r="S25" s="46" t="s">
        <v>166</v>
      </c>
      <c r="T25" s="46" t="s">
        <v>175</v>
      </c>
      <c r="U25" s="68">
        <f t="shared" si="17"/>
        <v>1</v>
      </c>
      <c r="V25" s="33"/>
      <c r="W25" s="40">
        <f t="shared" si="12"/>
        <v>0</v>
      </c>
      <c r="X25" s="28"/>
      <c r="Y25" s="28"/>
      <c r="Z25" s="64">
        <f t="shared" si="18"/>
        <v>0</v>
      </c>
      <c r="AA25" s="33"/>
      <c r="AB25" s="40">
        <f t="shared" si="13"/>
        <v>0</v>
      </c>
      <c r="AC25" s="28"/>
      <c r="AD25" s="28"/>
      <c r="AE25" s="64">
        <f t="shared" si="19"/>
        <v>0</v>
      </c>
      <c r="AF25" s="33"/>
      <c r="AG25" s="40">
        <f t="shared" si="14"/>
        <v>0</v>
      </c>
      <c r="AH25" s="28"/>
      <c r="AI25" s="28"/>
      <c r="AJ25" s="64">
        <f t="shared" si="20"/>
        <v>0</v>
      </c>
      <c r="AK25" s="33"/>
      <c r="AL25" s="40">
        <f t="shared" si="15"/>
        <v>0</v>
      </c>
      <c r="AM25" s="28"/>
      <c r="AN25" s="28"/>
      <c r="AO25" s="65">
        <f t="shared" si="21"/>
        <v>1</v>
      </c>
      <c r="AP25" s="43"/>
      <c r="AQ25" s="44">
        <f t="shared" si="16"/>
        <v>0</v>
      </c>
    </row>
    <row r="26" spans="1:44" s="4" customFormat="1" ht="100.8" x14ac:dyDescent="0.3">
      <c r="A26" s="27" t="s">
        <v>182</v>
      </c>
      <c r="B26" s="66" t="s">
        <v>162</v>
      </c>
      <c r="C26" s="69" t="s">
        <v>55</v>
      </c>
      <c r="D26" s="62" t="s">
        <v>56</v>
      </c>
      <c r="E26" s="62" t="s">
        <v>76</v>
      </c>
      <c r="F26" s="28" t="s">
        <v>132</v>
      </c>
      <c r="G26" s="46" t="s">
        <v>46</v>
      </c>
      <c r="H26" s="46" t="s">
        <v>167</v>
      </c>
      <c r="I26" s="47" t="s">
        <v>151</v>
      </c>
      <c r="J26" s="70" t="s">
        <v>168</v>
      </c>
      <c r="K26" s="46" t="s">
        <v>172</v>
      </c>
      <c r="L26" s="29" t="s">
        <v>53</v>
      </c>
      <c r="M26" s="63">
        <v>1</v>
      </c>
      <c r="N26" s="63">
        <v>1</v>
      </c>
      <c r="O26" s="63">
        <v>1</v>
      </c>
      <c r="P26" s="63">
        <v>1</v>
      </c>
      <c r="Q26" s="63">
        <f>AVERAGE(M26:P26)</f>
        <v>1</v>
      </c>
      <c r="R26" s="46" t="s">
        <v>165</v>
      </c>
      <c r="S26" s="46" t="s">
        <v>166</v>
      </c>
      <c r="T26" s="46" t="s">
        <v>175</v>
      </c>
      <c r="U26" s="68">
        <f t="shared" si="17"/>
        <v>1</v>
      </c>
      <c r="V26" s="33"/>
      <c r="W26" s="40">
        <f t="shared" si="12"/>
        <v>0</v>
      </c>
      <c r="X26" s="28"/>
      <c r="Y26" s="28"/>
      <c r="Z26" s="64">
        <f t="shared" si="18"/>
        <v>1</v>
      </c>
      <c r="AA26" s="33"/>
      <c r="AB26" s="40">
        <f t="shared" si="13"/>
        <v>0</v>
      </c>
      <c r="AC26" s="28"/>
      <c r="AD26" s="28"/>
      <c r="AE26" s="64">
        <f t="shared" si="19"/>
        <v>1</v>
      </c>
      <c r="AF26" s="33"/>
      <c r="AG26" s="40">
        <f t="shared" si="14"/>
        <v>0</v>
      </c>
      <c r="AH26" s="28"/>
      <c r="AI26" s="28"/>
      <c r="AJ26" s="64">
        <f t="shared" si="20"/>
        <v>1</v>
      </c>
      <c r="AK26" s="33"/>
      <c r="AL26" s="40">
        <f t="shared" si="15"/>
        <v>0</v>
      </c>
      <c r="AM26" s="28"/>
      <c r="AN26" s="28"/>
      <c r="AO26" s="65">
        <f t="shared" si="21"/>
        <v>1</v>
      </c>
      <c r="AP26" s="43"/>
      <c r="AQ26" s="44">
        <f t="shared" si="16"/>
        <v>0</v>
      </c>
    </row>
    <row r="27" spans="1:44" s="4" customFormat="1" ht="15.6" x14ac:dyDescent="0.3">
      <c r="A27" s="30"/>
      <c r="B27" s="30" t="s">
        <v>36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7"/>
      <c r="N27" s="37"/>
      <c r="O27" s="37"/>
      <c r="P27" s="37"/>
      <c r="Q27" s="37"/>
      <c r="R27" s="30"/>
      <c r="S27" s="30"/>
      <c r="T27" s="30"/>
      <c r="U27" s="37"/>
      <c r="V27" s="34"/>
      <c r="W27" s="72">
        <f>AVERAGE(W24,W25,W26)*20%</f>
        <v>0</v>
      </c>
      <c r="X27" s="30"/>
      <c r="Y27" s="30"/>
      <c r="Z27" s="37"/>
      <c r="AA27" s="34"/>
      <c r="AB27" s="72">
        <f>AVERAGE(AB23,AB24,AB26)*20%</f>
        <v>0</v>
      </c>
      <c r="AC27" s="30"/>
      <c r="AD27" s="30"/>
      <c r="AE27" s="37"/>
      <c r="AF27" s="34"/>
      <c r="AG27" s="72">
        <f>AVERAGE(AG24,AG26)*20%</f>
        <v>0</v>
      </c>
      <c r="AH27" s="30"/>
      <c r="AI27" s="30"/>
      <c r="AJ27" s="37"/>
      <c r="AK27" s="34"/>
      <c r="AL27" s="72">
        <f>AVERAGE(AL23,AL24,AL26)*20%</f>
        <v>0</v>
      </c>
      <c r="AM27" s="30"/>
      <c r="AN27" s="30"/>
      <c r="AO27" s="37"/>
      <c r="AP27" s="34"/>
      <c r="AQ27" s="72">
        <f>AVERAGE(AQ23:AQ26)*20%</f>
        <v>0</v>
      </c>
      <c r="AR27" s="73"/>
    </row>
    <row r="28" spans="1:44" s="4" customFormat="1" ht="18" x14ac:dyDescent="0.35">
      <c r="A28" s="15"/>
      <c r="B28" s="15" t="s">
        <v>37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38"/>
      <c r="N28" s="38"/>
      <c r="O28" s="38"/>
      <c r="P28" s="38"/>
      <c r="Q28" s="38"/>
      <c r="R28" s="15"/>
      <c r="S28" s="15"/>
      <c r="T28" s="15"/>
      <c r="U28" s="38"/>
      <c r="V28" s="35"/>
      <c r="W28" s="41">
        <f>W22+W27</f>
        <v>0</v>
      </c>
      <c r="X28" s="15"/>
      <c r="Y28" s="15"/>
      <c r="Z28" s="38"/>
      <c r="AA28" s="35"/>
      <c r="AB28" s="41">
        <f>AB22+AB27</f>
        <v>0</v>
      </c>
      <c r="AC28" s="15"/>
      <c r="AD28" s="15"/>
      <c r="AE28" s="38"/>
      <c r="AF28" s="35"/>
      <c r="AG28" s="41">
        <f>AG22+AG27</f>
        <v>0</v>
      </c>
      <c r="AH28" s="15"/>
      <c r="AI28" s="15"/>
      <c r="AJ28" s="38"/>
      <c r="AK28" s="35"/>
      <c r="AL28" s="41">
        <f>AL22+AL27</f>
        <v>0</v>
      </c>
      <c r="AM28" s="15"/>
      <c r="AN28" s="15"/>
      <c r="AO28" s="38"/>
      <c r="AP28" s="35"/>
      <c r="AQ28" s="41">
        <f>AQ22+AQ27</f>
        <v>0</v>
      </c>
      <c r="AR28" s="3"/>
    </row>
    <row r="29" spans="1:44" s="4" customForma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s="4" customForma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s="73" customFormat="1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s="3" customFormat="1" ht="1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28 U11:W28 AL11:AL28 AQ11:AQ28 AG11:AG28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2 W22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I40:I1048576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G11:G21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L11:L21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