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30" documentId="13_ncr:1_{34D16301-664F-4162-9206-C3975237ED79}" xr6:coauthVersionLast="47" xr6:coauthVersionMax="47" xr10:uidLastSave="{8450484C-432D-4254-9FC4-71B9EEDE2A7B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0" i="1" l="1"/>
  <c r="AQ30" i="1" s="1"/>
  <c r="AJ30" i="1"/>
  <c r="AL30" i="1" s="1"/>
  <c r="AE30" i="1"/>
  <c r="AG30" i="1" s="1"/>
  <c r="Z30" i="1"/>
  <c r="AB30" i="1" s="1"/>
  <c r="U30" i="1"/>
  <c r="W30" i="1" s="1"/>
  <c r="Q30" i="1"/>
  <c r="AJ29" i="1"/>
  <c r="AL29" i="1" s="1"/>
  <c r="AE29" i="1"/>
  <c r="AG29" i="1" s="1"/>
  <c r="Z29" i="1"/>
  <c r="AB29" i="1" s="1"/>
  <c r="U29" i="1"/>
  <c r="W29" i="1" s="1"/>
  <c r="Q29" i="1"/>
  <c r="AO29" i="1" s="1"/>
  <c r="AQ29" i="1" s="1"/>
  <c r="AO28" i="1"/>
  <c r="AQ28" i="1" s="1"/>
  <c r="AJ28" i="1"/>
  <c r="AL28" i="1" s="1"/>
  <c r="AE28" i="1"/>
  <c r="AG28" i="1" s="1"/>
  <c r="Z28" i="1"/>
  <c r="AB28" i="1" s="1"/>
  <c r="U28" i="1"/>
  <c r="W28" i="1" s="1"/>
  <c r="Q28" i="1"/>
  <c r="AJ27" i="1"/>
  <c r="AL27" i="1" s="1"/>
  <c r="AE27" i="1"/>
  <c r="AG27" i="1" s="1"/>
  <c r="Z27" i="1"/>
  <c r="AB27" i="1" s="1"/>
  <c r="U27" i="1"/>
  <c r="W27" i="1" s="1"/>
  <c r="Q27" i="1"/>
  <c r="AO27" i="1" s="1"/>
  <c r="AQ27" i="1" s="1"/>
  <c r="AQ31" i="1" s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B31" i="1" l="1"/>
  <c r="AL31" i="1"/>
  <c r="W31" i="1"/>
  <c r="AG31" i="1"/>
  <c r="AO12" i="1"/>
  <c r="AQ12" i="1" s="1"/>
  <c r="AO23" i="1"/>
  <c r="AQ23" i="1" s="1"/>
  <c r="AO24" i="1"/>
  <c r="AQ24" i="1" s="1"/>
  <c r="AO25" i="1"/>
  <c r="AQ25" i="1" s="1"/>
  <c r="AO11" i="1"/>
  <c r="AQ11" i="1" s="1"/>
  <c r="AJ12" i="1"/>
  <c r="AL12" i="1" s="1"/>
  <c r="AJ23" i="1"/>
  <c r="AL23" i="1" s="1"/>
  <c r="AJ24" i="1"/>
  <c r="AL24" i="1" s="1"/>
  <c r="AJ25" i="1"/>
  <c r="AL25" i="1" s="1"/>
  <c r="AJ11" i="1"/>
  <c r="AL11" i="1" s="1"/>
  <c r="AE12" i="1"/>
  <c r="AG12" i="1" s="1"/>
  <c r="AG23" i="1"/>
  <c r="AE24" i="1"/>
  <c r="AG24" i="1" s="1"/>
  <c r="AE25" i="1"/>
  <c r="AG25" i="1" s="1"/>
  <c r="AE11" i="1"/>
  <c r="AG11" i="1" s="1"/>
  <c r="Z12" i="1"/>
  <c r="AB12" i="1" s="1"/>
  <c r="Z24" i="1"/>
  <c r="AB24" i="1" s="1"/>
  <c r="Z25" i="1"/>
  <c r="AB25" i="1" s="1"/>
  <c r="Z11" i="1"/>
  <c r="AB11" i="1" s="1"/>
  <c r="AB26" i="1" s="1"/>
  <c r="U12" i="1"/>
  <c r="W12" i="1" s="1"/>
  <c r="U25" i="1"/>
  <c r="W25" i="1" s="1"/>
  <c r="U11" i="1"/>
  <c r="W11" i="1" s="1"/>
  <c r="AB32" i="1" l="1"/>
  <c r="W26" i="1"/>
  <c r="W32" i="1" s="1"/>
  <c r="AG26" i="1"/>
  <c r="AG32" i="1" s="1"/>
  <c r="AL26" i="1"/>
  <c r="AL32" i="1" s="1"/>
  <c r="AQ26" i="1"/>
  <c r="AQ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<sst xmlns="http://schemas.openxmlformats.org/spreadsheetml/2006/main" count="461" uniqueCount="280">
  <si>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</si>
  <si>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</si>
  <si>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</si>
  <si>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</si>
  <si>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</si>
  <si>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</si>
  <si>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</si>
  <si>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</si>
  <si>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</si>
  <si>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</si>
  <si>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</si>
  <si>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</si>
  <si>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</si>
  <si>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</si>
  <si>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</si>
  <si>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</si>
  <si>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</si>
  <si>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</si>
  <si>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</si>
  <si>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</si>
  <si>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</si>
  <si>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</si>
  <si>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</si>
  <si>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</si>
  <si>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</si>
  <si>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</si>
  <si>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</si>
  <si>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</si>
  <si>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</si>
  <si>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</si>
  <si>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</si>
  <si>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</si>
  <si>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</si>
  <si>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</si>
  <si>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</si>
  <si>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</si>
  <si>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</si>
  <si>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</si>
  <si>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</si>
  <si>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</si>
  <si>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</si>
  <si>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</si>
  <si>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</si>
  <si>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</si>
  <si>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</si>
  <si>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</si>
  <si>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</si>
  <si>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</si>
  <si>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</si>
  <si>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</si>
  <si>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</si>
  <si>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</si>
  <si>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</si>
  <si>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</si>
  <si>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</si>
  <si>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</si>
  <si>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</si>
  <si>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</si>
  <si>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</si>
  <si>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</si>
  <si>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</si>
  <si>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</si>
  <si>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</si>
  <si>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</si>
  <si>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</si>
  <si>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</si>
  <si>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</si>
  <si>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</si>
  <si>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</si>
  <si>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</si>
  <si>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</si>
  <si>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</si>
  <si>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</si>
  <si>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</si>
  <si>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</si>
  <si>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</si>
  <si>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</si>
  <si>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</si>
  <si>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</si>
  <si>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</si>
  <si>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</si>
  <si>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</si>
  <si>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</si>
  <si>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</si>
  <si>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</si>
  <si>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</si>
  <si>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</si>
  <si>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</si>
  <si>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</si>
  <si>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</si>
  <si>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</si>
  <si>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</si>
  <si>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</si>
  <si>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</si>
  <si>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</si>
  <si>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</si>
  <si>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</si>
  <si>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</si>
  <si>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</si>
  <si>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</si>
  <si>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</si>
  <si>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</si>
  <si>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</si>
  <si>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</si>
  <si>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</si>
  <si>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</si>
  <si>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</si>
  <si>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</si>
  <si>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</si>
  <si>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</si>
  <si>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</si>
  <si>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</si>
  <si>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</si>
  <si>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</si>
  <si>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</si>
  <si>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</si>
  <si>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</si>
  <si>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</si>
  <si>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</si>
  <si>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</si>
  <si>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</si>
  <si>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</si>
  <si>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</si>
  <si>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</si>
  <si>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</si>
  <si>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</si>
  <si>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</si>
  <si>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</si>
  <si>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</si>
  <si>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</si>
  <si>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</si>
  <si>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</si>
  <si>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</si>
  <si>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</si>
  <si>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</si>
  <si>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</si>
  <si>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</si>
  <si>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</si>
  <si>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</si>
  <si>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</si>
  <si>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</si>
  <si>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</si>
  <si>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</si>
  <si>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</si>
  <si>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</si>
  <si>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</si>
  <si>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</si>
  <si>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</si>
  <si>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</si>
  <si>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</si>
  <si>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</si>
  <si>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</si>
  <si>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</si>
  <si>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</si>
  <si>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</si>
  <si>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</si>
  <si>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</si>
  <si>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</si>
  <si>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</si>
  <si>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</si>
  <si>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</si>
  <si>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</si>
  <si>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</si>
  <si>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</si>
  <si>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</si>
  <si>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</si>
  <si>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</si>
  <si>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</si>
  <si>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</si>
  <si>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</si>
  <si>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</si>
  <si>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</si>
  <si>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</si>
  <si>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</si>
  <si>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</si>
  <si>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</si>
  <si>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</si>
  <si>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</si>
  <si>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</si>
  <si>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</si>
  <si>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</si>
  <si>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</si>
  <si>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</si>
  <si>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</si>
  <si>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</si>
  <si>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</si>
  <si>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</si>
  <si>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</si>
  <si>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</si>
  <si>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</si>
  <si>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</si>
  <si>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</si>
  <si>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</si>
  <si>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</si>
  <si>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</si>
  <si>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</si>
  <si>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</si>
  <si>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</si>
  <si>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</si>
  <si>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</si>
  <si>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</si>
  <si>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</si>
  <si>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</si>
  <si>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</si>
  <si>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</si>
  <si>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</si>
  <si>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</si>
  <si>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</si>
  <si>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</si>
  <si>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</si>
  <si>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</si>
  <si>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</si>
  <si>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</si>
  <si>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</si>
  <si>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</si>
  <si>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</si>
  <si>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</si>
  <si>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</si>
  <si>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</si>
  <si>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</si>
  <si>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</si>
  <si>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</si>
  <si>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</si>
  <si>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</si>
  <si>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</si>
  <si>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</si>
  <si>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</si>
  <si>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</si>
  <si>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</si>
  <si>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</si>
  <si>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</si>
  <si>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</si>
  <si>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</si>
  <si>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</si>
  <si>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</si>
  <si>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</si>
  <si>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</si>
  <si>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</si>
  <si>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</si>
  <si>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</si>
  <si>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</si>
  <si>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</si>
  <si>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</si>
  <si>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</si>
  <si>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</si>
  <si>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</si>
  <si>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</si>
  <si>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Antonio Nariño
VIGENCIA 2026</t>
    </r>
  </si>
  <si>
    <t>Realizar 14.538 impulsos procesales (avocar, rechazar, enviar al competente y todo lo que derive del desarrollo de la actuación) sobre las actuaciones de policía que se encuentran a cargo de las inspecciones de policía</t>
  </si>
  <si>
    <t>Proferir 3.635 fallos de fondo en primera instancia sobre las actuaciones de policía que se encuentran a cargo de las inspecciones de policía</t>
  </si>
  <si>
    <t>Realizar 190 operativos de inspección, vigilancia y control en materia de actividad económica</t>
  </si>
  <si>
    <t>Realizar 86 operativos de inspección, vigilancia y control en materia de actividad ambiental</t>
  </si>
  <si>
    <t>4% (Con corte a 30 de septiembre de 2025)</t>
  </si>
  <si>
    <t>80,5% (Con corte a 30 de septiembre de 2025)</t>
  </si>
  <si>
    <t>21,2% (Con corte a 30 de septiembre de 2025)</t>
  </si>
  <si>
    <t>52% (Con corte a 30 de septiembre de 2025)</t>
  </si>
  <si>
    <t>29% (Con corte a 30 de septiembre de 2025)</t>
  </si>
  <si>
    <t>68,3% (Con corte a 30 de septiembre de 2025)</t>
  </si>
  <si>
    <t>92% (Con corte a 30 de septiembre de 2025)</t>
  </si>
  <si>
    <t>7291 (Con corte a 30 de septiembre de 2025)</t>
  </si>
  <si>
    <t>1570 (Con corte a 30 de septiembre de 2025)</t>
  </si>
  <si>
    <t>50 (Con corte a 30 de septiembre de 2025)</t>
  </si>
  <si>
    <t>13 (Con corte a 30 de septiembre de 2025)</t>
  </si>
  <si>
    <t>367 (Con corte a 30 de septiembre de 2025)</t>
  </si>
  <si>
    <t>126 (Con corte a 30 de septiembre de 2025)</t>
  </si>
  <si>
    <t>86 (Con corte a 30 de septiembre de 2025)</t>
  </si>
  <si>
    <t>Operativos en materia de  integridad del espacio público</t>
  </si>
  <si>
    <t>Operativos en materia de actividad económica realizadas</t>
  </si>
  <si>
    <t>Implementación Sistema de Gestión Ambiental y Energético+H27</t>
  </si>
  <si>
    <t>Operativos en materia de actividad ambiental realizadas</t>
  </si>
  <si>
    <t>Operativos</t>
  </si>
  <si>
    <t>Número de operativos en materia de  integridad del espacio público realizados / Número de operativos en materia de  integridad del espacio público programados</t>
  </si>
  <si>
    <t>Número de operativos en materia de actividad económica realizadas / Número de operativos en materia de actividad económica programadas</t>
  </si>
  <si>
    <t>Número de operativos en materia de actividad ambiental realizadas / Número de operativos en materia de actividad ambiental programadas</t>
  </si>
  <si>
    <t>Terminar (archivar) 168 actuaciones administrativas activas</t>
  </si>
  <si>
    <t>Terminar 199 actuaciones administrativas en primera instancia</t>
  </si>
  <si>
    <t>Realizar 379 operativos de inspección, vigilancia y control en materia de integridad del espacio público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</si>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</sst>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H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3" t="s">
        <v>247</v>
      </c>
      <c r="B1" s="104"/>
      <c r="C1" s="104"/>
      <c r="D1" s="104"/>
      <c r="E1" s="104"/>
      <c r="F1" s="104"/>
      <c r="G1" s="105"/>
      <c r="H1" s="106" t="s">
        <v>173</v>
      </c>
      <c r="I1" s="107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08" t="s">
        <v>0</v>
      </c>
      <c r="B3" s="108"/>
      <c r="C3" s="108"/>
      <c r="D3" s="108"/>
    </row>
    <row r="4" spans="1:43" s="5" customFormat="1" ht="15" customHeight="1" x14ac:dyDescent="0.3">
      <c r="A4" s="11" t="s">
        <v>1</v>
      </c>
      <c r="B4" s="11" t="s">
        <v>2</v>
      </c>
      <c r="C4" s="108" t="s">
        <v>2</v>
      </c>
      <c r="D4" s="108"/>
    </row>
    <row r="5" spans="1:43" s="5" customFormat="1" ht="15" customHeight="1" x14ac:dyDescent="0.3">
      <c r="A5" s="8">
        <v>1</v>
      </c>
      <c r="B5" s="8" t="s">
        <v>176</v>
      </c>
      <c r="C5" s="102" t="s">
        <v>177</v>
      </c>
      <c r="D5" s="102"/>
    </row>
    <row r="6" spans="1:43" s="5" customFormat="1" x14ac:dyDescent="0.3">
      <c r="A6" s="8"/>
      <c r="B6" s="8"/>
      <c r="C6" s="102"/>
      <c r="D6" s="102"/>
    </row>
    <row r="7" spans="1:43" s="5" customFormat="1" x14ac:dyDescent="0.3">
      <c r="A7" s="8"/>
      <c r="B7" s="8"/>
      <c r="C7" s="102"/>
      <c r="D7" s="102"/>
    </row>
    <row r="8" spans="1:43" s="5" customFormat="1" x14ac:dyDescent="0.3"/>
    <row r="9" spans="1:43" ht="37.5" customHeight="1" x14ac:dyDescent="0.3">
      <c r="A9" s="109" t="s">
        <v>3</v>
      </c>
      <c r="B9" s="110"/>
      <c r="C9" s="116" t="s">
        <v>172</v>
      </c>
      <c r="D9" s="109" t="s">
        <v>4</v>
      </c>
      <c r="E9" s="110"/>
      <c r="F9" s="116" t="s">
        <v>129</v>
      </c>
      <c r="G9" s="111" t="s">
        <v>5</v>
      </c>
      <c r="H9" s="112"/>
      <c r="I9" s="112"/>
      <c r="J9" s="112"/>
      <c r="K9" s="112"/>
      <c r="L9" s="113" t="s">
        <v>6</v>
      </c>
      <c r="M9" s="114"/>
      <c r="N9" s="114"/>
      <c r="O9" s="114"/>
      <c r="P9" s="114"/>
      <c r="Q9" s="115"/>
      <c r="R9" s="99" t="s">
        <v>7</v>
      </c>
      <c r="S9" s="100"/>
      <c r="T9" s="101"/>
      <c r="U9" s="96" t="s">
        <v>8</v>
      </c>
      <c r="V9" s="97"/>
      <c r="W9" s="97"/>
      <c r="X9" s="97"/>
      <c r="Y9" s="98"/>
      <c r="Z9" s="93" t="s">
        <v>9</v>
      </c>
      <c r="AA9" s="94"/>
      <c r="AB9" s="94"/>
      <c r="AC9" s="94"/>
      <c r="AD9" s="95"/>
      <c r="AE9" s="90" t="s">
        <v>10</v>
      </c>
      <c r="AF9" s="91"/>
      <c r="AG9" s="91"/>
      <c r="AH9" s="91"/>
      <c r="AI9" s="92"/>
      <c r="AJ9" s="87" t="s">
        <v>11</v>
      </c>
      <c r="AK9" s="88"/>
      <c r="AL9" s="88"/>
      <c r="AM9" s="88"/>
      <c r="AN9" s="89"/>
      <c r="AO9" s="85" t="s">
        <v>12</v>
      </c>
      <c r="AP9" s="86"/>
      <c r="AQ9" s="86"/>
    </row>
    <row r="10" spans="1:43" s="20" customFormat="1" ht="27.6" x14ac:dyDescent="0.3">
      <c r="A10" s="25" t="s">
        <v>13</v>
      </c>
      <c r="B10" s="25" t="s">
        <v>14</v>
      </c>
      <c r="C10" s="117"/>
      <c r="D10" s="25" t="s">
        <v>15</v>
      </c>
      <c r="E10" s="25" t="s">
        <v>16</v>
      </c>
      <c r="F10" s="117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182</v>
      </c>
      <c r="B11" s="53" t="s">
        <v>197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203</v>
      </c>
      <c r="I11" s="52" t="s">
        <v>150</v>
      </c>
      <c r="J11" s="80" t="s">
        <v>252</v>
      </c>
      <c r="K11" s="53" t="s">
        <v>204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218</v>
      </c>
      <c r="S11" s="50" t="s">
        <v>219</v>
      </c>
      <c r="T11" s="50" t="s">
        <v>244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183</v>
      </c>
      <c r="B12" s="53" t="s">
        <v>198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205</v>
      </c>
      <c r="I12" s="52" t="s">
        <v>150</v>
      </c>
      <c r="J12" s="80" t="s">
        <v>253</v>
      </c>
      <c r="K12" s="53" t="s">
        <v>234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220</v>
      </c>
      <c r="S12" s="60" t="s">
        <v>221</v>
      </c>
      <c r="T12" s="50" t="s">
        <v>244</v>
      </c>
      <c r="U12" s="76">
        <f t="shared" ref="U12:U25" si="1">M12</f>
        <v>0.15</v>
      </c>
      <c r="V12" s="55"/>
      <c r="W12" s="56">
        <f t="shared" ref="W12:W25" si="2">IFERROR(IF(V12/U12&gt;1,1,V12/U12),0)</f>
        <v>0</v>
      </c>
      <c r="X12" s="50"/>
      <c r="Y12" s="50"/>
      <c r="Z12" s="76">
        <f t="shared" ref="Z12:Z25" si="3">N12</f>
        <v>0.37</v>
      </c>
      <c r="AA12" s="55"/>
      <c r="AB12" s="56">
        <f t="shared" ref="AB12:AB25" si="4">IFERROR(IF(AA12/Z12&gt;1,1,AA12/Z12),0)</f>
        <v>0</v>
      </c>
      <c r="AC12" s="50"/>
      <c r="AD12" s="50"/>
      <c r="AE12" s="76">
        <f t="shared" ref="AE12:AE25" si="5">O12</f>
        <v>0.51</v>
      </c>
      <c r="AF12" s="55"/>
      <c r="AG12" s="56">
        <f t="shared" ref="AG12:AG25" si="6">IFERROR(IF(AF12/AE12&gt;1,1,AF12/AE12),0)</f>
        <v>0</v>
      </c>
      <c r="AH12" s="50"/>
      <c r="AI12" s="50"/>
      <c r="AJ12" s="76">
        <f t="shared" ref="AJ12:AJ25" si="7">P12</f>
        <v>0.72</v>
      </c>
      <c r="AK12" s="55"/>
      <c r="AL12" s="56">
        <f t="shared" ref="AL12:AL25" si="8">IFERROR(IF(AK12/AJ12&gt;1,1,AK12/AJ12),0)</f>
        <v>0</v>
      </c>
      <c r="AM12" s="50"/>
      <c r="AN12" s="50"/>
      <c r="AO12" s="77">
        <f t="shared" ref="AO12:AO25" si="9">Q12</f>
        <v>0.72</v>
      </c>
      <c r="AP12" s="59"/>
      <c r="AQ12" s="61">
        <f t="shared" ref="AQ12:AQ25" si="10">IFERROR(IF(AP12/AO12&gt;1,1,AP12/AO12),0)</f>
        <v>0</v>
      </c>
    </row>
    <row r="13" spans="1:43" s="4" customFormat="1" ht="129.6" x14ac:dyDescent="0.3">
      <c r="A13" s="49" t="s">
        <v>184</v>
      </c>
      <c r="B13" s="53" t="s">
        <v>199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206</v>
      </c>
      <c r="I13" s="52" t="s">
        <v>150</v>
      </c>
      <c r="J13" s="80" t="s">
        <v>254</v>
      </c>
      <c r="K13" s="53" t="s">
        <v>235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220</v>
      </c>
      <c r="S13" s="60" t="s">
        <v>221</v>
      </c>
      <c r="T13" s="50" t="s">
        <v>244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185</v>
      </c>
      <c r="B14" s="53" t="s">
        <v>200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207</v>
      </c>
      <c r="I14" s="52" t="s">
        <v>150</v>
      </c>
      <c r="J14" s="80" t="s">
        <v>208</v>
      </c>
      <c r="K14" s="53" t="s">
        <v>236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220</v>
      </c>
      <c r="S14" s="60" t="s">
        <v>222</v>
      </c>
      <c r="T14" s="50" t="s">
        <v>244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186</v>
      </c>
      <c r="B15" s="53" t="s">
        <v>246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209</v>
      </c>
      <c r="I15" s="52" t="s">
        <v>150</v>
      </c>
      <c r="J15" s="80" t="s">
        <v>255</v>
      </c>
      <c r="K15" s="53" t="s">
        <v>237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220</v>
      </c>
      <c r="S15" s="60" t="s">
        <v>221</v>
      </c>
      <c r="T15" s="50" t="s">
        <v>244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187</v>
      </c>
      <c r="B16" s="53" t="s">
        <v>201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210</v>
      </c>
      <c r="I16" s="52" t="s">
        <v>150</v>
      </c>
      <c r="J16" s="80" t="s">
        <v>256</v>
      </c>
      <c r="K16" s="53" t="s">
        <v>238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220</v>
      </c>
      <c r="S16" s="60" t="s">
        <v>221</v>
      </c>
      <c r="T16" s="50" t="s">
        <v>244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188</v>
      </c>
      <c r="B17" s="53" t="s">
        <v>277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279</v>
      </c>
      <c r="I17" s="52" t="s">
        <v>150</v>
      </c>
      <c r="J17" s="80" t="s">
        <v>257</v>
      </c>
      <c r="K17" s="53" t="s">
        <v>278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220</v>
      </c>
      <c r="S17" s="60" t="s">
        <v>223</v>
      </c>
      <c r="T17" s="50" t="s">
        <v>244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189</v>
      </c>
      <c r="B18" s="53" t="s">
        <v>202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211</v>
      </c>
      <c r="I18" s="52" t="s">
        <v>150</v>
      </c>
      <c r="J18" s="80" t="s">
        <v>258</v>
      </c>
      <c r="K18" s="53" t="s">
        <v>239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220</v>
      </c>
      <c r="S18" s="60" t="s">
        <v>224</v>
      </c>
      <c r="T18" s="50" t="s">
        <v>244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190</v>
      </c>
      <c r="B19" s="53" t="s">
        <v>248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212</v>
      </c>
      <c r="I19" s="52" t="s">
        <v>212</v>
      </c>
      <c r="J19" s="80" t="s">
        <v>259</v>
      </c>
      <c r="K19" s="53" t="s">
        <v>240</v>
      </c>
      <c r="L19" s="53" t="s">
        <v>47</v>
      </c>
      <c r="M19" s="83">
        <v>2908</v>
      </c>
      <c r="N19" s="83">
        <v>3635</v>
      </c>
      <c r="O19" s="83">
        <v>4217</v>
      </c>
      <c r="P19" s="83">
        <v>3778</v>
      </c>
      <c r="Q19" s="54">
        <f t="shared" ref="Q19:Q25" si="11">SUM(M19:P19)</f>
        <v>14538</v>
      </c>
      <c r="R19" s="60" t="s">
        <v>225</v>
      </c>
      <c r="S19" s="60" t="s">
        <v>226</v>
      </c>
      <c r="T19" s="50" t="s">
        <v>245</v>
      </c>
      <c r="U19" s="54">
        <f t="shared" si="1"/>
        <v>2908</v>
      </c>
      <c r="V19" s="55"/>
      <c r="W19" s="56">
        <f t="shared" si="2"/>
        <v>0</v>
      </c>
      <c r="X19" s="50"/>
      <c r="Y19" s="50"/>
      <c r="Z19" s="57">
        <f t="shared" si="3"/>
        <v>3635</v>
      </c>
      <c r="AA19" s="55"/>
      <c r="AB19" s="56">
        <f t="shared" si="4"/>
        <v>0</v>
      </c>
      <c r="AC19" s="50"/>
      <c r="AD19" s="50"/>
      <c r="AE19" s="57">
        <f t="shared" si="5"/>
        <v>4217</v>
      </c>
      <c r="AF19" s="55"/>
      <c r="AG19" s="56">
        <f t="shared" si="6"/>
        <v>0</v>
      </c>
      <c r="AH19" s="50"/>
      <c r="AI19" s="50"/>
      <c r="AJ19" s="57">
        <f t="shared" si="7"/>
        <v>3778</v>
      </c>
      <c r="AK19" s="55"/>
      <c r="AL19" s="56">
        <f t="shared" si="8"/>
        <v>0</v>
      </c>
      <c r="AM19" s="50"/>
      <c r="AN19" s="50"/>
      <c r="AO19" s="58">
        <f t="shared" si="9"/>
        <v>14538</v>
      </c>
      <c r="AP19" s="59"/>
      <c r="AQ19" s="61">
        <f t="shared" si="10"/>
        <v>0</v>
      </c>
    </row>
    <row r="20" spans="1:44" s="4" customFormat="1" ht="86.4" x14ac:dyDescent="0.3">
      <c r="A20" s="49" t="s">
        <v>191</v>
      </c>
      <c r="B20" s="53" t="s">
        <v>249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213</v>
      </c>
      <c r="I20" s="52" t="s">
        <v>213</v>
      </c>
      <c r="J20" s="80" t="s">
        <v>260</v>
      </c>
      <c r="K20" s="53" t="s">
        <v>241</v>
      </c>
      <c r="L20" s="53" t="s">
        <v>47</v>
      </c>
      <c r="M20" s="83">
        <v>727</v>
      </c>
      <c r="N20" s="83">
        <v>908</v>
      </c>
      <c r="O20" s="83">
        <v>1054</v>
      </c>
      <c r="P20" s="83">
        <v>946</v>
      </c>
      <c r="Q20" s="54">
        <f t="shared" si="11"/>
        <v>3635</v>
      </c>
      <c r="R20" s="60" t="s">
        <v>227</v>
      </c>
      <c r="S20" s="60" t="s">
        <v>226</v>
      </c>
      <c r="T20" s="50" t="s">
        <v>245</v>
      </c>
      <c r="U20" s="54">
        <f t="shared" si="1"/>
        <v>727</v>
      </c>
      <c r="V20" s="55"/>
      <c r="W20" s="56">
        <f t="shared" si="2"/>
        <v>0</v>
      </c>
      <c r="X20" s="50"/>
      <c r="Y20" s="50"/>
      <c r="Z20" s="57">
        <f t="shared" si="3"/>
        <v>908</v>
      </c>
      <c r="AA20" s="55"/>
      <c r="AB20" s="56">
        <f t="shared" si="4"/>
        <v>0</v>
      </c>
      <c r="AC20" s="50"/>
      <c r="AD20" s="50"/>
      <c r="AE20" s="57">
        <f t="shared" si="5"/>
        <v>1054</v>
      </c>
      <c r="AF20" s="55"/>
      <c r="AG20" s="56">
        <f t="shared" si="6"/>
        <v>0</v>
      </c>
      <c r="AH20" s="50"/>
      <c r="AI20" s="50"/>
      <c r="AJ20" s="57">
        <f t="shared" si="7"/>
        <v>946</v>
      </c>
      <c r="AK20" s="55"/>
      <c r="AL20" s="56">
        <f t="shared" si="8"/>
        <v>0</v>
      </c>
      <c r="AM20" s="50"/>
      <c r="AN20" s="50"/>
      <c r="AO20" s="58">
        <f t="shared" si="9"/>
        <v>3635</v>
      </c>
      <c r="AP20" s="59"/>
      <c r="AQ20" s="61">
        <f t="shared" si="10"/>
        <v>0</v>
      </c>
    </row>
    <row r="21" spans="1:44" s="4" customFormat="1" ht="100.8" x14ac:dyDescent="0.3">
      <c r="A21" s="49" t="s">
        <v>192</v>
      </c>
      <c r="B21" s="53" t="s">
        <v>274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214</v>
      </c>
      <c r="I21" s="52" t="s">
        <v>215</v>
      </c>
      <c r="J21" s="80" t="s">
        <v>261</v>
      </c>
      <c r="K21" s="53" t="s">
        <v>242</v>
      </c>
      <c r="L21" s="53" t="s">
        <v>47</v>
      </c>
      <c r="M21" s="83">
        <v>25</v>
      </c>
      <c r="N21" s="83">
        <v>42</v>
      </c>
      <c r="O21" s="83">
        <v>51</v>
      </c>
      <c r="P21" s="83">
        <v>50</v>
      </c>
      <c r="Q21" s="54">
        <f t="shared" si="11"/>
        <v>168</v>
      </c>
      <c r="R21" s="60" t="s">
        <v>228</v>
      </c>
      <c r="S21" s="60" t="s">
        <v>229</v>
      </c>
      <c r="T21" s="50" t="s">
        <v>245</v>
      </c>
      <c r="U21" s="54">
        <f t="shared" si="1"/>
        <v>25</v>
      </c>
      <c r="V21" s="55"/>
      <c r="W21" s="56">
        <f t="shared" si="2"/>
        <v>0</v>
      </c>
      <c r="X21" s="50"/>
      <c r="Y21" s="50"/>
      <c r="Z21" s="57">
        <f t="shared" si="3"/>
        <v>42</v>
      </c>
      <c r="AA21" s="55"/>
      <c r="AB21" s="56">
        <f t="shared" si="4"/>
        <v>0</v>
      </c>
      <c r="AC21" s="50"/>
      <c r="AD21" s="50"/>
      <c r="AE21" s="57">
        <f t="shared" si="5"/>
        <v>51</v>
      </c>
      <c r="AF21" s="55"/>
      <c r="AG21" s="56">
        <f t="shared" si="6"/>
        <v>0</v>
      </c>
      <c r="AH21" s="50"/>
      <c r="AI21" s="50"/>
      <c r="AJ21" s="57">
        <f t="shared" si="7"/>
        <v>50</v>
      </c>
      <c r="AK21" s="55"/>
      <c r="AL21" s="56">
        <f t="shared" si="8"/>
        <v>0</v>
      </c>
      <c r="AM21" s="50"/>
      <c r="AN21" s="50"/>
      <c r="AO21" s="58">
        <f t="shared" si="9"/>
        <v>168</v>
      </c>
      <c r="AP21" s="59"/>
      <c r="AQ21" s="61">
        <f t="shared" si="10"/>
        <v>0</v>
      </c>
    </row>
    <row r="22" spans="1:44" s="4" customFormat="1" ht="129.6" x14ac:dyDescent="0.3">
      <c r="A22" s="49" t="s">
        <v>193</v>
      </c>
      <c r="B22" s="53" t="s">
        <v>275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216</v>
      </c>
      <c r="I22" s="52" t="s">
        <v>217</v>
      </c>
      <c r="J22" s="80" t="s">
        <v>262</v>
      </c>
      <c r="K22" s="53" t="s">
        <v>243</v>
      </c>
      <c r="L22" s="53" t="s">
        <v>47</v>
      </c>
      <c r="M22" s="84">
        <v>30</v>
      </c>
      <c r="N22" s="84">
        <v>49</v>
      </c>
      <c r="O22" s="84">
        <v>60</v>
      </c>
      <c r="P22" s="84">
        <v>60</v>
      </c>
      <c r="Q22" s="54">
        <f t="shared" si="11"/>
        <v>199</v>
      </c>
      <c r="R22" s="60" t="s">
        <v>228</v>
      </c>
      <c r="S22" s="60" t="s">
        <v>229</v>
      </c>
      <c r="T22" s="50" t="s">
        <v>245</v>
      </c>
      <c r="U22" s="54">
        <f t="shared" si="1"/>
        <v>30</v>
      </c>
      <c r="V22" s="55"/>
      <c r="W22" s="56">
        <f t="shared" si="2"/>
        <v>0</v>
      </c>
      <c r="X22" s="50"/>
      <c r="Y22" s="50"/>
      <c r="Z22" s="57">
        <f t="shared" si="3"/>
        <v>49</v>
      </c>
      <c r="AA22" s="55"/>
      <c r="AB22" s="56">
        <f t="shared" si="4"/>
        <v>0</v>
      </c>
      <c r="AC22" s="50"/>
      <c r="AD22" s="50"/>
      <c r="AE22" s="57">
        <f t="shared" si="5"/>
        <v>60</v>
      </c>
      <c r="AF22" s="55"/>
      <c r="AG22" s="56">
        <f t="shared" si="6"/>
        <v>0</v>
      </c>
      <c r="AH22" s="50"/>
      <c r="AI22" s="50"/>
      <c r="AJ22" s="57">
        <f t="shared" si="7"/>
        <v>60</v>
      </c>
      <c r="AK22" s="55"/>
      <c r="AL22" s="56">
        <f t="shared" si="8"/>
        <v>0</v>
      </c>
      <c r="AM22" s="50"/>
      <c r="AN22" s="50"/>
      <c r="AO22" s="58">
        <f t="shared" si="9"/>
        <v>199</v>
      </c>
      <c r="AP22" s="59"/>
      <c r="AQ22" s="61">
        <f t="shared" si="10"/>
        <v>0</v>
      </c>
    </row>
    <row r="23" spans="1:44" s="4" customFormat="1" ht="100.8" x14ac:dyDescent="0.3">
      <c r="A23" s="49" t="s">
        <v>194</v>
      </c>
      <c r="B23" s="53" t="s">
        <v>276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266</v>
      </c>
      <c r="I23" s="52" t="s">
        <v>270</v>
      </c>
      <c r="J23" s="80" t="s">
        <v>263</v>
      </c>
      <c r="K23" s="53" t="s">
        <v>271</v>
      </c>
      <c r="L23" s="53" t="s">
        <v>47</v>
      </c>
      <c r="M23" s="84">
        <v>76</v>
      </c>
      <c r="N23" s="84">
        <v>96</v>
      </c>
      <c r="O23" s="84">
        <v>110</v>
      </c>
      <c r="P23" s="84">
        <v>97</v>
      </c>
      <c r="Q23" s="54">
        <f t="shared" si="11"/>
        <v>379</v>
      </c>
      <c r="R23" s="60" t="s">
        <v>230</v>
      </c>
      <c r="S23" s="60" t="s">
        <v>231</v>
      </c>
      <c r="T23" s="50" t="s">
        <v>245</v>
      </c>
      <c r="U23" s="54">
        <f t="shared" si="1"/>
        <v>76</v>
      </c>
      <c r="V23" s="55"/>
      <c r="W23" s="56">
        <f t="shared" si="2"/>
        <v>0</v>
      </c>
      <c r="X23" s="50"/>
      <c r="Y23" s="50"/>
      <c r="Z23" s="57">
        <f t="shared" si="3"/>
        <v>96</v>
      </c>
      <c r="AA23" s="55"/>
      <c r="AB23" s="56">
        <f t="shared" si="4"/>
        <v>0</v>
      </c>
      <c r="AC23" s="50"/>
      <c r="AD23" s="50"/>
      <c r="AE23" s="57">
        <f t="shared" si="5"/>
        <v>110</v>
      </c>
      <c r="AF23" s="55"/>
      <c r="AG23" s="56">
        <f t="shared" si="6"/>
        <v>0</v>
      </c>
      <c r="AH23" s="50"/>
      <c r="AI23" s="50"/>
      <c r="AJ23" s="57">
        <f t="shared" si="7"/>
        <v>97</v>
      </c>
      <c r="AK23" s="55"/>
      <c r="AL23" s="56">
        <f t="shared" si="8"/>
        <v>0</v>
      </c>
      <c r="AM23" s="50"/>
      <c r="AN23" s="50"/>
      <c r="AO23" s="58">
        <f t="shared" si="9"/>
        <v>379</v>
      </c>
      <c r="AP23" s="59"/>
      <c r="AQ23" s="61">
        <f t="shared" si="10"/>
        <v>0</v>
      </c>
    </row>
    <row r="24" spans="1:44" s="4" customFormat="1" ht="86.4" x14ac:dyDescent="0.3">
      <c r="A24" s="49" t="s">
        <v>195</v>
      </c>
      <c r="B24" s="53" t="s">
        <v>250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267</v>
      </c>
      <c r="I24" s="52" t="s">
        <v>270</v>
      </c>
      <c r="J24" s="80" t="s">
        <v>264</v>
      </c>
      <c r="K24" s="53" t="s">
        <v>272</v>
      </c>
      <c r="L24" s="53" t="s">
        <v>47</v>
      </c>
      <c r="M24" s="84">
        <v>38</v>
      </c>
      <c r="N24" s="84">
        <v>47</v>
      </c>
      <c r="O24" s="84">
        <v>55</v>
      </c>
      <c r="P24" s="84">
        <v>50</v>
      </c>
      <c r="Q24" s="54">
        <f t="shared" si="11"/>
        <v>190</v>
      </c>
      <c r="R24" s="60" t="s">
        <v>232</v>
      </c>
      <c r="S24" s="60" t="s">
        <v>231</v>
      </c>
      <c r="T24" s="50" t="s">
        <v>245</v>
      </c>
      <c r="U24" s="54">
        <f t="shared" si="1"/>
        <v>38</v>
      </c>
      <c r="V24" s="55"/>
      <c r="W24" s="56">
        <f t="shared" si="2"/>
        <v>0</v>
      </c>
      <c r="X24" s="50"/>
      <c r="Y24" s="50"/>
      <c r="Z24" s="57">
        <f t="shared" si="3"/>
        <v>47</v>
      </c>
      <c r="AA24" s="55"/>
      <c r="AB24" s="56">
        <f t="shared" si="4"/>
        <v>0</v>
      </c>
      <c r="AC24" s="50"/>
      <c r="AD24" s="50"/>
      <c r="AE24" s="57">
        <f t="shared" si="5"/>
        <v>55</v>
      </c>
      <c r="AF24" s="55"/>
      <c r="AG24" s="56">
        <f t="shared" si="6"/>
        <v>0</v>
      </c>
      <c r="AH24" s="50"/>
      <c r="AI24" s="50"/>
      <c r="AJ24" s="57">
        <f t="shared" si="7"/>
        <v>50</v>
      </c>
      <c r="AK24" s="55"/>
      <c r="AL24" s="56">
        <f t="shared" si="8"/>
        <v>0</v>
      </c>
      <c r="AM24" s="50"/>
      <c r="AN24" s="50"/>
      <c r="AO24" s="58">
        <f t="shared" si="9"/>
        <v>190</v>
      </c>
      <c r="AP24" s="59"/>
      <c r="AQ24" s="61">
        <f t="shared" si="10"/>
        <v>0</v>
      </c>
    </row>
    <row r="25" spans="1:44" s="4" customFormat="1" ht="86.4" x14ac:dyDescent="0.3">
      <c r="A25" s="49" t="s">
        <v>196</v>
      </c>
      <c r="B25" s="79" t="s">
        <v>251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269</v>
      </c>
      <c r="I25" s="52" t="s">
        <v>270</v>
      </c>
      <c r="J25" s="80" t="s">
        <v>265</v>
      </c>
      <c r="K25" s="53" t="s">
        <v>273</v>
      </c>
      <c r="L25" s="53" t="s">
        <v>47</v>
      </c>
      <c r="M25" s="84">
        <v>19</v>
      </c>
      <c r="N25" s="84">
        <v>23</v>
      </c>
      <c r="O25" s="84">
        <v>26</v>
      </c>
      <c r="P25" s="84">
        <v>18</v>
      </c>
      <c r="Q25" s="54">
        <f t="shared" si="11"/>
        <v>86</v>
      </c>
      <c r="R25" s="60" t="s">
        <v>233</v>
      </c>
      <c r="S25" s="60" t="s">
        <v>231</v>
      </c>
      <c r="T25" s="50" t="s">
        <v>245</v>
      </c>
      <c r="U25" s="54">
        <f t="shared" si="1"/>
        <v>19</v>
      </c>
      <c r="V25" s="55"/>
      <c r="W25" s="56">
        <f t="shared" si="2"/>
        <v>0</v>
      </c>
      <c r="X25" s="50"/>
      <c r="Y25" s="50"/>
      <c r="Z25" s="57">
        <f t="shared" si="3"/>
        <v>23</v>
      </c>
      <c r="AA25" s="55"/>
      <c r="AB25" s="56">
        <f t="shared" si="4"/>
        <v>0</v>
      </c>
      <c r="AC25" s="50"/>
      <c r="AD25" s="50"/>
      <c r="AE25" s="57">
        <f t="shared" si="5"/>
        <v>26</v>
      </c>
      <c r="AF25" s="55"/>
      <c r="AG25" s="56">
        <f t="shared" si="6"/>
        <v>0</v>
      </c>
      <c r="AH25" s="50"/>
      <c r="AI25" s="50"/>
      <c r="AJ25" s="57">
        <f t="shared" si="7"/>
        <v>18</v>
      </c>
      <c r="AK25" s="55"/>
      <c r="AL25" s="56">
        <f t="shared" si="8"/>
        <v>0</v>
      </c>
      <c r="AM25" s="50"/>
      <c r="AN25" s="50"/>
      <c r="AO25" s="58">
        <f t="shared" si="9"/>
        <v>86</v>
      </c>
      <c r="AP25" s="59"/>
      <c r="AQ25" s="61">
        <f t="shared" si="10"/>
        <v>0</v>
      </c>
    </row>
    <row r="26" spans="1:44" s="2" customFormat="1" ht="15.6" x14ac:dyDescent="0.3">
      <c r="A26" s="14"/>
      <c r="B26" s="12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6"/>
      <c r="N26" s="36"/>
      <c r="O26" s="36"/>
      <c r="P26" s="36"/>
      <c r="Q26" s="36"/>
      <c r="R26" s="14"/>
      <c r="S26" s="14"/>
      <c r="T26" s="14"/>
      <c r="U26" s="36"/>
      <c r="V26" s="32"/>
      <c r="W26" s="39">
        <f>AVERAGE(W12:W25)*80%</f>
        <v>0</v>
      </c>
      <c r="X26" s="13"/>
      <c r="Y26" s="13"/>
      <c r="Z26" s="36"/>
      <c r="AA26" s="32"/>
      <c r="AB26" s="39">
        <f>AVERAGE(AB11:AB25)*80%</f>
        <v>0</v>
      </c>
      <c r="AC26" s="13"/>
      <c r="AD26" s="13"/>
      <c r="AE26" s="36"/>
      <c r="AF26" s="32"/>
      <c r="AG26" s="39">
        <f>AVERAGE(AG11:AG25)*80%</f>
        <v>0</v>
      </c>
      <c r="AH26" s="13"/>
      <c r="AI26" s="13"/>
      <c r="AJ26" s="36"/>
      <c r="AK26" s="32"/>
      <c r="AL26" s="39">
        <f>AVERAGE(AL11:AL25)*80%</f>
        <v>0</v>
      </c>
      <c r="AM26" s="14"/>
      <c r="AN26" s="14"/>
      <c r="AO26" s="36"/>
      <c r="AP26" s="32"/>
      <c r="AQ26" s="39">
        <f>AVERAGE(AQ11:AQ25)*80%</f>
        <v>0</v>
      </c>
    </row>
    <row r="27" spans="1:44" s="4" customFormat="1" ht="72" x14ac:dyDescent="0.3">
      <c r="A27" s="27" t="s">
        <v>179</v>
      </c>
      <c r="B27" s="46" t="s">
        <v>149</v>
      </c>
      <c r="C27" s="69" t="s">
        <v>55</v>
      </c>
      <c r="D27" s="46" t="s">
        <v>50</v>
      </c>
      <c r="E27" s="46" t="s">
        <v>57</v>
      </c>
      <c r="F27" s="28" t="s">
        <v>144</v>
      </c>
      <c r="G27" s="46" t="s">
        <v>46</v>
      </c>
      <c r="H27" s="46" t="s">
        <v>268</v>
      </c>
      <c r="I27" s="46" t="s">
        <v>150</v>
      </c>
      <c r="J27" s="71">
        <v>0.87</v>
      </c>
      <c r="K27" s="47" t="s">
        <v>168</v>
      </c>
      <c r="L27" s="47" t="s">
        <v>47</v>
      </c>
      <c r="M27" s="48">
        <v>0</v>
      </c>
      <c r="N27" s="48">
        <v>1</v>
      </c>
      <c r="O27" s="48">
        <v>0</v>
      </c>
      <c r="P27" s="48">
        <v>1</v>
      </c>
      <c r="Q27" s="48">
        <f>SUM(M27:P27)</f>
        <v>2</v>
      </c>
      <c r="R27" s="46" t="s">
        <v>151</v>
      </c>
      <c r="S27" s="46" t="s">
        <v>152</v>
      </c>
      <c r="T27" s="46" t="s">
        <v>159</v>
      </c>
      <c r="U27" s="31">
        <f>M27</f>
        <v>0</v>
      </c>
      <c r="V27" s="33"/>
      <c r="W27" s="40">
        <f t="shared" ref="W27:W30" si="12">IFERROR(IF(V27/U27&gt;1,1,V27/U27),0)</f>
        <v>0</v>
      </c>
      <c r="X27" s="28"/>
      <c r="Y27" s="28"/>
      <c r="Z27" s="31">
        <f>N27</f>
        <v>1</v>
      </c>
      <c r="AA27" s="33"/>
      <c r="AB27" s="40">
        <f t="shared" ref="AB27:AB30" si="13">IFERROR(IF(AA27/Z27&gt;1,1,AA27/Z27),0)</f>
        <v>0</v>
      </c>
      <c r="AC27" s="28"/>
      <c r="AD27" s="28"/>
      <c r="AE27" s="31">
        <f>O27</f>
        <v>0</v>
      </c>
      <c r="AF27" s="33"/>
      <c r="AG27" s="40">
        <f t="shared" ref="AG27:AG30" si="14">IFERROR(IF(AF27/AE27&gt;1,1,AF27/AE27),0)</f>
        <v>0</v>
      </c>
      <c r="AH27" s="28"/>
      <c r="AI27" s="28"/>
      <c r="AJ27" s="31">
        <f>P27</f>
        <v>1</v>
      </c>
      <c r="AK27" s="33"/>
      <c r="AL27" s="40">
        <f t="shared" ref="AL27:AL30" si="15">IFERROR(IF(AK27/AJ27&gt;1,1,AK27/AJ27),0)</f>
        <v>0</v>
      </c>
      <c r="AM27" s="28"/>
      <c r="AN27" s="28"/>
      <c r="AO27" s="42">
        <f>Q27</f>
        <v>2</v>
      </c>
      <c r="AP27" s="43"/>
      <c r="AQ27" s="44">
        <f t="shared" ref="AQ27:AQ30" si="16">IFERROR(IF(AP27/AO27&gt;1,1,AP27/AO27),0)</f>
        <v>0</v>
      </c>
    </row>
    <row r="28" spans="1:44" s="4" customFormat="1" ht="81.75" customHeight="1" x14ac:dyDescent="0.3">
      <c r="A28" s="27" t="s">
        <v>180</v>
      </c>
      <c r="B28" s="46" t="s">
        <v>153</v>
      </c>
      <c r="C28" s="69" t="s">
        <v>66</v>
      </c>
      <c r="D28" s="62" t="s">
        <v>154</v>
      </c>
      <c r="E28" s="69" t="s">
        <v>87</v>
      </c>
      <c r="F28" s="28" t="s">
        <v>131</v>
      </c>
      <c r="G28" s="46" t="s">
        <v>46</v>
      </c>
      <c r="H28" s="46" t="s">
        <v>155</v>
      </c>
      <c r="I28" s="46" t="s">
        <v>150</v>
      </c>
      <c r="J28" s="63">
        <v>1</v>
      </c>
      <c r="K28" s="46" t="s">
        <v>169</v>
      </c>
      <c r="L28" s="46" t="s">
        <v>158</v>
      </c>
      <c r="M28" s="63">
        <v>1</v>
      </c>
      <c r="N28" s="63">
        <v>1</v>
      </c>
      <c r="O28" s="63">
        <v>1</v>
      </c>
      <c r="P28" s="63">
        <v>1</v>
      </c>
      <c r="Q28" s="63">
        <f>AVERAGE(M28:P28)</f>
        <v>1</v>
      </c>
      <c r="R28" s="46" t="s">
        <v>156</v>
      </c>
      <c r="S28" s="46" t="s">
        <v>157</v>
      </c>
      <c r="T28" s="46" t="s">
        <v>175</v>
      </c>
      <c r="U28" s="64">
        <f t="shared" ref="U28:U30" si="17">M28</f>
        <v>1</v>
      </c>
      <c r="V28" s="33"/>
      <c r="W28" s="40">
        <f t="shared" si="12"/>
        <v>0</v>
      </c>
      <c r="X28" s="28"/>
      <c r="Y28" s="28"/>
      <c r="Z28" s="64">
        <f t="shared" ref="Z28:Z30" si="18">N28</f>
        <v>1</v>
      </c>
      <c r="AA28" s="33"/>
      <c r="AB28" s="40">
        <f t="shared" si="13"/>
        <v>0</v>
      </c>
      <c r="AC28" s="28"/>
      <c r="AD28" s="28"/>
      <c r="AE28" s="64">
        <f t="shared" ref="AE28:AE30" si="19">O28</f>
        <v>1</v>
      </c>
      <c r="AF28" s="33"/>
      <c r="AG28" s="40">
        <f t="shared" si="14"/>
        <v>0</v>
      </c>
      <c r="AH28" s="28"/>
      <c r="AI28" s="28"/>
      <c r="AJ28" s="64">
        <f t="shared" ref="AJ28:AJ30" si="20">P28</f>
        <v>1</v>
      </c>
      <c r="AK28" s="33"/>
      <c r="AL28" s="40">
        <f t="shared" si="15"/>
        <v>0</v>
      </c>
      <c r="AM28" s="28"/>
      <c r="AN28" s="28"/>
      <c r="AO28" s="65">
        <f t="shared" ref="AO28:AO30" si="21">Q28</f>
        <v>1</v>
      </c>
      <c r="AP28" s="43"/>
      <c r="AQ28" s="44">
        <f t="shared" si="16"/>
        <v>0</v>
      </c>
    </row>
    <row r="29" spans="1:44" s="4" customFormat="1" ht="90" customHeight="1" x14ac:dyDescent="0.3">
      <c r="A29" s="27" t="s">
        <v>178</v>
      </c>
      <c r="B29" s="66" t="s">
        <v>160</v>
      </c>
      <c r="C29" s="69" t="s">
        <v>55</v>
      </c>
      <c r="D29" s="62" t="s">
        <v>56</v>
      </c>
      <c r="E29" s="62" t="s">
        <v>76</v>
      </c>
      <c r="F29" s="28" t="s">
        <v>132</v>
      </c>
      <c r="G29" s="46" t="s">
        <v>46</v>
      </c>
      <c r="H29" s="46" t="s">
        <v>162</v>
      </c>
      <c r="I29" s="47" t="s">
        <v>150</v>
      </c>
      <c r="J29" s="70" t="s">
        <v>163</v>
      </c>
      <c r="K29" s="46" t="s">
        <v>170</v>
      </c>
      <c r="L29" s="29" t="s">
        <v>47</v>
      </c>
      <c r="M29" s="63">
        <v>1</v>
      </c>
      <c r="N29" s="63">
        <v>0</v>
      </c>
      <c r="O29" s="63">
        <v>0</v>
      </c>
      <c r="P29" s="63">
        <v>0</v>
      </c>
      <c r="Q29" s="67">
        <f>SUM(M29:P29)</f>
        <v>1</v>
      </c>
      <c r="R29" s="46" t="s">
        <v>164</v>
      </c>
      <c r="S29" s="46" t="s">
        <v>165</v>
      </c>
      <c r="T29" s="46" t="s">
        <v>174</v>
      </c>
      <c r="U29" s="68">
        <f t="shared" si="17"/>
        <v>1</v>
      </c>
      <c r="V29" s="33"/>
      <c r="W29" s="40">
        <f t="shared" si="12"/>
        <v>0</v>
      </c>
      <c r="X29" s="28"/>
      <c r="Y29" s="28"/>
      <c r="Z29" s="64">
        <f t="shared" si="18"/>
        <v>0</v>
      </c>
      <c r="AA29" s="33"/>
      <c r="AB29" s="40">
        <f t="shared" si="13"/>
        <v>0</v>
      </c>
      <c r="AC29" s="28"/>
      <c r="AD29" s="28"/>
      <c r="AE29" s="64">
        <f t="shared" si="19"/>
        <v>0</v>
      </c>
      <c r="AF29" s="33"/>
      <c r="AG29" s="40">
        <f t="shared" si="14"/>
        <v>0</v>
      </c>
      <c r="AH29" s="28"/>
      <c r="AI29" s="28"/>
      <c r="AJ29" s="64">
        <f t="shared" si="20"/>
        <v>0</v>
      </c>
      <c r="AK29" s="33"/>
      <c r="AL29" s="40">
        <f t="shared" si="15"/>
        <v>0</v>
      </c>
      <c r="AM29" s="28"/>
      <c r="AN29" s="28"/>
      <c r="AO29" s="65">
        <f t="shared" si="21"/>
        <v>1</v>
      </c>
      <c r="AP29" s="43"/>
      <c r="AQ29" s="44">
        <f t="shared" si="16"/>
        <v>0</v>
      </c>
    </row>
    <row r="30" spans="1:44" s="4" customFormat="1" ht="100.8" x14ac:dyDescent="0.3">
      <c r="A30" s="27" t="s">
        <v>181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166</v>
      </c>
      <c r="I30" s="47" t="s">
        <v>150</v>
      </c>
      <c r="J30" s="70" t="s">
        <v>167</v>
      </c>
      <c r="K30" s="46" t="s">
        <v>171</v>
      </c>
      <c r="L30" s="29" t="s">
        <v>53</v>
      </c>
      <c r="M30" s="63">
        <v>1</v>
      </c>
      <c r="N30" s="63">
        <v>1</v>
      </c>
      <c r="O30" s="63">
        <v>1</v>
      </c>
      <c r="P30" s="63">
        <v>1</v>
      </c>
      <c r="Q30" s="63">
        <f>AVERAGE(M30:P30)</f>
        <v>1</v>
      </c>
      <c r="R30" s="46" t="s">
        <v>164</v>
      </c>
      <c r="S30" s="46" t="s">
        <v>165</v>
      </c>
      <c r="T30" s="46" t="s">
        <v>174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1</v>
      </c>
      <c r="AA30" s="33"/>
      <c r="AB30" s="40">
        <f t="shared" si="13"/>
        <v>0</v>
      </c>
      <c r="AC30" s="28"/>
      <c r="AD30" s="28"/>
      <c r="AE30" s="64">
        <f t="shared" si="19"/>
        <v>1</v>
      </c>
      <c r="AF30" s="33"/>
      <c r="AG30" s="40">
        <f t="shared" si="14"/>
        <v>0</v>
      </c>
      <c r="AH30" s="28"/>
      <c r="AI30" s="28"/>
      <c r="AJ30" s="64">
        <f t="shared" si="20"/>
        <v>1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5.6" x14ac:dyDescent="0.3">
      <c r="A31" s="30"/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7"/>
      <c r="N31" s="37"/>
      <c r="O31" s="37"/>
      <c r="P31" s="37"/>
      <c r="Q31" s="37"/>
      <c r="R31" s="30"/>
      <c r="S31" s="30"/>
      <c r="T31" s="30"/>
      <c r="U31" s="37"/>
      <c r="V31" s="34"/>
      <c r="W31" s="72">
        <f>AVERAGE(W28,W29,W30)*20%</f>
        <v>0</v>
      </c>
      <c r="X31" s="30"/>
      <c r="Y31" s="30"/>
      <c r="Z31" s="37"/>
      <c r="AA31" s="34"/>
      <c r="AB31" s="72">
        <f>AVERAGE(AB27,AB28,AB30)*20%</f>
        <v>0</v>
      </c>
      <c r="AC31" s="30"/>
      <c r="AD31" s="30"/>
      <c r="AE31" s="37"/>
      <c r="AF31" s="34"/>
      <c r="AG31" s="72">
        <f>AVERAGE(AG28,AG30)*20%</f>
        <v>0</v>
      </c>
      <c r="AH31" s="30"/>
      <c r="AI31" s="30"/>
      <c r="AJ31" s="37"/>
      <c r="AK31" s="34"/>
      <c r="AL31" s="72">
        <f>AVERAGE(AL27,AL28,AL30)*20%</f>
        <v>0</v>
      </c>
      <c r="AM31" s="30"/>
      <c r="AN31" s="30"/>
      <c r="AO31" s="37"/>
      <c r="AP31" s="34"/>
      <c r="AQ31" s="72">
        <f>AVERAGE(AQ27:AQ30)*20%</f>
        <v>0</v>
      </c>
      <c r="AR31" s="73"/>
    </row>
    <row r="32" spans="1:44" s="4" customFormat="1" ht="18" x14ac:dyDescent="0.35">
      <c r="A32" s="15"/>
      <c r="B32" s="15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8"/>
      <c r="N32" s="38"/>
      <c r="O32" s="38"/>
      <c r="P32" s="38"/>
      <c r="Q32" s="38"/>
      <c r="R32" s="15"/>
      <c r="S32" s="15"/>
      <c r="T32" s="15"/>
      <c r="U32" s="38"/>
      <c r="V32" s="35"/>
      <c r="W32" s="41">
        <f>W26+W31</f>
        <v>0</v>
      </c>
      <c r="X32" s="15"/>
      <c r="Y32" s="15"/>
      <c r="Z32" s="38"/>
      <c r="AA32" s="35"/>
      <c r="AB32" s="41">
        <f>AB26+AB31</f>
        <v>0</v>
      </c>
      <c r="AC32" s="15"/>
      <c r="AD32" s="15"/>
      <c r="AE32" s="38"/>
      <c r="AF32" s="35"/>
      <c r="AG32" s="41">
        <f>AG26+AG31</f>
        <v>0</v>
      </c>
      <c r="AH32" s="15"/>
      <c r="AI32" s="15"/>
      <c r="AJ32" s="38"/>
      <c r="AK32" s="35"/>
      <c r="AL32" s="41">
        <f>AL26+AL31</f>
        <v>0</v>
      </c>
      <c r="AM32" s="15"/>
      <c r="AN32" s="15"/>
      <c r="AO32" s="38"/>
      <c r="AP32" s="35"/>
      <c r="AQ32" s="41">
        <f>AQ26+AQ31</f>
        <v>0</v>
      </c>
      <c r="AR32" s="3"/>
    </row>
    <row r="33" spans="1:44" s="4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L11:AL32 U11:W32 AB11:AB32 AG11:AG32 AQ11:AQ3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G11:G25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L11:L25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