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36" documentId="13_ncr:1_{F2ACCC66-C166-48F9-BD04-7615CD15BB16}" xr6:coauthVersionLast="47" xr6:coauthVersionMax="47" xr10:uidLastSave="{5DAB9CBA-49CC-400C-B104-2B179D2A564D}"/>
  <bookViews>
    <workbookView xWindow="-120" yWindow="-120" windowWidth="20730" windowHeight="11040" xr2:uid="{82425007-B10C-4B30-B14E-E133B79C6502}"/>
  </bookViews>
  <sheets>
    <sheet name="Hoja1" sheetId="1" r:id="rId1"/>
    <sheet name="Hoja2" sheetId="3" state="hidden" r:id="rId2"/>
    <sheet name="Listas" sheetId="2" state="hidden" r:id="rId3"/>
  </sheets>
  <externalReferences>
    <externalReference r:id="rId4"/>
  </externalReferences>
  <definedNames>
    <definedName name="META02">[1]Hoja2!$C$3:$C$6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1" i="1" l="1"/>
  <c r="AR26" i="1"/>
  <c r="AQ26" i="1"/>
  <c r="AG26" i="1"/>
  <c r="AQ22" i="1"/>
  <c r="AB27" i="1"/>
  <c r="AB26" i="1"/>
  <c r="AQ19" i="1"/>
  <c r="AQ17" i="1"/>
  <c r="AQ16" i="1"/>
  <c r="AQ15" i="1"/>
  <c r="AQ20" i="1"/>
  <c r="AQ23" i="1"/>
  <c r="AQ24" i="1"/>
  <c r="AQ28" i="1"/>
  <c r="AQ27" i="1"/>
  <c r="AP27" i="1"/>
  <c r="AK27" i="1"/>
  <c r="V22" i="1"/>
  <c r="AM27" i="1"/>
  <c r="AH27" i="1"/>
  <c r="AA27" i="1"/>
  <c r="AC27" i="1" s="1"/>
  <c r="X22" i="1"/>
  <c r="V28" i="1"/>
  <c r="X28" i="1" s="1"/>
  <c r="V27" i="1"/>
  <c r="X27" i="1" s="1"/>
  <c r="V25" i="1"/>
  <c r="V24" i="1"/>
  <c r="X24" i="1" s="1"/>
  <c r="V23" i="1"/>
  <c r="X23" i="1" s="1"/>
  <c r="V20" i="1"/>
  <c r="V19" i="1"/>
  <c r="X20" i="1"/>
  <c r="X19" i="1"/>
  <c r="W26" i="1"/>
  <c r="AR27" i="1"/>
  <c r="AQ18" i="1"/>
  <c r="W25" i="1"/>
  <c r="AP28" i="1"/>
  <c r="AR28" i="1" s="1"/>
  <c r="AK28" i="1"/>
  <c r="AM28" i="1" s="1"/>
  <c r="AF28" i="1"/>
  <c r="AH28" i="1" s="1"/>
  <c r="AA28" i="1"/>
  <c r="AC28" i="1" s="1"/>
  <c r="AP26" i="1"/>
  <c r="AK26" i="1"/>
  <c r="AM26" i="1" s="1"/>
  <c r="AF26" i="1"/>
  <c r="AH26" i="1" s="1"/>
  <c r="AA26" i="1"/>
  <c r="AC26" i="1" s="1"/>
  <c r="V26" i="1"/>
  <c r="AP25" i="1"/>
  <c r="AK25" i="1"/>
  <c r="AM25" i="1" s="1"/>
  <c r="AF25" i="1"/>
  <c r="AH25" i="1" s="1"/>
  <c r="AA25" i="1"/>
  <c r="AC25" i="1" s="1"/>
  <c r="AP24" i="1"/>
  <c r="AR24" i="1" s="1"/>
  <c r="AK24" i="1"/>
  <c r="AM24" i="1" s="1"/>
  <c r="AF24" i="1"/>
  <c r="AH24" i="1" s="1"/>
  <c r="AA24" i="1"/>
  <c r="AC24" i="1" s="1"/>
  <c r="AP23" i="1"/>
  <c r="AR23" i="1" s="1"/>
  <c r="AR29" i="1" s="1"/>
  <c r="AK23" i="1"/>
  <c r="AM23" i="1" s="1"/>
  <c r="AF23" i="1"/>
  <c r="AH23" i="1" s="1"/>
  <c r="AH29" i="1" s="1"/>
  <c r="AA23" i="1"/>
  <c r="AC23" i="1" s="1"/>
  <c r="AP22" i="1"/>
  <c r="AR22" i="1" s="1"/>
  <c r="AK22" i="1"/>
  <c r="AM22" i="1" s="1"/>
  <c r="AM29" i="1" s="1"/>
  <c r="AF22" i="1"/>
  <c r="AH22" i="1" s="1"/>
  <c r="AA22" i="1"/>
  <c r="AC22" i="1" s="1"/>
  <c r="AQ25" i="1" l="1"/>
  <c r="AR25" i="1" s="1"/>
  <c r="X25" i="1"/>
  <c r="X26" i="1"/>
  <c r="X29" i="1"/>
  <c r="AC29" i="1"/>
  <c r="O20" i="1"/>
  <c r="AP20" i="1" s="1"/>
  <c r="AR20" i="1" s="1"/>
  <c r="O19" i="1"/>
  <c r="AP19" i="1" s="1"/>
  <c r="AR19" i="1" s="1"/>
  <c r="O16" i="1"/>
  <c r="AP16" i="1" s="1"/>
  <c r="AR16" i="1" s="1"/>
  <c r="O17" i="1"/>
  <c r="AP17" i="1" s="1"/>
  <c r="AR17" i="1" s="1"/>
  <c r="O15" i="1"/>
  <c r="AP15" i="1" s="1"/>
  <c r="AR15" i="1" s="1"/>
  <c r="AK15" i="1"/>
  <c r="AM15" i="1" s="1"/>
  <c r="AP18" i="1"/>
  <c r="AR18" i="1" s="1"/>
  <c r="AK20" i="1"/>
  <c r="AM20" i="1" s="1"/>
  <c r="AK19" i="1"/>
  <c r="AM19" i="1" s="1"/>
  <c r="AK18" i="1"/>
  <c r="AM18" i="1" s="1"/>
  <c r="AK17" i="1"/>
  <c r="AM17" i="1" s="1"/>
  <c r="AK16" i="1"/>
  <c r="AM16" i="1" s="1"/>
  <c r="AF20" i="1"/>
  <c r="AH20" i="1" s="1"/>
  <c r="AF19" i="1"/>
  <c r="AH19" i="1" s="1"/>
  <c r="AF18" i="1"/>
  <c r="AH18" i="1" s="1"/>
  <c r="AF17" i="1"/>
  <c r="AH17" i="1" s="1"/>
  <c r="AF16" i="1"/>
  <c r="AH16" i="1" s="1"/>
  <c r="AF15" i="1"/>
  <c r="AH15" i="1" s="1"/>
  <c r="AH21" i="1" s="1"/>
  <c r="AH30" i="1" s="1"/>
  <c r="AA20" i="1"/>
  <c r="AC20" i="1" s="1"/>
  <c r="AA19" i="1"/>
  <c r="AC19" i="1" s="1"/>
  <c r="AA18" i="1"/>
  <c r="AC18" i="1" s="1"/>
  <c r="AA17" i="1"/>
  <c r="AC17" i="1" s="1"/>
  <c r="AA16" i="1"/>
  <c r="AC16" i="1" s="1"/>
  <c r="AA15" i="1"/>
  <c r="AC15" i="1" s="1"/>
  <c r="V18" i="1"/>
  <c r="X18" i="1" s="1"/>
  <c r="V17" i="1"/>
  <c r="X17" i="1" s="1"/>
  <c r="V16" i="1"/>
  <c r="X16" i="1" s="1"/>
  <c r="V15" i="1"/>
  <c r="X15" i="1" s="1"/>
  <c r="X21" i="1" s="1"/>
  <c r="AC21" i="1" l="1"/>
  <c r="AM21" i="1"/>
  <c r="AM30" i="1" s="1"/>
  <c r="AR30" i="1"/>
  <c r="AC30" i="1"/>
  <c r="X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21" authorId="0" shapeId="0" xr:uid="{CD94BD62-55DA-4C1E-96B6-1A5F6A4412D7}">
      <text>
        <r>
          <rPr>
            <b/>
            <sz val="9"/>
            <color indexed="81"/>
            <rFont val="Tahoma"/>
            <family val="2"/>
          </rPr>
          <t>Promedio obtenido para el periodo x 80%</t>
        </r>
      </text>
    </comment>
    <comment ref="D29" authorId="0" shapeId="0" xr:uid="{9871DD7B-59A9-4D33-830E-91A8A028A8A2}">
      <text>
        <r>
          <rPr>
            <b/>
            <sz val="9"/>
            <color indexed="81"/>
            <rFont val="Tahoma"/>
            <family val="2"/>
          </rPr>
          <t>Promedio obtenido en las metas transversales para el periodo x 20%</t>
        </r>
      </text>
    </comment>
    <comment ref="D3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<sst xmlns="http://schemas.openxmlformats.org/spreadsheetml/2006/main" count="431" uniqueCount="246">
  <si>
    <r>
      <rPr>
        <b/>
        <sz val="14"/>
        <rFont val="Calibri Light"/>
        <family val="2"/>
        <scheme val="major"/>
      </rPr>
      <t>FORMULACIÓN Y SEGUIMIENTO PLANES DE GESTIÓN NIVEL CENTRAL</t>
    </r>
    <r>
      <rPr>
        <b/>
        <sz val="11"/>
        <color theme="1"/>
        <rFont val="Calibri Light"/>
        <family val="2"/>
        <scheme val="major"/>
      </rPr>
      <t xml:space="preserve">
PROCESO ACOMPAÑAMIENTO A LA GESTIÓN LOCAL</t>
    </r>
  </si>
  <si>
    <r>
      <rPr>
        <b/>
        <sz val="11"/>
        <color rgb="FF000000"/>
        <rFont val="Calibri Light"/>
        <family val="2"/>
        <scheme val="major"/>
      </rPr>
      <t>Código:</t>
    </r>
    <r>
      <rPr>
        <sz val="11"/>
        <color rgb="FF000000"/>
        <rFont val="Calibri Light"/>
        <family val="2"/>
        <scheme val="major"/>
      </rPr>
      <t xml:space="preserve"> PLE-PIN-F017
</t>
    </r>
    <r>
      <rPr>
        <b/>
        <sz val="11"/>
        <color rgb="FF000000"/>
        <rFont val="Calibri Light"/>
        <family val="2"/>
        <scheme val="major"/>
      </rPr>
      <t xml:space="preserve">Versión: </t>
    </r>
    <r>
      <rPr>
        <sz val="11"/>
        <color rgb="FF000000"/>
        <rFont val="Calibri Light"/>
        <family val="2"/>
        <scheme val="major"/>
      </rPr>
      <t xml:space="preserve">07
</t>
    </r>
    <r>
      <rPr>
        <b/>
        <sz val="11"/>
        <color rgb="FF000000"/>
        <rFont val="Calibri Light"/>
        <family val="2"/>
        <scheme val="major"/>
      </rPr>
      <t>Vigencia:</t>
    </r>
    <r>
      <rPr>
        <sz val="11"/>
        <color rgb="FF000000"/>
        <rFont val="Calibri Light"/>
        <family val="2"/>
        <scheme val="major"/>
      </rPr>
      <t xml:space="preserve"> 21 de enero de 2025
</t>
    </r>
    <r>
      <rPr>
        <b/>
        <sz val="11"/>
        <color rgb="FF000000"/>
        <rFont val="Calibri Light"/>
        <family val="2"/>
        <scheme val="major"/>
      </rPr>
      <t xml:space="preserve">Caso HOLA: </t>
    </r>
    <r>
      <rPr>
        <sz val="11"/>
        <color rgb="FF000000"/>
        <rFont val="Calibri Light"/>
        <family val="2"/>
        <scheme val="major"/>
      </rPr>
      <t>113317</t>
    </r>
  </si>
  <si>
    <t>VIGENCIA DE LA PLANEACIÓN 2025</t>
  </si>
  <si>
    <t>DEPENDENCIAS ASOCIADAS</t>
  </si>
  <si>
    <t>Subsecretaría de Gestión Local
Dirección para la Gestión del Desarrollo Local</t>
  </si>
  <si>
    <t>CONTROL DE CAMBIOS</t>
  </si>
  <si>
    <t>VERSIÓN</t>
  </si>
  <si>
    <t>FECHA</t>
  </si>
  <si>
    <t>DESCRIPCIÓN DE LA MODIFICACIÓN</t>
  </si>
  <si>
    <t>28 de enero de 2025</t>
  </si>
  <si>
    <t>Publicación del plan de gestión aprobado. Caso HOLA: 115958</t>
  </si>
  <si>
    <t>16 de abril de 20255</t>
  </si>
  <si>
    <t>Para el  I trimestre de la vigencia 2025, el Plan de Gestión del proceso  Acompañamiento  a la Gestion Local alcanzó un nivel de desempeño del 97,43% y del  34,19%  acumulado de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</si>
  <si>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</si>
  <si>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</si>
  <si>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</si>
  <si>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Acompañamiento  a la Gestion Local alcanzó un nivel de desempeño del 99,31% y del 52,00%  acumulado de la vigencia 2025.</t>
  </si>
  <si>
    <t>15 de Octubre de 2025</t>
  </si>
  <si>
    <t xml:space="preserve">Para el  III trimestre de la vigencia 2025, el Plan de Gestión del proceso  Acompañamiento  a la Gestion Local alcanzó un nivel de desempeño del 94,56% y del 72,87%  acumulado de la vigencia 2025. </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</si>
  <si>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</si>
  <si>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</si>
  <si>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</si>
  <si>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</si>
  <si>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</si>
  <si>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</si>
  <si>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</si>
  <si>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</si>
  <si>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</si>
  <si>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</si>
  <si>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</si>
  <si>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</si>
  <si>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</si>
  <si>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</si>
  <si>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</si>
  <si>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</si>
  <si>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</si>
  <si>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</si>
  <si>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</si>
  <si>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</si>
  <si>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</si>
  <si>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</si>
  <si>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</si>
  <si>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</si>
  <si>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</si>
  <si>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</si>
  <si>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</si>
  <si>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</si>
  <si>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</si>
  <si>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</si>
  <si>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</si>
  <si>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</si>
  <si>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</si>
  <si>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</si>
  <si>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</si>
  <si>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</si>
  <si>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Alcanzar 8000 participantes en procesos de formación para el fortalecimiento de la gestión local</t>
  </si>
  <si>
    <t>Gestión</t>
  </si>
  <si>
    <t>Participantes en procesos de formación para el fortalecimiento de la gestión local</t>
  </si>
  <si>
    <t>Número de participantes en procesos de formación para el fortalecimiento de la gestión local</t>
  </si>
  <si>
    <t>5,776 participantes en procesos de Formación 
(Corte: 30 de septiembre de 2024)</t>
  </si>
  <si>
    <t>Suma</t>
  </si>
  <si>
    <t>Eficacia</t>
  </si>
  <si>
    <t>Política 1. Gestión Estratégica del Talento Humano</t>
  </si>
  <si>
    <t>7952 - Fortalecimiento institucional de la gestión local en las localidades de Bogotá D.C.</t>
  </si>
  <si>
    <t>Listados de participantes depurados en procesos de formación para el fortalecimiento de la gestión local</t>
  </si>
  <si>
    <t>Plataforma Teams</t>
  </si>
  <si>
    <t>Subsecretaría de Gestión Local - Escuela de Gobierno Local</t>
  </si>
  <si>
    <t>Febrero: Se realizaron 8 capacitaciones que contaron con la participación de 3.639 personas:
Inducción a la Administración Pública (402 participantes)
Formulación DTS / Cualificación de DTS y fichas ebi 2025- 2028 (650 participantes)
Plataforma Orfeo (713 participantes)
Plataforma CGL (298 participantes)
Ley 1801 de 2016 - Generalidades (440 participantes)
Planes de mejoramiento (365 participantes)
Gestión del CPS en SECOP II (445 participantes)
Los procesos contractuales se cargan en SISPE? (326 participantes)
Marzo: Se realizarón 4 capacitaciones que contaron con la participación de 930 personas:
Inteligencia emocional (248 participantes)
Importancia del PAC en el DC y los FDL (324 participantes)
Power BI (184 participantes)
Segunda Instancia (174 participantes)
Total Trimestre: 4,569 participantes</t>
  </si>
  <si>
    <t>Listados de asistencia</t>
  </si>
  <si>
    <t xml:space="preserve">Durante el II trimestre se capacitaron 3836 participantes en las siguientes temáticas:
Abril: Se realizaron 4 capacitaciones que contaron con la participación de 1,647 personas:
Modelo Integrado de Planeación y Gestión - MIPG (447 participantes)
Ética y cultura (430 participantes)
Autoridades de policía y competencias (177 participantes)
Derechos de petición (593 participantes)
Mayo: Se realizaron 4 capacitaciones que contaron con la participación de 1,241 personas:
Bienestar emocional y productividad (531 participantes)
Gestión Contable en los FDL (204 participantes)
La importancia de la seguridad de la información (232 participantes)
Actuaciones de policía - Espacio Público (274 participantes)
Junio: Se realizaron 3 capacitaciones que contaron con la participación de 948 personas:
Datos abiertos Secop II (277 participantes)
Resiliencia: ¿Cómo levantarse más fuerte? (399 participantes)
Presupuesto Local - Decreto 158 de 2025 Nuevo Manual de Presupuesto FDL (272 participantes)
</t>
  </si>
  <si>
    <t>Julio: Se realizaron 5 capacitaciones que contaron con la participación de 1,571 personas:
Contratación Local - Estudios Previos (515 participantes)
Protocolo aprovechamiento economico Alcaldías Locales (261 participantes)
Nuevos tableros - Centro de Gobierno Local (268 participantes)
¿Cómo prestar un servicio mágico? (385 participantes)
Tableros Obras Locales - Formularios Apex (142participantes)
Agosto:Se realizaron 4 capacitaciones que contaron con la participación de 1,218 personas:
Actuaciones de Policía  - Obras y Urbanismo I (327 participantes)
Contratación Local - Modalidades de contatación (305 participantes)
Herramientas de productividad personal (226 participantes)
Contratación Local - Expediente electrónico Secop II (360 participantes)
Septiembre: Se realizaron 3 capacitaciones que contaron con la participación de 823 personas:
Actuaciones de Policía  - Obras y Urbanismo II (353 participantes)
Contratación Local - Selección Objetiva del Contratista (171 participantes)
Actualización Formulación de Proyectos (299 participantes)
Total del trimestre: 3,612 participantes</t>
  </si>
  <si>
    <t>Se alcanzó un avance de 100,00% sobre el programado de la vigencia.</t>
  </si>
  <si>
    <t>Realizar cuatro (4) informes de análisis en temas de gestión local que incluyan alertas tempranas para las Alcaldías Locales</t>
  </si>
  <si>
    <t>Infomes de análisis  en temas de gestión local que incluyan alertas tempranas para las Alcaldías Locales</t>
  </si>
  <si>
    <t>Número de informes de análisis en temas de gestión local que incluyan alertas tempranas para las Alcaldías Locales realizados</t>
  </si>
  <si>
    <t>3 informes de análisis en temas de gestión local 
(2024)</t>
  </si>
  <si>
    <t>Informes de análisis en temas de gestión local que incluyan alertas tempranas para las Alcaldías Locales</t>
  </si>
  <si>
    <t>Política 15. Seguimiento y evaluación de la gestión institucional</t>
  </si>
  <si>
    <t>Matrices Alcaldías Locales</t>
  </si>
  <si>
    <t>Subsecretaría de Gestión Local - Observatorio de Gestión Local</t>
  </si>
  <si>
    <t>Se realizó un informe de análisis de la gestión local, relacionado con ejecución presupuestal de las Alcaldías Locales a 31 de diciembre de 2024</t>
  </si>
  <si>
    <t>Informe</t>
  </si>
  <si>
    <t>Se realizó un informe de análisis de la gestión local, relacionado con alertas y recomendaciones acerca del estado de los frentes de obra y contratos de las 20 Alcaldías Locales a corte de 3 de junio de 2025</t>
  </si>
  <si>
    <t>Se realizó un informe de análisis de la gestión local, relacionado con alertas y recomendaciones acerca de la ejecución presupuestal de las Alcaldías Locales</t>
  </si>
  <si>
    <t>Se alcanzó un avance del  75,00% acumulado sobre el programado de la vigencia.</t>
  </si>
  <si>
    <t>Realizar 12 informes de seguimiento y recomendaciones a las alcaldías locales y a los Fondos de Desarrollo Local frente a los procesos de ejecución y materialización de las propuestas ciudadanas priorizadas en presupuestos participativos</t>
  </si>
  <si>
    <t>Informes seguimiento y recomendaciones a las alcaldías locales y a los Fondos de Desarrollo Local frente a los procesos de ejecución y materialización de las propuestas ciudadanas priorizadas en presupuestos participativos</t>
  </si>
  <si>
    <t>Número de informes seguimiento y recomendaciones a las alcaldías locales y a los Fondos de Desarrollo Local frente a los procesos de ejecución y materialización de las propuestas ciudadanas priorizadas en presupuestos participativos</t>
  </si>
  <si>
    <t>12 Informes de seguimiento y recomendaciones frente a los procesos de ejecución y materialización de las propuestas ciudadanas priorizadas en los presupuestos participativos
(2024)</t>
  </si>
  <si>
    <t>Informes seguimiento y recomendaciones a las alcaldías locales y a los FDL frente a los procesos de ejecución y materialización de las propuestas ciudadanas priorizadas en presupuestos participativos</t>
  </si>
  <si>
    <t>Informes de seguimiento y recomendaciones a las alcaldías locales y a los FDL frente a los procesos de ejecución y materialización de las propuestas ciudadanas priorizadas en presupuestos participativos</t>
  </si>
  <si>
    <t>Tableros de control del Centro de Gobierno Local</t>
  </si>
  <si>
    <t>Subsecretaría de Gestión Local - Constructores Locales</t>
  </si>
  <si>
    <t>Se elaboró informe de seguimiento y recomendaciones de los meses de enero, febrero y marzo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</si>
  <si>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Informes</t>
  </si>
  <si>
    <t>Se elaboró informe de seguimiento y recomendaciones de los meses de abril y mayo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</si>
  <si>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Se elaboró informes de seguimiento y recomendaciones de los meses de julio, agosto y septiembre con datos y análisis del estado, sectores y localidades asociadas a la ejecución y materialización de iniciativas priorizadas en el marco de los Presupuesto Participativos. Adicionalmente, contiene resumen ejecutivo, balance general, capítulos por localidades, recomendaciones para facilitar la ejecución y resultados para iniciativas de la vigencia 2021, 2022, 2023, 2024 y conclusiones.</t>
  </si>
  <si>
    <t>Se alcanzó un avance de 75,00%  acumulado sobre el programado de la vigencia.</t>
  </si>
  <si>
    <t>Implementar el 100% de la estrategia definida para  materializar las acciones de la Transparencia frente a la gestión de la inversión de las Alcaldías Locales</t>
  </si>
  <si>
    <t>Porcentaje de avance de la estrategia definida para materializar las acciones de  Transparencia frente a la gestión de la inversión de las Alcaldías Locales</t>
  </si>
  <si>
    <t>(Número de acciones desarrolladas de la estrategia a cargo de DGDL/Número de acciones programadas  de la estrategia a cargo de la DGDL)*100</t>
  </si>
  <si>
    <t>N/A</t>
  </si>
  <si>
    <t>Creciente</t>
  </si>
  <si>
    <t>Porcentaje de avance de la estrategia definida para  materializar las acciones de Transparencia frente a la gestión de la inversión de las Alcaldías Locales</t>
  </si>
  <si>
    <t>Política 11. Transparencia, acceso a la información pública y lucha contra la corrupción</t>
  </si>
  <si>
    <t>Matriz de seguimiento al cumplimiento de las acciones planteadas para la estrategia</t>
  </si>
  <si>
    <t>Actas de reunión, Informes, Documentos de orientaciones y otros</t>
  </si>
  <si>
    <r>
      <t>Dirección para la Gestión del Desarrollo Loca</t>
    </r>
    <r>
      <rPr>
        <sz val="11"/>
        <rFont val="Calibri Light"/>
        <family val="2"/>
        <scheme val="major"/>
      </rPr>
      <t>l</t>
    </r>
  </si>
  <si>
    <t>El 11 de febrero de 2025, se expidió la Circular Conjunta 005 de 2025 entre la Veeduría Distrital y la Secretaría Distrital de Gobierno que contiene los Lineamientos para la Rendición de cuentas de las Alcaldías Locales para las vigencias 2025-2028..
En marzo de 2025, se acompañó y fortaleció el proceso de rendición de cuentas, llevando a cabo diversas reuniones con los Equipos Responsables de la Rendición de Cuentas de las Localidades. De igual forma, durante el mes de marzo se desarrollaron tres (3) reuniones entre la Veeduría Distrital, el Instituto Distrital para la Participación y la Acción Comunal – IDPAC y la Secretaría Distrital de Gobierno, para preparar las Jornadas de Fortalecimiento Ciudadano y dar seguimiento a las acciones que implementan las Alcaldías Locales para llevar a cabo las Audiencias Públicas Locales de Rendición de Cuentas.
Así mismo para fortalecer el proceso de Rendición de Cuentas en las localidades, se socializó la Circular 005 de 2025 al Equipo Operativo Local y al Equipo de Políticas Públicas. De igual forma, se realiza una reunión semanal con el Profesional Especializado Grado 24 de la DGDL, para informarle todas las actividades realizadas en el Equipo de Transparencia.</t>
  </si>
  <si>
    <t>Circular, matriz, reporte</t>
  </si>
  <si>
    <t>Se adelantaron el 100% de las acciones programadas para el trimestre y el semestre, de acuerdo con el plan de trabajo, destacándose el avance del 60,3% del seguimiento a la implementación del ejercicio de rendición de cuentas de las 20 alcaldías locales, la realización de las 2 capacitaciones programadas del Programa de capacitación "Transparencia, Integridad y control social en la gestión de lo cotidiano" contando con más de 2300 participantes en los dos espacios y se realizó la actualización del informe mensual de seguimiento a la inversión que se publica en el Centro de Gobierno Local.</t>
  </si>
  <si>
    <t>Acceso CGL, matriz de seguimiento, convocatoria, presentación, asistencias</t>
  </si>
  <si>
    <t>A corte del tercer trimestre de 2025, a partir del seguimiento constante realizado a la rendición de cuentas de las 20 alcaldías locales se alcanzó un avance del 80,67% en el cargue de evidencias de las Audiencias Públicas de Rendición de Cuentas; así mismo se completaron las capacitaciones programadas para el fortalecimiento de capacidades en transparencia de los servidores y colaboradores locales; se avanzó también en la preparación de las auditorías visibles a realizar en el mes de octubre y se iniciaron los evento de control social en articulación con la Secretaría General de la Alcaldía Mayor, donde se adelanto un evento y se tienen programados 17 adicionales para la primera semana de octubre.</t>
  </si>
  <si>
    <t>Asistencias, presentaciones, matriz de seguimiento, acceso CGL, registro fotográfico</t>
  </si>
  <si>
    <t>Se alcanzó un avance de 57,00%  acumulado sobre el programado de la vigencia.</t>
  </si>
  <si>
    <t>Elaborar 4 informes contentivos de diágnostico, gestión, resultados y recomendaciones a la gestión de la inversión local de acuerdo con lo establecido por la Unidad de Gestión y Cumplimiento</t>
  </si>
  <si>
    <t>Informes contentivos de diágnostico, gestión, resultados y recomendaciones a la gestión de la inversión local de acuerdo con lo establecido por la Unidad de Gestión y Cumplimiento</t>
  </si>
  <si>
    <t>Número de informes contentivos de diágnostico, gestión, resultados y recomendaciones a la gestión de la inversión local de acuerdo con lo establecido por la Unidad de Gestión y Cumplimiento</t>
  </si>
  <si>
    <t>Número de informes  contentivos de diágnostico, gestión, resultados y recomendaciones a la gestión de la inversión local de acuerdo con lo establecido por la Unidad de Gestión y Cumplimiento</t>
  </si>
  <si>
    <t>SIPSE, SECOP, BOGDATA, Tableros de Control CGL y Actas de seguimiento a la gestión local</t>
  </si>
  <si>
    <t>Dirección para la Gestión del Desarrollo Local</t>
  </si>
  <si>
    <t>No Programada</t>
  </si>
  <si>
    <t>Durante el mes de junio, se realizó la estructuración y el diligenciamiento del primer informe, el cual incluye un diagnóstico detallado, la gestión adelantada, los principales resultados obtenidos y recomendaciones específicas orientadas a fortalecer la gestión de la inversión local. Estas actividades se llevaron a cabo en cumplimiento de los lineamientos establecidos por la Unidad de Gestión y Cumplimiento, asegurando así la validez y pertinencia de las acciones reportadas. El informe proporciona una visión integral del estado actual de la inversión local, identifica oportunidades de mejora y establece propuestas que buscan optimizar el uso eficiente de los recursos y su impacto en la comunidad.</t>
  </si>
  <si>
    <t>A corte del tercer trimestre de 2025  (II y III trimestre), se han estructurado dos (2) informes contentivos de diagnóstico, gestión, resultados y recomendaciones sobre la gestión de la inversión local, en concordancia con los lineamientos establecidos por la Unidad de Gestión y Cumplimiento.
Los informes incluyen:
Diagnóstico detallado de las acciones desarrolladas.
Descripción de la gestión adelantada, con hitos, actividades clave y responsables.
Principales resultados obtenidos, con énfasis en logros, avances y brechas identificadas.
Recomendaciones específicas orientadas a fortalecer la gestión de la inversión local, con enfoque en eficiencia, efectividad y sostenibilidad.
Alertas tempranas dispuestas para que de forma preventiva los equipos de trabajo local y la Unidad de Gestión, Reacción y Transformación adelanten acciones que transformen y ajusten las situaciones encontradas para tener un mejoramiento integral del desempeño de la gestión del plan de desarrollo local.
Estas actividades se realizaron en cumplimiento estricto de los lineamientos de la Unidad de Gestión, Reacción y Transformación, asegurando la validez, trazabilidad y pertinencia de la información reportada. En consecuencia, los informes ofrecen una visión integral del estado actual de la inversión local, identifican oportunidades de mejora y plantean propuestas para optimizar el uso de los recursos y maximizar su impacto en la comunidad.</t>
  </si>
  <si>
    <t>Se alcanzó un avance de 50,00% acumulado sobre el programado de la vigencia.</t>
  </si>
  <si>
    <t>Implementar 4 programas virtuales (Sharepoint de la comunidad SIPSE) de entrenamiento en materia de SIPSE Local abordando las falencias identificadas en el uso del sistema</t>
  </si>
  <si>
    <t>Programas virtuales de entrenamiento implementados en materia de SIPSE Local abordando las falencias identificadas en el uso del sistema</t>
  </si>
  <si>
    <t>Número de programas virtuales implementados de entrenamiento en materia de SIPSE Local abordando las falencias identificadas en el uso del sistema implementados</t>
  </si>
  <si>
    <t>2 programas virtuales de entrenamiento implementados en materia de SIPSE Local (2024)</t>
  </si>
  <si>
    <t>Número de Programas virtuales implementados en materia de Sipse Local</t>
  </si>
  <si>
    <t>Link de acceso al curso virtual</t>
  </si>
  <si>
    <t>Sharepoint de la comunidad SIPSE Local</t>
  </si>
  <si>
    <t>De acuerdo con la meta planteada, se desarrolló el curso virtual para el Rol de Asignador de Contratación, compuesto de: Objetivos, Definición de ¿Qué es el rol de Asignador de Contratación? Perfil del Asignador, Responsabilidades, Flujos en los que participa. Descripción del Paso a Paso de Navegación en SIPSE para el ROL. Video tutorial para el desarrollo de tareas del Asignador de Contratación, Tips claves para el desarrollo correcto de las tareas del Asignador de Contratación y Rutas para gestionar los posibles errores del Asignador. Y como mejora se incorporó una Evaluación de conocimientos y una Evaluación de la capacitación para tener la retroalimentación clave para mejorar los próximos materiales a desarrollar. Este curso fue revisado, aprobado publicado y divulgado en la Comunidad de Aprendizaje SIPSE Local a todos los miembros de la Comunidad a través de una noticia publicada en la comunidad, la cual es notificada por correo electrónico a 659 usuarios vinculados al SharePoint de la comunidad.</t>
  </si>
  <si>
    <t>Acceso al curso</t>
  </si>
  <si>
    <t>En el tercer trimestre del año, se llevó a cabo el diseño e implementación de  (2) dos  programas virtuales (Sharepoint de la comunidad SIPSE) de entrenamiento en materia de SIPSE Local, abordando las falencias identificadas en el uso del sistema
El primer curso: se desarrollo para el Rol de Abogado,  
El segundo curso: se desarrollo para el Rol de Operador Financiero.
Cada curso contiene contenidos básicos asociados a las caracteristicas especificas del rol, una guia de los flujos y actividaes que debe desarrollar, y los videos tutoriales que muestran el paso a desarrollar por quien ejerza el rol, mostrando tips claves y errores comunes que se deben evitar, todo ello en busca de que los usuarios cada vez mas se capaciten de manera autonoma y puedan consultar el material de forma asincrónica en todo momento como apoyo a su labor cotidiana.</t>
  </si>
  <si>
    <t>Link de acceso</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</si>
  <si>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</si>
  <si>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</si>
  <si>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</si>
  <si>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</si>
  <si>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</si>
  <si>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</si>
  <si>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</si>
  <si>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</si>
  <si>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Constante</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</si>
  <si>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</si>
  <si>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</si>
  <si>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</si>
  <si>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</si>
  <si>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</si>
  <si>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</si>
  <si>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</si>
  <si>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Subsecretaría de Gestión Local: calificación  83%                                                                                                                         Reporte consumo de papel: Información al día con corte a 30 de mayo de 2025.
Impresiones: Presenta una disminución en las impresiones del 4,9% en comparación con el periodo enero-mayo 2024.
Participación en actividades: Participación promedio 23 personas
Circular 26: de 74 personas de la dependencia participaron 15 persona. 
Economía circular:de 74 personas de la dependencia nadie participaron 9 personas
Semana ambiental: 74 personas de la dependencia participaron 45 personas. 
Campaña puesto a puesto: reciben puntuación máxima por su participación.
Adopta tu punto ecológico: En las inspecciones efectuados el 06 de mayo y 13 de junio se identificó mezcla en dos de tres contenedores.
Socialización Sistema de Gestión Ambiental: de 74 personas de la dependencia participaron 30 personas.
Indicadores de agua y energía: De acuerdo con reporte con corte a 30 de mayo de 2025 presentado en Comité Institucional de Gestión y Desempeño se van cumpliendo las meta de consumo de agua 1m3 y energía 38 kw/h          
Dirección para la gestión de desarrollo  Local: calificación  80%                                                                                                            Reporte consumo de papel: Información al día con corte a 30 de mayo de 2025.
Impresiones: Presenta una disminución en las impresiones del 4,9 % en comparación con el periodo enero-mayo 2024.
Participación en actividades: Promedio de participación de 8 personas
Circular 26 : de 60 personas de la dependencia participaron 6 personas.
Economía circular:de 60 personas de la dependencia participaron 1 personas.
Semana ambiental: de 60 personas de la dependencia participaron 17 personas
Campaña puesto a puesto: reciben puntuación máxima por su participación.
Adopta tu punto ecológico: En las inspecciones efectuados el 06 de mayo y 13 de junio se identificó mezcla en tres de tres contenedores. 
Socialización Sistema de Gestión Ambiental: de 60 personas de la dependencia participaron 46 personas.
Indicadores de agua y energía: De acuerdo con reporte con corte a 30 de mayo de 2025 presentado en Comité Institucional de Gestión y Desempeño se van cumpliendo las meta de consumo de agua 1m3 y energía 38 kw/h </t>
  </si>
  <si>
    <t>Reporte realizado por la OAP - Gestión ambiental el día 07-07-2025 a traves de correo electrónico.</t>
  </si>
  <si>
    <t>Se alcanzó un avance de 50,89%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</si>
  <si>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</si>
  <si>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</si>
  <si>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</si>
  <si>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</si>
  <si>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</si>
  <si>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</si>
  <si>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</si>
  <si>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</si>
  <si>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</si>
  <si>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</si>
  <si>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1 de 1 documentos programados para el periodo.</t>
  </si>
  <si>
    <t>Reporte OAP-SG actualización documental por proceso</t>
  </si>
  <si>
    <t>Se cumplio al 100% con la programación de los documentos a actualizar de acuerdo a la programación trim</t>
  </si>
  <si>
    <t>Reporte realizado por la OAP - Gestión por Procesos el día 03-07-2025 a traves de correo electrónico.</t>
  </si>
  <si>
    <t xml:space="preserve">Segun reporte de la Oficina Asesora de Planeacion del grupo de Sistema de Gestion . Segun alcance dado al reporte de cumplimiento de la meta  </t>
  </si>
  <si>
    <t>Reporte del Grupo de Sistema de Gestion  OAP</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</si>
  <si>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</si>
  <si>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</si>
  <si>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</si>
  <si>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</si>
  <si>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</si>
  <si>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</si>
  <si>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dirigidas al personal de planta y contratistas para el fortalecimiento del Modelo Integrado de Planeación y Gestión. </t>
  </si>
  <si>
    <t>Listado de asistencia y grabación de la reunión</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</si>
  <si>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</si>
  <si>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</si>
  <si>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</si>
  <si>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</si>
  <si>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</si>
  <si>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</si>
  <si>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</si>
  <si>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</si>
  <si>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</si>
  <si>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</si>
  <si>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10 de 10 requerimientos ciudadanos asignados a las dependencias de nivel central con corte a 31 de diciembre de 2024 registradas y tipificadas como Derechos de Petición en el aplicativo Bogotá te Escucha y gestor documental ORFEO.
Corresponde a la Subsecretaría de Gestión Local y a la Dirección para la Gestión del Desarrollo Local.</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</si>
  <si>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</si>
  <si>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</si>
  <si>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</si>
  <si>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</si>
  <si>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</si>
  <si>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</si>
  <si>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</si>
  <si>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</si>
  <si>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31 de 47 de los requerimientos tipificados como derecho de petición ciudadano en los aplicativos Bogotá Te Escucha y ORFEO asignados.
Corresponde a la Subsecretaría de Gestión Local y a la Dirección para la Gestión del Desarrollo Local.</t>
  </si>
  <si>
    <t>SGL: Se gestionó oportunamente 14 de 19 solicitudes registradas.
DGDL: Se gestionó 34 de 39 solicitudes registradas.</t>
  </si>
  <si>
    <t>Reporte realizado por la SGI-SAC el día 08-07-2025 a travpes de memorando 20254600258433</t>
  </si>
  <si>
    <t xml:space="preserve">Segun reporte de la Oficina de atencion a la ciudadania de los requerimientos  que se tipifiquen como derecho de petición ciudadano en los aplicativos Bogotá Te Escucha y  ORFEO,  Gestion local y Subsecretaria de Gestion Local </t>
  </si>
  <si>
    <t>Radicado No. 20254600383923
Fecha: 07-10-2025</t>
  </si>
  <si>
    <t>Se alcanzó un avance de 57,24%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</si>
  <si>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</si>
  <si>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</si>
  <si>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</si>
  <si>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</si>
  <si>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</si>
  <si>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</si>
  <si>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</si>
  <si>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SGL:Entregaron la matriz de activos y tiene el visto bueno del jefe.
DGDL: Entregaron la matriz de activos y tiene el visto bueno del jefe</t>
  </si>
  <si>
    <t>Reporte realizado por la SGI-SAC el día 02-07-2025 a travpes de memorando 20254400249683_x000D_</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</si>
  <si>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</si>
  <si>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</si>
  <si>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</si>
  <si>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</si>
  <si>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</si>
  <si>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</si>
  <si>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0,00% sobre el programado de la vigencia.
Meta No Programada para los Trimestres I, II y III de 2025.</t>
  </si>
  <si>
    <t>Total metas transversales (20%)</t>
  </si>
  <si>
    <t xml:space="preserve">Total plan de gestión </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</si>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</sst>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8" tint="-0.249977111117893"/>
      <name val="Calibri Light"/>
      <family val="2"/>
      <scheme val="major"/>
    </font>
    <font>
      <sz val="11"/>
      <color theme="8" tint="-0.249977111117893"/>
      <name val="Calibri Light"/>
      <family val="2"/>
    </font>
    <font>
      <b/>
      <sz val="11"/>
      <color rgb="FF000000"/>
      <name val="Calibri Light"/>
      <family val="2"/>
      <scheme val="major"/>
    </font>
    <font>
      <sz val="11"/>
      <color rgb="FF000000"/>
      <name val="Calibri Light"/>
      <family val="2"/>
      <scheme val="major"/>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9" fontId="4" fillId="0" borderId="0" applyFont="0" applyFill="0" applyBorder="0" applyAlignment="0" applyProtection="0"/>
  </cellStyleXfs>
  <cellXfs count="17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1" fontId="1" fillId="0" borderId="1" xfId="1"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0" xfId="0" applyFont="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9" fontId="15" fillId="9" borderId="1" xfId="0" applyNumberFormat="1" applyFont="1" applyFill="1" applyBorder="1" applyAlignment="1">
      <alignment horizontal="center"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0" fontId="1" fillId="0" borderId="1" xfId="0" applyFont="1" applyBorder="1" applyAlignment="1">
      <alignment horizontal="right" vertical="center" wrapText="1"/>
    </xf>
    <xf numFmtId="9" fontId="1" fillId="0" borderId="1" xfId="1" applyFont="1" applyBorder="1" applyAlignment="1">
      <alignment horizontal="right" vertical="center" wrapText="1"/>
    </xf>
    <xf numFmtId="0" fontId="5" fillId="0" borderId="1" xfId="0" applyFont="1" applyBorder="1" applyAlignment="1">
      <alignment horizontal="right" vertical="center" wrapText="1"/>
    </xf>
    <xf numFmtId="0" fontId="15" fillId="0" borderId="1" xfId="0" applyFont="1" applyBorder="1" applyAlignment="1">
      <alignment horizontal="right" vertical="center" wrapText="1"/>
    </xf>
    <xf numFmtId="1"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9" fillId="0" borderId="1" xfId="0" applyFont="1" applyBorder="1" applyAlignment="1">
      <alignment wrapText="1"/>
    </xf>
    <xf numFmtId="0" fontId="19" fillId="0" borderId="3" xfId="0" applyFont="1" applyBorder="1" applyAlignment="1">
      <alignment vertical="center" wrapText="1"/>
    </xf>
    <xf numFmtId="0" fontId="19" fillId="0" borderId="1" xfId="0" applyFont="1" applyBorder="1" applyAlignment="1">
      <alignment horizontal="right" vertical="center" wrapText="1"/>
    </xf>
    <xf numFmtId="0" fontId="19" fillId="0" borderId="1" xfId="0" applyFont="1" applyBorder="1" applyAlignment="1">
      <alignment vertical="center" wrapText="1"/>
    </xf>
    <xf numFmtId="0" fontId="19" fillId="0" borderId="1" xfId="0" applyFont="1" applyBorder="1" applyAlignment="1">
      <alignment vertical="top" wrapText="1"/>
    </xf>
    <xf numFmtId="164" fontId="1" fillId="0" borderId="1" xfId="0"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64" fontId="5" fillId="9" borderId="1" xfId="0" applyNumberFormat="1" applyFont="1" applyFill="1" applyBorder="1" applyAlignment="1" applyProtection="1">
      <alignment horizontal="right" vertical="center" wrapText="1"/>
      <protection locked="0"/>
    </xf>
    <xf numFmtId="165" fontId="5" fillId="9" borderId="1" xfId="0" applyNumberFormat="1" applyFont="1" applyFill="1" applyBorder="1" applyAlignment="1" applyProtection="1">
      <alignment horizontal="right" vertical="center" wrapText="1"/>
      <protection locked="0"/>
    </xf>
    <xf numFmtId="1" fontId="5" fillId="9" borderId="1" xfId="0" applyNumberFormat="1" applyFont="1" applyFill="1" applyBorder="1" applyAlignment="1" applyProtection="1">
      <alignment horizontal="right" vertical="center" wrapText="1"/>
      <protection locked="0"/>
    </xf>
    <xf numFmtId="1" fontId="15" fillId="0" borderId="1" xfId="0" applyNumberFormat="1" applyFont="1" applyBorder="1" applyAlignment="1">
      <alignment horizontal="right" vertical="center" wrapText="1"/>
    </xf>
    <xf numFmtId="0" fontId="1" fillId="0" borderId="1" xfId="0" applyFont="1" applyBorder="1" applyAlignment="1">
      <alignment vertical="center" wrapText="1"/>
    </xf>
    <xf numFmtId="10" fontId="1" fillId="0" borderId="1" xfId="0" applyNumberFormat="1" applyFont="1" applyBorder="1" applyAlignment="1">
      <alignment vertical="center" wrapText="1"/>
    </xf>
    <xf numFmtId="9" fontId="1" fillId="0" borderId="1" xfId="1" applyFont="1" applyBorder="1" applyAlignment="1">
      <alignment vertical="center" wrapText="1"/>
    </xf>
    <xf numFmtId="164" fontId="3" fillId="0" borderId="1" xfId="0" applyNumberFormat="1" applyFont="1" applyBorder="1" applyAlignment="1">
      <alignment vertical="center" wrapText="1"/>
    </xf>
    <xf numFmtId="10" fontId="7" fillId="3" borderId="1" xfId="1" applyNumberFormat="1" applyFont="1" applyFill="1" applyBorder="1" applyAlignment="1">
      <alignment wrapText="1"/>
    </xf>
    <xf numFmtId="0" fontId="5" fillId="0" borderId="1" xfId="0" applyFont="1" applyBorder="1" applyAlignment="1">
      <alignment vertical="center" wrapText="1"/>
    </xf>
    <xf numFmtId="164" fontId="5" fillId="0" borderId="1" xfId="0" applyNumberFormat="1" applyFont="1" applyBorder="1" applyAlignment="1">
      <alignment vertical="center" wrapText="1"/>
    </xf>
    <xf numFmtId="10" fontId="5" fillId="0" borderId="1" xfId="0" applyNumberFormat="1" applyFont="1" applyBorder="1" applyAlignment="1">
      <alignment vertical="center" wrapText="1"/>
    </xf>
    <xf numFmtId="9" fontId="5" fillId="0" borderId="1" xfId="0" applyNumberFormat="1" applyFont="1" applyBorder="1" applyAlignment="1">
      <alignment vertical="center" wrapText="1"/>
    </xf>
    <xf numFmtId="165" fontId="5" fillId="0" borderId="1" xfId="0" applyNumberFormat="1" applyFont="1" applyBorder="1" applyAlignment="1">
      <alignment vertical="center" wrapText="1"/>
    </xf>
    <xf numFmtId="0" fontId="15" fillId="0" borderId="1" xfId="0" applyFont="1" applyBorder="1" applyAlignment="1">
      <alignment vertical="center" wrapText="1"/>
    </xf>
    <xf numFmtId="10" fontId="9" fillId="2" borderId="14" xfId="0" applyNumberFormat="1" applyFont="1" applyFill="1" applyBorder="1" applyAlignment="1">
      <alignment horizontal="right" wrapText="1"/>
    </xf>
    <xf numFmtId="9" fontId="8" fillId="2" borderId="2" xfId="1" applyFont="1" applyFill="1" applyBorder="1" applyAlignment="1">
      <alignment horizontal="right" wrapText="1"/>
    </xf>
    <xf numFmtId="0" fontId="8" fillId="2" borderId="3" xfId="0" applyFont="1" applyFill="1" applyBorder="1" applyAlignment="1">
      <alignment wrapText="1"/>
    </xf>
    <xf numFmtId="10" fontId="7" fillId="3" borderId="1" xfId="0" applyNumberFormat="1" applyFont="1" applyFill="1" applyBorder="1" applyAlignment="1">
      <alignment horizontal="right" vertical="center" wrapText="1"/>
    </xf>
    <xf numFmtId="10" fontId="7" fillId="3" borderId="14" xfId="0" applyNumberFormat="1" applyFont="1" applyFill="1" applyBorder="1" applyAlignment="1">
      <alignment horizontal="right" vertical="center" wrapText="1"/>
    </xf>
    <xf numFmtId="9" fontId="10" fillId="3" borderId="2" xfId="0" applyNumberFormat="1" applyFont="1" applyFill="1" applyBorder="1" applyAlignment="1">
      <alignment wrapText="1"/>
    </xf>
    <xf numFmtId="0" fontId="6" fillId="3" borderId="3" xfId="0" applyFont="1" applyFill="1" applyBorder="1" applyAlignment="1">
      <alignment wrapText="1"/>
    </xf>
    <xf numFmtId="10" fontId="5" fillId="0" borderId="11" xfId="0" applyNumberFormat="1" applyFont="1" applyBorder="1" applyAlignment="1">
      <alignment vertical="center" wrapText="1"/>
    </xf>
    <xf numFmtId="10" fontId="9" fillId="2" borderId="15" xfId="0" applyNumberFormat="1" applyFont="1" applyFill="1" applyBorder="1" applyAlignment="1">
      <alignment horizontal="right" wrapText="1"/>
    </xf>
    <xf numFmtId="1" fontId="5" fillId="0" borderId="1" xfId="0" applyNumberFormat="1" applyFont="1" applyBorder="1" applyAlignment="1">
      <alignment vertical="center" wrapText="1"/>
    </xf>
    <xf numFmtId="0" fontId="2" fillId="3" borderId="3" xfId="0" applyFont="1" applyFill="1" applyBorder="1" applyAlignment="1">
      <alignment horizontal="center" vertical="center" wrapText="1"/>
    </xf>
    <xf numFmtId="165" fontId="5" fillId="0" borderId="1"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0" fontId="5" fillId="0" borderId="1" xfId="0" applyFont="1" applyBorder="1" applyAlignment="1">
      <alignment horizontal="justify" vertical="top" wrapText="1"/>
    </xf>
    <xf numFmtId="165"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0" fontId="1" fillId="9"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9" fontId="1" fillId="0" borderId="1" xfId="0" applyNumberFormat="1" applyFont="1" applyBorder="1" applyAlignment="1">
      <alignment horizontal="right" vertical="center" wrapText="1"/>
    </xf>
    <xf numFmtId="1" fontId="18" fillId="0" borderId="1" xfId="0" applyNumberFormat="1" applyFont="1" applyBorder="1" applyAlignment="1">
      <alignment vertical="center" wrapText="1"/>
    </xf>
    <xf numFmtId="0" fontId="1" fillId="9" borderId="16"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8"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left" vertical="center" wrapText="1"/>
    </xf>
    <xf numFmtId="0" fontId="1" fillId="0" borderId="14" xfId="0" applyFont="1" applyBorder="1" applyAlignment="1">
      <alignment horizontal="center" vertical="center" wrapText="1"/>
    </xf>
    <xf numFmtId="0" fontId="2" fillId="3" borderId="1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 fillId="9" borderId="14"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309569</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my.sharepoint.com/Users/USUARIO/Documents/JACD/INFORMES%20GESTION/INFORME%20AVANCE%20METAS%20PLAN%20GESTION%20JACD-%203R%20TRIMESTR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0"/>
  <sheetViews>
    <sheetView tabSelected="1" topLeftCell="G1" zoomScale="90" zoomScaleNormal="90" workbookViewId="0">
      <selection activeCell="Q4" sqref="Q4"/>
    </sheetView>
  </sheetViews>
  <sheetFormatPr defaultColWidth="10.85546875" defaultRowHeight="15"/>
  <cols>
    <col min="1" max="1" width="4.140625" style="1" customWidth="1"/>
    <col min="2" max="2" width="25.42578125" style="1" customWidth="1"/>
    <col min="3" max="3" width="12.7109375" style="1" customWidth="1"/>
    <col min="4" max="4" width="44.28515625" style="1" bestFit="1" customWidth="1"/>
    <col min="5" max="5" width="10.85546875" style="1" customWidth="1"/>
    <col min="6" max="6" width="24.42578125" style="1" customWidth="1"/>
    <col min="7" max="7" width="23.42578125" style="1" customWidth="1"/>
    <col min="8" max="8" width="18.85546875" style="1" customWidth="1"/>
    <col min="9" max="9" width="18.42578125" style="1" customWidth="1"/>
    <col min="10" max="10" width="19.85546875" style="1" customWidth="1"/>
    <col min="11" max="14" width="7.28515625" style="1" customWidth="1"/>
    <col min="15" max="15" width="22.42578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5" s="31" customFormat="1" ht="70.5" customHeight="1">
      <c r="A1" s="152" t="s">
        <v>0</v>
      </c>
      <c r="B1" s="153"/>
      <c r="C1" s="153"/>
      <c r="D1" s="153"/>
      <c r="E1" s="153"/>
      <c r="F1" s="153"/>
      <c r="G1" s="153"/>
      <c r="H1" s="153"/>
      <c r="I1" s="153"/>
      <c r="J1" s="153"/>
      <c r="K1" s="154" t="s">
        <v>1</v>
      </c>
      <c r="L1" s="155"/>
      <c r="M1" s="155"/>
      <c r="N1" s="155"/>
      <c r="O1" s="155"/>
    </row>
    <row r="2" spans="1:45" s="33" customFormat="1" ht="23.45" customHeight="1">
      <c r="A2" s="157" t="s">
        <v>2</v>
      </c>
      <c r="B2" s="158"/>
      <c r="C2" s="158"/>
      <c r="D2" s="158"/>
      <c r="E2" s="158"/>
      <c r="F2" s="158"/>
      <c r="G2" s="158"/>
      <c r="H2" s="158"/>
      <c r="I2" s="158"/>
      <c r="J2" s="158"/>
      <c r="K2" s="32"/>
      <c r="L2" s="32"/>
      <c r="M2" s="32"/>
      <c r="N2" s="32"/>
      <c r="O2" s="32"/>
    </row>
    <row r="3" spans="1:45" s="31" customFormat="1"/>
    <row r="4" spans="1:45" s="31" customFormat="1" ht="29.1" customHeight="1">
      <c r="A4" s="161" t="s">
        <v>3</v>
      </c>
      <c r="B4" s="161"/>
      <c r="C4" s="161"/>
      <c r="D4" s="160" t="s">
        <v>4</v>
      </c>
      <c r="E4" s="162" t="s">
        <v>5</v>
      </c>
      <c r="F4" s="162"/>
      <c r="G4" s="162"/>
      <c r="H4" s="162"/>
      <c r="I4" s="162"/>
      <c r="J4" s="163"/>
    </row>
    <row r="5" spans="1:45" s="31" customFormat="1" ht="15" customHeight="1">
      <c r="A5" s="161"/>
      <c r="B5" s="161"/>
      <c r="C5" s="161"/>
      <c r="D5" s="160"/>
      <c r="E5" s="107" t="s">
        <v>6</v>
      </c>
      <c r="F5" s="2" t="s">
        <v>7</v>
      </c>
      <c r="G5" s="164" t="s">
        <v>8</v>
      </c>
      <c r="H5" s="162"/>
      <c r="I5" s="162"/>
      <c r="J5" s="163"/>
    </row>
    <row r="6" spans="1:45" s="31" customFormat="1" ht="16.5">
      <c r="A6" s="161"/>
      <c r="B6" s="161"/>
      <c r="C6" s="161"/>
      <c r="D6" s="160"/>
      <c r="E6" s="113">
        <v>1</v>
      </c>
      <c r="F6" s="34" t="s">
        <v>9</v>
      </c>
      <c r="G6" s="165" t="s">
        <v>10</v>
      </c>
      <c r="H6" s="165"/>
      <c r="I6" s="165"/>
      <c r="J6" s="165"/>
    </row>
    <row r="7" spans="1:45" s="31" customFormat="1" ht="48.75" customHeight="1">
      <c r="A7" s="161"/>
      <c r="B7" s="161"/>
      <c r="C7" s="161"/>
      <c r="D7" s="160"/>
      <c r="E7" s="113">
        <v>2</v>
      </c>
      <c r="F7" s="34" t="s">
        <v>11</v>
      </c>
      <c r="G7" s="165" t="s">
        <v>12</v>
      </c>
      <c r="H7" s="165"/>
      <c r="I7" s="165"/>
      <c r="J7" s="165"/>
    </row>
    <row r="8" spans="1:45" s="31" customFormat="1" ht="54.75" customHeight="1">
      <c r="A8" s="161"/>
      <c r="B8" s="161"/>
      <c r="C8" s="161"/>
      <c r="D8" s="160"/>
      <c r="E8" s="113">
        <v>3</v>
      </c>
      <c r="F8" s="34" t="s">
        <v>13</v>
      </c>
      <c r="G8" s="165" t="s">
        <v>14</v>
      </c>
      <c r="H8" s="165"/>
      <c r="I8" s="165"/>
      <c r="J8" s="165"/>
    </row>
    <row r="9" spans="1:45" s="31" customFormat="1" ht="54.75" customHeight="1">
      <c r="A9" s="161"/>
      <c r="B9" s="161"/>
      <c r="C9" s="161"/>
      <c r="D9" s="160"/>
      <c r="E9" s="115">
        <v>4</v>
      </c>
      <c r="F9" s="116" t="s">
        <v>15</v>
      </c>
      <c r="G9" s="159" t="s">
        <v>16</v>
      </c>
      <c r="H9" s="159"/>
      <c r="I9" s="159"/>
      <c r="J9" s="159"/>
    </row>
    <row r="10" spans="1:45" s="31" customFormat="1" ht="50.25" customHeight="1">
      <c r="A10" s="161"/>
      <c r="B10" s="161"/>
      <c r="C10" s="161"/>
      <c r="D10" s="160"/>
      <c r="E10" s="119">
        <v>5</v>
      </c>
      <c r="F10" s="114" t="s">
        <v>17</v>
      </c>
      <c r="G10" s="169" t="s">
        <v>18</v>
      </c>
      <c r="H10" s="169"/>
      <c r="I10" s="169"/>
      <c r="J10" s="169"/>
    </row>
    <row r="11" spans="1:45" s="31" customFormat="1"/>
    <row r="12" spans="1:45" ht="14.45" customHeight="1">
      <c r="A12" s="151" t="s">
        <v>19</v>
      </c>
      <c r="B12" s="151"/>
      <c r="C12" s="151" t="s">
        <v>20</v>
      </c>
      <c r="D12" s="151"/>
      <c r="E12" s="151"/>
      <c r="F12" s="156" t="s">
        <v>21</v>
      </c>
      <c r="G12" s="156"/>
      <c r="H12" s="156"/>
      <c r="I12" s="156"/>
      <c r="J12" s="156"/>
      <c r="K12" s="156"/>
      <c r="L12" s="156"/>
      <c r="M12" s="156"/>
      <c r="N12" s="156"/>
      <c r="O12" s="156"/>
      <c r="P12" s="156"/>
      <c r="Q12" s="166" t="s">
        <v>22</v>
      </c>
      <c r="R12" s="166" t="s">
        <v>23</v>
      </c>
      <c r="S12" s="151" t="s">
        <v>24</v>
      </c>
      <c r="T12" s="151"/>
      <c r="U12" s="151"/>
      <c r="V12" s="121" t="s">
        <v>25</v>
      </c>
      <c r="W12" s="122"/>
      <c r="X12" s="122"/>
      <c r="Y12" s="122"/>
      <c r="Z12" s="123"/>
      <c r="AA12" s="127" t="s">
        <v>26</v>
      </c>
      <c r="AB12" s="128"/>
      <c r="AC12" s="128"/>
      <c r="AD12" s="128"/>
      <c r="AE12" s="129"/>
      <c r="AF12" s="133" t="s">
        <v>27</v>
      </c>
      <c r="AG12" s="134"/>
      <c r="AH12" s="134"/>
      <c r="AI12" s="134"/>
      <c r="AJ12" s="135"/>
      <c r="AK12" s="139" t="s">
        <v>28</v>
      </c>
      <c r="AL12" s="140"/>
      <c r="AM12" s="140"/>
      <c r="AN12" s="140"/>
      <c r="AO12" s="141"/>
      <c r="AP12" s="145" t="s">
        <v>29</v>
      </c>
      <c r="AQ12" s="146"/>
      <c r="AR12" s="146"/>
      <c r="AS12" s="147"/>
    </row>
    <row r="13" spans="1:45" ht="14.45" customHeight="1">
      <c r="A13" s="151"/>
      <c r="B13" s="151"/>
      <c r="C13" s="151"/>
      <c r="D13" s="151"/>
      <c r="E13" s="151"/>
      <c r="F13" s="156"/>
      <c r="G13" s="156"/>
      <c r="H13" s="156"/>
      <c r="I13" s="156"/>
      <c r="J13" s="156"/>
      <c r="K13" s="156"/>
      <c r="L13" s="156"/>
      <c r="M13" s="156"/>
      <c r="N13" s="156"/>
      <c r="O13" s="156"/>
      <c r="P13" s="156"/>
      <c r="Q13" s="167"/>
      <c r="R13" s="167"/>
      <c r="S13" s="151"/>
      <c r="T13" s="151"/>
      <c r="U13" s="151"/>
      <c r="V13" s="124"/>
      <c r="W13" s="125"/>
      <c r="X13" s="125"/>
      <c r="Y13" s="125"/>
      <c r="Z13" s="126"/>
      <c r="AA13" s="130"/>
      <c r="AB13" s="131"/>
      <c r="AC13" s="131"/>
      <c r="AD13" s="131"/>
      <c r="AE13" s="132"/>
      <c r="AF13" s="136"/>
      <c r="AG13" s="137"/>
      <c r="AH13" s="137"/>
      <c r="AI13" s="137"/>
      <c r="AJ13" s="138"/>
      <c r="AK13" s="142"/>
      <c r="AL13" s="143"/>
      <c r="AM13" s="143"/>
      <c r="AN13" s="143"/>
      <c r="AO13" s="144"/>
      <c r="AP13" s="148"/>
      <c r="AQ13" s="149"/>
      <c r="AR13" s="149"/>
      <c r="AS13" s="150"/>
    </row>
    <row r="14" spans="1:45" ht="50.25">
      <c r="A14" s="2" t="s">
        <v>30</v>
      </c>
      <c r="B14" s="2" t="s">
        <v>31</v>
      </c>
      <c r="C14" s="2" t="s">
        <v>32</v>
      </c>
      <c r="D14" s="2" t="s">
        <v>33</v>
      </c>
      <c r="E14" s="2" t="s">
        <v>34</v>
      </c>
      <c r="F14" s="18" t="s">
        <v>35</v>
      </c>
      <c r="G14" s="18" t="s">
        <v>36</v>
      </c>
      <c r="H14" s="18" t="s">
        <v>37</v>
      </c>
      <c r="I14" s="18" t="s">
        <v>38</v>
      </c>
      <c r="J14" s="18" t="s">
        <v>39</v>
      </c>
      <c r="K14" s="18" t="s">
        <v>40</v>
      </c>
      <c r="L14" s="18" t="s">
        <v>41</v>
      </c>
      <c r="M14" s="18" t="s">
        <v>42</v>
      </c>
      <c r="N14" s="18" t="s">
        <v>43</v>
      </c>
      <c r="O14" s="18" t="s">
        <v>44</v>
      </c>
      <c r="P14" s="18" t="s">
        <v>45</v>
      </c>
      <c r="Q14" s="168"/>
      <c r="R14" s="168"/>
      <c r="S14" s="2" t="s">
        <v>46</v>
      </c>
      <c r="T14" s="2" t="s">
        <v>47</v>
      </c>
      <c r="U14" s="2" t="s">
        <v>48</v>
      </c>
      <c r="V14" s="3" t="s">
        <v>49</v>
      </c>
      <c r="W14" s="3" t="s">
        <v>50</v>
      </c>
      <c r="X14" s="3" t="s">
        <v>51</v>
      </c>
      <c r="Y14" s="3" t="s">
        <v>52</v>
      </c>
      <c r="Z14" s="3" t="s">
        <v>53</v>
      </c>
      <c r="AA14" s="21" t="s">
        <v>49</v>
      </c>
      <c r="AB14" s="21" t="s">
        <v>50</v>
      </c>
      <c r="AC14" s="21" t="s">
        <v>51</v>
      </c>
      <c r="AD14" s="21" t="s">
        <v>52</v>
      </c>
      <c r="AE14" s="21" t="s">
        <v>53</v>
      </c>
      <c r="AF14" s="22" t="s">
        <v>49</v>
      </c>
      <c r="AG14" s="22" t="s">
        <v>50</v>
      </c>
      <c r="AH14" s="22" t="s">
        <v>51</v>
      </c>
      <c r="AI14" s="22" t="s">
        <v>52</v>
      </c>
      <c r="AJ14" s="22" t="s">
        <v>53</v>
      </c>
      <c r="AK14" s="23" t="s">
        <v>49</v>
      </c>
      <c r="AL14" s="23" t="s">
        <v>50</v>
      </c>
      <c r="AM14" s="23" t="s">
        <v>51</v>
      </c>
      <c r="AN14" s="23" t="s">
        <v>52</v>
      </c>
      <c r="AO14" s="23" t="s">
        <v>53</v>
      </c>
      <c r="AP14" s="4" t="s">
        <v>49</v>
      </c>
      <c r="AQ14" s="4" t="s">
        <v>50</v>
      </c>
      <c r="AR14" s="4" t="s">
        <v>51</v>
      </c>
      <c r="AS14" s="4" t="s">
        <v>52</v>
      </c>
    </row>
    <row r="15" spans="1:45" s="26" customFormat="1" ht="256.5" customHeight="1">
      <c r="A15" s="20">
        <v>4</v>
      </c>
      <c r="B15" s="19" t="s">
        <v>54</v>
      </c>
      <c r="C15" s="20">
        <v>1</v>
      </c>
      <c r="D15" s="19" t="s">
        <v>55</v>
      </c>
      <c r="E15" s="19" t="s">
        <v>56</v>
      </c>
      <c r="F15" s="19" t="s">
        <v>57</v>
      </c>
      <c r="G15" s="19" t="s">
        <v>58</v>
      </c>
      <c r="H15" s="27" t="s">
        <v>59</v>
      </c>
      <c r="I15" s="19" t="s">
        <v>60</v>
      </c>
      <c r="J15" s="19" t="s">
        <v>58</v>
      </c>
      <c r="K15" s="37">
        <v>1700</v>
      </c>
      <c r="L15" s="37">
        <v>2700</v>
      </c>
      <c r="M15" s="37">
        <v>2700</v>
      </c>
      <c r="N15" s="37">
        <v>900</v>
      </c>
      <c r="O15" s="37">
        <f>K15+L15+M15+N15</f>
        <v>8000</v>
      </c>
      <c r="P15" s="19" t="s">
        <v>61</v>
      </c>
      <c r="Q15" s="19" t="s">
        <v>62</v>
      </c>
      <c r="R15" s="19" t="s">
        <v>63</v>
      </c>
      <c r="S15" s="19" t="s">
        <v>64</v>
      </c>
      <c r="T15" s="19" t="s">
        <v>65</v>
      </c>
      <c r="U15" s="19" t="s">
        <v>66</v>
      </c>
      <c r="V15" s="70">
        <f t="shared" ref="V15:V25" si="0">K15</f>
        <v>1700</v>
      </c>
      <c r="W15" s="74">
        <v>4569</v>
      </c>
      <c r="X15" s="64">
        <f>IFERROR(IF(W15/V15&gt;100%,100%,W15/V15),0)</f>
        <v>1</v>
      </c>
      <c r="Y15" s="72" t="s">
        <v>67</v>
      </c>
      <c r="Z15" s="73" t="s">
        <v>68</v>
      </c>
      <c r="AA15" s="70">
        <f t="shared" ref="AA15:AB20" si="1">L15</f>
        <v>2700</v>
      </c>
      <c r="AB15" s="111">
        <v>3836</v>
      </c>
      <c r="AC15" s="64">
        <f>IFERROR(IF(AB15/AA15&gt;100%,100%,AB15/AA15),0)</f>
        <v>1</v>
      </c>
      <c r="AD15" s="19" t="s">
        <v>69</v>
      </c>
      <c r="AE15" s="19" t="s">
        <v>68</v>
      </c>
      <c r="AF15" s="70">
        <f t="shared" ref="AF15:AF20" si="2">M15</f>
        <v>2700</v>
      </c>
      <c r="AG15" s="66">
        <v>3612</v>
      </c>
      <c r="AH15" s="64">
        <f>IFERROR(IF(AG15/AF15&gt;100%,100%,AG15/AF15),0)</f>
        <v>1</v>
      </c>
      <c r="AI15" s="19" t="s">
        <v>70</v>
      </c>
      <c r="AJ15" s="19" t="s">
        <v>68</v>
      </c>
      <c r="AK15" s="70">
        <f t="shared" ref="AK15:AK20" si="3">N15</f>
        <v>900</v>
      </c>
      <c r="AL15" s="66"/>
      <c r="AM15" s="64">
        <f>IFERROR(IF(AL15/AK15&gt;100%,100%,AL15/AK15),0)</f>
        <v>0</v>
      </c>
      <c r="AN15" s="19"/>
      <c r="AO15" s="19"/>
      <c r="AP15" s="86">
        <f t="shared" ref="AP15:AP20" si="4">O15</f>
        <v>8000</v>
      </c>
      <c r="AQ15" s="118">
        <f>IFERROR(SUM(W15,AB15,AG15,AL15),0)</f>
        <v>12017</v>
      </c>
      <c r="AR15" s="87">
        <f>IFERROR(IF(AQ15/AP15&gt;100%,100%,AQ15/AP15),0)</f>
        <v>1</v>
      </c>
      <c r="AS15" s="19" t="s">
        <v>71</v>
      </c>
    </row>
    <row r="16" spans="1:45" s="26" customFormat="1" ht="117">
      <c r="A16" s="20">
        <v>4</v>
      </c>
      <c r="B16" s="19" t="s">
        <v>54</v>
      </c>
      <c r="C16" s="20">
        <v>2</v>
      </c>
      <c r="D16" s="19" t="s">
        <v>72</v>
      </c>
      <c r="E16" s="19" t="s">
        <v>56</v>
      </c>
      <c r="F16" s="19" t="s">
        <v>73</v>
      </c>
      <c r="G16" s="19" t="s">
        <v>74</v>
      </c>
      <c r="H16" s="19" t="s">
        <v>75</v>
      </c>
      <c r="I16" s="19" t="s">
        <v>60</v>
      </c>
      <c r="J16" s="19" t="s">
        <v>76</v>
      </c>
      <c r="K16" s="37">
        <v>1</v>
      </c>
      <c r="L16" s="37">
        <v>1</v>
      </c>
      <c r="M16" s="37">
        <v>1</v>
      </c>
      <c r="N16" s="37">
        <v>1</v>
      </c>
      <c r="O16" s="37">
        <f t="shared" ref="O16:O17" si="5">K16+L16+M16+N16</f>
        <v>4</v>
      </c>
      <c r="P16" s="19" t="s">
        <v>61</v>
      </c>
      <c r="Q16" s="19" t="s">
        <v>77</v>
      </c>
      <c r="R16" s="19" t="s">
        <v>63</v>
      </c>
      <c r="S16" s="19" t="s">
        <v>76</v>
      </c>
      <c r="T16" s="19" t="s">
        <v>78</v>
      </c>
      <c r="U16" s="19" t="s">
        <v>79</v>
      </c>
      <c r="V16" s="70">
        <f t="shared" si="0"/>
        <v>1</v>
      </c>
      <c r="W16" s="66">
        <v>1</v>
      </c>
      <c r="X16" s="64">
        <f>IFERROR(IF(W16/V16&gt;100%,100%,W16/V16),0)</f>
        <v>1</v>
      </c>
      <c r="Y16" s="75" t="s">
        <v>80</v>
      </c>
      <c r="Z16" s="73" t="s">
        <v>81</v>
      </c>
      <c r="AA16" s="70">
        <f t="shared" si="1"/>
        <v>1</v>
      </c>
      <c r="AB16" s="111">
        <v>1</v>
      </c>
      <c r="AC16" s="64">
        <f>IFERROR(IF(AB16/AA16&gt;100%,100%,AB16/AA16),0)</f>
        <v>1</v>
      </c>
      <c r="AD16" s="19" t="s">
        <v>82</v>
      </c>
      <c r="AE16" s="19" t="s">
        <v>81</v>
      </c>
      <c r="AF16" s="70">
        <f t="shared" si="2"/>
        <v>1</v>
      </c>
      <c r="AG16" s="66">
        <v>1</v>
      </c>
      <c r="AH16" s="64">
        <f>IFERROR(IF(AG16/AF16&gt;100%,100%,AG16/AF16),0)</f>
        <v>1</v>
      </c>
      <c r="AI16" s="19" t="s">
        <v>83</v>
      </c>
      <c r="AJ16" s="19" t="s">
        <v>81</v>
      </c>
      <c r="AK16" s="70">
        <f t="shared" si="3"/>
        <v>1</v>
      </c>
      <c r="AL16" s="66"/>
      <c r="AM16" s="64">
        <f>IFERROR(IF(AL16/AK16&gt;100%,100%,AL16/AK16),0)</f>
        <v>0</v>
      </c>
      <c r="AN16" s="19"/>
      <c r="AO16" s="19"/>
      <c r="AP16" s="86">
        <f t="shared" si="4"/>
        <v>4</v>
      </c>
      <c r="AQ16" s="118">
        <f>IFERROR(SUM(W16,AB16,AG16,AL16),0)</f>
        <v>3</v>
      </c>
      <c r="AR16" s="87">
        <f>IFERROR(IF(AQ16/AP16&gt;100%,100%,AQ16/AP16),0)</f>
        <v>0.75</v>
      </c>
      <c r="AS16" s="19" t="s">
        <v>84</v>
      </c>
    </row>
    <row r="17" spans="1:45" s="26" customFormat="1" ht="216">
      <c r="A17" s="20">
        <v>4</v>
      </c>
      <c r="B17" s="19" t="s">
        <v>54</v>
      </c>
      <c r="C17" s="20">
        <v>3</v>
      </c>
      <c r="D17" s="19" t="s">
        <v>85</v>
      </c>
      <c r="E17" s="19" t="s">
        <v>56</v>
      </c>
      <c r="F17" s="19" t="s">
        <v>86</v>
      </c>
      <c r="G17" s="19" t="s">
        <v>87</v>
      </c>
      <c r="H17" s="19" t="s">
        <v>88</v>
      </c>
      <c r="I17" s="19" t="s">
        <v>60</v>
      </c>
      <c r="J17" s="19" t="s">
        <v>89</v>
      </c>
      <c r="K17" s="37">
        <v>3</v>
      </c>
      <c r="L17" s="37">
        <v>3</v>
      </c>
      <c r="M17" s="37">
        <v>3</v>
      </c>
      <c r="N17" s="37">
        <v>3</v>
      </c>
      <c r="O17" s="37">
        <f t="shared" si="5"/>
        <v>12</v>
      </c>
      <c r="P17" s="19" t="s">
        <v>61</v>
      </c>
      <c r="Q17" s="19" t="s">
        <v>77</v>
      </c>
      <c r="R17" s="19" t="s">
        <v>63</v>
      </c>
      <c r="S17" s="19" t="s">
        <v>90</v>
      </c>
      <c r="T17" s="19" t="s">
        <v>91</v>
      </c>
      <c r="U17" s="19" t="s">
        <v>92</v>
      </c>
      <c r="V17" s="70">
        <f t="shared" si="0"/>
        <v>3</v>
      </c>
      <c r="W17" s="66">
        <v>3</v>
      </c>
      <c r="X17" s="64">
        <f>IFERROR(IF(W17/V17&gt;100%,100%,W17/V17),0)</f>
        <v>1</v>
      </c>
      <c r="Y17" s="75" t="s">
        <v>93</v>
      </c>
      <c r="Z17" s="73" t="s">
        <v>94</v>
      </c>
      <c r="AA17" s="70">
        <f t="shared" si="1"/>
        <v>3</v>
      </c>
      <c r="AB17" s="111">
        <v>3</v>
      </c>
      <c r="AC17" s="64">
        <f>IFERROR(IF(AB17/AA17&gt;100%,100%,AB17/AA17),0)</f>
        <v>1</v>
      </c>
      <c r="AD17" s="19" t="s">
        <v>95</v>
      </c>
      <c r="AE17" s="19" t="s">
        <v>94</v>
      </c>
      <c r="AF17" s="70">
        <f t="shared" si="2"/>
        <v>3</v>
      </c>
      <c r="AG17" s="66">
        <v>3</v>
      </c>
      <c r="AH17" s="64">
        <f>IFERROR(IF(AG17/AF17&gt;100%,100%,AG17/AF17),0)</f>
        <v>1</v>
      </c>
      <c r="AI17" s="19" t="s">
        <v>96</v>
      </c>
      <c r="AJ17" s="19" t="s">
        <v>94</v>
      </c>
      <c r="AK17" s="70">
        <f t="shared" si="3"/>
        <v>3</v>
      </c>
      <c r="AL17" s="66"/>
      <c r="AM17" s="64">
        <f>IFERROR(IF(AL17/AK17&gt;100%,100%,AL17/AK17),0)</f>
        <v>0</v>
      </c>
      <c r="AN17" s="19"/>
      <c r="AO17" s="19"/>
      <c r="AP17" s="86">
        <f t="shared" si="4"/>
        <v>12</v>
      </c>
      <c r="AQ17" s="118">
        <f>IFERROR(SUM(W17,AB17,AG17,AL17),0)</f>
        <v>9</v>
      </c>
      <c r="AR17" s="87">
        <f>IFERROR(IF(AQ17/AP17&gt;100%,100%,AQ17/AP17),0)</f>
        <v>0.75</v>
      </c>
      <c r="AS17" s="19" t="s">
        <v>97</v>
      </c>
    </row>
    <row r="18" spans="1:45" s="26" customFormat="1" ht="266.25" customHeight="1">
      <c r="A18" s="20">
        <v>4</v>
      </c>
      <c r="B18" s="19" t="s">
        <v>54</v>
      </c>
      <c r="C18" s="20">
        <v>4</v>
      </c>
      <c r="D18" s="19" t="s">
        <v>98</v>
      </c>
      <c r="E18" s="19" t="s">
        <v>56</v>
      </c>
      <c r="F18" s="19" t="s">
        <v>99</v>
      </c>
      <c r="G18" s="19" t="s">
        <v>100</v>
      </c>
      <c r="H18" s="28" t="s">
        <v>101</v>
      </c>
      <c r="I18" s="19" t="s">
        <v>102</v>
      </c>
      <c r="J18" s="19" t="s">
        <v>103</v>
      </c>
      <c r="K18" s="38">
        <v>0.14000000000000001</v>
      </c>
      <c r="L18" s="38">
        <v>0.39</v>
      </c>
      <c r="M18" s="39">
        <v>0.77</v>
      </c>
      <c r="N18" s="39">
        <v>1</v>
      </c>
      <c r="O18" s="38">
        <v>1</v>
      </c>
      <c r="P18" s="19" t="s">
        <v>61</v>
      </c>
      <c r="Q18" s="19" t="s">
        <v>104</v>
      </c>
      <c r="R18" s="19" t="s">
        <v>63</v>
      </c>
      <c r="S18" s="19" t="s">
        <v>105</v>
      </c>
      <c r="T18" s="19" t="s">
        <v>106</v>
      </c>
      <c r="U18" s="19" t="s">
        <v>107</v>
      </c>
      <c r="V18" s="67">
        <f t="shared" si="0"/>
        <v>0.14000000000000001</v>
      </c>
      <c r="W18" s="77">
        <v>0.14000000000000001</v>
      </c>
      <c r="X18" s="64">
        <f>IFERROR(IF(W18/V18&gt;100%,100%,W18/V18),0)</f>
        <v>1</v>
      </c>
      <c r="Y18" s="76" t="s">
        <v>108</v>
      </c>
      <c r="Z18" s="73" t="s">
        <v>109</v>
      </c>
      <c r="AA18" s="67">
        <f t="shared" si="1"/>
        <v>0.39</v>
      </c>
      <c r="AB18" s="77">
        <v>0.39</v>
      </c>
      <c r="AC18" s="64">
        <f>IFERROR(IF(AB18/AA18&gt;100%,100%,AB18/AA18),0)</f>
        <v>1</v>
      </c>
      <c r="AD18" s="19" t="s">
        <v>110</v>
      </c>
      <c r="AE18" s="19" t="s">
        <v>111</v>
      </c>
      <c r="AF18" s="67">
        <f t="shared" si="2"/>
        <v>0.77</v>
      </c>
      <c r="AG18" s="117">
        <v>0.56999999999999995</v>
      </c>
      <c r="AH18" s="64">
        <f>IFERROR(IF(AG18/AF18&gt;100%,100%,AG18/AF18),0)</f>
        <v>0.74025974025974017</v>
      </c>
      <c r="AI18" s="19" t="s">
        <v>112</v>
      </c>
      <c r="AJ18" s="19" t="s">
        <v>113</v>
      </c>
      <c r="AK18" s="67">
        <f t="shared" si="3"/>
        <v>1</v>
      </c>
      <c r="AL18" s="66"/>
      <c r="AM18" s="64">
        <f>IFERROR(IF(AL18/AK18&gt;100%,100%,AL18/AK18),0)</f>
        <v>0</v>
      </c>
      <c r="AN18" s="19"/>
      <c r="AO18" s="19"/>
      <c r="AP18" s="88">
        <f t="shared" si="4"/>
        <v>1</v>
      </c>
      <c r="AQ18" s="89">
        <f>IFERROR(MAX(W18,AB18,AG18,AL18),0)</f>
        <v>0.56999999999999995</v>
      </c>
      <c r="AR18" s="87">
        <f>IFERROR(IF(AQ18/AP18&gt;100%,100%,AQ18/AP18),0)</f>
        <v>0.56999999999999995</v>
      </c>
      <c r="AS18" s="19" t="s">
        <v>114</v>
      </c>
    </row>
    <row r="19" spans="1:45" s="26" customFormat="1" ht="264" customHeight="1">
      <c r="A19" s="20">
        <v>4</v>
      </c>
      <c r="B19" s="19" t="s">
        <v>54</v>
      </c>
      <c r="C19" s="20">
        <v>5</v>
      </c>
      <c r="D19" s="19" t="s">
        <v>115</v>
      </c>
      <c r="E19" s="19" t="s">
        <v>56</v>
      </c>
      <c r="F19" s="19" t="s">
        <v>116</v>
      </c>
      <c r="G19" s="19" t="s">
        <v>117</v>
      </c>
      <c r="H19" s="28" t="s">
        <v>101</v>
      </c>
      <c r="I19" s="19" t="s">
        <v>60</v>
      </c>
      <c r="J19" s="19" t="s">
        <v>118</v>
      </c>
      <c r="K19" s="37">
        <v>0</v>
      </c>
      <c r="L19" s="37">
        <v>1</v>
      </c>
      <c r="M19" s="40">
        <v>1</v>
      </c>
      <c r="N19" s="40">
        <v>2</v>
      </c>
      <c r="O19" s="37">
        <f>K19+L19+M19+N19</f>
        <v>4</v>
      </c>
      <c r="P19" s="19" t="s">
        <v>61</v>
      </c>
      <c r="Q19" s="19" t="s">
        <v>77</v>
      </c>
      <c r="R19" s="19" t="s">
        <v>63</v>
      </c>
      <c r="S19" s="29" t="s">
        <v>116</v>
      </c>
      <c r="T19" s="19" t="s">
        <v>119</v>
      </c>
      <c r="U19" s="19" t="s">
        <v>120</v>
      </c>
      <c r="V19" s="78">
        <f t="shared" si="0"/>
        <v>0</v>
      </c>
      <c r="W19" s="37" t="s">
        <v>121</v>
      </c>
      <c r="X19" s="64">
        <f>IFERROR(IF(W19/V19&gt;100%,100%,W19/V19),0)</f>
        <v>0</v>
      </c>
      <c r="Y19" s="71" t="s">
        <v>121</v>
      </c>
      <c r="Z19" s="71" t="s">
        <v>121</v>
      </c>
      <c r="AA19" s="70">
        <f t="shared" si="1"/>
        <v>1</v>
      </c>
      <c r="AB19" s="111">
        <v>1</v>
      </c>
      <c r="AC19" s="64">
        <f>IFERROR(IF(AB19/AA19&gt;100%,100%,AB19/AA19),0)</f>
        <v>1</v>
      </c>
      <c r="AD19" s="112" t="s">
        <v>122</v>
      </c>
      <c r="AE19" s="19" t="s">
        <v>81</v>
      </c>
      <c r="AF19" s="70">
        <f t="shared" si="2"/>
        <v>1</v>
      </c>
      <c r="AG19" s="66">
        <v>1</v>
      </c>
      <c r="AH19" s="64">
        <f>IFERROR(IF(AG19/AF19&gt;100%,100%,AG19/AF19),0)</f>
        <v>1</v>
      </c>
      <c r="AI19" s="120" t="s">
        <v>123</v>
      </c>
      <c r="AJ19" s="19" t="s">
        <v>81</v>
      </c>
      <c r="AK19" s="70">
        <f t="shared" si="3"/>
        <v>2</v>
      </c>
      <c r="AL19" s="66"/>
      <c r="AM19" s="64">
        <f>IFERROR(IF(AL19/AK19&gt;100%,100%,AL19/AK19),0)</f>
        <v>0</v>
      </c>
      <c r="AN19" s="19"/>
      <c r="AO19" s="19"/>
      <c r="AP19" s="86">
        <f t="shared" si="4"/>
        <v>4</v>
      </c>
      <c r="AQ19" s="118">
        <f>IFERROR(SUM(W19,AB19,AG19,AL19),0)</f>
        <v>2</v>
      </c>
      <c r="AR19" s="87">
        <f>IFERROR(IF(AQ19/AP19&gt;100%,100%,AQ19/AP19),0)</f>
        <v>0.5</v>
      </c>
      <c r="AS19" s="19" t="s">
        <v>124</v>
      </c>
    </row>
    <row r="20" spans="1:45" s="26" customFormat="1" ht="342.75" customHeight="1">
      <c r="A20" s="20">
        <v>4</v>
      </c>
      <c r="B20" s="19" t="s">
        <v>54</v>
      </c>
      <c r="C20" s="20">
        <v>6</v>
      </c>
      <c r="D20" s="19" t="s">
        <v>125</v>
      </c>
      <c r="E20" s="19" t="s">
        <v>56</v>
      </c>
      <c r="F20" s="19" t="s">
        <v>126</v>
      </c>
      <c r="G20" s="19" t="s">
        <v>127</v>
      </c>
      <c r="H20" s="19" t="s">
        <v>128</v>
      </c>
      <c r="I20" s="19" t="s">
        <v>60</v>
      </c>
      <c r="J20" s="19" t="s">
        <v>129</v>
      </c>
      <c r="K20" s="37">
        <v>0</v>
      </c>
      <c r="L20" s="37">
        <v>1</v>
      </c>
      <c r="M20" s="37">
        <v>2</v>
      </c>
      <c r="N20" s="37">
        <v>1</v>
      </c>
      <c r="O20" s="37">
        <f>K20+L20+M20+N20</f>
        <v>4</v>
      </c>
      <c r="P20" s="19" t="s">
        <v>61</v>
      </c>
      <c r="Q20" s="19" t="s">
        <v>62</v>
      </c>
      <c r="R20" s="19" t="s">
        <v>63</v>
      </c>
      <c r="S20" s="19" t="s">
        <v>130</v>
      </c>
      <c r="T20" s="19" t="s">
        <v>131</v>
      </c>
      <c r="U20" s="19" t="s">
        <v>120</v>
      </c>
      <c r="V20" s="78">
        <f t="shared" si="0"/>
        <v>0</v>
      </c>
      <c r="W20" s="37" t="s">
        <v>121</v>
      </c>
      <c r="X20" s="64">
        <f>IFERROR(IF(W20/V20&gt;100%,100%,W20/V20),0)</f>
        <v>0</v>
      </c>
      <c r="Y20" s="71" t="s">
        <v>121</v>
      </c>
      <c r="Z20" s="71" t="s">
        <v>121</v>
      </c>
      <c r="AA20" s="70">
        <f t="shared" si="1"/>
        <v>1</v>
      </c>
      <c r="AB20" s="111">
        <v>1</v>
      </c>
      <c r="AC20" s="64">
        <f>IFERROR(IF(AB20/AA20&gt;100%,100%,AB20/AA20),0)</f>
        <v>1</v>
      </c>
      <c r="AD20" s="112" t="s">
        <v>132</v>
      </c>
      <c r="AE20" s="19" t="s">
        <v>133</v>
      </c>
      <c r="AF20" s="70">
        <f t="shared" si="2"/>
        <v>2</v>
      </c>
      <c r="AG20" s="66">
        <v>2</v>
      </c>
      <c r="AH20" s="64">
        <f>IFERROR(IF(AG20/AF20&gt;100%,100%,AG20/AF20),0)</f>
        <v>1</v>
      </c>
      <c r="AI20" s="120" t="s">
        <v>134</v>
      </c>
      <c r="AJ20" s="19" t="s">
        <v>135</v>
      </c>
      <c r="AK20" s="70">
        <f t="shared" si="3"/>
        <v>1</v>
      </c>
      <c r="AL20" s="66"/>
      <c r="AM20" s="64">
        <f>IFERROR(IF(AL20/AK20&gt;100%,100%,AL20/AK20),0)</f>
        <v>0</v>
      </c>
      <c r="AN20" s="19"/>
      <c r="AO20" s="19"/>
      <c r="AP20" s="86">
        <f t="shared" si="4"/>
        <v>4</v>
      </c>
      <c r="AQ20" s="118">
        <f>IFERROR(SUM(W20,AB20,AG20,AL20),0)</f>
        <v>3</v>
      </c>
      <c r="AR20" s="87">
        <f>IFERROR(IF(AQ20/AP20&gt;100%,100%,AQ20/AP20),0)</f>
        <v>0.75</v>
      </c>
      <c r="AS20" s="19" t="s">
        <v>97</v>
      </c>
    </row>
    <row r="21" spans="1:45" s="5" customFormat="1" ht="15.75">
      <c r="A21" s="10"/>
      <c r="B21" s="10"/>
      <c r="C21" s="10"/>
      <c r="D21" s="13" t="s">
        <v>136</v>
      </c>
      <c r="E21" s="10"/>
      <c r="F21" s="10"/>
      <c r="G21" s="10"/>
      <c r="H21" s="10"/>
      <c r="I21" s="10"/>
      <c r="J21" s="10"/>
      <c r="K21" s="14"/>
      <c r="L21" s="14"/>
      <c r="M21" s="14"/>
      <c r="N21" s="14"/>
      <c r="O21" s="14"/>
      <c r="P21" s="10"/>
      <c r="Q21" s="10"/>
      <c r="R21" s="10"/>
      <c r="S21" s="10"/>
      <c r="T21" s="10"/>
      <c r="U21" s="10"/>
      <c r="V21" s="15"/>
      <c r="W21" s="15"/>
      <c r="X21" s="65">
        <f>AVERAGE(X15:X18)*80%</f>
        <v>0.8</v>
      </c>
      <c r="Y21" s="14"/>
      <c r="Z21" s="14"/>
      <c r="AA21" s="15"/>
      <c r="AB21" s="14"/>
      <c r="AC21" s="90">
        <f>AVERAGE(AC15:AC20)*80%</f>
        <v>0.8</v>
      </c>
      <c r="AD21" s="14"/>
      <c r="AE21" s="14"/>
      <c r="AF21" s="15"/>
      <c r="AG21" s="15"/>
      <c r="AH21" s="65">
        <f>AVERAGE(AH15:AH20)*80%</f>
        <v>0.76536796536796536</v>
      </c>
      <c r="AI21" s="14"/>
      <c r="AJ21" s="14"/>
      <c r="AK21" s="15"/>
      <c r="AL21" s="15"/>
      <c r="AM21" s="65">
        <f>AVERAGE(AM15:AM20)*80%</f>
        <v>0</v>
      </c>
      <c r="AN21" s="10"/>
      <c r="AO21" s="10"/>
      <c r="AP21" s="14"/>
      <c r="AQ21" s="14"/>
      <c r="AR21" s="90">
        <f>AVERAGE(AR15:AR20)*80%</f>
        <v>0.57600000000000007</v>
      </c>
      <c r="AS21" s="10"/>
    </row>
    <row r="22" spans="1:45" s="44" customFormat="1" ht="111" customHeight="1">
      <c r="A22" s="30">
        <v>3</v>
      </c>
      <c r="B22" s="25" t="s">
        <v>137</v>
      </c>
      <c r="C22" s="30" t="s">
        <v>138</v>
      </c>
      <c r="D22" s="25" t="s">
        <v>139</v>
      </c>
      <c r="E22" s="24" t="s">
        <v>140</v>
      </c>
      <c r="F22" s="24" t="s">
        <v>141</v>
      </c>
      <c r="G22" s="24" t="s">
        <v>142</v>
      </c>
      <c r="H22" s="41" t="s">
        <v>143</v>
      </c>
      <c r="I22" s="25" t="s">
        <v>144</v>
      </c>
      <c r="J22" s="24" t="s">
        <v>145</v>
      </c>
      <c r="K22" s="42" t="s">
        <v>146</v>
      </c>
      <c r="L22" s="42">
        <v>0.8</v>
      </c>
      <c r="M22" s="42" t="s">
        <v>146</v>
      </c>
      <c r="N22" s="42">
        <v>0.8</v>
      </c>
      <c r="O22" s="42">
        <v>0.8</v>
      </c>
      <c r="P22" s="24" t="s">
        <v>61</v>
      </c>
      <c r="Q22" s="43" t="s">
        <v>147</v>
      </c>
      <c r="R22" s="43" t="s">
        <v>148</v>
      </c>
      <c r="S22" s="24" t="s">
        <v>149</v>
      </c>
      <c r="T22" s="43" t="s">
        <v>150</v>
      </c>
      <c r="U22" s="43" t="s">
        <v>151</v>
      </c>
      <c r="V22" s="81" t="str">
        <f t="shared" si="0"/>
        <v>No programada</v>
      </c>
      <c r="W22" s="82">
        <v>0</v>
      </c>
      <c r="X22" s="63">
        <f>IFERROR(IF(W22/V22&gt;100%,100%,W22/V22),0)</f>
        <v>0</v>
      </c>
      <c r="Y22" s="42" t="s">
        <v>146</v>
      </c>
      <c r="Z22" s="42" t="s">
        <v>146</v>
      </c>
      <c r="AA22" s="62">
        <f>L22</f>
        <v>0.8</v>
      </c>
      <c r="AB22" s="62">
        <v>0.81430000000000002</v>
      </c>
      <c r="AC22" s="63">
        <f>IFERROR(IF(AB22/AA22&gt;100%,100%,AB22/AA22),0)</f>
        <v>1</v>
      </c>
      <c r="AD22" s="110" t="s">
        <v>152</v>
      </c>
      <c r="AE22" s="24" t="s">
        <v>153</v>
      </c>
      <c r="AF22" s="79" t="str">
        <f>M22</f>
        <v>No programada</v>
      </c>
      <c r="AG22" s="61">
        <v>0</v>
      </c>
      <c r="AH22" s="63">
        <f>IFERROR(IF(AG22/AF22&gt;100%,100%,AG22/AF22),0)</f>
        <v>0</v>
      </c>
      <c r="AI22" s="24" t="s">
        <v>121</v>
      </c>
      <c r="AJ22" s="24" t="s">
        <v>121</v>
      </c>
      <c r="AK22" s="61">
        <f>N22</f>
        <v>0.8</v>
      </c>
      <c r="AL22" s="68"/>
      <c r="AM22" s="63">
        <f>IFERROR(IF(AL22/AK22&gt;100%,100%,AL22/AK22),0)</f>
        <v>0</v>
      </c>
      <c r="AN22" s="24"/>
      <c r="AO22" s="24"/>
      <c r="AP22" s="94">
        <f>O22</f>
        <v>0.8</v>
      </c>
      <c r="AQ22" s="92">
        <f>IFERROR(AVERAGE(AB22,AL22)*0.5,0)</f>
        <v>0.40715000000000001</v>
      </c>
      <c r="AR22" s="93">
        <f>IFERROR(IF(AQ22/AP22&gt;100%,100%,AQ22/AP22),0)</f>
        <v>0.50893749999999993</v>
      </c>
      <c r="AS22" s="24" t="s">
        <v>154</v>
      </c>
    </row>
    <row r="23" spans="1:45" s="44" customFormat="1" ht="100.5" customHeight="1">
      <c r="A23" s="30">
        <v>3</v>
      </c>
      <c r="B23" s="25" t="s">
        <v>137</v>
      </c>
      <c r="C23" s="30" t="s">
        <v>155</v>
      </c>
      <c r="D23" s="24" t="s">
        <v>156</v>
      </c>
      <c r="E23" s="24" t="s">
        <v>140</v>
      </c>
      <c r="F23" s="24" t="s">
        <v>157</v>
      </c>
      <c r="G23" s="24" t="s">
        <v>158</v>
      </c>
      <c r="H23" s="45" t="s">
        <v>159</v>
      </c>
      <c r="I23" s="25" t="s">
        <v>60</v>
      </c>
      <c r="J23" s="24" t="s">
        <v>157</v>
      </c>
      <c r="K23" s="46">
        <v>0.33</v>
      </c>
      <c r="L23" s="46">
        <v>0.33</v>
      </c>
      <c r="M23" s="46">
        <v>0.34</v>
      </c>
      <c r="N23" s="46">
        <v>0</v>
      </c>
      <c r="O23" s="46">
        <v>1</v>
      </c>
      <c r="P23" s="24" t="s">
        <v>61</v>
      </c>
      <c r="Q23" s="24" t="s">
        <v>160</v>
      </c>
      <c r="R23" s="24" t="s">
        <v>161</v>
      </c>
      <c r="S23" s="43" t="s">
        <v>162</v>
      </c>
      <c r="T23" s="43" t="s">
        <v>163</v>
      </c>
      <c r="U23" s="43" t="s">
        <v>164</v>
      </c>
      <c r="V23" s="81">
        <f t="shared" si="0"/>
        <v>0.33</v>
      </c>
      <c r="W23" s="62">
        <v>0.33</v>
      </c>
      <c r="X23" s="63">
        <f>IFERROR(IF(W23/V23&gt;100%,100%,W23/V23),0)</f>
        <v>1</v>
      </c>
      <c r="Y23" s="24" t="s">
        <v>165</v>
      </c>
      <c r="Z23" s="24" t="s">
        <v>166</v>
      </c>
      <c r="AA23" s="61">
        <f>L23</f>
        <v>0.33</v>
      </c>
      <c r="AB23" s="62">
        <v>0.33</v>
      </c>
      <c r="AC23" s="63">
        <f>IFERROR(IF(AB23/AA23&gt;100%,100%,AB23/AA23),0)</f>
        <v>1</v>
      </c>
      <c r="AD23" s="24" t="s">
        <v>167</v>
      </c>
      <c r="AE23" s="24" t="s">
        <v>168</v>
      </c>
      <c r="AF23" s="61">
        <f>M23</f>
        <v>0.34</v>
      </c>
      <c r="AG23" s="61">
        <v>0.34</v>
      </c>
      <c r="AH23" s="63">
        <f>IFERROR(IF(AG23/AF23&gt;100%,100%,AG23/AF23),0)</f>
        <v>1</v>
      </c>
      <c r="AI23" s="24" t="s">
        <v>169</v>
      </c>
      <c r="AJ23" s="24" t="s">
        <v>170</v>
      </c>
      <c r="AK23" s="61">
        <f>N23</f>
        <v>0</v>
      </c>
      <c r="AL23" s="68"/>
      <c r="AM23" s="63">
        <f>IFERROR(IF(AL23/AK23&gt;100%,100%,AL23/AK23),0)</f>
        <v>0</v>
      </c>
      <c r="AN23" s="24"/>
      <c r="AO23" s="24"/>
      <c r="AP23" s="94">
        <f>O23</f>
        <v>1</v>
      </c>
      <c r="AQ23" s="92">
        <f>IFERROR(SUM(W23,AB23,AG23,AL23),0)</f>
        <v>1</v>
      </c>
      <c r="AR23" s="93">
        <f>IFERROR(IF(AQ23/AP23&gt;100%,100%,AQ23/AP23),0)</f>
        <v>1</v>
      </c>
      <c r="AS23" s="24" t="s">
        <v>71</v>
      </c>
    </row>
    <row r="24" spans="1:45" s="44" customFormat="1" ht="101.25" customHeight="1">
      <c r="A24" s="30">
        <v>3</v>
      </c>
      <c r="B24" s="25" t="s">
        <v>137</v>
      </c>
      <c r="C24" s="30" t="s">
        <v>171</v>
      </c>
      <c r="D24" s="24" t="s">
        <v>172</v>
      </c>
      <c r="E24" s="24" t="s">
        <v>140</v>
      </c>
      <c r="F24" s="24" t="s">
        <v>173</v>
      </c>
      <c r="G24" s="24" t="s">
        <v>174</v>
      </c>
      <c r="H24" s="30" t="s">
        <v>101</v>
      </c>
      <c r="I24" s="25" t="s">
        <v>60</v>
      </c>
      <c r="J24" s="24" t="s">
        <v>173</v>
      </c>
      <c r="K24" s="47">
        <v>0</v>
      </c>
      <c r="L24" s="47">
        <v>1</v>
      </c>
      <c r="M24" s="47">
        <v>0</v>
      </c>
      <c r="N24" s="47">
        <v>1</v>
      </c>
      <c r="O24" s="47">
        <v>2</v>
      </c>
      <c r="P24" s="24" t="s">
        <v>61</v>
      </c>
      <c r="Q24" s="24" t="s">
        <v>160</v>
      </c>
      <c r="R24" s="24" t="s">
        <v>161</v>
      </c>
      <c r="S24" s="43" t="s">
        <v>175</v>
      </c>
      <c r="T24" s="43" t="s">
        <v>175</v>
      </c>
      <c r="U24" s="24" t="s">
        <v>176</v>
      </c>
      <c r="V24" s="80">
        <f t="shared" si="0"/>
        <v>0</v>
      </c>
      <c r="W24" s="84">
        <v>0</v>
      </c>
      <c r="X24" s="63">
        <f>IFERROR(IF(W24/V24&gt;100%,100%,W24/V24),0)</f>
        <v>0</v>
      </c>
      <c r="Y24" s="42" t="s">
        <v>146</v>
      </c>
      <c r="Z24" s="42" t="s">
        <v>146</v>
      </c>
      <c r="AA24" s="79">
        <f>L24</f>
        <v>1</v>
      </c>
      <c r="AB24" s="108">
        <v>1</v>
      </c>
      <c r="AC24" s="63">
        <f>IFERROR(IF(AB24/AA24&gt;100%,100%,AB24/AA24),0)</f>
        <v>1</v>
      </c>
      <c r="AD24" s="24" t="s">
        <v>177</v>
      </c>
      <c r="AE24" s="24" t="s">
        <v>178</v>
      </c>
      <c r="AF24" s="79">
        <f>M24</f>
        <v>0</v>
      </c>
      <c r="AG24" s="62">
        <v>0</v>
      </c>
      <c r="AH24" s="63">
        <f>IFERROR(IF(AG24/AF24&gt;100%,100%,AG24/AF24),0)</f>
        <v>0</v>
      </c>
      <c r="AI24" s="24" t="s">
        <v>121</v>
      </c>
      <c r="AJ24" s="24" t="s">
        <v>121</v>
      </c>
      <c r="AK24" s="79">
        <f>N24</f>
        <v>1</v>
      </c>
      <c r="AL24" s="68"/>
      <c r="AM24" s="63">
        <f>IFERROR(IF(AL24/AK24&gt;100%,100%,AL24/AK24),0)</f>
        <v>0</v>
      </c>
      <c r="AN24" s="24"/>
      <c r="AO24" s="24"/>
      <c r="AP24" s="91">
        <f>O24</f>
        <v>2</v>
      </c>
      <c r="AQ24" s="106">
        <f>IFERROR(SUM(W24,AB24,AG24,AL24),0)</f>
        <v>1</v>
      </c>
      <c r="AR24" s="93">
        <f>IFERROR(IF(AQ24/AP24&gt;100%,100%,AQ24/AP24),0)</f>
        <v>0.5</v>
      </c>
      <c r="AS24" s="24" t="s">
        <v>179</v>
      </c>
    </row>
    <row r="25" spans="1:45" s="44" customFormat="1" ht="133.5">
      <c r="A25" s="30">
        <v>3</v>
      </c>
      <c r="B25" s="25" t="s">
        <v>137</v>
      </c>
      <c r="C25" s="30" t="s">
        <v>180</v>
      </c>
      <c r="D25" s="43" t="s">
        <v>181</v>
      </c>
      <c r="E25" s="43" t="s">
        <v>140</v>
      </c>
      <c r="F25" s="43" t="s">
        <v>182</v>
      </c>
      <c r="G25" s="43" t="s">
        <v>183</v>
      </c>
      <c r="H25" s="43" t="s">
        <v>184</v>
      </c>
      <c r="I25" s="43" t="s">
        <v>60</v>
      </c>
      <c r="J25" s="43" t="s">
        <v>182</v>
      </c>
      <c r="K25" s="48">
        <v>1</v>
      </c>
      <c r="L25" s="48">
        <v>0</v>
      </c>
      <c r="M25" s="48">
        <v>0</v>
      </c>
      <c r="N25" s="48">
        <v>0</v>
      </c>
      <c r="O25" s="48">
        <v>1</v>
      </c>
      <c r="P25" s="43" t="s">
        <v>61</v>
      </c>
      <c r="Q25" s="43" t="s">
        <v>185</v>
      </c>
      <c r="R25" s="43" t="s">
        <v>148</v>
      </c>
      <c r="S25" s="43" t="s">
        <v>186</v>
      </c>
      <c r="T25" s="43" t="s">
        <v>187</v>
      </c>
      <c r="U25" s="43" t="s">
        <v>188</v>
      </c>
      <c r="V25" s="81">
        <f t="shared" si="0"/>
        <v>1</v>
      </c>
      <c r="W25" s="62">
        <f>(8+2)/(8+2)</f>
        <v>1</v>
      </c>
      <c r="X25" s="63">
        <f>IFERROR(IF(W25/V25&gt;100%,100%,W25/V25),0)</f>
        <v>1</v>
      </c>
      <c r="Y25" s="24" t="s">
        <v>189</v>
      </c>
      <c r="Z25" s="24" t="s">
        <v>190</v>
      </c>
      <c r="AA25" s="61">
        <f>L25</f>
        <v>0</v>
      </c>
      <c r="AB25" s="62">
        <v>0</v>
      </c>
      <c r="AC25" s="63">
        <f>IFERROR(IF(AB25/AA25&gt;100%,100%,AB25/AA25),0)</f>
        <v>0</v>
      </c>
      <c r="AD25" s="24" t="s">
        <v>121</v>
      </c>
      <c r="AE25" s="24" t="s">
        <v>121</v>
      </c>
      <c r="AF25" s="79">
        <f>M25</f>
        <v>0</v>
      </c>
      <c r="AG25" s="62">
        <v>0</v>
      </c>
      <c r="AH25" s="63">
        <f>IFERROR(IF(AG25/AF25&gt;100%,100%,AG25/AF25),0)</f>
        <v>0</v>
      </c>
      <c r="AI25" s="24" t="s">
        <v>121</v>
      </c>
      <c r="AJ25" s="24" t="s">
        <v>121</v>
      </c>
      <c r="AK25" s="79">
        <f>N25</f>
        <v>0</v>
      </c>
      <c r="AL25" s="68">
        <v>0</v>
      </c>
      <c r="AM25" s="63">
        <f>IFERROR(IF(AL25/AK25&gt;100%,100%,AL25/AK25),0)</f>
        <v>0</v>
      </c>
      <c r="AN25" s="24" t="s">
        <v>121</v>
      </c>
      <c r="AO25" s="24" t="s">
        <v>121</v>
      </c>
      <c r="AP25" s="94">
        <f>O25</f>
        <v>1</v>
      </c>
      <c r="AQ25" s="92">
        <f>IFERROR(SUM(W25,AB25,AG25,AL25),0)</f>
        <v>1</v>
      </c>
      <c r="AR25" s="93">
        <f>IFERROR(IF(AQ25/AP25&gt;100%,100%,AQ25/AP25),0)</f>
        <v>1</v>
      </c>
      <c r="AS25" s="24" t="s">
        <v>71</v>
      </c>
    </row>
    <row r="26" spans="1:45" s="44" customFormat="1" ht="133.5">
      <c r="A26" s="30">
        <v>3</v>
      </c>
      <c r="B26" s="25" t="s">
        <v>137</v>
      </c>
      <c r="C26" s="30" t="s">
        <v>191</v>
      </c>
      <c r="D26" s="49" t="s">
        <v>192</v>
      </c>
      <c r="E26" s="43" t="s">
        <v>140</v>
      </c>
      <c r="F26" s="43" t="s">
        <v>193</v>
      </c>
      <c r="G26" s="43" t="s">
        <v>194</v>
      </c>
      <c r="H26" s="43" t="s">
        <v>195</v>
      </c>
      <c r="I26" s="43" t="s">
        <v>144</v>
      </c>
      <c r="J26" s="43" t="s">
        <v>196</v>
      </c>
      <c r="K26" s="48">
        <v>1</v>
      </c>
      <c r="L26" s="48">
        <v>1</v>
      </c>
      <c r="M26" s="48">
        <v>1</v>
      </c>
      <c r="N26" s="48">
        <v>1</v>
      </c>
      <c r="O26" s="48">
        <v>1</v>
      </c>
      <c r="P26" s="43" t="s">
        <v>197</v>
      </c>
      <c r="Q26" s="43" t="s">
        <v>185</v>
      </c>
      <c r="R26" s="43" t="s">
        <v>148</v>
      </c>
      <c r="S26" s="43" t="s">
        <v>186</v>
      </c>
      <c r="T26" s="43" t="s">
        <v>187</v>
      </c>
      <c r="U26" s="43" t="s">
        <v>188</v>
      </c>
      <c r="V26" s="61">
        <f>K26</f>
        <v>1</v>
      </c>
      <c r="W26" s="62">
        <f>(19+12)/(31+16)</f>
        <v>0.65957446808510634</v>
      </c>
      <c r="X26" s="63">
        <f>IFERROR(IF(W26/V26&gt;100%,100%,W26/V26),0)</f>
        <v>0.65957446808510634</v>
      </c>
      <c r="Y26" s="24" t="s">
        <v>198</v>
      </c>
      <c r="Z26" s="24" t="s">
        <v>190</v>
      </c>
      <c r="AA26" s="61">
        <f>L26</f>
        <v>1</v>
      </c>
      <c r="AB26" s="62">
        <f>48/58</f>
        <v>0.82758620689655171</v>
      </c>
      <c r="AC26" s="63">
        <f>IFERROR(IF(AB26/AA26&gt;100%,100%,AB26/AA26),0)</f>
        <v>0.82758620689655171</v>
      </c>
      <c r="AD26" s="24" t="s">
        <v>199</v>
      </c>
      <c r="AE26" s="24" t="s">
        <v>200</v>
      </c>
      <c r="AF26" s="61">
        <f>M26</f>
        <v>1</v>
      </c>
      <c r="AG26" s="63">
        <f>65/81</f>
        <v>0.80246913580246915</v>
      </c>
      <c r="AH26" s="63">
        <f>IFERROR(IF(AG26/AF26&gt;100%,100%,AG26/AF26),0)</f>
        <v>0.80246913580246915</v>
      </c>
      <c r="AI26" s="24" t="s">
        <v>201</v>
      </c>
      <c r="AJ26" s="24" t="s">
        <v>202</v>
      </c>
      <c r="AK26" s="61">
        <f>N26</f>
        <v>1</v>
      </c>
      <c r="AL26" s="68"/>
      <c r="AM26" s="63">
        <f>IFERROR(IF(AL26/AK26&gt;100%,100%,AL26/AK26),0)</f>
        <v>0</v>
      </c>
      <c r="AN26" s="24"/>
      <c r="AO26" s="24"/>
      <c r="AP26" s="94">
        <f>O26</f>
        <v>1</v>
      </c>
      <c r="AQ26" s="92">
        <f>IFERROR(AVERAGE(W26,AB26,AG26,AL26)*0.75,0)</f>
        <v>0.57240745269603177</v>
      </c>
      <c r="AR26" s="93">
        <f>IFERROR(IF(AQ26/AP26&gt;100%,100%,AQ26/AP26),0)</f>
        <v>0.57240745269603177</v>
      </c>
      <c r="AS26" s="24" t="s">
        <v>203</v>
      </c>
    </row>
    <row r="27" spans="1:45" s="57" customFormat="1" ht="117">
      <c r="A27" s="30">
        <v>3</v>
      </c>
      <c r="B27" s="25" t="s">
        <v>137</v>
      </c>
      <c r="C27" s="52" t="s">
        <v>204</v>
      </c>
      <c r="D27" s="53" t="s">
        <v>205</v>
      </c>
      <c r="E27" s="53" t="s">
        <v>140</v>
      </c>
      <c r="F27" s="53" t="s">
        <v>206</v>
      </c>
      <c r="G27" s="53" t="s">
        <v>207</v>
      </c>
      <c r="H27" s="53" t="s">
        <v>147</v>
      </c>
      <c r="I27" s="53" t="s">
        <v>60</v>
      </c>
      <c r="J27" s="53" t="s">
        <v>206</v>
      </c>
      <c r="K27" s="54">
        <v>0</v>
      </c>
      <c r="L27" s="54">
        <v>1</v>
      </c>
      <c r="M27" s="54">
        <v>0</v>
      </c>
      <c r="N27" s="54">
        <v>0</v>
      </c>
      <c r="O27" s="55">
        <v>1</v>
      </c>
      <c r="P27" s="53" t="s">
        <v>61</v>
      </c>
      <c r="Q27" s="56" t="s">
        <v>208</v>
      </c>
      <c r="R27" s="24" t="s">
        <v>161</v>
      </c>
      <c r="S27" s="56" t="s">
        <v>206</v>
      </c>
      <c r="T27" s="56" t="s">
        <v>209</v>
      </c>
      <c r="U27" s="56" t="s">
        <v>210</v>
      </c>
      <c r="V27" s="79">
        <f>K27</f>
        <v>0</v>
      </c>
      <c r="W27" s="83">
        <v>0</v>
      </c>
      <c r="X27" s="63">
        <f>IFERROR(IF(W27/V27&gt;100%,100%,W27/V27),0)</f>
        <v>0</v>
      </c>
      <c r="Y27" s="42" t="s">
        <v>146</v>
      </c>
      <c r="Z27" s="42" t="s">
        <v>146</v>
      </c>
      <c r="AA27" s="79">
        <f>L27</f>
        <v>1</v>
      </c>
      <c r="AB27" s="109">
        <f>2/2</f>
        <v>1</v>
      </c>
      <c r="AC27" s="63">
        <f>IFERROR(IF(AB27/AA27&gt;100%,100%,AB27/AA27),0)</f>
        <v>1</v>
      </c>
      <c r="AD27" s="51" t="s">
        <v>211</v>
      </c>
      <c r="AE27" s="24" t="s">
        <v>212</v>
      </c>
      <c r="AF27" s="85">
        <v>0</v>
      </c>
      <c r="AG27" s="69">
        <v>0</v>
      </c>
      <c r="AH27" s="63">
        <f>IFERROR(IF(AG27/AF27&gt;100%,100%,AG27/AF27),0)</f>
        <v>0</v>
      </c>
      <c r="AI27" s="51" t="s">
        <v>121</v>
      </c>
      <c r="AJ27" s="51" t="s">
        <v>121</v>
      </c>
      <c r="AK27" s="79">
        <f>N27</f>
        <v>0</v>
      </c>
      <c r="AL27" s="69">
        <v>0</v>
      </c>
      <c r="AM27" s="63">
        <f>IFERROR(IF(AL27/AK27&gt;100%,100%,AL27/AK27),0)</f>
        <v>0</v>
      </c>
      <c r="AN27" s="51" t="s">
        <v>121</v>
      </c>
      <c r="AO27" s="51" t="s">
        <v>121</v>
      </c>
      <c r="AP27" s="106">
        <f>O27</f>
        <v>1</v>
      </c>
      <c r="AQ27" s="106">
        <f>IFERROR(SUM(W27,AB27,AG27,AL27),0)</f>
        <v>1</v>
      </c>
      <c r="AR27" s="93">
        <f>IFERROR(IF(AQ27/AP27&gt;100%,100%,AQ27/AP27),0)</f>
        <v>1</v>
      </c>
      <c r="AS27" s="24" t="s">
        <v>71</v>
      </c>
    </row>
    <row r="28" spans="1:45" s="57" customFormat="1" ht="133.5">
      <c r="A28" s="30">
        <v>3</v>
      </c>
      <c r="B28" s="25" t="s">
        <v>137</v>
      </c>
      <c r="C28" s="50" t="s">
        <v>213</v>
      </c>
      <c r="D28" s="51" t="s">
        <v>214</v>
      </c>
      <c r="E28" s="51" t="s">
        <v>140</v>
      </c>
      <c r="F28" s="51" t="s">
        <v>215</v>
      </c>
      <c r="G28" s="51" t="s">
        <v>216</v>
      </c>
      <c r="H28" s="51" t="s">
        <v>147</v>
      </c>
      <c r="I28" s="58" t="s">
        <v>60</v>
      </c>
      <c r="J28" s="58" t="s">
        <v>215</v>
      </c>
      <c r="K28" s="59">
        <v>0</v>
      </c>
      <c r="L28" s="59">
        <v>0</v>
      </c>
      <c r="M28" s="59">
        <v>0</v>
      </c>
      <c r="N28" s="59">
        <v>1</v>
      </c>
      <c r="O28" s="60">
        <v>1</v>
      </c>
      <c r="P28" s="51" t="s">
        <v>61</v>
      </c>
      <c r="Q28" s="56" t="s">
        <v>208</v>
      </c>
      <c r="R28" s="24" t="s">
        <v>161</v>
      </c>
      <c r="S28" s="56" t="s">
        <v>217</v>
      </c>
      <c r="T28" s="56" t="s">
        <v>218</v>
      </c>
      <c r="U28" s="56" t="s">
        <v>210</v>
      </c>
      <c r="V28" s="79">
        <f>K28</f>
        <v>0</v>
      </c>
      <c r="W28" s="83">
        <v>0</v>
      </c>
      <c r="X28" s="63">
        <f>IFERROR(IF(W28/V28&gt;100%,100%,W28/V28),0)</f>
        <v>0</v>
      </c>
      <c r="Y28" s="42" t="s">
        <v>146</v>
      </c>
      <c r="Z28" s="42" t="s">
        <v>146</v>
      </c>
      <c r="AA28" s="85">
        <f>L28</f>
        <v>0</v>
      </c>
      <c r="AB28" s="109">
        <v>0</v>
      </c>
      <c r="AC28" s="63">
        <f>IFERROR(IF(AB28/AA28&gt;100%,100%,AB28/AA28),0)</f>
        <v>0</v>
      </c>
      <c r="AD28" s="51" t="s">
        <v>121</v>
      </c>
      <c r="AE28" s="51" t="s">
        <v>121</v>
      </c>
      <c r="AF28" s="85">
        <f>M28</f>
        <v>0</v>
      </c>
      <c r="AG28" s="69">
        <v>0</v>
      </c>
      <c r="AH28" s="63">
        <f>IFERROR(IF(AG28/AF28&gt;100%,100%,AG28/AF28),0)</f>
        <v>0</v>
      </c>
      <c r="AI28" s="51" t="s">
        <v>121</v>
      </c>
      <c r="AJ28" s="51" t="s">
        <v>121</v>
      </c>
      <c r="AK28" s="85">
        <f>N28</f>
        <v>1</v>
      </c>
      <c r="AL28" s="69"/>
      <c r="AM28" s="63">
        <f>IFERROR(IF(AL28/AK28&gt;100%,100%,AL28/AK28),0)</f>
        <v>0</v>
      </c>
      <c r="AN28" s="51"/>
      <c r="AO28" s="51"/>
      <c r="AP28" s="96">
        <f>O28</f>
        <v>1</v>
      </c>
      <c r="AQ28" s="95">
        <f>IFERROR(SUM(W28,AB28,AG28,AL28),0)</f>
        <v>0</v>
      </c>
      <c r="AR28" s="104">
        <f>IFERROR(IF(AQ28/AP28&gt;100%,100%,AQ28/AP28),0)</f>
        <v>0</v>
      </c>
      <c r="AS28" s="24" t="s">
        <v>219</v>
      </c>
    </row>
    <row r="29" spans="1:45" s="5" customFormat="1" ht="17.25">
      <c r="A29" s="10"/>
      <c r="B29" s="10"/>
      <c r="C29" s="10"/>
      <c r="D29" s="11" t="s">
        <v>220</v>
      </c>
      <c r="E29" s="11"/>
      <c r="F29" s="11"/>
      <c r="G29" s="11"/>
      <c r="H29" s="11"/>
      <c r="I29" s="11"/>
      <c r="J29" s="11"/>
      <c r="K29" s="12"/>
      <c r="L29" s="12"/>
      <c r="M29" s="12"/>
      <c r="N29" s="12"/>
      <c r="O29" s="12"/>
      <c r="P29" s="11"/>
      <c r="Q29" s="11"/>
      <c r="R29" s="11"/>
      <c r="S29" s="10"/>
      <c r="T29" s="10"/>
      <c r="U29" s="10"/>
      <c r="V29" s="16"/>
      <c r="W29" s="16"/>
      <c r="X29" s="100">
        <f>AVERAGE(X23,X25,X26)*20%</f>
        <v>0.1773049645390071</v>
      </c>
      <c r="Y29" s="10"/>
      <c r="Z29" s="10"/>
      <c r="AA29" s="12"/>
      <c r="AB29" s="12"/>
      <c r="AC29" s="100">
        <f>AVERAGE(AC22,AC23,AC24,AC26,AC27)*20%</f>
        <v>0.19310344827586207</v>
      </c>
      <c r="AD29" s="10"/>
      <c r="AE29" s="10"/>
      <c r="AF29" s="16"/>
      <c r="AG29" s="16"/>
      <c r="AH29" s="100">
        <f>AVERAGE(AH23,AH26)*20%</f>
        <v>0.18024691358024691</v>
      </c>
      <c r="AI29" s="10"/>
      <c r="AJ29" s="10"/>
      <c r="AK29" s="16"/>
      <c r="AL29" s="16"/>
      <c r="AM29" s="100">
        <f>AVERAGE(AM22,AM23,AM24,AM26,AM28)*20%</f>
        <v>0</v>
      </c>
      <c r="AN29" s="10"/>
      <c r="AO29" s="10"/>
      <c r="AP29" s="12"/>
      <c r="AQ29" s="102"/>
      <c r="AR29" s="101">
        <f>AVERAGE(AR22,AR23,AR24,AR25,AR26,AR27)*20%</f>
        <v>0.15271149842320109</v>
      </c>
      <c r="AS29" s="103"/>
    </row>
    <row r="30" spans="1:45" s="9" customFormat="1" ht="20.25">
      <c r="A30" s="6"/>
      <c r="B30" s="6"/>
      <c r="C30" s="6"/>
      <c r="D30" s="7" t="s">
        <v>221</v>
      </c>
      <c r="E30" s="6"/>
      <c r="F30" s="6"/>
      <c r="G30" s="6"/>
      <c r="H30" s="6"/>
      <c r="I30" s="6"/>
      <c r="J30" s="6"/>
      <c r="K30" s="8"/>
      <c r="L30" s="8"/>
      <c r="M30" s="8"/>
      <c r="N30" s="8"/>
      <c r="O30" s="8"/>
      <c r="P30" s="6"/>
      <c r="Q30" s="6"/>
      <c r="R30" s="6"/>
      <c r="S30" s="6"/>
      <c r="T30" s="6"/>
      <c r="U30" s="6"/>
      <c r="V30" s="17"/>
      <c r="W30" s="98"/>
      <c r="X30" s="97">
        <f>X21+X29</f>
        <v>0.97730496453900717</v>
      </c>
      <c r="Y30" s="99"/>
      <c r="Z30" s="6"/>
      <c r="AA30" s="8"/>
      <c r="AB30" s="8"/>
      <c r="AC30" s="97">
        <f>AC21+AC29</f>
        <v>0.99310344827586206</v>
      </c>
      <c r="AD30" s="6"/>
      <c r="AE30" s="6"/>
      <c r="AF30" s="17"/>
      <c r="AG30" s="17"/>
      <c r="AH30" s="97">
        <f>AH21+AH29</f>
        <v>0.94561487894821228</v>
      </c>
      <c r="AI30" s="6"/>
      <c r="AJ30" s="6"/>
      <c r="AK30" s="17"/>
      <c r="AL30" s="17"/>
      <c r="AM30" s="97">
        <f>AM21+AM29</f>
        <v>0</v>
      </c>
      <c r="AN30" s="6"/>
      <c r="AO30" s="6"/>
      <c r="AP30" s="8"/>
      <c r="AQ30" s="8"/>
      <c r="AR30" s="105">
        <f>AR21+AR29</f>
        <v>0.72871149842320115</v>
      </c>
      <c r="AS30" s="6"/>
    </row>
  </sheetData>
  <mergeCells count="23">
    <mergeCell ref="S12:U13"/>
    <mergeCell ref="E4:J4"/>
    <mergeCell ref="G5:J5"/>
    <mergeCell ref="G6:J6"/>
    <mergeCell ref="G7:J7"/>
    <mergeCell ref="G8:J8"/>
    <mergeCell ref="Q12:Q14"/>
    <mergeCell ref="R12:R14"/>
    <mergeCell ref="G10:J10"/>
    <mergeCell ref="A12:B13"/>
    <mergeCell ref="A1:J1"/>
    <mergeCell ref="K1:O1"/>
    <mergeCell ref="C12:E13"/>
    <mergeCell ref="F12:P13"/>
    <mergeCell ref="A2:J2"/>
    <mergeCell ref="G9:J9"/>
    <mergeCell ref="D4:D10"/>
    <mergeCell ref="A4:C10"/>
    <mergeCell ref="V12:Z13"/>
    <mergeCell ref="AA12:AE13"/>
    <mergeCell ref="AF12:AJ13"/>
    <mergeCell ref="AK12:AO13"/>
    <mergeCell ref="AP12:AS13"/>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E12:E13 E15:E21 E29:E1048576</xm:sqref>
        </x14:dataValidation>
        <x14:dataValidation type="list" allowBlank="1" showInputMessage="1" showErrorMessage="1" xr:uid="{188A35B9-5011-475E-9BC5-F80C130E6708}">
          <x14:formula1>
            <xm:f>Listas!$D$1:$D$20</xm:f>
          </x14:formula1>
          <xm:sqref>Q15:Q20</xm:sqref>
        </x14:dataValidation>
        <x14:dataValidation type="list" allowBlank="1" showInputMessage="1" showErrorMessage="1" xr:uid="{7DA81430-7AFC-4B0D-A630-84A0186D7298}">
          <x14:formula1>
            <xm:f>Listas!$F$1:$F$12</xm:f>
          </x14:formula1>
          <xm:sqref>R15:R20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42578125" style="36" customWidth="1"/>
    <col min="2" max="2" width="98.42578125" style="36" customWidth="1"/>
    <col min="3" max="3" width="11.42578125" style="36"/>
    <col min="4" max="4" width="74.7109375" style="36" customWidth="1"/>
    <col min="5" max="16384" width="11.42578125" style="36"/>
  </cols>
  <sheetData>
    <row r="1" spans="2:4" ht="30">
      <c r="B1" s="35" t="s">
        <v>62</v>
      </c>
      <c r="D1" s="36" t="s">
        <v>63</v>
      </c>
    </row>
    <row r="2" spans="2:4">
      <c r="B2" s="35" t="s">
        <v>222</v>
      </c>
      <c r="D2" s="36" t="s">
        <v>223</v>
      </c>
    </row>
    <row r="3" spans="2:4" ht="45">
      <c r="B3" s="35" t="s">
        <v>224</v>
      </c>
      <c r="D3" s="36" t="s">
        <v>225</v>
      </c>
    </row>
    <row r="4" spans="2:4" ht="30">
      <c r="B4" s="35" t="s">
        <v>226</v>
      </c>
      <c r="D4" s="36" t="s">
        <v>227</v>
      </c>
    </row>
    <row r="5" spans="2:4" ht="30">
      <c r="B5" s="35" t="s">
        <v>228</v>
      </c>
      <c r="D5" s="36" t="s">
        <v>229</v>
      </c>
    </row>
    <row r="6" spans="2:4" ht="30">
      <c r="B6" s="35" t="s">
        <v>160</v>
      </c>
      <c r="D6" s="36" t="s">
        <v>230</v>
      </c>
    </row>
    <row r="7" spans="2:4" ht="45">
      <c r="B7" s="35" t="s">
        <v>185</v>
      </c>
      <c r="D7" s="36" t="s">
        <v>231</v>
      </c>
    </row>
    <row r="8" spans="2:4" ht="45">
      <c r="B8" s="35" t="s">
        <v>232</v>
      </c>
      <c r="D8" s="36" t="s">
        <v>233</v>
      </c>
    </row>
    <row r="9" spans="2:4" ht="30">
      <c r="B9" s="35" t="s">
        <v>234</v>
      </c>
      <c r="D9" s="36" t="s">
        <v>235</v>
      </c>
    </row>
    <row r="10" spans="2:4" ht="30">
      <c r="B10" s="35" t="s">
        <v>236</v>
      </c>
      <c r="D10" s="36" t="s">
        <v>237</v>
      </c>
    </row>
    <row r="11" spans="2:4" ht="30">
      <c r="B11" s="35" t="s">
        <v>104</v>
      </c>
      <c r="D11" s="36" t="s">
        <v>148</v>
      </c>
    </row>
    <row r="12" spans="2:4">
      <c r="B12" s="35" t="s">
        <v>208</v>
      </c>
      <c r="D12" s="36" t="s">
        <v>238</v>
      </c>
    </row>
    <row r="13" spans="2:4">
      <c r="B13" s="35" t="s">
        <v>239</v>
      </c>
    </row>
    <row r="14" spans="2:4">
      <c r="B14" s="35" t="s">
        <v>240</v>
      </c>
    </row>
    <row r="15" spans="2:4">
      <c r="B15" s="35" t="s">
        <v>77</v>
      </c>
    </row>
    <row r="16" spans="2:4">
      <c r="B16" s="35" t="s">
        <v>241</v>
      </c>
    </row>
    <row r="17" spans="2:2">
      <c r="B17" s="35" t="s">
        <v>242</v>
      </c>
    </row>
    <row r="18" spans="2:2">
      <c r="B18" s="35" t="s">
        <v>243</v>
      </c>
    </row>
    <row r="19" spans="2:2">
      <c r="B19" s="35" t="s">
        <v>244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42578125" bestFit="1" customWidth="1"/>
    <col min="4" max="4" width="96.28515625" customWidth="1"/>
    <col min="6" max="6" width="45.85546875" customWidth="1"/>
  </cols>
  <sheetData>
    <row r="1" spans="1:6" ht="30">
      <c r="A1" t="s">
        <v>34</v>
      </c>
      <c r="D1" s="35" t="s">
        <v>62</v>
      </c>
      <c r="F1" s="36" t="s">
        <v>63</v>
      </c>
    </row>
    <row r="2" spans="1:6" ht="30">
      <c r="A2" t="s">
        <v>56</v>
      </c>
      <c r="D2" s="35" t="s">
        <v>222</v>
      </c>
      <c r="F2" s="36" t="s">
        <v>223</v>
      </c>
    </row>
    <row r="3" spans="1:6" ht="75">
      <c r="A3" t="s">
        <v>245</v>
      </c>
      <c r="D3" s="35" t="s">
        <v>224</v>
      </c>
      <c r="F3" s="36" t="s">
        <v>225</v>
      </c>
    </row>
    <row r="4" spans="1:6" ht="60">
      <c r="A4" t="s">
        <v>140</v>
      </c>
      <c r="D4" s="35" t="s">
        <v>226</v>
      </c>
      <c r="F4" s="36" t="s">
        <v>227</v>
      </c>
    </row>
    <row r="5" spans="1:6" ht="45">
      <c r="D5" s="35" t="s">
        <v>228</v>
      </c>
      <c r="F5" s="36" t="s">
        <v>229</v>
      </c>
    </row>
    <row r="6" spans="1:6" ht="45">
      <c r="D6" s="35" t="s">
        <v>160</v>
      </c>
      <c r="F6" s="36" t="s">
        <v>230</v>
      </c>
    </row>
    <row r="7" spans="1:6" ht="60">
      <c r="D7" s="35" t="s">
        <v>185</v>
      </c>
      <c r="F7" s="36" t="s">
        <v>231</v>
      </c>
    </row>
    <row r="8" spans="1:6" ht="75">
      <c r="D8" s="35" t="s">
        <v>232</v>
      </c>
      <c r="F8" s="36" t="s">
        <v>233</v>
      </c>
    </row>
    <row r="9" spans="1:6" ht="45">
      <c r="D9" s="35" t="s">
        <v>234</v>
      </c>
      <c r="F9" s="36" t="s">
        <v>235</v>
      </c>
    </row>
    <row r="10" spans="1:6" ht="45">
      <c r="D10" s="35" t="s">
        <v>236</v>
      </c>
      <c r="F10" s="36" t="s">
        <v>237</v>
      </c>
    </row>
    <row r="11" spans="1:6" ht="45">
      <c r="D11" s="35" t="s">
        <v>104</v>
      </c>
      <c r="F11" s="36" t="s">
        <v>148</v>
      </c>
    </row>
    <row r="12" spans="1:6">
      <c r="D12" s="35" t="s">
        <v>208</v>
      </c>
      <c r="F12" s="36" t="s">
        <v>161</v>
      </c>
    </row>
    <row r="13" spans="1:6">
      <c r="D13" s="35" t="s">
        <v>239</v>
      </c>
    </row>
    <row r="14" spans="1:6">
      <c r="D14" s="35" t="s">
        <v>240</v>
      </c>
    </row>
    <row r="15" spans="1:6">
      <c r="D15" s="35" t="s">
        <v>77</v>
      </c>
    </row>
    <row r="16" spans="1:6">
      <c r="D16" s="35" t="s">
        <v>241</v>
      </c>
    </row>
    <row r="17" spans="4:4">
      <c r="D17" s="35" t="s">
        <v>242</v>
      </c>
    </row>
    <row r="18" spans="4:4">
      <c r="D18" s="35" t="s">
        <v>243</v>
      </c>
    </row>
    <row r="19" spans="4:4">
      <c r="D19" s="35" t="s">
        <v>244</v>
      </c>
    </row>
    <row r="20" spans="4:4">
      <c r="D20" s="35" t="s">
        <v>147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D843B0F2-5561-4198-9CF3-8361FF47BE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2025-10-24T21:27:55Z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