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diego.buelvas\Downloads\"/>
    </mc:Choice>
  </mc:AlternateContent>
  <xr:revisionPtr revIDLastSave="0" documentId="13_ncr:1_{46A0F200-C96D-4404-AA77-84413D5C902C}" xr6:coauthVersionLast="47" xr6:coauthVersionMax="47" xr10:uidLastSave="{00000000-0000-0000-0000-000000000000}"/>
  <bookViews>
    <workbookView xWindow="-120" yWindow="-120" windowWidth="29040" windowHeight="15720" xr2:uid="{00000000-000D-0000-FFFF-FFFF00000000}"/>
  </bookViews>
  <sheets>
    <sheet name="Hoja1" sheetId="1" r:id="rId1"/>
    <sheet name="Listas" sheetId="2" state="hidden" r:id="rId2"/>
  </sheets>
  <definedNames>
    <definedName name="_xlnm._FilterDatabase" localSheetId="0" hidden="1">Hoja1!$G$11:$G$19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0" i="1" l="1"/>
  <c r="AO20" i="1"/>
  <c r="AJ20" i="1"/>
  <c r="AE20" i="1"/>
  <c r="Z20" i="1"/>
  <c r="AR12" i="1"/>
  <c r="AR13" i="1"/>
  <c r="AR14" i="1"/>
  <c r="AR15" i="1"/>
  <c r="AR16" i="1"/>
  <c r="AR17" i="1"/>
  <c r="AR18" i="1"/>
  <c r="AR19" i="1"/>
  <c r="AR11" i="1"/>
  <c r="T19" i="1"/>
  <c r="T18" i="1"/>
  <c r="T17" i="1"/>
  <c r="T16" i="1"/>
  <c r="T15" i="1"/>
  <c r="T14" i="1"/>
  <c r="T13" i="1"/>
  <c r="T12" i="1"/>
  <c r="T11" i="1"/>
  <c r="AR24" i="1"/>
  <c r="AT24" i="1" s="1"/>
  <c r="AM24" i="1"/>
  <c r="AO24" i="1" s="1"/>
  <c r="AH24" i="1"/>
  <c r="AJ24" i="1" s="1"/>
  <c r="AC24" i="1"/>
  <c r="AE24" i="1" s="1"/>
  <c r="X24" i="1"/>
  <c r="Z24" i="1" s="1"/>
  <c r="T24" i="1"/>
  <c r="AM23" i="1"/>
  <c r="AO23" i="1" s="1"/>
  <c r="AH23" i="1"/>
  <c r="AJ23" i="1" s="1"/>
  <c r="AC23" i="1"/>
  <c r="AE23" i="1" s="1"/>
  <c r="X23" i="1"/>
  <c r="Z23" i="1" s="1"/>
  <c r="T23" i="1"/>
  <c r="AR23" i="1" s="1"/>
  <c r="AT23" i="1" s="1"/>
  <c r="AR22" i="1"/>
  <c r="AT22" i="1" s="1"/>
  <c r="AM22" i="1"/>
  <c r="AO22" i="1" s="1"/>
  <c r="AH22" i="1"/>
  <c r="AJ22" i="1" s="1"/>
  <c r="AC22" i="1"/>
  <c r="AE22" i="1" s="1"/>
  <c r="X22" i="1"/>
  <c r="Z22" i="1" s="1"/>
  <c r="T22" i="1"/>
  <c r="AM21" i="1"/>
  <c r="AO21" i="1" s="1"/>
  <c r="AO25" i="1" s="1"/>
  <c r="AO26" i="1" s="1"/>
  <c r="AH21" i="1"/>
  <c r="AJ21" i="1" s="1"/>
  <c r="AJ25" i="1" s="1"/>
  <c r="AJ26" i="1" s="1"/>
  <c r="AC21" i="1"/>
  <c r="AE21" i="1" s="1"/>
  <c r="AE25" i="1" s="1"/>
  <c r="X21" i="1"/>
  <c r="Z21" i="1" s="1"/>
  <c r="T21" i="1"/>
  <c r="AR21" i="1" s="1"/>
  <c r="AT21" i="1" s="1"/>
  <c r="AM19" i="1"/>
  <c r="AO19" i="1" s="1"/>
  <c r="AM18" i="1"/>
  <c r="AO18" i="1" s="1"/>
  <c r="AM16" i="1"/>
  <c r="AO16" i="1" s="1"/>
  <c r="AM15" i="1"/>
  <c r="AO15" i="1" s="1"/>
  <c r="AM14" i="1"/>
  <c r="AO14" i="1" s="1"/>
  <c r="AM13" i="1"/>
  <c r="AO13" i="1" s="1"/>
  <c r="AM12" i="1"/>
  <c r="AO12" i="1" s="1"/>
  <c r="AM11" i="1"/>
  <c r="AO11" i="1" s="1"/>
  <c r="AH19" i="1"/>
  <c r="AJ19" i="1" s="1"/>
  <c r="AH18" i="1"/>
  <c r="AJ18" i="1" s="1"/>
  <c r="AH17" i="1"/>
  <c r="AJ17" i="1" s="1"/>
  <c r="AH16" i="1"/>
  <c r="AJ16" i="1" s="1"/>
  <c r="AH15" i="1"/>
  <c r="AJ15" i="1" s="1"/>
  <c r="AH14" i="1"/>
  <c r="AJ14" i="1" s="1"/>
  <c r="AH13" i="1"/>
  <c r="AJ13" i="1" s="1"/>
  <c r="AH12" i="1"/>
  <c r="AJ12" i="1" s="1"/>
  <c r="AH11" i="1"/>
  <c r="AJ11" i="1" s="1"/>
  <c r="AC19" i="1"/>
  <c r="AE19" i="1" s="1"/>
  <c r="AC18" i="1"/>
  <c r="AE18" i="1" s="1"/>
  <c r="AC17" i="1"/>
  <c r="AE17" i="1" s="1"/>
  <c r="AC16" i="1"/>
  <c r="AE16" i="1" s="1"/>
  <c r="AC15" i="1"/>
  <c r="AE15" i="1" s="1"/>
  <c r="AC14" i="1"/>
  <c r="AE14" i="1" s="1"/>
  <c r="AC13" i="1"/>
  <c r="AE13" i="1" s="1"/>
  <c r="AC12" i="1"/>
  <c r="AE12" i="1" s="1"/>
  <c r="AC11" i="1"/>
  <c r="AE11" i="1" s="1"/>
  <c r="X19" i="1"/>
  <c r="Z19" i="1" s="1"/>
  <c r="X18" i="1"/>
  <c r="Z18" i="1" s="1"/>
  <c r="X17" i="1"/>
  <c r="X12" i="1"/>
  <c r="Z12" i="1" s="1"/>
  <c r="X11" i="1"/>
  <c r="Z11" i="1" s="1"/>
  <c r="AM17" i="1"/>
  <c r="AO17" i="1" s="1"/>
  <c r="X16" i="1"/>
  <c r="Z16" i="1" s="1"/>
  <c r="X15" i="1"/>
  <c r="Z15" i="1" s="1"/>
  <c r="AE26" i="1" l="1"/>
  <c r="AT25" i="1"/>
  <c r="Z25" i="1"/>
  <c r="Z26" i="1" s="1"/>
  <c r="AT16" i="1"/>
  <c r="AT15" i="1"/>
  <c r="AT14" i="1"/>
  <c r="AT13" i="1"/>
  <c r="AT19" i="1"/>
  <c r="AT18" i="1"/>
  <c r="Z17" i="1"/>
  <c r="AT17" i="1"/>
  <c r="X14" i="1"/>
  <c r="Z14" i="1" s="1"/>
  <c r="X13" i="1"/>
  <c r="Z13" i="1" s="1"/>
  <c r="AT12" i="1"/>
  <c r="AT11" i="1"/>
  <c r="AT2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10"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L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N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<sst xmlns="http://schemas.openxmlformats.org/spreadsheetml/2006/main" count="424" uniqueCount="252">
  <si>
    <t>DEPENDENCIAS ASOCIADAS</t>
  </si>
  <si>
    <t>CONTROL DE CAMBIOS</t>
  </si>
  <si>
    <t>VERSIÓN</t>
  </si>
  <si>
    <t>FECHA</t>
  </si>
  <si>
    <t>DESCRIPCIÓN</t>
  </si>
  <si>
    <t>META</t>
  </si>
  <si>
    <t>PLANEACIÓN DEL DESARROLLO</t>
  </si>
  <si>
    <t>PROYECTO DE INVERSIÓN</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</si>
  <si>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</si>
  <si>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</si>
  <si>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</si>
  <si>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</si>
  <si>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</si>
  <si>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</si>
  <si>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</si>
  <si>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</si>
  <si>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</si>
  <si>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</si>
  <si>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</si>
  <si>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</si>
  <si>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</si>
  <si>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</si>
  <si>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</si>
  <si>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</si>
  <si>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</si>
  <si>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</si>
  <si>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DE MEDIDA</t>
  </si>
  <si>
    <t>LÍNEA BASE</t>
  </si>
  <si>
    <t>FÓRMULA INDICADOR</t>
  </si>
  <si>
    <t>TIPO PROGRAMACIÓN</t>
  </si>
  <si>
    <t>I TRI</t>
  </si>
  <si>
    <t>II TRI</t>
  </si>
  <si>
    <t>III TRI</t>
  </si>
  <si>
    <t>IV TRI</t>
  </si>
  <si>
    <t>TOTAL VIGENCIA</t>
  </si>
  <si>
    <t>ENTREGABLE</t>
  </si>
  <si>
    <t>FUENTE DE INFORMACIÓN</t>
  </si>
  <si>
    <t>RESPONSABLE</t>
  </si>
  <si>
    <t>PROGRAMADO</t>
  </si>
  <si>
    <t>EJECUTADO</t>
  </si>
  <si>
    <t>ANÁLISIS</t>
  </si>
  <si>
    <t xml:space="preserve">EVIDENCIA </t>
  </si>
  <si>
    <t>Subtotal Metas Técnicas (80%)</t>
  </si>
  <si>
    <t>Subtotal Metas Transversales (20%)</t>
  </si>
  <si>
    <t>TOTAL PLAN DE GESTIÓN (100%)</t>
  </si>
  <si>
    <t>DEPENDENCIAS</t>
  </si>
  <si>
    <t>PROGRAMAS PDD</t>
  </si>
  <si>
    <t>METAS PDD</t>
  </si>
  <si>
    <t>PROYECTOS DE INVERSIÓN</t>
  </si>
  <si>
    <t>OBJETIVO ESTRATÉGICO</t>
  </si>
  <si>
    <t>DIMENSIONES MIPG</t>
  </si>
  <si>
    <t>POLÍTICAS MIPG</t>
  </si>
  <si>
    <t>Despacho SDG</t>
  </si>
  <si>
    <t>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</si>
  <si>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</si>
  <si>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</si>
  <si>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</si>
  <si>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</si>
  <si>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Talento Humano</t>
  </si>
  <si>
    <t>Política 1. Gestión Estratégica del Talento Humano</t>
  </si>
  <si>
    <t>Eficacia</t>
  </si>
  <si>
    <t>Suma</t>
  </si>
  <si>
    <t>OAP - Oficina Asesora de Planeación</t>
  </si>
  <si>
    <t>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</si>
  <si>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</si>
  <si>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</si>
  <si>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</si>
  <si>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</si>
  <si>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Direccionamiento Estratégico y Planeación</t>
  </si>
  <si>
    <t>Política 2. Integridad</t>
  </si>
  <si>
    <t>Eficiencia</t>
  </si>
  <si>
    <t>Constante</t>
  </si>
  <si>
    <t>OAC - Oficina Asesora de Comunicaciones</t>
  </si>
  <si>
    <t>Bogotá confía en su gobierno</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</si>
  <si>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</si>
  <si>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</si>
  <si>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</si>
  <si>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PEI - Propiciar la revolución del servicio con criterios de calidad, calidez, eficacia, oportunidad, sostenibilidad y transformación digital.</t>
  </si>
  <si>
    <t>Gestión con Valores para Resultados</t>
  </si>
  <si>
    <t>Política 3. Planeación institucional</t>
  </si>
  <si>
    <t>Efectividad</t>
  </si>
  <si>
    <t>Creciente</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</si>
  <si>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</si>
  <si>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</si>
  <si>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</si>
  <si>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</si>
  <si>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</si>
  <si>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</si>
  <si>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Evaluación de Resultados</t>
  </si>
  <si>
    <t>Política 4. Gestión Presupuestal y Eficiencia del Gasto Público</t>
  </si>
  <si>
    <t>Decreciente</t>
  </si>
  <si>
    <t>OCDI - Oficina de Control Disciplinario Interno</t>
  </si>
  <si>
    <t>5.33. Fortalecimiento institucional para un gobierno confiable  </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</si>
  <si>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</si>
  <si>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</si>
  <si>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</si>
  <si>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Información y Comunicación</t>
  </si>
  <si>
    <t>Política 5. Compras y Contratación Pública</t>
  </si>
  <si>
    <t>DRP - Dirección de Relaciones Políticas</t>
  </si>
  <si>
    <t>5.32. Gobierno abierto, íntegro, transparente y corresponsable  </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</si>
  <si>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</si>
  <si>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</si>
  <si>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</si>
  <si>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Gestión del Conocimiento y la Innovación</t>
  </si>
  <si>
    <t>Política 6. Fortalecimiento organizacional y simplificación de procesos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</si>
  <si>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</si>
  <si>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</si>
  <si>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</si>
  <si>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</si>
  <si>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</si>
  <si>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Control Interno</t>
  </si>
  <si>
    <t>Política 7. Servicio al Ciudadano</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</si>
  <si>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</si>
  <si>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</si>
  <si>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</si>
  <si>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</si>
  <si>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8. Simplificación, Racionalización y Estandarización de trámites</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</si>
  <si>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</si>
  <si>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</si>
  <si>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</si>
  <si>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</si>
  <si>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9. Participación Ciudadana en la Gestión Pública</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</si>
  <si>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</si>
  <si>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</si>
  <si>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</si>
  <si>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10. Gobierno Digital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</si>
  <si>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</si>
  <si>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</si>
  <si>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8179 - Fortalecimiento de la gestión administrativa y operativa de la Secretaria Distrital de Gobierno Bogotá D.C.</t>
  </si>
  <si>
    <t>Política 11. Transparencia, acceso a la información pública y lucha contra la corrupción</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</si>
  <si>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</si>
  <si>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</si>
  <si>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</si>
  <si>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12. Seguridad Digital</t>
  </si>
  <si>
    <t>DDH - Dirección de Derechos Humanos</t>
  </si>
  <si>
    <t>Ejecutar 12 acciones que garanticen atención a la ciudadanía transparencia anticorrupción y acceso a la información en el marco de las políticas públicas existentes.  </t>
  </si>
  <si>
    <t>Política 13. Defensa Jurídica</t>
  </si>
  <si>
    <t>SARLC - Subdirección de Asuntos de Libertad Religiosa y de Conciencia</t>
  </si>
  <si>
    <t>Implementar 1 estrategia para fortalecimiento de la gestión institucional y operativa  </t>
  </si>
  <si>
    <t>Política 14. Mejora normativa</t>
  </si>
  <si>
    <t>DAE - Dirección de Asuntos Étnicos</t>
  </si>
  <si>
    <t>Fortalecer un (1) laboratorio de innovación pública que promueva el gobierno abierto y la participación ciudadana desde un enfoque de interseccionalidad.  </t>
  </si>
  <si>
    <t>Política 15. Seguimiento y evaluación de la gestión institucional</t>
  </si>
  <si>
    <t>SAIR - Subdirección de Asuntos Indígenas y Rrom</t>
  </si>
  <si>
    <t>Fortalecer un (1) Observatorio de Conflictividad Social y Gobernabilidad con enfoque de derechos humanos género y diferencial.  </t>
  </si>
  <si>
    <t>Política 16. Gestión Documental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</si>
  <si>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</si>
  <si>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</si>
  <si>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17. Gestión de la Información Estadística</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</si>
  <si>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</si>
  <si>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</si>
  <si>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18. Gestión del Conocimiento y la Innovación</t>
  </si>
  <si>
    <t>SGI - Subdirección de Gestión Institucional</t>
  </si>
  <si>
    <t>Implementar un (1) plan de fortalecimiento a Consejos y Plataformas de Juventud  </t>
  </si>
  <si>
    <t>Política 19. Control Interno</t>
  </si>
  <si>
    <t>DGTH - Dirección de Gestión del Talento Humano</t>
  </si>
  <si>
    <t>DA - Dirección Administrativa</t>
  </si>
  <si>
    <t>DF - Dirección Financiera</t>
  </si>
  <si>
    <t>DTI - Dirección de Tecnologías e Información</t>
  </si>
  <si>
    <t>DC - Dirección de Contratación</t>
  </si>
  <si>
    <r>
      <rPr>
        <b/>
        <sz val="14"/>
        <rFont val="Calibri Light"/>
        <family val="2"/>
        <scheme val="major"/>
      </rPr>
      <t>FORMULACIÓN Y SEGUIMIENTO DE LOS PLANES DE GESTIÓN DE LOS PROCESOS DE NIVEL CENTRAL</t>
    </r>
    <r>
      <rPr>
        <b/>
        <sz val="11"/>
        <color theme="1"/>
        <rFont val="Calibri Light"/>
        <family val="2"/>
        <scheme val="major"/>
      </rPr>
      <t xml:space="preserve">
PROCESO DE INSPECCIÓN, VIGILANCIA Y CONTROL
VIGENCIA 2026</t>
    </r>
  </si>
  <si>
    <t>SUBSECRETARÍA DE GESTIÓN LOCAL
DIRECCIÓN PARA LA GESTIÓN POLICIVA
DIRECCIÓN PARA LA GESTIÓN ADMINISTRATIVA ESPECIAL DE POLICIA</t>
  </si>
  <si>
    <t>Acompañar 2.200 operativos de Inspección, Vigilancia y Control en materia de actividad económica</t>
  </si>
  <si>
    <t>Acompañar 450 operativos de Inspección, Vigilancia y Control en materia ambiental y minería</t>
  </si>
  <si>
    <t>Acompañar 220 operativos de Inspección, Vigilancia y Control para el cumplimiento de la sentencia de Cerros Orientales</t>
  </si>
  <si>
    <t>Acompañar 78 operativos de Inspección, Vigilancia y Control para el cumplimiento de la sentencia del Río Bogotá</t>
  </si>
  <si>
    <t>Acompañar 1.660 operativos de Inspección, Vigilancia y Control en materia de espacio público</t>
  </si>
  <si>
    <t>Acompañar 200 operativos de inspección, vigilancia y control de ocupaciones ilegales</t>
  </si>
  <si>
    <t>Realizar el trámite de sustanciación, notificación y devolución del 100% de los expedientes radicados en la Dirección para la Gestión Administrativa Especial de Policía, en un tiempo igual o inferior a sesenta (60) días hábiles, a partir de la recepción del expediente en la DGAEP</t>
  </si>
  <si>
    <t>Realizar 4 informes de seguimiento y recomendaciones relacionadas con la política publica, planes, programas y proyectos para la defensa del espacio público</t>
  </si>
  <si>
    <t>Realizar 202 visitas de seguimiento y/o asesorías al proceso de Cobro Persuasivo de las Alcaldías Locales</t>
  </si>
  <si>
    <t>Operativos de IVC acompañados en materia de actividad económica</t>
  </si>
  <si>
    <t>Operativos de IVC acompañados en materia ambiental y minería</t>
  </si>
  <si>
    <t>Operativos de IVC acompañados en materia de espacio público</t>
  </si>
  <si>
    <t>Operativos de IVC acompañados para el cumplimiento de la sentencia de Cerros Orientales</t>
  </si>
  <si>
    <t>Operativos de IVC acompañados para el cumplimiento de la sentencia del Río Bogotá</t>
  </si>
  <si>
    <t>Operativos de IVC acompañados en materia de ocupaciones ilegales</t>
  </si>
  <si>
    <t>Porcentaje de expedientes sustanciados, notificados y devueltos en un tiempo igual o menor a 60 días hábiles a partir de la recepción del expediente en la Dirección para la Gestión Administrativa Especial de Policía</t>
  </si>
  <si>
    <t>Informes de seguimiento y recomendaciones relacionadas con la política publica, planes, programas y proyectos para la defensa del espacio público</t>
  </si>
  <si>
    <t>Visitas de seguimiento y/o asesorías al proceso de cobro persuasivo de las Alcaldías Locales</t>
  </si>
  <si>
    <t>Número de operativos de IVC acompañados en materia de actividad económica</t>
  </si>
  <si>
    <t>Número de operativos de IVC acompañados en materia ambiental y minería</t>
  </si>
  <si>
    <t>Número de operativos de IVC acompañados para el cumplimiento de la sentencia de  Cerros Orientales</t>
  </si>
  <si>
    <t>Número de operativos de IVC acompañados para el cumplimiento de la sentencia del  Río Bogotá</t>
  </si>
  <si>
    <t>Número de operativos de IVC acompañados en materia de espacio público</t>
  </si>
  <si>
    <t>Número de operativos de IVC acompañados en materia de  ocupaciones ilegales</t>
  </si>
  <si>
    <t>Porcentaje de expedientes notificados y devueltos en un tiempo igual o menor a 60 días hábiles a partir de la recepción del expediente en la Dirección para la Gestión Administrativa Especial de Policía</t>
  </si>
  <si>
    <t>Informes de seguimiento y recomendaciones relacionadas con la política pública, planes, programa y proyectos para la defensa del espacio público</t>
  </si>
  <si>
    <t>Número de visitas de seguimiento y/o asesorías al proceso de cobro persuasivo de las Alcaldías Locales</t>
  </si>
  <si>
    <t>Número de operativos de IVC acompañados para el cumplimiento de la sentencia de Cerros Orientales</t>
  </si>
  <si>
    <t>Número de operativos de IVC acompañados para el cumplimiento de la sentencia del Río Bogotá</t>
  </si>
  <si>
    <t>Número de operativos de IVC acompañados en materia de ocupaciones ilegales</t>
  </si>
  <si>
    <t>Número de informes de seguimiento y recomendaciones relacionadas con la política publica, planes, programas y proyectos para la defensa del espacio público</t>
  </si>
  <si>
    <t>Número de visitas de seguimiento y/o asesorías al proceso de cobro persuasivo de las Alcaldías Locales realizadas</t>
  </si>
  <si>
    <t>Formatos Evidencia de Reunión - GDI-GPD-F029</t>
  </si>
  <si>
    <t>Matriz de seguimiento de los expedientes radicados y devueltos en un tiempo igual o menor a 60 días hábiles a partir de la recepción del expediente en la Dirección para la Gestión Administrativa Especial de Policía</t>
  </si>
  <si>
    <t>Sistema de Gestión DGP</t>
  </si>
  <si>
    <t>Formato controlado GET-IVC-F054 Trazabilidad de expedientes tramitados,  archivo compartido en One Drive</t>
  </si>
  <si>
    <t>Archivo en Sharepoint de la Dirección para la Gestión Policiva - Cobro Persuasivo</t>
  </si>
  <si>
    <t>1675
(Corte: 30 de septiembre de 2025)</t>
  </si>
  <si>
    <t>331
(Corte: 30 de septiembre de 2025)</t>
  </si>
  <si>
    <t>141
(Corte: 30 de septiembre de 2025)</t>
  </si>
  <si>
    <t>42
(Corte: 30 de septiembre de 2025)</t>
  </si>
  <si>
    <t>1119
(Corte: 30 de septiembre de 2025)</t>
  </si>
  <si>
    <t>130
(Corte: 30 de septiembre de 2025)</t>
  </si>
  <si>
    <t>100%
(Corte: 30 de septiembre de 2025)</t>
  </si>
  <si>
    <t>3
(Corte: 30 de septiembre de 2025)</t>
  </si>
  <si>
    <t xml:space="preserve">
158
(Corte: 30 de septiembre de 2025)</t>
  </si>
  <si>
    <t>Actas de reunión, tableros de información, informes</t>
  </si>
  <si>
    <t>(Número de expedientes notificados y devueltos en un tiempo igual o menor a  60 días hábiles a partir de la recepción del expediente en la DGAEP / Número total de expedientes notificados y devueltos a las alcaldías locales)*100</t>
  </si>
  <si>
    <t>MTS1</t>
  </si>
  <si>
    <t>Obtener un (1) sello "Gobierno Sostenible"  por el cumplimiento de los criterios establecidos por la Oficina Asesora de Planeación en el marco del Sistema de Gestión Ambiental y Energético</t>
  </si>
  <si>
    <t>Sello "Gobierno Sostenible"</t>
  </si>
  <si>
    <t>Sello</t>
  </si>
  <si>
    <t>No. de criterios cumplidos / No. cumplidos establecidos</t>
  </si>
  <si>
    <t xml:space="preserve">Un sello </t>
  </si>
  <si>
    <t xml:space="preserve">Herramienta caificación criterios </t>
  </si>
  <si>
    <t>Reporte: OAP - Oficina Asesora de Planeación (Gestión Ambiental)
Ejecución: Procesos de Gestión de Nivel Central</t>
  </si>
  <si>
    <t>MTS2</t>
  </si>
  <si>
    <t xml:space="preserve">Realizar una (1) jornada de revisión de de actualización documental de los procesos para la siguiente vigencia. </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</si>
  <si>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</si>
  <si>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</si>
  <si>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</si>
  <si>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</si>
  <si>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</si>
  <si>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Reporte: OAP - Oficina Asesora de Planeación (Procesos de Gestión)
Ejecución: Procesos de Gestión de Nivel Central</t>
  </si>
  <si>
    <t>MTS3</t>
  </si>
  <si>
    <t>Dar respuesta al 100% de los requerimientos ciudadanos asignados a los procesos de nivel central con corte a 31 de diciembre de 2025 tipificadas como Derechos de Petición registradas en el aplicativo Bogotá Te Escucha y gestor documental ORFEO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</si>
  <si>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</si>
  <si>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</si>
  <si>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</si>
  <si>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</si>
  <si>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</si>
  <si>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</si>
  <si>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Reporte: SGI-SAC Subsecretaría de Gestión Institucional (Servicio de Atención a la Ciudadanía)
Ejecución: Procesos de Gestión de Nivel Central</t>
  </si>
  <si>
    <t>MTS4</t>
  </si>
  <si>
    <t>Gestionar oportunamente el 100% de los requerimientos  que se tipifiquen como derecho de petición ciudadano en los aplicativos Bogotá Te Escucha y  ORFEO, que  sean asignados a los procesos del Nivel Central durante la vigencia 2026.</t>
  </si>
  <si>
    <t>Porcentaje de requerimientos ciudadanos  gestionados dentro del término de ley.</t>
  </si>
  <si>
    <t>100% en 2026</t>
  </si>
  <si>
    <t>No. de peticiones gestionadas en los términos de ley / No. Requerimientos recibidos en la vigencia 2026 que deben tener respuesta</t>
  </si>
  <si>
    <t>MT1</t>
  </si>
  <si>
    <t>MT2</t>
  </si>
  <si>
    <t>MT3</t>
  </si>
  <si>
    <t>MT4</t>
  </si>
  <si>
    <t>MT5</t>
  </si>
  <si>
    <t>MT6</t>
  </si>
  <si>
    <t>MT7</t>
  </si>
  <si>
    <t>MT8</t>
  </si>
  <si>
    <t>MT9</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</si>
  <si>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XX de enero de 2026
</t>
    </r>
    <r>
      <rPr>
        <b/>
        <sz val="11"/>
        <color theme="1"/>
        <rFont val="Calibri Light"/>
        <family val="2"/>
        <scheme val="major"/>
      </rPr>
      <t xml:space="preserve">Caso HOLA: </t>
    </r>
    <r>
      <rPr>
        <sz val="11"/>
        <color theme="1"/>
        <rFont val="Calibri Light"/>
        <family val="2"/>
        <scheme val="major"/>
      </rPr>
      <t>XXXXXX</t>
    </r>
  </si>
  <si>
    <t>Publicación del plan de gestión aprobado. Caso HOLA: XXXXXX</t>
  </si>
  <si>
    <t>OBJETIVOS ESTRATÉGICOS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</si>
</sst>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5"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sz val="11"/>
      <color theme="4" tint="-0.249977111117893"/>
      <name val="Calibri Light"/>
      <family val="2"/>
      <scheme val="major"/>
    </font>
    <font>
      <b/>
      <sz val="11"/>
      <color theme="4" tint="-0.249977111117893"/>
      <name val="Calibri Light"/>
      <family val="2"/>
      <scheme val="major"/>
    </font>
    <font>
      <i/>
      <sz val="11"/>
      <color theme="4" tint="-0.249977111117893"/>
      <name val="Calibri Light"/>
      <family val="2"/>
      <scheme val="major"/>
    </font>
    <font>
      <b/>
      <sz val="12"/>
      <color rgb="FF002060"/>
      <name val="Calibri Light"/>
      <family val="2"/>
      <scheme val="major"/>
    </font>
  </fonts>
  <fills count="1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118">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10" fontId="1" fillId="0" borderId="1" xfId="0" applyNumberFormat="1" applyFont="1" applyBorder="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11"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3"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1" fillId="0" borderId="0" xfId="0" applyFont="1"/>
    <xf numFmtId="0" fontId="2" fillId="8" borderId="1"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6" fillId="0" borderId="0" xfId="0" applyFont="1" applyAlignment="1">
      <alignment wrapText="1"/>
    </xf>
    <xf numFmtId="0" fontId="18" fillId="10"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5" fillId="13"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4" fillId="0" borderId="0" xfId="0" applyFont="1" applyAlignment="1">
      <alignment horizontal="center"/>
    </xf>
    <xf numFmtId="0" fontId="19" fillId="0" borderId="1" xfId="0" applyFont="1" applyBorder="1" applyAlignment="1">
      <alignment horizontal="justify" vertical="center" wrapText="1"/>
    </xf>
    <xf numFmtId="0" fontId="13" fillId="5" borderId="1" xfId="0" applyFont="1" applyFill="1" applyBorder="1" applyAlignment="1">
      <alignment horizontal="center" vertical="center" wrapText="1"/>
    </xf>
    <xf numFmtId="1" fontId="19" fillId="0" borderId="1" xfId="0" applyNumberFormat="1" applyFont="1" applyBorder="1" applyAlignment="1">
      <alignment horizontal="right" vertical="center" wrapText="1"/>
    </xf>
    <xf numFmtId="164" fontId="19" fillId="0" borderId="1" xfId="0" applyNumberFormat="1" applyFont="1" applyBorder="1" applyAlignment="1">
      <alignment horizontal="right" vertical="center" wrapText="1"/>
    </xf>
    <xf numFmtId="10" fontId="19" fillId="0" borderId="1" xfId="1" applyNumberFormat="1" applyFont="1" applyBorder="1" applyAlignment="1">
      <alignment horizontal="right" vertical="center" wrapText="1"/>
    </xf>
    <xf numFmtId="1" fontId="20" fillId="0" borderId="1" xfId="0" applyNumberFormat="1" applyFont="1" applyBorder="1" applyAlignment="1">
      <alignment horizontal="right" vertical="center" wrapText="1"/>
    </xf>
    <xf numFmtId="164" fontId="20" fillId="0" borderId="1" xfId="0" applyNumberFormat="1" applyFont="1" applyBorder="1" applyAlignment="1">
      <alignment horizontal="right" vertical="center" wrapText="1"/>
    </xf>
    <xf numFmtId="10" fontId="20" fillId="0" borderId="1" xfId="1" applyNumberFormat="1" applyFont="1" applyBorder="1" applyAlignment="1">
      <alignment horizontal="right" vertical="center" wrapText="1"/>
    </xf>
    <xf numFmtId="0" fontId="1" fillId="0" borderId="7" xfId="0" applyFont="1" applyBorder="1" applyAlignment="1">
      <alignment horizontal="justify" vertical="center" wrapText="1"/>
    </xf>
    <xf numFmtId="0" fontId="13" fillId="0" borderId="7" xfId="0" applyFont="1" applyBorder="1" applyAlignment="1">
      <alignment horizontal="justify" vertical="center"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left"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7"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8" borderId="4" xfId="0" applyFont="1" applyFill="1" applyBorder="1" applyAlignment="1">
      <alignment horizontal="center" vertical="center" wrapText="1"/>
    </xf>
    <xf numFmtId="0" fontId="5" fillId="8" borderId="2" xfId="0" applyFont="1" applyFill="1" applyBorder="1" applyAlignment="1">
      <alignment horizontal="center"/>
    </xf>
    <xf numFmtId="0" fontId="5" fillId="8" borderId="4" xfId="0" applyFont="1" applyFill="1" applyBorder="1" applyAlignment="1">
      <alignment horizontal="center"/>
    </xf>
    <xf numFmtId="0" fontId="5" fillId="8" borderId="3" xfId="0" applyFont="1" applyFill="1" applyBorder="1" applyAlignment="1">
      <alignment horizontal="center"/>
    </xf>
    <xf numFmtId="9" fontId="5" fillId="8" borderId="2" xfId="1" applyFont="1" applyFill="1" applyBorder="1" applyAlignment="1">
      <alignment horizontal="center" wrapText="1"/>
    </xf>
    <xf numFmtId="9" fontId="5" fillId="8" borderId="4" xfId="1" applyFont="1" applyFill="1" applyBorder="1" applyAlignment="1">
      <alignment horizontal="center" wrapText="1"/>
    </xf>
    <xf numFmtId="9" fontId="5" fillId="8" borderId="3" xfId="1" applyFont="1" applyFill="1" applyBorder="1" applyAlignment="1">
      <alignment horizontal="center" wrapText="1"/>
    </xf>
    <xf numFmtId="0" fontId="5" fillId="8" borderId="2" xfId="0" applyFont="1" applyFill="1" applyBorder="1" applyAlignment="1">
      <alignment horizontal="center" wrapText="1"/>
    </xf>
    <xf numFmtId="0" fontId="5" fillId="8" borderId="4" xfId="0" applyFont="1" applyFill="1" applyBorder="1" applyAlignment="1">
      <alignment horizontal="center" wrapText="1"/>
    </xf>
    <xf numFmtId="0" fontId="5" fillId="8" borderId="3" xfId="0" applyFont="1" applyFill="1" applyBorder="1" applyAlignment="1">
      <alignment horizontal="center" wrapText="1"/>
    </xf>
    <xf numFmtId="0" fontId="21" fillId="0" borderId="1" xfId="0" applyFont="1" applyBorder="1" applyAlignment="1">
      <alignment horizontal="center" vertical="center" wrapText="1"/>
    </xf>
    <xf numFmtId="0" fontId="21" fillId="4" borderId="1" xfId="0" applyFont="1" applyFill="1" applyBorder="1" applyAlignment="1">
      <alignment horizontal="justify" vertical="center" wrapText="1"/>
    </xf>
    <xf numFmtId="0" fontId="21" fillId="0" borderId="1" xfId="0" applyFont="1" applyBorder="1" applyAlignment="1">
      <alignment horizontal="justify" vertical="center" wrapText="1"/>
    </xf>
    <xf numFmtId="0" fontId="21" fillId="0" borderId="1" xfId="0" applyFont="1" applyBorder="1" applyAlignment="1">
      <alignment horizontal="left" vertical="center" wrapText="1"/>
    </xf>
    <xf numFmtId="9" fontId="21" fillId="0" borderId="1" xfId="0" applyNumberFormat="1" applyFont="1" applyBorder="1" applyAlignment="1">
      <alignment horizontal="right" vertical="center" wrapText="1"/>
    </xf>
    <xf numFmtId="0" fontId="21" fillId="4" borderId="1" xfId="0" applyFont="1" applyFill="1" applyBorder="1" applyAlignment="1" applyProtection="1">
      <alignment horizontal="justify" vertical="center" wrapText="1"/>
      <protection locked="0"/>
    </xf>
    <xf numFmtId="2" fontId="21" fillId="0" borderId="1" xfId="0" applyNumberFormat="1" applyFont="1" applyBorder="1" applyAlignment="1">
      <alignment horizontal="right" vertical="center" wrapText="1"/>
    </xf>
    <xf numFmtId="2" fontId="22" fillId="0" borderId="1" xfId="0" applyNumberFormat="1" applyFont="1" applyBorder="1" applyAlignment="1">
      <alignment horizontal="right" vertical="center" wrapText="1"/>
    </xf>
    <xf numFmtId="1" fontId="21" fillId="0" borderId="1" xfId="1" applyNumberFormat="1" applyFont="1" applyBorder="1" applyAlignment="1">
      <alignment horizontal="right" vertical="center" wrapText="1"/>
    </xf>
    <xf numFmtId="1" fontId="21" fillId="0" borderId="1" xfId="0" applyNumberFormat="1" applyFont="1" applyBorder="1" applyAlignment="1">
      <alignment horizontal="right" vertical="center" wrapText="1"/>
    </xf>
    <xf numFmtId="0" fontId="23" fillId="0" borderId="1" xfId="0" applyFont="1" applyBorder="1" applyAlignment="1">
      <alignment horizontal="right" vertical="center" wrapText="1"/>
    </xf>
    <xf numFmtId="9" fontId="21" fillId="0" borderId="1" xfId="1" applyFont="1" applyBorder="1" applyAlignment="1">
      <alignment horizontal="right" vertical="center" wrapText="1"/>
    </xf>
    <xf numFmtId="9" fontId="19" fillId="0" borderId="1" xfId="1" applyFont="1" applyBorder="1" applyAlignment="1">
      <alignment horizontal="right" vertical="center" wrapText="1"/>
    </xf>
    <xf numFmtId="9" fontId="20" fillId="0" borderId="1" xfId="1" applyFont="1" applyBorder="1" applyAlignment="1">
      <alignment horizontal="right" vertical="center" wrapText="1"/>
    </xf>
    <xf numFmtId="0" fontId="24" fillId="8" borderId="1" xfId="0" applyFont="1" applyFill="1" applyBorder="1" applyAlignment="1">
      <alignment wrapText="1"/>
    </xf>
    <xf numFmtId="1" fontId="24" fillId="8" borderId="1" xfId="0" applyNumberFormat="1" applyFont="1" applyFill="1" applyBorder="1" applyAlignment="1">
      <alignment horizontal="right" wrapText="1"/>
    </xf>
    <xf numFmtId="164" fontId="24" fillId="8" borderId="1" xfId="0" applyNumberFormat="1" applyFont="1" applyFill="1" applyBorder="1" applyAlignment="1">
      <alignment horizontal="right" wrapText="1"/>
    </xf>
    <xf numFmtId="10" fontId="24" fillId="8" borderId="1" xfId="1" applyNumberFormat="1" applyFont="1" applyFill="1" applyBorder="1" applyAlignment="1">
      <alignment horizontal="right" wrapText="1"/>
    </xf>
    <xf numFmtId="0" fontId="7" fillId="9" borderId="1" xfId="0" applyFont="1" applyFill="1" applyBorder="1" applyAlignment="1">
      <alignment wrapText="1"/>
    </xf>
    <xf numFmtId="1" fontId="7" fillId="9" borderId="1" xfId="1" applyNumberFormat="1" applyFont="1" applyFill="1" applyBorder="1" applyAlignment="1">
      <alignment horizontal="right" wrapText="1"/>
    </xf>
    <xf numFmtId="164" fontId="7" fillId="9"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9" fontId="1" fillId="0" borderId="1" xfId="1" applyFont="1" applyBorder="1" applyAlignment="1">
      <alignment horizontal="right" vertical="center" wrapText="1"/>
    </xf>
    <xf numFmtId="1" fontId="1" fillId="0" borderId="1" xfId="2"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1" fontId="2" fillId="0" borderId="1" xfId="2"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9" fontId="2"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cellXfs>
  <cellStyles count="4">
    <cellStyle name="Millares" xfId="2" builtinId="3"/>
    <cellStyle name="Millares 2" xfId="3" xr:uid="{653F4C4E-66A6-452D-9A12-87D9C73E0A4B}"/>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29"/>
  <sheetViews>
    <sheetView tabSelected="1" zoomScaleNormal="100" workbookViewId="0">
      <pane xSplit="2" ySplit="1" topLeftCell="I15" activePane="bottomRight" state="frozen"/>
      <selection pane="topRight" activeCell="C1" sqref="C1"/>
      <selection pane="bottomLeft" activeCell="A2" sqref="A2"/>
      <selection pane="bottomRight" activeCell="B19" sqref="B19"/>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3" width="21.42578125" style="1" customWidth="1"/>
    <col min="24" max="26" width="14.28515625" style="1" customWidth="1"/>
    <col min="27" max="27" width="42.85546875" style="1" customWidth="1"/>
    <col min="28" max="28" width="28.5703125" style="1" customWidth="1"/>
    <col min="29" max="31" width="14.28515625" style="1" customWidth="1"/>
    <col min="32" max="32" width="42.85546875" style="1" customWidth="1"/>
    <col min="33" max="33" width="28.5703125" style="1" customWidth="1"/>
    <col min="34" max="36" width="14.28515625" style="1" customWidth="1"/>
    <col min="37" max="37" width="42.85546875" style="1" customWidth="1"/>
    <col min="38" max="38" width="28.5703125" style="1" customWidth="1"/>
    <col min="39" max="41" width="14.28515625" style="1" customWidth="1"/>
    <col min="42" max="42" width="42.85546875" style="1" customWidth="1"/>
    <col min="43" max="43" width="28.5703125" style="1" customWidth="1"/>
    <col min="44" max="46" width="14.28515625" style="1" customWidth="1"/>
    <col min="47" max="48" width="16.5703125" style="1" customWidth="1"/>
    <col min="49" max="49" width="39.42578125" style="1" customWidth="1"/>
    <col min="50" max="16384" width="10.85546875" style="1"/>
  </cols>
  <sheetData>
    <row r="1" spans="1:46" s="6" customFormat="1" ht="61.5" customHeight="1" x14ac:dyDescent="0.25">
      <c r="A1" s="45" t="s">
        <v>160</v>
      </c>
      <c r="B1" s="46"/>
      <c r="C1" s="46"/>
      <c r="D1" s="46"/>
      <c r="E1" s="46"/>
      <c r="F1" s="46"/>
      <c r="G1" s="46"/>
      <c r="H1" s="47"/>
      <c r="I1" s="14" t="s">
        <v>249</v>
      </c>
    </row>
    <row r="2" spans="1:46" s="8" customFormat="1" x14ac:dyDescent="0.25">
      <c r="A2" s="16"/>
      <c r="B2" s="17"/>
      <c r="C2" s="17"/>
      <c r="D2" s="17"/>
      <c r="E2" s="15"/>
      <c r="F2" s="15"/>
      <c r="G2" s="15"/>
      <c r="H2" s="15"/>
      <c r="I2" s="15"/>
      <c r="J2" s="15"/>
      <c r="K2" s="15"/>
      <c r="L2" s="15"/>
      <c r="M2" s="15"/>
      <c r="N2" s="15"/>
      <c r="O2" s="15"/>
      <c r="P2" s="15"/>
      <c r="Q2" s="7"/>
      <c r="R2" s="7"/>
      <c r="S2" s="7"/>
      <c r="T2" s="7"/>
    </row>
    <row r="3" spans="1:46" s="6" customFormat="1" ht="15" customHeight="1" x14ac:dyDescent="0.25">
      <c r="A3" s="48" t="s">
        <v>0</v>
      </c>
      <c r="B3" s="48"/>
      <c r="C3" s="77" t="s">
        <v>161</v>
      </c>
      <c r="D3" s="77"/>
      <c r="F3" s="68" t="s">
        <v>1</v>
      </c>
      <c r="G3" s="78"/>
      <c r="H3" s="78"/>
      <c r="I3" s="69"/>
    </row>
    <row r="4" spans="1:46" s="6" customFormat="1" ht="15" customHeight="1" x14ac:dyDescent="0.25">
      <c r="A4" s="48"/>
      <c r="B4" s="48"/>
      <c r="C4" s="77"/>
      <c r="D4" s="77"/>
      <c r="F4" s="19" t="s">
        <v>2</v>
      </c>
      <c r="G4" s="20" t="s">
        <v>3</v>
      </c>
      <c r="H4" s="68" t="s">
        <v>4</v>
      </c>
      <c r="I4" s="69"/>
    </row>
    <row r="5" spans="1:46" s="6" customFormat="1" ht="15" customHeight="1" x14ac:dyDescent="0.25">
      <c r="A5" s="48"/>
      <c r="B5" s="48"/>
      <c r="C5" s="77"/>
      <c r="D5" s="77"/>
      <c r="F5" s="9">
        <v>1</v>
      </c>
      <c r="G5" s="9"/>
      <c r="H5" s="66" t="s">
        <v>250</v>
      </c>
      <c r="I5" s="67"/>
    </row>
    <row r="6" spans="1:46" s="6" customFormat="1" x14ac:dyDescent="0.25">
      <c r="A6" s="48"/>
      <c r="B6" s="48"/>
      <c r="C6" s="77"/>
      <c r="D6" s="77"/>
      <c r="F6" s="9"/>
      <c r="G6" s="9"/>
      <c r="H6" s="66"/>
      <c r="I6" s="67"/>
    </row>
    <row r="7" spans="1:46" s="6" customFormat="1" x14ac:dyDescent="0.25">
      <c r="A7" s="48"/>
      <c r="B7" s="48"/>
      <c r="C7" s="77"/>
      <c r="D7" s="77"/>
      <c r="F7" s="9"/>
      <c r="G7" s="9"/>
      <c r="H7" s="66"/>
      <c r="I7" s="67"/>
    </row>
    <row r="8" spans="1:46" s="6" customFormat="1" x14ac:dyDescent="0.25"/>
    <row r="9" spans="1:46" ht="37.5" customHeight="1" x14ac:dyDescent="0.25">
      <c r="A9" s="68" t="s">
        <v>5</v>
      </c>
      <c r="B9" s="69"/>
      <c r="C9" s="48" t="s">
        <v>6</v>
      </c>
      <c r="D9" s="48"/>
      <c r="E9" s="48"/>
      <c r="F9" s="75" t="s">
        <v>7</v>
      </c>
      <c r="G9" s="75" t="s">
        <v>251</v>
      </c>
      <c r="H9" s="68" t="s">
        <v>8</v>
      </c>
      <c r="I9" s="69"/>
      <c r="J9" s="70" t="s">
        <v>9</v>
      </c>
      <c r="K9" s="71"/>
      <c r="L9" s="71"/>
      <c r="M9" s="71"/>
      <c r="N9" s="71"/>
      <c r="O9" s="72" t="s">
        <v>10</v>
      </c>
      <c r="P9" s="73"/>
      <c r="Q9" s="73"/>
      <c r="R9" s="73"/>
      <c r="S9" s="73"/>
      <c r="T9" s="74"/>
      <c r="U9" s="63" t="s">
        <v>11</v>
      </c>
      <c r="V9" s="64"/>
      <c r="W9" s="65"/>
      <c r="X9" s="60" t="s">
        <v>12</v>
      </c>
      <c r="Y9" s="61"/>
      <c r="Z9" s="61"/>
      <c r="AA9" s="61"/>
      <c r="AB9" s="62"/>
      <c r="AC9" s="57" t="s">
        <v>13</v>
      </c>
      <c r="AD9" s="58"/>
      <c r="AE9" s="58"/>
      <c r="AF9" s="58"/>
      <c r="AG9" s="59"/>
      <c r="AH9" s="54" t="s">
        <v>14</v>
      </c>
      <c r="AI9" s="55"/>
      <c r="AJ9" s="55"/>
      <c r="AK9" s="55"/>
      <c r="AL9" s="56"/>
      <c r="AM9" s="51" t="s">
        <v>15</v>
      </c>
      <c r="AN9" s="52"/>
      <c r="AO9" s="52"/>
      <c r="AP9" s="52"/>
      <c r="AQ9" s="53"/>
      <c r="AR9" s="49" t="s">
        <v>16</v>
      </c>
      <c r="AS9" s="50"/>
      <c r="AT9" s="50"/>
    </row>
    <row r="10" spans="1:46" s="25" customFormat="1" ht="25.5" x14ac:dyDescent="0.2">
      <c r="A10" s="30" t="s">
        <v>17</v>
      </c>
      <c r="B10" s="30" t="s">
        <v>18</v>
      </c>
      <c r="C10" s="30" t="s">
        <v>19</v>
      </c>
      <c r="D10" s="30" t="s">
        <v>20</v>
      </c>
      <c r="E10" s="30" t="s">
        <v>21</v>
      </c>
      <c r="F10" s="76"/>
      <c r="G10" s="76"/>
      <c r="H10" s="30" t="s">
        <v>22</v>
      </c>
      <c r="I10" s="30" t="s">
        <v>23</v>
      </c>
      <c r="J10" s="21" t="s">
        <v>24</v>
      </c>
      <c r="K10" s="21" t="s">
        <v>25</v>
      </c>
      <c r="L10" s="21" t="s">
        <v>26</v>
      </c>
      <c r="M10" s="21" t="s">
        <v>27</v>
      </c>
      <c r="N10" s="21" t="s">
        <v>28</v>
      </c>
      <c r="O10" s="22" t="s">
        <v>29</v>
      </c>
      <c r="P10" s="22" t="s">
        <v>30</v>
      </c>
      <c r="Q10" s="22" t="s">
        <v>31</v>
      </c>
      <c r="R10" s="22" t="s">
        <v>32</v>
      </c>
      <c r="S10" s="22" t="s">
        <v>33</v>
      </c>
      <c r="T10" s="22" t="s">
        <v>34</v>
      </c>
      <c r="U10" s="24" t="s">
        <v>35</v>
      </c>
      <c r="V10" s="24" t="s">
        <v>36</v>
      </c>
      <c r="W10" s="24" t="s">
        <v>37</v>
      </c>
      <c r="X10" s="29" t="s">
        <v>38</v>
      </c>
      <c r="Y10" s="29" t="s">
        <v>39</v>
      </c>
      <c r="Z10" s="29" t="s">
        <v>11</v>
      </c>
      <c r="AA10" s="29" t="s">
        <v>40</v>
      </c>
      <c r="AB10" s="29" t="s">
        <v>41</v>
      </c>
      <c r="AC10" s="23" t="s">
        <v>38</v>
      </c>
      <c r="AD10" s="23" t="s">
        <v>39</v>
      </c>
      <c r="AE10" s="23" t="s">
        <v>11</v>
      </c>
      <c r="AF10" s="23" t="s">
        <v>40</v>
      </c>
      <c r="AG10" s="23" t="s">
        <v>41</v>
      </c>
      <c r="AH10" s="28" t="s">
        <v>38</v>
      </c>
      <c r="AI10" s="28" t="s">
        <v>39</v>
      </c>
      <c r="AJ10" s="28" t="s">
        <v>11</v>
      </c>
      <c r="AK10" s="28" t="s">
        <v>40</v>
      </c>
      <c r="AL10" s="28" t="s">
        <v>41</v>
      </c>
      <c r="AM10" s="27" t="s">
        <v>38</v>
      </c>
      <c r="AN10" s="27" t="s">
        <v>39</v>
      </c>
      <c r="AO10" s="27" t="s">
        <v>11</v>
      </c>
      <c r="AP10" s="27" t="s">
        <v>40</v>
      </c>
      <c r="AQ10" s="27" t="s">
        <v>41</v>
      </c>
      <c r="AR10" s="26" t="s">
        <v>38</v>
      </c>
      <c r="AS10" s="26" t="s">
        <v>39</v>
      </c>
      <c r="AT10" s="26" t="s">
        <v>11</v>
      </c>
    </row>
    <row r="11" spans="1:46" s="4" customFormat="1" ht="75" x14ac:dyDescent="0.25">
      <c r="A11" s="3" t="s">
        <v>240</v>
      </c>
      <c r="B11" s="2" t="s">
        <v>162</v>
      </c>
      <c r="C11" s="40" t="s">
        <v>53</v>
      </c>
      <c r="D11" s="12" t="s">
        <v>54</v>
      </c>
      <c r="E11" s="12" t="s">
        <v>55</v>
      </c>
      <c r="F11" s="12" t="s">
        <v>66</v>
      </c>
      <c r="G11" s="12" t="s">
        <v>87</v>
      </c>
      <c r="H11" s="12" t="s">
        <v>78</v>
      </c>
      <c r="I11" s="12" t="s">
        <v>83</v>
      </c>
      <c r="J11" s="2" t="s">
        <v>60</v>
      </c>
      <c r="K11" s="2" t="s">
        <v>171</v>
      </c>
      <c r="L11" s="5" t="s">
        <v>180</v>
      </c>
      <c r="M11" s="13" t="s">
        <v>199</v>
      </c>
      <c r="N11" s="13" t="s">
        <v>180</v>
      </c>
      <c r="O11" s="13" t="s">
        <v>61</v>
      </c>
      <c r="P11" s="110">
        <v>500</v>
      </c>
      <c r="Q11" s="110">
        <v>600</v>
      </c>
      <c r="R11" s="110">
        <v>600</v>
      </c>
      <c r="S11" s="110">
        <v>500</v>
      </c>
      <c r="T11" s="110">
        <f>(SUM(P11:S11))</f>
        <v>2200</v>
      </c>
      <c r="U11" s="2" t="s">
        <v>194</v>
      </c>
      <c r="V11" s="2" t="s">
        <v>196</v>
      </c>
      <c r="W11" s="2" t="s">
        <v>126</v>
      </c>
      <c r="X11" s="112">
        <f t="shared" ref="X11:X19" si="0">+P11</f>
        <v>500</v>
      </c>
      <c r="Y11" s="112"/>
      <c r="Z11" s="113">
        <f t="shared" ref="Z11:Z17" si="1">IFERROR(IF(Y11/X11&gt;1,1,Y11/X11),0)</f>
        <v>0</v>
      </c>
      <c r="AA11" s="2"/>
      <c r="AB11" s="2"/>
      <c r="AC11" s="112">
        <f t="shared" ref="AC11:AC19" si="2">+Q11</f>
        <v>600</v>
      </c>
      <c r="AD11" s="112"/>
      <c r="AE11" s="113">
        <f t="shared" ref="AE11:AE17" si="3">IFERROR(IF(AD11/AC11&gt;1,1,AD11/AC11),0)</f>
        <v>0</v>
      </c>
      <c r="AF11" s="2"/>
      <c r="AG11" s="2"/>
      <c r="AH11" s="112">
        <f t="shared" ref="AH11:AH19" si="4">+R11</f>
        <v>600</v>
      </c>
      <c r="AI11" s="112"/>
      <c r="AJ11" s="113">
        <f t="shared" ref="AJ11:AJ17" si="5">IFERROR(IF(AI11/AH11&gt;1,1,AI11/AH11),0)</f>
        <v>0</v>
      </c>
      <c r="AK11" s="2"/>
      <c r="AL11" s="2"/>
      <c r="AM11" s="112">
        <f t="shared" ref="AM11:AM17" si="6">+S11</f>
        <v>500</v>
      </c>
      <c r="AN11" s="112"/>
      <c r="AO11" s="113">
        <f t="shared" ref="AO11:AO17" si="7">IFERROR(IF(AN11/AM11&gt;1,1,AN11/AM11),0)</f>
        <v>0</v>
      </c>
      <c r="AP11" s="2"/>
      <c r="AQ11" s="2"/>
      <c r="AR11" s="114">
        <f>T11</f>
        <v>2200</v>
      </c>
      <c r="AS11" s="114"/>
      <c r="AT11" s="115">
        <f t="shared" ref="AT11:AT16" si="8">IFERROR(IF(AS11/AR11&gt;1,1,AS11/AR11),0)</f>
        <v>0</v>
      </c>
    </row>
    <row r="12" spans="1:46" s="4" customFormat="1" ht="75" x14ac:dyDescent="0.25">
      <c r="A12" s="33" t="s">
        <v>241</v>
      </c>
      <c r="B12" s="13" t="s">
        <v>163</v>
      </c>
      <c r="C12" s="41" t="s">
        <v>53</v>
      </c>
      <c r="D12" s="12" t="s">
        <v>54</v>
      </c>
      <c r="E12" s="12" t="s">
        <v>55</v>
      </c>
      <c r="F12" s="12" t="s">
        <v>66</v>
      </c>
      <c r="G12" s="12" t="s">
        <v>87</v>
      </c>
      <c r="H12" s="12" t="s">
        <v>78</v>
      </c>
      <c r="I12" s="12" t="s">
        <v>83</v>
      </c>
      <c r="J12" s="13" t="s">
        <v>60</v>
      </c>
      <c r="K12" s="2" t="s">
        <v>172</v>
      </c>
      <c r="L12" s="5" t="s">
        <v>181</v>
      </c>
      <c r="M12" s="13" t="s">
        <v>200</v>
      </c>
      <c r="N12" s="13" t="s">
        <v>181</v>
      </c>
      <c r="O12" s="13" t="s">
        <v>61</v>
      </c>
      <c r="P12" s="110">
        <v>90</v>
      </c>
      <c r="Q12" s="110">
        <v>120</v>
      </c>
      <c r="R12" s="110">
        <v>120</v>
      </c>
      <c r="S12" s="110">
        <v>120</v>
      </c>
      <c r="T12" s="110">
        <f>(SUM(P12:S12))</f>
        <v>450</v>
      </c>
      <c r="U12" s="2" t="s">
        <v>194</v>
      </c>
      <c r="V12" s="2" t="s">
        <v>196</v>
      </c>
      <c r="W12" s="11" t="s">
        <v>126</v>
      </c>
      <c r="X12" s="112">
        <f t="shared" si="0"/>
        <v>90</v>
      </c>
      <c r="Y12" s="112"/>
      <c r="Z12" s="113">
        <f t="shared" si="1"/>
        <v>0</v>
      </c>
      <c r="AA12" s="2"/>
      <c r="AB12" s="2"/>
      <c r="AC12" s="112">
        <f t="shared" si="2"/>
        <v>120</v>
      </c>
      <c r="AD12" s="112"/>
      <c r="AE12" s="113">
        <f t="shared" si="3"/>
        <v>0</v>
      </c>
      <c r="AF12" s="2"/>
      <c r="AG12" s="2"/>
      <c r="AH12" s="112">
        <f t="shared" si="4"/>
        <v>120</v>
      </c>
      <c r="AI12" s="112"/>
      <c r="AJ12" s="113">
        <f t="shared" si="5"/>
        <v>0</v>
      </c>
      <c r="AK12" s="2"/>
      <c r="AL12" s="2"/>
      <c r="AM12" s="112">
        <f t="shared" si="6"/>
        <v>120</v>
      </c>
      <c r="AN12" s="112"/>
      <c r="AO12" s="113">
        <f t="shared" si="7"/>
        <v>0</v>
      </c>
      <c r="AP12" s="2"/>
      <c r="AQ12" s="2"/>
      <c r="AR12" s="114">
        <f t="shared" ref="AR12:AR19" si="9">T12</f>
        <v>450</v>
      </c>
      <c r="AS12" s="114"/>
      <c r="AT12" s="115">
        <f t="shared" si="8"/>
        <v>0</v>
      </c>
    </row>
    <row r="13" spans="1:46" s="4" customFormat="1" ht="75" x14ac:dyDescent="0.25">
      <c r="A13" s="33" t="s">
        <v>242</v>
      </c>
      <c r="B13" s="13" t="s">
        <v>164</v>
      </c>
      <c r="C13" s="41" t="s">
        <v>53</v>
      </c>
      <c r="D13" s="12" t="s">
        <v>54</v>
      </c>
      <c r="E13" s="12" t="s">
        <v>55</v>
      </c>
      <c r="F13" s="12" t="s">
        <v>66</v>
      </c>
      <c r="G13" s="12" t="s">
        <v>87</v>
      </c>
      <c r="H13" s="12" t="s">
        <v>78</v>
      </c>
      <c r="I13" s="12" t="s">
        <v>83</v>
      </c>
      <c r="J13" s="13" t="s">
        <v>60</v>
      </c>
      <c r="K13" s="2" t="s">
        <v>174</v>
      </c>
      <c r="L13" s="5" t="s">
        <v>182</v>
      </c>
      <c r="M13" s="13" t="s">
        <v>201</v>
      </c>
      <c r="N13" s="13" t="s">
        <v>189</v>
      </c>
      <c r="O13" s="13" t="s">
        <v>61</v>
      </c>
      <c r="P13" s="110">
        <v>45</v>
      </c>
      <c r="Q13" s="110">
        <v>60</v>
      </c>
      <c r="R13" s="110">
        <v>60</v>
      </c>
      <c r="S13" s="110">
        <v>55</v>
      </c>
      <c r="T13" s="110">
        <f>(SUM(P13:S13))</f>
        <v>220</v>
      </c>
      <c r="U13" s="2" t="s">
        <v>194</v>
      </c>
      <c r="V13" s="2" t="s">
        <v>196</v>
      </c>
      <c r="W13" s="11" t="s">
        <v>126</v>
      </c>
      <c r="X13" s="112">
        <f t="shared" si="0"/>
        <v>45</v>
      </c>
      <c r="Y13" s="112"/>
      <c r="Z13" s="113">
        <f t="shared" si="1"/>
        <v>0</v>
      </c>
      <c r="AA13" s="2"/>
      <c r="AB13" s="2"/>
      <c r="AC13" s="112">
        <f t="shared" si="2"/>
        <v>60</v>
      </c>
      <c r="AD13" s="112"/>
      <c r="AE13" s="113">
        <f t="shared" si="3"/>
        <v>0</v>
      </c>
      <c r="AF13" s="2"/>
      <c r="AG13" s="2"/>
      <c r="AH13" s="112">
        <f t="shared" si="4"/>
        <v>60</v>
      </c>
      <c r="AI13" s="112"/>
      <c r="AJ13" s="113">
        <f t="shared" si="5"/>
        <v>0</v>
      </c>
      <c r="AK13" s="2"/>
      <c r="AL13" s="2"/>
      <c r="AM13" s="112">
        <f t="shared" si="6"/>
        <v>55</v>
      </c>
      <c r="AN13" s="112"/>
      <c r="AO13" s="113">
        <f t="shared" si="7"/>
        <v>0</v>
      </c>
      <c r="AP13" s="2"/>
      <c r="AQ13" s="2"/>
      <c r="AR13" s="114">
        <f t="shared" si="9"/>
        <v>220</v>
      </c>
      <c r="AS13" s="114"/>
      <c r="AT13" s="115">
        <f t="shared" si="8"/>
        <v>0</v>
      </c>
    </row>
    <row r="14" spans="1:46" s="4" customFormat="1" ht="75" x14ac:dyDescent="0.25">
      <c r="A14" s="33" t="s">
        <v>243</v>
      </c>
      <c r="B14" s="13" t="s">
        <v>165</v>
      </c>
      <c r="C14" s="41" t="s">
        <v>53</v>
      </c>
      <c r="D14" s="12" t="s">
        <v>54</v>
      </c>
      <c r="E14" s="12" t="s">
        <v>55</v>
      </c>
      <c r="F14" s="12" t="s">
        <v>66</v>
      </c>
      <c r="G14" s="12" t="s">
        <v>87</v>
      </c>
      <c r="H14" s="12" t="s">
        <v>78</v>
      </c>
      <c r="I14" s="12" t="s">
        <v>83</v>
      </c>
      <c r="J14" s="13" t="s">
        <v>60</v>
      </c>
      <c r="K14" s="2" t="s">
        <v>175</v>
      </c>
      <c r="L14" s="5" t="s">
        <v>183</v>
      </c>
      <c r="M14" s="13" t="s">
        <v>202</v>
      </c>
      <c r="N14" s="13" t="s">
        <v>190</v>
      </c>
      <c r="O14" s="13" t="s">
        <v>61</v>
      </c>
      <c r="P14" s="110">
        <v>17</v>
      </c>
      <c r="Q14" s="110">
        <v>21</v>
      </c>
      <c r="R14" s="110">
        <v>21</v>
      </c>
      <c r="S14" s="110">
        <v>19</v>
      </c>
      <c r="T14" s="110">
        <f>(SUM(P14:S14))</f>
        <v>78</v>
      </c>
      <c r="U14" s="2" t="s">
        <v>194</v>
      </c>
      <c r="V14" s="2" t="s">
        <v>196</v>
      </c>
      <c r="W14" s="11" t="s">
        <v>126</v>
      </c>
      <c r="X14" s="112">
        <f t="shared" si="0"/>
        <v>17</v>
      </c>
      <c r="Y14" s="112"/>
      <c r="Z14" s="113">
        <f t="shared" si="1"/>
        <v>0</v>
      </c>
      <c r="AA14" s="2"/>
      <c r="AB14" s="2"/>
      <c r="AC14" s="112">
        <f t="shared" si="2"/>
        <v>21</v>
      </c>
      <c r="AD14" s="112"/>
      <c r="AE14" s="113">
        <f t="shared" si="3"/>
        <v>0</v>
      </c>
      <c r="AF14" s="2"/>
      <c r="AG14" s="2"/>
      <c r="AH14" s="112">
        <f t="shared" si="4"/>
        <v>21</v>
      </c>
      <c r="AI14" s="112"/>
      <c r="AJ14" s="113">
        <f t="shared" si="5"/>
        <v>0</v>
      </c>
      <c r="AK14" s="2"/>
      <c r="AL14" s="2"/>
      <c r="AM14" s="112">
        <f t="shared" si="6"/>
        <v>19</v>
      </c>
      <c r="AN14" s="112"/>
      <c r="AO14" s="113">
        <f t="shared" si="7"/>
        <v>0</v>
      </c>
      <c r="AP14" s="2"/>
      <c r="AQ14" s="2"/>
      <c r="AR14" s="114">
        <f t="shared" si="9"/>
        <v>78</v>
      </c>
      <c r="AS14" s="114"/>
      <c r="AT14" s="115">
        <f t="shared" si="8"/>
        <v>0</v>
      </c>
    </row>
    <row r="15" spans="1:46" s="4" customFormat="1" ht="75" x14ac:dyDescent="0.25">
      <c r="A15" s="33" t="s">
        <v>244</v>
      </c>
      <c r="B15" s="13" t="s">
        <v>166</v>
      </c>
      <c r="C15" s="41" t="s">
        <v>53</v>
      </c>
      <c r="D15" s="12" t="s">
        <v>54</v>
      </c>
      <c r="E15" s="12" t="s">
        <v>55</v>
      </c>
      <c r="F15" s="12" t="s">
        <v>66</v>
      </c>
      <c r="G15" s="12" t="s">
        <v>87</v>
      </c>
      <c r="H15" s="12" t="s">
        <v>78</v>
      </c>
      <c r="I15" s="12" t="s">
        <v>83</v>
      </c>
      <c r="J15" s="13" t="s">
        <v>60</v>
      </c>
      <c r="K15" s="2" t="s">
        <v>173</v>
      </c>
      <c r="L15" s="5" t="s">
        <v>184</v>
      </c>
      <c r="M15" s="13" t="s">
        <v>203</v>
      </c>
      <c r="N15" s="13" t="s">
        <v>184</v>
      </c>
      <c r="O15" s="13" t="s">
        <v>61</v>
      </c>
      <c r="P15" s="110">
        <v>360</v>
      </c>
      <c r="Q15" s="110">
        <v>450</v>
      </c>
      <c r="R15" s="110">
        <v>450</v>
      </c>
      <c r="S15" s="110">
        <v>400</v>
      </c>
      <c r="T15" s="110">
        <f>(SUM(P15:S15))</f>
        <v>1660</v>
      </c>
      <c r="U15" s="2" t="s">
        <v>194</v>
      </c>
      <c r="V15" s="2" t="s">
        <v>196</v>
      </c>
      <c r="W15" s="11" t="s">
        <v>126</v>
      </c>
      <c r="X15" s="112">
        <f t="shared" si="0"/>
        <v>360</v>
      </c>
      <c r="Y15" s="112"/>
      <c r="Z15" s="113">
        <f t="shared" si="1"/>
        <v>0</v>
      </c>
      <c r="AA15" s="2"/>
      <c r="AB15" s="2"/>
      <c r="AC15" s="112">
        <f t="shared" si="2"/>
        <v>450</v>
      </c>
      <c r="AD15" s="112"/>
      <c r="AE15" s="113">
        <f t="shared" si="3"/>
        <v>0</v>
      </c>
      <c r="AF15" s="2"/>
      <c r="AG15" s="2"/>
      <c r="AH15" s="112">
        <f t="shared" si="4"/>
        <v>450</v>
      </c>
      <c r="AI15" s="112"/>
      <c r="AJ15" s="113">
        <f t="shared" si="5"/>
        <v>0</v>
      </c>
      <c r="AK15" s="2"/>
      <c r="AL15" s="2"/>
      <c r="AM15" s="112">
        <f t="shared" si="6"/>
        <v>400</v>
      </c>
      <c r="AN15" s="112"/>
      <c r="AO15" s="113">
        <f t="shared" si="7"/>
        <v>0</v>
      </c>
      <c r="AP15" s="2"/>
      <c r="AQ15" s="2"/>
      <c r="AR15" s="114">
        <f t="shared" si="9"/>
        <v>1660</v>
      </c>
      <c r="AS15" s="114"/>
      <c r="AT15" s="115">
        <f t="shared" si="8"/>
        <v>0</v>
      </c>
    </row>
    <row r="16" spans="1:46" s="4" customFormat="1" ht="75" x14ac:dyDescent="0.25">
      <c r="A16" s="33" t="s">
        <v>245</v>
      </c>
      <c r="B16" s="13" t="s">
        <v>167</v>
      </c>
      <c r="C16" s="41" t="s">
        <v>53</v>
      </c>
      <c r="D16" s="12" t="s">
        <v>54</v>
      </c>
      <c r="E16" s="12" t="s">
        <v>55</v>
      </c>
      <c r="F16" s="12" t="s">
        <v>66</v>
      </c>
      <c r="G16" s="12" t="s">
        <v>87</v>
      </c>
      <c r="H16" s="12" t="s">
        <v>78</v>
      </c>
      <c r="I16" s="12" t="s">
        <v>83</v>
      </c>
      <c r="J16" s="13" t="s">
        <v>60</v>
      </c>
      <c r="K16" s="2" t="s">
        <v>176</v>
      </c>
      <c r="L16" s="5" t="s">
        <v>185</v>
      </c>
      <c r="M16" s="13" t="s">
        <v>204</v>
      </c>
      <c r="N16" s="13" t="s">
        <v>191</v>
      </c>
      <c r="O16" s="13" t="s">
        <v>61</v>
      </c>
      <c r="P16" s="110">
        <v>49</v>
      </c>
      <c r="Q16" s="110">
        <v>51</v>
      </c>
      <c r="R16" s="110">
        <v>51</v>
      </c>
      <c r="S16" s="110">
        <v>49</v>
      </c>
      <c r="T16" s="110">
        <f>(SUM(P16:S16))</f>
        <v>200</v>
      </c>
      <c r="U16" s="2" t="s">
        <v>194</v>
      </c>
      <c r="V16" s="2" t="s">
        <v>196</v>
      </c>
      <c r="W16" s="11" t="s">
        <v>126</v>
      </c>
      <c r="X16" s="112">
        <f t="shared" si="0"/>
        <v>49</v>
      </c>
      <c r="Y16" s="112"/>
      <c r="Z16" s="113">
        <f t="shared" si="1"/>
        <v>0</v>
      </c>
      <c r="AA16" s="2"/>
      <c r="AB16" s="2"/>
      <c r="AC16" s="112">
        <f t="shared" si="2"/>
        <v>51</v>
      </c>
      <c r="AD16" s="112"/>
      <c r="AE16" s="113">
        <f t="shared" si="3"/>
        <v>0</v>
      </c>
      <c r="AF16" s="2"/>
      <c r="AG16" s="2"/>
      <c r="AH16" s="112">
        <f t="shared" si="4"/>
        <v>51</v>
      </c>
      <c r="AI16" s="112"/>
      <c r="AJ16" s="113">
        <f t="shared" si="5"/>
        <v>0</v>
      </c>
      <c r="AK16" s="2"/>
      <c r="AL16" s="2"/>
      <c r="AM16" s="112">
        <f t="shared" si="6"/>
        <v>49</v>
      </c>
      <c r="AN16" s="112"/>
      <c r="AO16" s="113">
        <f t="shared" si="7"/>
        <v>0</v>
      </c>
      <c r="AP16" s="2"/>
      <c r="AQ16" s="2"/>
      <c r="AR16" s="114">
        <f t="shared" si="9"/>
        <v>200</v>
      </c>
      <c r="AS16" s="114"/>
      <c r="AT16" s="115">
        <f t="shared" si="8"/>
        <v>0</v>
      </c>
    </row>
    <row r="17" spans="1:48" s="4" customFormat="1" ht="165" x14ac:dyDescent="0.25">
      <c r="A17" s="33" t="s">
        <v>246</v>
      </c>
      <c r="B17" s="13" t="s">
        <v>168</v>
      </c>
      <c r="C17" s="41" t="s">
        <v>53</v>
      </c>
      <c r="D17" s="12" t="s">
        <v>54</v>
      </c>
      <c r="E17" s="12" t="s">
        <v>55</v>
      </c>
      <c r="F17" s="12" t="s">
        <v>66</v>
      </c>
      <c r="G17" s="12" t="s">
        <v>87</v>
      </c>
      <c r="H17" s="12" t="s">
        <v>78</v>
      </c>
      <c r="I17" s="12" t="s">
        <v>83</v>
      </c>
      <c r="J17" s="13" t="s">
        <v>60</v>
      </c>
      <c r="K17" s="2" t="s">
        <v>177</v>
      </c>
      <c r="L17" s="5" t="s">
        <v>186</v>
      </c>
      <c r="M17" s="13" t="s">
        <v>205</v>
      </c>
      <c r="N17" s="13" t="s">
        <v>209</v>
      </c>
      <c r="O17" s="13" t="s">
        <v>71</v>
      </c>
      <c r="P17" s="111">
        <v>1</v>
      </c>
      <c r="Q17" s="111">
        <v>1</v>
      </c>
      <c r="R17" s="111">
        <v>1</v>
      </c>
      <c r="S17" s="111">
        <v>1</v>
      </c>
      <c r="T17" s="111">
        <f>(AVERAGE(P17:S17))</f>
        <v>1</v>
      </c>
      <c r="U17" s="11" t="s">
        <v>195</v>
      </c>
      <c r="V17" s="11" t="s">
        <v>197</v>
      </c>
      <c r="W17" s="11" t="s">
        <v>112</v>
      </c>
      <c r="X17" s="111">
        <f t="shared" si="0"/>
        <v>1</v>
      </c>
      <c r="Y17" s="111"/>
      <c r="Z17" s="113">
        <f t="shared" si="1"/>
        <v>0</v>
      </c>
      <c r="AA17" s="2"/>
      <c r="AB17" s="2"/>
      <c r="AC17" s="111">
        <f t="shared" si="2"/>
        <v>1</v>
      </c>
      <c r="AD17" s="111"/>
      <c r="AE17" s="113">
        <f t="shared" si="3"/>
        <v>0</v>
      </c>
      <c r="AF17" s="2"/>
      <c r="AG17" s="2"/>
      <c r="AH17" s="111">
        <f t="shared" si="4"/>
        <v>1</v>
      </c>
      <c r="AI17" s="111"/>
      <c r="AJ17" s="113">
        <f t="shared" si="5"/>
        <v>0</v>
      </c>
      <c r="AK17" s="2"/>
      <c r="AL17" s="2"/>
      <c r="AM17" s="111">
        <f t="shared" si="6"/>
        <v>1</v>
      </c>
      <c r="AN17" s="111"/>
      <c r="AO17" s="113">
        <f t="shared" si="7"/>
        <v>0</v>
      </c>
      <c r="AP17" s="2"/>
      <c r="AQ17" s="2"/>
      <c r="AR17" s="114">
        <f t="shared" si="9"/>
        <v>1</v>
      </c>
      <c r="AS17" s="116"/>
      <c r="AT17" s="115">
        <f>IFERROR(IF(#REF!/AR17&gt;1,1,#REF!/AR17),0)</f>
        <v>0</v>
      </c>
    </row>
    <row r="18" spans="1:48" s="4" customFormat="1" ht="120" x14ac:dyDescent="0.25">
      <c r="A18" s="3" t="s">
        <v>247</v>
      </c>
      <c r="B18" s="13" t="s">
        <v>169</v>
      </c>
      <c r="C18" s="41" t="s">
        <v>53</v>
      </c>
      <c r="D18" s="12" t="s">
        <v>54</v>
      </c>
      <c r="E18" s="12" t="s">
        <v>55</v>
      </c>
      <c r="F18" s="12" t="s">
        <v>66</v>
      </c>
      <c r="G18" s="12" t="s">
        <v>87</v>
      </c>
      <c r="H18" s="12" t="s">
        <v>78</v>
      </c>
      <c r="I18" s="12" t="s">
        <v>142</v>
      </c>
      <c r="J18" s="13" t="s">
        <v>60</v>
      </c>
      <c r="K18" s="2" t="s">
        <v>178</v>
      </c>
      <c r="L18" s="5" t="s">
        <v>187</v>
      </c>
      <c r="M18" s="13" t="s">
        <v>206</v>
      </c>
      <c r="N18" s="13" t="s">
        <v>192</v>
      </c>
      <c r="O18" s="13" t="s">
        <v>61</v>
      </c>
      <c r="P18" s="110">
        <v>1</v>
      </c>
      <c r="Q18" s="110">
        <v>1</v>
      </c>
      <c r="R18" s="110">
        <v>1</v>
      </c>
      <c r="S18" s="110">
        <v>1</v>
      </c>
      <c r="T18" s="110">
        <f>(SUM(P18:S18))</f>
        <v>4</v>
      </c>
      <c r="U18" s="11" t="s">
        <v>187</v>
      </c>
      <c r="V18" s="44" t="s">
        <v>208</v>
      </c>
      <c r="W18" s="11" t="s">
        <v>117</v>
      </c>
      <c r="X18" s="112">
        <f t="shared" si="0"/>
        <v>1</v>
      </c>
      <c r="Y18" s="112"/>
      <c r="Z18" s="113">
        <f t="shared" ref="Z18:Z19" si="10">IFERROR(IF(Y18/X18&gt;1,1,Y18/X18),0)</f>
        <v>0</v>
      </c>
      <c r="AA18" s="2"/>
      <c r="AB18" s="2"/>
      <c r="AC18" s="112">
        <f t="shared" si="2"/>
        <v>1</v>
      </c>
      <c r="AD18" s="112"/>
      <c r="AE18" s="113">
        <f t="shared" ref="AE18:AE19" si="11">IFERROR(IF(AD18/AC18&gt;1,1,AD18/AC18),0)</f>
        <v>0</v>
      </c>
      <c r="AF18" s="2"/>
      <c r="AG18" s="2"/>
      <c r="AH18" s="112">
        <f t="shared" si="4"/>
        <v>1</v>
      </c>
      <c r="AI18" s="112"/>
      <c r="AJ18" s="113">
        <f t="shared" ref="AJ18:AJ19" si="12">IFERROR(IF(AI18/AH18&gt;1,1,AI18/AH18),0)</f>
        <v>0</v>
      </c>
      <c r="AK18" s="2"/>
      <c r="AL18" s="2"/>
      <c r="AM18" s="112">
        <f t="shared" ref="AM18:AM19" si="13">+S18</f>
        <v>1</v>
      </c>
      <c r="AN18" s="112"/>
      <c r="AO18" s="113">
        <f t="shared" ref="AO18:AO19" si="14">IFERROR(IF(AN18/AM18&gt;1,1,AN18/AM18),0)</f>
        <v>0</v>
      </c>
      <c r="AP18" s="2"/>
      <c r="AQ18" s="2"/>
      <c r="AR18" s="114">
        <f t="shared" si="9"/>
        <v>4</v>
      </c>
      <c r="AS18" s="114"/>
      <c r="AT18" s="115">
        <f>IFERROR(IF(AS18/AR18&gt;1,1,AS18/AR18),0)</f>
        <v>0</v>
      </c>
    </row>
    <row r="19" spans="1:48" s="4" customFormat="1" ht="90" x14ac:dyDescent="0.25">
      <c r="A19" s="3" t="s">
        <v>248</v>
      </c>
      <c r="B19" s="13" t="s">
        <v>170</v>
      </c>
      <c r="C19" s="41" t="s">
        <v>53</v>
      </c>
      <c r="D19" s="12" t="s">
        <v>54</v>
      </c>
      <c r="E19" s="12" t="s">
        <v>55</v>
      </c>
      <c r="F19" s="12" t="s">
        <v>66</v>
      </c>
      <c r="G19" s="12" t="s">
        <v>87</v>
      </c>
      <c r="H19" s="12" t="s">
        <v>78</v>
      </c>
      <c r="I19" s="12" t="s">
        <v>142</v>
      </c>
      <c r="J19" s="13" t="s">
        <v>60</v>
      </c>
      <c r="K19" s="2" t="s">
        <v>179</v>
      </c>
      <c r="L19" s="5" t="s">
        <v>188</v>
      </c>
      <c r="M19" s="13" t="s">
        <v>207</v>
      </c>
      <c r="N19" s="13" t="s">
        <v>193</v>
      </c>
      <c r="O19" s="13" t="s">
        <v>61</v>
      </c>
      <c r="P19" s="110">
        <v>48</v>
      </c>
      <c r="Q19" s="110">
        <v>54</v>
      </c>
      <c r="R19" s="110">
        <v>54</v>
      </c>
      <c r="S19" s="110">
        <v>46</v>
      </c>
      <c r="T19" s="110">
        <f>(SUM(P19:S19))</f>
        <v>202</v>
      </c>
      <c r="U19" s="11" t="s">
        <v>194</v>
      </c>
      <c r="V19" s="11" t="s">
        <v>198</v>
      </c>
      <c r="W19" s="11" t="s">
        <v>126</v>
      </c>
      <c r="X19" s="112">
        <f t="shared" si="0"/>
        <v>48</v>
      </c>
      <c r="Y19" s="112"/>
      <c r="Z19" s="113">
        <f t="shared" si="10"/>
        <v>0</v>
      </c>
      <c r="AA19" s="2"/>
      <c r="AB19" s="2"/>
      <c r="AC19" s="112">
        <f t="shared" si="2"/>
        <v>54</v>
      </c>
      <c r="AD19" s="112"/>
      <c r="AE19" s="113">
        <f t="shared" si="11"/>
        <v>0</v>
      </c>
      <c r="AF19" s="2"/>
      <c r="AG19" s="2"/>
      <c r="AH19" s="112">
        <f t="shared" si="4"/>
        <v>54</v>
      </c>
      <c r="AI19" s="112"/>
      <c r="AJ19" s="113">
        <f t="shared" si="12"/>
        <v>0</v>
      </c>
      <c r="AK19" s="2"/>
      <c r="AL19" s="2"/>
      <c r="AM19" s="112">
        <f t="shared" si="13"/>
        <v>46</v>
      </c>
      <c r="AN19" s="112"/>
      <c r="AO19" s="113">
        <f t="shared" si="14"/>
        <v>0</v>
      </c>
      <c r="AP19" s="2"/>
      <c r="AQ19" s="2"/>
      <c r="AR19" s="114">
        <f t="shared" si="9"/>
        <v>202</v>
      </c>
      <c r="AS19" s="114"/>
      <c r="AT19" s="115">
        <f>IFERROR(IF(AS19/AR19&gt;1,1,AS19/AR19),0)</f>
        <v>0</v>
      </c>
    </row>
    <row r="20" spans="1:48" s="42" customFormat="1" ht="15.75" x14ac:dyDescent="0.25">
      <c r="A20" s="79" t="s">
        <v>42</v>
      </c>
      <c r="B20" s="80"/>
      <c r="C20" s="80"/>
      <c r="D20" s="80"/>
      <c r="E20" s="80"/>
      <c r="F20" s="80"/>
      <c r="G20" s="80"/>
      <c r="H20" s="80"/>
      <c r="I20" s="80"/>
      <c r="J20" s="80"/>
      <c r="K20" s="80"/>
      <c r="L20" s="80"/>
      <c r="M20" s="80"/>
      <c r="N20" s="80"/>
      <c r="O20" s="80"/>
      <c r="P20" s="80"/>
      <c r="Q20" s="80"/>
      <c r="R20" s="80"/>
      <c r="S20" s="80"/>
      <c r="T20" s="80"/>
      <c r="U20" s="80"/>
      <c r="V20" s="80"/>
      <c r="W20" s="80"/>
      <c r="X20" s="80"/>
      <c r="Y20" s="81"/>
      <c r="Z20" s="117">
        <f>AVERAGE(Z15:Z19)*80%</f>
        <v>0</v>
      </c>
      <c r="AA20" s="82"/>
      <c r="AB20" s="83"/>
      <c r="AC20" s="83"/>
      <c r="AD20" s="84"/>
      <c r="AE20" s="117">
        <f>AVERAGE(AE15:AE19)*80%</f>
        <v>0</v>
      </c>
      <c r="AF20" s="82"/>
      <c r="AG20" s="83"/>
      <c r="AH20" s="83"/>
      <c r="AI20" s="84"/>
      <c r="AJ20" s="117">
        <f>AVERAGE(AJ15:AJ19)*80%</f>
        <v>0</v>
      </c>
      <c r="AK20" s="82"/>
      <c r="AL20" s="83"/>
      <c r="AM20" s="83"/>
      <c r="AN20" s="84"/>
      <c r="AO20" s="117">
        <f>AVERAGE(AO15:AO19)*80%</f>
        <v>0</v>
      </c>
      <c r="AP20" s="85"/>
      <c r="AQ20" s="86"/>
      <c r="AR20" s="86"/>
      <c r="AS20" s="87"/>
      <c r="AT20" s="117">
        <f>AVERAGE(AT15:AT19)*80%</f>
        <v>0</v>
      </c>
    </row>
    <row r="21" spans="1:48" s="4" customFormat="1" ht="90" x14ac:dyDescent="0.25">
      <c r="A21" s="88" t="s">
        <v>210</v>
      </c>
      <c r="B21" s="89" t="s">
        <v>211</v>
      </c>
      <c r="C21" s="90" t="s">
        <v>73</v>
      </c>
      <c r="D21" s="91" t="s">
        <v>92</v>
      </c>
      <c r="E21" s="90" t="s">
        <v>138</v>
      </c>
      <c r="F21" s="90" t="s">
        <v>128</v>
      </c>
      <c r="G21" s="90" t="s">
        <v>77</v>
      </c>
      <c r="H21" s="90" t="s">
        <v>68</v>
      </c>
      <c r="I21" s="90" t="s">
        <v>79</v>
      </c>
      <c r="J21" s="90" t="s">
        <v>60</v>
      </c>
      <c r="K21" s="90" t="s">
        <v>212</v>
      </c>
      <c r="L21" s="90" t="s">
        <v>213</v>
      </c>
      <c r="M21" s="92">
        <v>0</v>
      </c>
      <c r="N21" s="90" t="s">
        <v>214</v>
      </c>
      <c r="O21" s="93" t="s">
        <v>61</v>
      </c>
      <c r="P21" s="94">
        <v>0.25</v>
      </c>
      <c r="Q21" s="94">
        <v>0.25</v>
      </c>
      <c r="R21" s="94">
        <v>0.25</v>
      </c>
      <c r="S21" s="94">
        <v>0.25</v>
      </c>
      <c r="T21" s="94">
        <f>SUM(P21:S21)</f>
        <v>1</v>
      </c>
      <c r="U21" s="90" t="s">
        <v>215</v>
      </c>
      <c r="V21" s="90" t="s">
        <v>216</v>
      </c>
      <c r="W21" s="90" t="s">
        <v>217</v>
      </c>
      <c r="X21" s="94">
        <f>P21</f>
        <v>0.25</v>
      </c>
      <c r="Y21" s="35"/>
      <c r="Z21" s="36">
        <f>IFERROR(IF(Y21/X21&gt;1,1,Y21/X21),0)</f>
        <v>0</v>
      </c>
      <c r="AA21" s="32"/>
      <c r="AB21" s="32"/>
      <c r="AC21" s="94">
        <f>Q21</f>
        <v>0.25</v>
      </c>
      <c r="AD21" s="35"/>
      <c r="AE21" s="36">
        <f>IFERROR(IF(AD21/AC21&gt;1,1,AD21/AC21),0)</f>
        <v>0</v>
      </c>
      <c r="AF21" s="32"/>
      <c r="AG21" s="32"/>
      <c r="AH21" s="94">
        <f>R21</f>
        <v>0.25</v>
      </c>
      <c r="AI21" s="35"/>
      <c r="AJ21" s="36">
        <f>IFERROR(IF(AI21/AH21&gt;1,1,AI21/AH21),0)</f>
        <v>0</v>
      </c>
      <c r="AK21" s="32"/>
      <c r="AL21" s="32"/>
      <c r="AM21" s="94">
        <f>S21</f>
        <v>0.25</v>
      </c>
      <c r="AN21" s="35"/>
      <c r="AO21" s="36">
        <f>IFERROR(IF(AN21/AM21&gt;1,1,AN21/AM21),0)</f>
        <v>0</v>
      </c>
      <c r="AP21" s="32"/>
      <c r="AQ21" s="32"/>
      <c r="AR21" s="95">
        <f>T21</f>
        <v>1</v>
      </c>
      <c r="AS21" s="95"/>
      <c r="AT21" s="39">
        <f>IFERROR(IF(AS21/AR21&gt;1,1,AS21/AR21),0)</f>
        <v>0</v>
      </c>
    </row>
    <row r="22" spans="1:48" s="4" customFormat="1" ht="195" x14ac:dyDescent="0.25">
      <c r="A22" s="88" t="s">
        <v>218</v>
      </c>
      <c r="B22" s="90" t="s">
        <v>219</v>
      </c>
      <c r="C22" s="90" t="s">
        <v>73</v>
      </c>
      <c r="D22" s="91" t="s">
        <v>92</v>
      </c>
      <c r="E22" s="90" t="s">
        <v>138</v>
      </c>
      <c r="F22" s="90" t="s">
        <v>128</v>
      </c>
      <c r="G22" s="90" t="s">
        <v>77</v>
      </c>
      <c r="H22" s="90" t="s">
        <v>88</v>
      </c>
      <c r="I22" s="90" t="s">
        <v>104</v>
      </c>
      <c r="J22" s="90" t="s">
        <v>60</v>
      </c>
      <c r="K22" s="90" t="s">
        <v>220</v>
      </c>
      <c r="L22" s="90" t="s">
        <v>221</v>
      </c>
      <c r="M22" s="92">
        <v>0</v>
      </c>
      <c r="N22" s="90" t="s">
        <v>222</v>
      </c>
      <c r="O22" s="89" t="s">
        <v>61</v>
      </c>
      <c r="P22" s="96">
        <v>0</v>
      </c>
      <c r="Q22" s="96">
        <v>0</v>
      </c>
      <c r="R22" s="96">
        <v>1</v>
      </c>
      <c r="S22" s="96">
        <v>0</v>
      </c>
      <c r="T22" s="97">
        <f>SUM(P22:S22)</f>
        <v>1</v>
      </c>
      <c r="U22" s="90" t="s">
        <v>223</v>
      </c>
      <c r="V22" s="90" t="s">
        <v>224</v>
      </c>
      <c r="W22" s="90" t="s">
        <v>225</v>
      </c>
      <c r="X22" s="34">
        <f t="shared" ref="X22:X24" si="15">P22</f>
        <v>0</v>
      </c>
      <c r="Y22" s="35"/>
      <c r="Z22" s="36">
        <f>IFERROR(IF(Y22/X22&gt;1,1,Y22/X22),0)</f>
        <v>0</v>
      </c>
      <c r="AA22" s="32"/>
      <c r="AB22" s="32"/>
      <c r="AC22" s="34">
        <f t="shared" ref="AC22:AC24" si="16">Q22</f>
        <v>0</v>
      </c>
      <c r="AD22" s="35"/>
      <c r="AE22" s="36">
        <f>IFERROR(IF(AD22/AC22&gt;1,1,AD22/AC22),0)</f>
        <v>0</v>
      </c>
      <c r="AF22" s="32"/>
      <c r="AG22" s="32"/>
      <c r="AH22" s="34">
        <f>R22</f>
        <v>1</v>
      </c>
      <c r="AI22" s="35"/>
      <c r="AJ22" s="36">
        <f>IFERROR(IF(AI22/AH22&gt;1,1,AI22/AH22),0)</f>
        <v>0</v>
      </c>
      <c r="AK22" s="32"/>
      <c r="AL22" s="32"/>
      <c r="AM22" s="34">
        <f t="shared" ref="AM22:AM24" si="17">S22</f>
        <v>0</v>
      </c>
      <c r="AN22" s="35"/>
      <c r="AO22" s="36">
        <f>IFERROR(IF(AN22/AM22&gt;1,1,AN22/AM22),0)</f>
        <v>0</v>
      </c>
      <c r="AP22" s="32"/>
      <c r="AQ22" s="32"/>
      <c r="AR22" s="37">
        <f t="shared" ref="AR22:AR24" si="18">T22</f>
        <v>1</v>
      </c>
      <c r="AS22" s="38"/>
      <c r="AT22" s="39">
        <f>IFERROR(IF(AS22/AR22&gt;1,1,AS22/AR22),0)</f>
        <v>0</v>
      </c>
    </row>
    <row r="23" spans="1:48" s="4" customFormat="1" ht="120" x14ac:dyDescent="0.25">
      <c r="A23" s="88" t="s">
        <v>226</v>
      </c>
      <c r="B23" s="90" t="s">
        <v>227</v>
      </c>
      <c r="C23" s="90" t="s">
        <v>73</v>
      </c>
      <c r="D23" s="91" t="s">
        <v>99</v>
      </c>
      <c r="E23" s="90" t="s">
        <v>135</v>
      </c>
      <c r="F23" s="90" t="s">
        <v>119</v>
      </c>
      <c r="G23" s="90" t="s">
        <v>77</v>
      </c>
      <c r="H23" s="90" t="s">
        <v>78</v>
      </c>
      <c r="I23" s="90" t="s">
        <v>111</v>
      </c>
      <c r="J23" s="90" t="s">
        <v>60</v>
      </c>
      <c r="K23" s="90" t="s">
        <v>228</v>
      </c>
      <c r="L23" s="90" t="s">
        <v>229</v>
      </c>
      <c r="M23" s="98" t="s">
        <v>230</v>
      </c>
      <c r="N23" s="90" t="s">
        <v>231</v>
      </c>
      <c r="O23" s="89" t="s">
        <v>61</v>
      </c>
      <c r="P23" s="99">
        <v>1</v>
      </c>
      <c r="Q23" s="99">
        <v>0</v>
      </c>
      <c r="R23" s="99">
        <v>0</v>
      </c>
      <c r="S23" s="99">
        <v>0</v>
      </c>
      <c r="T23" s="99">
        <f>SUM(P23:S23)</f>
        <v>1</v>
      </c>
      <c r="U23" s="90" t="s">
        <v>232</v>
      </c>
      <c r="V23" s="90" t="s">
        <v>233</v>
      </c>
      <c r="W23" s="90" t="s">
        <v>234</v>
      </c>
      <c r="X23" s="100">
        <f t="shared" si="15"/>
        <v>1</v>
      </c>
      <c r="Y23" s="35"/>
      <c r="Z23" s="36">
        <f>IFERROR(IF(Y23/X23&gt;1,1,Y23/X23),0)</f>
        <v>0</v>
      </c>
      <c r="AA23" s="32"/>
      <c r="AB23" s="32"/>
      <c r="AC23" s="100">
        <f t="shared" si="16"/>
        <v>0</v>
      </c>
      <c r="AD23" s="35"/>
      <c r="AE23" s="36">
        <f>IFERROR(IF(AD23/AC23&gt;1,1,AD23/AC23),0)</f>
        <v>0</v>
      </c>
      <c r="AF23" s="32"/>
      <c r="AG23" s="32"/>
      <c r="AH23" s="100">
        <f>R23</f>
        <v>0</v>
      </c>
      <c r="AI23" s="35"/>
      <c r="AJ23" s="36">
        <f>IFERROR(IF(AI23/AH23&gt;1,1,AI23/AH23),0)</f>
        <v>0</v>
      </c>
      <c r="AK23" s="32"/>
      <c r="AL23" s="32"/>
      <c r="AM23" s="100">
        <f t="shared" si="17"/>
        <v>0</v>
      </c>
      <c r="AN23" s="35"/>
      <c r="AO23" s="36">
        <f>IFERROR(IF(AN23/AM23&gt;1,1,AN23/AM23),0)</f>
        <v>0</v>
      </c>
      <c r="AP23" s="32"/>
      <c r="AQ23" s="32"/>
      <c r="AR23" s="101">
        <f t="shared" si="18"/>
        <v>1</v>
      </c>
      <c r="AS23" s="38"/>
      <c r="AT23" s="39">
        <f>IFERROR(IF(AS23/AR23&gt;1,1,AS23/AR23),0)</f>
        <v>0</v>
      </c>
    </row>
    <row r="24" spans="1:48" s="4" customFormat="1" ht="120" x14ac:dyDescent="0.25">
      <c r="A24" s="88" t="s">
        <v>235</v>
      </c>
      <c r="B24" s="91" t="s">
        <v>236</v>
      </c>
      <c r="C24" s="90" t="s">
        <v>73</v>
      </c>
      <c r="D24" s="91" t="s">
        <v>99</v>
      </c>
      <c r="E24" s="90" t="s">
        <v>135</v>
      </c>
      <c r="F24" s="90" t="s">
        <v>119</v>
      </c>
      <c r="G24" s="90" t="s">
        <v>77</v>
      </c>
      <c r="H24" s="90" t="s">
        <v>78</v>
      </c>
      <c r="I24" s="90" t="s">
        <v>111</v>
      </c>
      <c r="J24" s="90" t="s">
        <v>70</v>
      </c>
      <c r="K24" s="91" t="s">
        <v>237</v>
      </c>
      <c r="L24" s="91" t="s">
        <v>229</v>
      </c>
      <c r="M24" s="98" t="s">
        <v>238</v>
      </c>
      <c r="N24" s="91" t="s">
        <v>239</v>
      </c>
      <c r="O24" s="89" t="s">
        <v>71</v>
      </c>
      <c r="P24" s="99">
        <v>1</v>
      </c>
      <c r="Q24" s="99">
        <v>1</v>
      </c>
      <c r="R24" s="99">
        <v>1</v>
      </c>
      <c r="S24" s="99">
        <v>1</v>
      </c>
      <c r="T24" s="99">
        <f>AVERAGE(P24:S24)</f>
        <v>1</v>
      </c>
      <c r="U24" s="90" t="s">
        <v>232</v>
      </c>
      <c r="V24" s="90" t="s">
        <v>233</v>
      </c>
      <c r="W24" s="90" t="s">
        <v>234</v>
      </c>
      <c r="X24" s="100">
        <f t="shared" si="15"/>
        <v>1</v>
      </c>
      <c r="Y24" s="35"/>
      <c r="Z24" s="36">
        <f>IFERROR(IF(Y24/X24&gt;1,1,Y24/X24),0)</f>
        <v>0</v>
      </c>
      <c r="AA24" s="32"/>
      <c r="AB24" s="32"/>
      <c r="AC24" s="100">
        <f t="shared" si="16"/>
        <v>1</v>
      </c>
      <c r="AD24" s="35"/>
      <c r="AE24" s="36">
        <f>IFERROR(IF(AD24/AC24&gt;1,1,AD24/AC24),0)</f>
        <v>0</v>
      </c>
      <c r="AF24" s="32"/>
      <c r="AG24" s="32"/>
      <c r="AH24" s="100">
        <f t="shared" ref="AH24" si="19">R22</f>
        <v>1</v>
      </c>
      <c r="AI24" s="35"/>
      <c r="AJ24" s="36">
        <f>IFERROR(IF(AI24/AH24&gt;1,1,AI24/AH24),0)</f>
        <v>0</v>
      </c>
      <c r="AK24" s="32"/>
      <c r="AL24" s="32"/>
      <c r="AM24" s="100">
        <f t="shared" si="17"/>
        <v>1</v>
      </c>
      <c r="AN24" s="35"/>
      <c r="AO24" s="36">
        <f>IFERROR(IF(AN24/AM24&gt;1,1,AN24/AM24),0)</f>
        <v>0</v>
      </c>
      <c r="AP24" s="32"/>
      <c r="AQ24" s="32"/>
      <c r="AR24" s="101">
        <f t="shared" si="18"/>
        <v>1</v>
      </c>
      <c r="AS24" s="38"/>
      <c r="AT24" s="39">
        <f>IFERROR(IF(AS24/AR24&gt;1,1,AS24/AR24),0)</f>
        <v>0</v>
      </c>
    </row>
    <row r="25" spans="1:48" s="4" customFormat="1" ht="15.75" x14ac:dyDescent="0.25">
      <c r="A25" s="102"/>
      <c r="B25" s="102" t="s">
        <v>43</v>
      </c>
      <c r="C25" s="102"/>
      <c r="D25" s="102"/>
      <c r="E25" s="102"/>
      <c r="F25" s="102"/>
      <c r="G25" s="102"/>
      <c r="H25" s="102"/>
      <c r="I25" s="102"/>
      <c r="J25" s="102"/>
      <c r="K25" s="102"/>
      <c r="L25" s="102"/>
      <c r="M25" s="102"/>
      <c r="N25" s="102"/>
      <c r="O25" s="102"/>
      <c r="P25" s="103"/>
      <c r="Q25" s="103"/>
      <c r="R25" s="103"/>
      <c r="S25" s="103"/>
      <c r="T25" s="103"/>
      <c r="U25" s="102"/>
      <c r="V25" s="102"/>
      <c r="W25" s="102"/>
      <c r="X25" s="103"/>
      <c r="Y25" s="104"/>
      <c r="Z25" s="105">
        <f>AVERAGE(Z21,Z23,Z24)*20%</f>
        <v>0</v>
      </c>
      <c r="AA25" s="102"/>
      <c r="AB25" s="102"/>
      <c r="AC25" s="103"/>
      <c r="AD25" s="104"/>
      <c r="AE25" s="105">
        <f>AVERAGE(AE21,AE24)*20%</f>
        <v>0</v>
      </c>
      <c r="AF25" s="102"/>
      <c r="AG25" s="102"/>
      <c r="AH25" s="103"/>
      <c r="AI25" s="104"/>
      <c r="AJ25" s="105">
        <f>AVERAGE(AJ21,AJ22,AJ24)*20%</f>
        <v>0</v>
      </c>
      <c r="AK25" s="102"/>
      <c r="AL25" s="102"/>
      <c r="AM25" s="103"/>
      <c r="AN25" s="104"/>
      <c r="AO25" s="105">
        <f>AVERAGE(AO21,AO24)*20%</f>
        <v>0</v>
      </c>
      <c r="AP25" s="102"/>
      <c r="AQ25" s="102"/>
      <c r="AR25" s="103"/>
      <c r="AS25" s="104"/>
      <c r="AT25" s="105">
        <f>AVERAGE(AT21:AT24)*20%</f>
        <v>0</v>
      </c>
    </row>
    <row r="26" spans="1:48" s="4" customFormat="1" ht="18.75" x14ac:dyDescent="0.3">
      <c r="A26" s="106"/>
      <c r="B26" s="106" t="s">
        <v>44</v>
      </c>
      <c r="C26" s="106"/>
      <c r="D26" s="106"/>
      <c r="E26" s="106"/>
      <c r="F26" s="106"/>
      <c r="G26" s="106"/>
      <c r="H26" s="106"/>
      <c r="I26" s="106"/>
      <c r="J26" s="106"/>
      <c r="K26" s="106"/>
      <c r="L26" s="106"/>
      <c r="M26" s="106"/>
      <c r="N26" s="106"/>
      <c r="O26" s="106"/>
      <c r="P26" s="107"/>
      <c r="Q26" s="107"/>
      <c r="R26" s="107"/>
      <c r="S26" s="107"/>
      <c r="T26" s="107"/>
      <c r="U26" s="106"/>
      <c r="V26" s="106"/>
      <c r="W26" s="106"/>
      <c r="X26" s="107"/>
      <c r="Y26" s="108"/>
      <c r="Z26" s="109">
        <f>Z20+Z25</f>
        <v>0</v>
      </c>
      <c r="AA26" s="106"/>
      <c r="AB26" s="106"/>
      <c r="AC26" s="107"/>
      <c r="AD26" s="108"/>
      <c r="AE26" s="109">
        <f>AE20+AE25</f>
        <v>0</v>
      </c>
      <c r="AF26" s="106"/>
      <c r="AG26" s="106"/>
      <c r="AH26" s="107"/>
      <c r="AI26" s="108"/>
      <c r="AJ26" s="109">
        <f>AJ20+AJ25</f>
        <v>0</v>
      </c>
      <c r="AK26" s="106"/>
      <c r="AL26" s="106"/>
      <c r="AM26" s="107"/>
      <c r="AN26" s="108"/>
      <c r="AO26" s="109">
        <f>AO20+AO25</f>
        <v>0</v>
      </c>
      <c r="AP26" s="106"/>
      <c r="AQ26" s="106"/>
      <c r="AR26" s="107"/>
      <c r="AS26" s="108"/>
      <c r="AT26" s="109">
        <f>AT20+AT25</f>
        <v>0</v>
      </c>
    </row>
    <row r="27" spans="1:48" s="4" customForma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row>
    <row r="28" spans="1:48" s="42" customFormat="1" ht="15.75"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row>
    <row r="29" spans="1:48" s="43" customFormat="1" ht="18.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row>
  </sheetData>
  <sheetProtection formatCells="0" formatRows="0" insertRows="0" insertHyperlinks="0" deleteRows="0" sort="0" autoFilter="0" pivotTables="0"/>
  <mergeCells count="26">
    <mergeCell ref="A20:Y20"/>
    <mergeCell ref="AA20:AD20"/>
    <mergeCell ref="AF20:AI20"/>
    <mergeCell ref="AK20:AN20"/>
    <mergeCell ref="AP20:AS20"/>
    <mergeCell ref="C9:E9"/>
    <mergeCell ref="C3:D7"/>
    <mergeCell ref="H4:I4"/>
    <mergeCell ref="F3:I3"/>
    <mergeCell ref="H5:I5"/>
    <mergeCell ref="A1:H1"/>
    <mergeCell ref="A3:B7"/>
    <mergeCell ref="AR9:AT9"/>
    <mergeCell ref="AM9:AQ9"/>
    <mergeCell ref="AH9:AL9"/>
    <mergeCell ref="AC9:AG9"/>
    <mergeCell ref="X9:AB9"/>
    <mergeCell ref="U9:W9"/>
    <mergeCell ref="H6:I6"/>
    <mergeCell ref="H7:I7"/>
    <mergeCell ref="A9:B9"/>
    <mergeCell ref="J9:N9"/>
    <mergeCell ref="O9:T9"/>
    <mergeCell ref="H9:I9"/>
    <mergeCell ref="F9:F10"/>
    <mergeCell ref="G9:G10"/>
  </mergeCells>
  <phoneticPr fontId="12"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X11:Z19 Z20 AE11:AE26 X21:Z26 AO11:AO26 AJ11:AJ26 AT11:AT26" xr:uid="{2620A730-8CA7-472C-88BC-172E885C72B7}">
      <formula1>0</formula1>
      <formula2>1000000</formula2>
    </dataValidation>
  </dataValidations>
  <pageMargins left="0.7" right="0.7" top="0.75" bottom="0.75" header="0.3" footer="0.3"/>
  <pageSetup paperSize="9" orientation="portrait" r:id="rId1"/>
  <ignoredErrors>
    <ignoredError sqref="Z20 AE20 AJ20 AO20 AT20" formula="1"/>
  </ignoredError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error="Escriba un texto " promptTitle="Cualquier contenido" xr:uid="{00000000-0002-0000-0100-000001000000}">
          <x14:formula1>
            <xm:f>Listas!#REF!</xm:f>
          </x14:formula1>
          <xm:sqref>L46:L1048576</xm:sqref>
        </x14:dataValidation>
        <x14:dataValidation type="list" allowBlank="1" showInputMessage="1" showErrorMessage="1" xr:uid="{D42C5450-6ED3-4564-A887-50449244D0BF}">
          <x14:formula1>
            <xm:f>Listas!$E$2:$E$13</xm:f>
          </x14:formula1>
          <xm:sqref>F11:F19</xm:sqref>
        </x14:dataValidation>
        <x14:dataValidation type="list" allowBlank="1" showInputMessage="1" showErrorMessage="1" xr:uid="{368CAFF5-BE04-4FFF-B338-51D69BA23554}">
          <x14:formula1>
            <xm:f>Listas!$F$2:$F$10</xm:f>
          </x14:formula1>
          <xm:sqref>G11:G19</xm:sqref>
        </x14:dataValidation>
        <x14:dataValidation type="list" allowBlank="1" showInputMessage="1" showErrorMessage="1" xr:uid="{644DEEAA-0D3C-4060-99CA-C576A2F91A4D}">
          <x14:formula1>
            <xm:f>Listas!$I$2:$I$4</xm:f>
          </x14:formula1>
          <xm:sqref>J11:J19</xm:sqref>
        </x14:dataValidation>
        <x14:dataValidation type="list" allowBlank="1" showInputMessage="1" showErrorMessage="1" xr:uid="{F27B990B-F8E1-43B0-B8F7-E94519E68711}">
          <x14:formula1>
            <xm:f>Listas!$J$2:$J$5</xm:f>
          </x14:formula1>
          <xm:sqref>O11:O19</xm:sqref>
        </x14:dataValidation>
        <x14:dataValidation type="list" allowBlank="1" showInputMessage="1" showErrorMessage="1" xr:uid="{04D58E5A-C535-424D-AAB5-8991AB9C5DFB}">
          <x14:formula1>
            <xm:f>Listas!$G$2:$G$9</xm:f>
          </x14:formula1>
          <xm:sqref>H11:H19</xm:sqref>
        </x14:dataValidation>
        <x14:dataValidation type="list" allowBlank="1" showInputMessage="1" showErrorMessage="1" xr:uid="{F6AE8673-425F-47F4-8692-64AAB292128E}">
          <x14:formula1>
            <xm:f>Listas!$H$2:$H$21</xm:f>
          </x14:formula1>
          <xm:sqref>I11:I19</xm:sqref>
        </x14:dataValidation>
        <x14:dataValidation type="list" allowBlank="1" showInputMessage="1" showErrorMessage="1" xr:uid="{FAFEBD2F-5282-4B82-98B1-C87AACF170B0}">
          <x14:formula1>
            <xm:f>Listas!$C$2:$C$10</xm:f>
          </x14:formula1>
          <xm:sqref>D11:D19</xm:sqref>
        </x14:dataValidation>
        <x14:dataValidation type="list" allowBlank="1" showInputMessage="1" showErrorMessage="1" xr:uid="{520D2F01-9FDA-4008-9999-0E710FCEF4EB}">
          <x14:formula1>
            <xm:f>Listas!$D$2:$D$21</xm:f>
          </x14:formula1>
          <xm:sqref>E11:E19</xm:sqref>
        </x14:dataValidation>
        <x14:dataValidation type="list" allowBlank="1" showInputMessage="1" showErrorMessage="1" xr:uid="{80A19DC1-4D67-4B84-B2EE-734B5921D124}">
          <x14:formula1>
            <xm:f>Listas!$A$2:$A$25</xm:f>
          </x14:formula1>
          <xm:sqref>W11:W19</xm:sqref>
        </x14:dataValidation>
        <x14:dataValidation type="list" allowBlank="1" showInputMessage="1" showErrorMessage="1" xr:uid="{085547D8-D571-4659-8620-E369E4253A0D}">
          <x14:formula1>
            <xm:f>Listas!$B$2:$B$5</xm:f>
          </x14:formula1>
          <xm:sqref>C11:C19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
  <sheetViews>
    <sheetView topLeftCell="D1" workbookViewId="0">
      <selection activeCell="D22" sqref="D22"/>
    </sheetView>
  </sheetViews>
  <sheetFormatPr baseColWidth="10" defaultColWidth="11.42578125" defaultRowHeight="15" x14ac:dyDescent="0.25"/>
  <cols>
    <col min="1" max="1" width="94.28515625" bestFit="1" customWidth="1"/>
    <col min="2" max="2" width="28.28515625" bestFit="1" customWidth="1"/>
    <col min="3" max="3" width="109.7109375" bestFit="1" customWidth="1"/>
    <col min="4" max="4" width="255.7109375" bestFit="1" customWidth="1"/>
    <col min="5" max="5" width="177.140625" bestFit="1" customWidth="1"/>
    <col min="6" max="6" width="255.7109375" bestFit="1" customWidth="1"/>
    <col min="7" max="7" width="39.140625" bestFit="1" customWidth="1"/>
    <col min="8" max="8" width="83.42578125" bestFit="1" customWidth="1"/>
    <col min="9" max="9" width="15.7109375" bestFit="1" customWidth="1"/>
    <col min="10" max="10" width="20.7109375" bestFit="1" customWidth="1"/>
    <col min="11" max="11" width="177.140625" bestFit="1" customWidth="1"/>
  </cols>
  <sheetData>
    <row r="1" spans="1:10" s="31" customFormat="1" x14ac:dyDescent="0.25">
      <c r="A1" s="31" t="s">
        <v>45</v>
      </c>
      <c r="B1" s="31" t="s">
        <v>19</v>
      </c>
      <c r="C1" s="31" t="s">
        <v>46</v>
      </c>
      <c r="D1" s="31" t="s">
        <v>47</v>
      </c>
      <c r="E1" s="31" t="s">
        <v>48</v>
      </c>
      <c r="F1" s="31" t="s">
        <v>49</v>
      </c>
      <c r="G1" s="31" t="s">
        <v>50</v>
      </c>
      <c r="H1" s="31" t="s">
        <v>51</v>
      </c>
      <c r="I1" s="31" t="s">
        <v>24</v>
      </c>
      <c r="J1" s="31" t="s">
        <v>29</v>
      </c>
    </row>
    <row r="2" spans="1:10" x14ac:dyDescent="0.25">
      <c r="A2" t="s">
        <v>52</v>
      </c>
      <c r="B2" t="s">
        <v>53</v>
      </c>
      <c r="C2" s="18" t="s">
        <v>54</v>
      </c>
      <c r="D2" t="s">
        <v>55</v>
      </c>
      <c r="E2" t="s">
        <v>56</v>
      </c>
      <c r="F2" t="s">
        <v>57</v>
      </c>
      <c r="G2" t="s">
        <v>58</v>
      </c>
      <c r="H2" s="10" t="s">
        <v>59</v>
      </c>
      <c r="I2" t="s">
        <v>60</v>
      </c>
      <c r="J2" t="s">
        <v>61</v>
      </c>
    </row>
    <row r="3" spans="1:10" x14ac:dyDescent="0.25">
      <c r="A3" t="s">
        <v>62</v>
      </c>
      <c r="B3" t="s">
        <v>63</v>
      </c>
      <c r="C3" s="18" t="s">
        <v>64</v>
      </c>
      <c r="D3" t="s">
        <v>65</v>
      </c>
      <c r="E3" t="s">
        <v>66</v>
      </c>
      <c r="F3" t="s">
        <v>67</v>
      </c>
      <c r="G3" t="s">
        <v>68</v>
      </c>
      <c r="H3" s="10" t="s">
        <v>69</v>
      </c>
      <c r="I3" t="s">
        <v>70</v>
      </c>
      <c r="J3" t="s">
        <v>71</v>
      </c>
    </row>
    <row r="4" spans="1:10" x14ac:dyDescent="0.25">
      <c r="A4" t="s">
        <v>72</v>
      </c>
      <c r="B4" t="s">
        <v>73</v>
      </c>
      <c r="C4" s="18" t="s">
        <v>74</v>
      </c>
      <c r="D4" t="s">
        <v>75</v>
      </c>
      <c r="E4" t="s">
        <v>76</v>
      </c>
      <c r="F4" t="s">
        <v>77</v>
      </c>
      <c r="G4" t="s">
        <v>78</v>
      </c>
      <c r="H4" s="10" t="s">
        <v>79</v>
      </c>
      <c r="I4" t="s">
        <v>80</v>
      </c>
      <c r="J4" t="s">
        <v>81</v>
      </c>
    </row>
    <row r="5" spans="1:10" x14ac:dyDescent="0.25">
      <c r="A5" t="s">
        <v>82</v>
      </c>
      <c r="B5" t="s">
        <v>83</v>
      </c>
      <c r="C5" s="18" t="s">
        <v>84</v>
      </c>
      <c r="D5" t="s">
        <v>85</v>
      </c>
      <c r="E5" t="s">
        <v>86</v>
      </c>
      <c r="F5" t="s">
        <v>87</v>
      </c>
      <c r="G5" t="s">
        <v>88</v>
      </c>
      <c r="H5" s="10" t="s">
        <v>89</v>
      </c>
      <c r="J5" t="s">
        <v>90</v>
      </c>
    </row>
    <row r="6" spans="1:10" x14ac:dyDescent="0.25">
      <c r="A6" t="s">
        <v>91</v>
      </c>
      <c r="C6" s="18" t="s">
        <v>92</v>
      </c>
      <c r="D6" t="s">
        <v>93</v>
      </c>
      <c r="E6" t="s">
        <v>94</v>
      </c>
      <c r="F6" t="s">
        <v>95</v>
      </c>
      <c r="G6" t="s">
        <v>96</v>
      </c>
      <c r="H6" s="10" t="s">
        <v>97</v>
      </c>
    </row>
    <row r="7" spans="1:10" x14ac:dyDescent="0.25">
      <c r="A7" t="s">
        <v>98</v>
      </c>
      <c r="C7" s="18" t="s">
        <v>99</v>
      </c>
      <c r="D7" t="s">
        <v>100</v>
      </c>
      <c r="E7" t="s">
        <v>101</v>
      </c>
      <c r="F7" t="s">
        <v>102</v>
      </c>
      <c r="G7" t="s">
        <v>103</v>
      </c>
      <c r="H7" s="10" t="s">
        <v>104</v>
      </c>
    </row>
    <row r="8" spans="1:10" x14ac:dyDescent="0.25">
      <c r="A8" t="s">
        <v>105</v>
      </c>
      <c r="C8" s="18" t="s">
        <v>106</v>
      </c>
      <c r="D8" t="s">
        <v>107</v>
      </c>
      <c r="E8" t="s">
        <v>108</v>
      </c>
      <c r="F8" t="s">
        <v>109</v>
      </c>
      <c r="G8" t="s">
        <v>110</v>
      </c>
      <c r="H8" s="10" t="s">
        <v>111</v>
      </c>
    </row>
    <row r="9" spans="1:10" x14ac:dyDescent="0.25">
      <c r="A9" t="s">
        <v>112</v>
      </c>
      <c r="C9" s="18" t="s">
        <v>84</v>
      </c>
      <c r="D9" t="s">
        <v>113</v>
      </c>
      <c r="E9" t="s">
        <v>114</v>
      </c>
      <c r="F9" t="s">
        <v>115</v>
      </c>
      <c r="G9" s="10" t="s">
        <v>83</v>
      </c>
      <c r="H9" s="10" t="s">
        <v>116</v>
      </c>
    </row>
    <row r="10" spans="1:10" x14ac:dyDescent="0.25">
      <c r="A10" t="s">
        <v>117</v>
      </c>
      <c r="C10" s="18" t="s">
        <v>83</v>
      </c>
      <c r="D10" t="s">
        <v>118</v>
      </c>
      <c r="E10" t="s">
        <v>119</v>
      </c>
      <c r="F10" t="s">
        <v>120</v>
      </c>
      <c r="H10" s="10" t="s">
        <v>121</v>
      </c>
    </row>
    <row r="11" spans="1:10" x14ac:dyDescent="0.25">
      <c r="A11" t="s">
        <v>122</v>
      </c>
      <c r="C11" s="18"/>
      <c r="D11" t="s">
        <v>123</v>
      </c>
      <c r="E11" t="s">
        <v>124</v>
      </c>
      <c r="H11" s="10" t="s">
        <v>125</v>
      </c>
    </row>
    <row r="12" spans="1:10" x14ac:dyDescent="0.25">
      <c r="A12" t="s">
        <v>126</v>
      </c>
      <c r="C12" s="18"/>
      <c r="D12" t="s">
        <v>127</v>
      </c>
      <c r="E12" t="s">
        <v>128</v>
      </c>
      <c r="H12" s="10" t="s">
        <v>129</v>
      </c>
    </row>
    <row r="13" spans="1:10" x14ac:dyDescent="0.25">
      <c r="A13" t="s">
        <v>130</v>
      </c>
      <c r="D13" t="s">
        <v>131</v>
      </c>
      <c r="E13" t="s">
        <v>132</v>
      </c>
      <c r="H13" s="10" t="s">
        <v>133</v>
      </c>
    </row>
    <row r="14" spans="1:10" x14ac:dyDescent="0.25">
      <c r="A14" t="s">
        <v>134</v>
      </c>
      <c r="D14" t="s">
        <v>135</v>
      </c>
      <c r="H14" s="10" t="s">
        <v>136</v>
      </c>
      <c r="I14" s="10"/>
    </row>
    <row r="15" spans="1:10" x14ac:dyDescent="0.25">
      <c r="A15" t="s">
        <v>137</v>
      </c>
      <c r="D15" t="s">
        <v>138</v>
      </c>
      <c r="H15" s="10" t="s">
        <v>139</v>
      </c>
      <c r="I15" s="10"/>
    </row>
    <row r="16" spans="1:10" x14ac:dyDescent="0.25">
      <c r="A16" t="s">
        <v>140</v>
      </c>
      <c r="D16" t="s">
        <v>141</v>
      </c>
      <c r="H16" s="10" t="s">
        <v>142</v>
      </c>
      <c r="I16" s="10"/>
    </row>
    <row r="17" spans="1:9" x14ac:dyDescent="0.25">
      <c r="A17" t="s">
        <v>143</v>
      </c>
      <c r="D17" t="s">
        <v>144</v>
      </c>
      <c r="H17" s="10" t="s">
        <v>145</v>
      </c>
      <c r="I17" s="10"/>
    </row>
    <row r="18" spans="1:9" x14ac:dyDescent="0.25">
      <c r="A18" t="s">
        <v>146</v>
      </c>
      <c r="D18" t="s">
        <v>147</v>
      </c>
      <c r="H18" s="10" t="s">
        <v>148</v>
      </c>
      <c r="I18" s="10"/>
    </row>
    <row r="19" spans="1:9" x14ac:dyDescent="0.25">
      <c r="A19" t="s">
        <v>149</v>
      </c>
      <c r="D19" t="s">
        <v>150</v>
      </c>
      <c r="H19" s="10" t="s">
        <v>151</v>
      </c>
      <c r="I19" s="10"/>
    </row>
    <row r="20" spans="1:9" x14ac:dyDescent="0.25">
      <c r="A20" t="s">
        <v>152</v>
      </c>
      <c r="D20" t="s">
        <v>153</v>
      </c>
      <c r="H20" s="10" t="s">
        <v>154</v>
      </c>
      <c r="I20" s="10"/>
    </row>
    <row r="21" spans="1:9" x14ac:dyDescent="0.25">
      <c r="A21" t="s">
        <v>155</v>
      </c>
      <c r="D21" t="s">
        <v>83</v>
      </c>
      <c r="H21" s="10" t="s">
        <v>83</v>
      </c>
      <c r="I21" s="10"/>
    </row>
    <row r="22" spans="1:9" x14ac:dyDescent="0.25">
      <c r="A22" t="s">
        <v>156</v>
      </c>
    </row>
    <row r="23" spans="1:9" x14ac:dyDescent="0.25">
      <c r="A23" t="s">
        <v>157</v>
      </c>
    </row>
    <row r="24" spans="1:9" x14ac:dyDescent="0.25">
      <c r="A24" t="s">
        <v>158</v>
      </c>
    </row>
    <row r="25" spans="1:9" x14ac:dyDescent="0.25">
      <c r="A25" t="s">
        <v>159</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EDC4E83D-89E2-42DA-B5FF-B1562149BDFC}"/>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2025-11-24T16:30:08Z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