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mc:AlternateContent xmlns:mc="http://schemas.openxmlformats.org/markup-compatibility/2006">
    <mc:Choice Requires="x15">
      <x15ac:absPath xmlns:x15ac="http://schemas.microsoft.com/office/spreadsheetml/2010/11/ac" url="C:\Users\delcy\Downloads\"/>
    </mc:Choice>
  </mc:AlternateContent>
  <xr:revisionPtr revIDLastSave="452" documentId="13_ncr:1_{AA4D2DB6-E6AD-4AC0-A39D-A0840E6961B5}" xr6:coauthVersionLast="47" xr6:coauthVersionMax="47" xr10:uidLastSave="{746F8390-F0B2-4FA6-9BAA-9EAD9A61E882}"/>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7" i="1" l="1"/>
  <c r="AR29" i="1"/>
  <c r="AH29" i="1"/>
  <c r="AQ20" i="1"/>
  <c r="AQ34" i="1"/>
  <c r="AQ31" i="1"/>
  <c r="AH37" i="1"/>
  <c r="AG34" i="1"/>
  <c r="AM33" i="1"/>
  <c r="AF33" i="1"/>
  <c r="AH33" i="1" s="1"/>
  <c r="AF25" i="1"/>
  <c r="AH25" i="1" s="1"/>
  <c r="AQ24" i="1"/>
  <c r="AQ32" i="1"/>
  <c r="AQ30" i="1"/>
  <c r="AB34" i="1"/>
  <c r="AA33" i="1"/>
  <c r="V25" i="1"/>
  <c r="V24" i="1"/>
  <c r="AC33" i="1"/>
  <c r="AC25" i="1"/>
  <c r="X31" i="1"/>
  <c r="X30" i="1"/>
  <c r="X24" i="1"/>
  <c r="X25" i="1"/>
  <c r="W34" i="1"/>
  <c r="AQ36" i="1"/>
  <c r="AQ35" i="1"/>
  <c r="AQ28" i="1"/>
  <c r="AQ27" i="1"/>
  <c r="AQ26" i="1"/>
  <c r="AQ25" i="1"/>
  <c r="AQ23" i="1"/>
  <c r="AQ22" i="1"/>
  <c r="AQ21" i="1"/>
  <c r="AQ19" i="1"/>
  <c r="AQ18" i="1"/>
  <c r="AQ17" i="1"/>
  <c r="AQ16" i="1"/>
  <c r="AQ15" i="1"/>
  <c r="W33" i="1"/>
  <c r="AP30" i="1"/>
  <c r="AR30" i="1" s="1"/>
  <c r="AP36" i="1"/>
  <c r="AK36" i="1"/>
  <c r="AM36" i="1" s="1"/>
  <c r="AF36" i="1"/>
  <c r="AH36" i="1" s="1"/>
  <c r="AA36" i="1"/>
  <c r="AC36" i="1" s="1"/>
  <c r="V36" i="1"/>
  <c r="X36" i="1" s="1"/>
  <c r="AP35" i="1"/>
  <c r="AK35" i="1"/>
  <c r="AM35" i="1" s="1"/>
  <c r="AF35" i="1"/>
  <c r="AH35" i="1" s="1"/>
  <c r="AA35" i="1"/>
  <c r="AC35" i="1" s="1"/>
  <c r="V35" i="1"/>
  <c r="X35" i="1" s="1"/>
  <c r="AP34" i="1"/>
  <c r="AK34" i="1"/>
  <c r="AM34" i="1" s="1"/>
  <c r="AF34" i="1"/>
  <c r="AH34" i="1" s="1"/>
  <c r="AA34" i="1"/>
  <c r="AC34" i="1" s="1"/>
  <c r="V34" i="1"/>
  <c r="AP32" i="1"/>
  <c r="AR32" i="1" s="1"/>
  <c r="AK32" i="1"/>
  <c r="AM32" i="1" s="1"/>
  <c r="AF32" i="1"/>
  <c r="AH32" i="1" s="1"/>
  <c r="AA32" i="1"/>
  <c r="AC32" i="1" s="1"/>
  <c r="V32" i="1"/>
  <c r="X32" i="1" s="1"/>
  <c r="AP31" i="1"/>
  <c r="AR31" i="1" s="1"/>
  <c r="AK31" i="1"/>
  <c r="AM31" i="1" s="1"/>
  <c r="AF31" i="1"/>
  <c r="AH31" i="1" s="1"/>
  <c r="AA31" i="1"/>
  <c r="AC31" i="1" s="1"/>
  <c r="AK30" i="1"/>
  <c r="AM30" i="1" s="1"/>
  <c r="AH30" i="1"/>
  <c r="AA30" i="1"/>
  <c r="AC30" i="1" s="1"/>
  <c r="AC37" i="1" s="1"/>
  <c r="AQ33" i="1" l="1"/>
  <c r="AR33" i="1" s="1"/>
  <c r="X33" i="1"/>
  <c r="AR35" i="1"/>
  <c r="AR36" i="1"/>
  <c r="AR34" i="1"/>
  <c r="X34" i="1"/>
  <c r="P23" i="1"/>
  <c r="P24" i="1"/>
  <c r="P25" i="1"/>
  <c r="P26" i="1"/>
  <c r="P27" i="1"/>
  <c r="P28" i="1"/>
  <c r="P22" i="1"/>
  <c r="P21" i="1"/>
  <c r="P20" i="1"/>
  <c r="X37" i="1" l="1"/>
  <c r="P19" i="1"/>
  <c r="P18" i="1"/>
  <c r="P17" i="1"/>
  <c r="P16" i="1"/>
  <c r="P15" i="1"/>
  <c r="AP15" i="1" l="1"/>
  <c r="AR15" i="1" s="1"/>
  <c r="AK15" i="1"/>
  <c r="AM15" i="1" s="1"/>
  <c r="AM37" i="1"/>
  <c r="AP28" i="1"/>
  <c r="AR28" i="1" s="1"/>
  <c r="AP27" i="1"/>
  <c r="AR27" i="1" s="1"/>
  <c r="AP26" i="1"/>
  <c r="AR26" i="1" s="1"/>
  <c r="AP25" i="1"/>
  <c r="AR25" i="1" s="1"/>
  <c r="AP24" i="1"/>
  <c r="AR24" i="1" s="1"/>
  <c r="AP23" i="1"/>
  <c r="AR23" i="1" s="1"/>
  <c r="AP22" i="1"/>
  <c r="AR22" i="1" s="1"/>
  <c r="AP21" i="1"/>
  <c r="AR21" i="1" s="1"/>
  <c r="AP20" i="1"/>
  <c r="AR20" i="1" s="1"/>
  <c r="AP19" i="1"/>
  <c r="AR19" i="1" s="1"/>
  <c r="AP18" i="1"/>
  <c r="AR18" i="1" s="1"/>
  <c r="AP17" i="1"/>
  <c r="AR17" i="1" s="1"/>
  <c r="AP16" i="1"/>
  <c r="AR16"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28" i="1"/>
  <c r="AH28" i="1" s="1"/>
  <c r="AF27" i="1"/>
  <c r="AH27" i="1" s="1"/>
  <c r="AF26" i="1"/>
  <c r="AH26" i="1" s="1"/>
  <c r="AF24" i="1"/>
  <c r="AH24" i="1" s="1"/>
  <c r="AF23" i="1"/>
  <c r="AH23" i="1" s="1"/>
  <c r="AF22" i="1"/>
  <c r="AH22" i="1" s="1"/>
  <c r="AF21" i="1"/>
  <c r="AH21" i="1" s="1"/>
  <c r="AF20" i="1"/>
  <c r="AH20" i="1" s="1"/>
  <c r="AF19" i="1"/>
  <c r="AH19" i="1" s="1"/>
  <c r="AF18" i="1"/>
  <c r="AH18" i="1" s="1"/>
  <c r="AF17" i="1"/>
  <c r="AH17" i="1" s="1"/>
  <c r="AF16" i="1"/>
  <c r="AH16" i="1" s="1"/>
  <c r="AF15" i="1"/>
  <c r="AH15" i="1" s="1"/>
  <c r="AA28" i="1"/>
  <c r="AC28" i="1" s="1"/>
  <c r="AA27" i="1"/>
  <c r="AC27" i="1" s="1"/>
  <c r="AA26" i="1"/>
  <c r="AC26" i="1" s="1"/>
  <c r="AA24" i="1"/>
  <c r="AC24" i="1" s="1"/>
  <c r="AA23" i="1"/>
  <c r="AC23" i="1" s="1"/>
  <c r="AA22" i="1"/>
  <c r="AC22" i="1" s="1"/>
  <c r="AA21" i="1"/>
  <c r="AC21" i="1" s="1"/>
  <c r="AA20" i="1"/>
  <c r="AC20" i="1" s="1"/>
  <c r="AA19" i="1"/>
  <c r="AC19" i="1" s="1"/>
  <c r="AA18" i="1"/>
  <c r="AC18" i="1" s="1"/>
  <c r="AA17" i="1"/>
  <c r="AC17" i="1" s="1"/>
  <c r="AA16" i="1"/>
  <c r="AC16" i="1" s="1"/>
  <c r="AA15" i="1"/>
  <c r="AC15" i="1" s="1"/>
  <c r="AC29" i="1" s="1"/>
  <c r="AC38" i="1" s="1"/>
  <c r="V28" i="1"/>
  <c r="X28" i="1" s="1"/>
  <c r="V27" i="1"/>
  <c r="X27" i="1" s="1"/>
  <c r="V26" i="1"/>
  <c r="X26" i="1" s="1"/>
  <c r="V23" i="1"/>
  <c r="X23" i="1" s="1"/>
  <c r="V22" i="1"/>
  <c r="X22" i="1" s="1"/>
  <c r="V21" i="1"/>
  <c r="X21" i="1" s="1"/>
  <c r="V20" i="1"/>
  <c r="X20" i="1" s="1"/>
  <c r="V19" i="1"/>
  <c r="X19" i="1" s="1"/>
  <c r="V18" i="1"/>
  <c r="X18" i="1" s="1"/>
  <c r="V17" i="1"/>
  <c r="X17" i="1" s="1"/>
  <c r="V16" i="1"/>
  <c r="X16" i="1" s="1"/>
  <c r="X29" i="1" s="1"/>
  <c r="V15" i="1"/>
  <c r="X15" i="1" s="1"/>
  <c r="AM29" i="1" l="1"/>
  <c r="AR38" i="1"/>
  <c r="X38" i="1"/>
  <c r="AM38" i="1"/>
  <c r="AH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<sst xmlns="http://schemas.openxmlformats.org/spreadsheetml/2006/main" count="544" uniqueCount="311">
  <si>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LA CANDELARIA</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</si>
  <si>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</si>
  <si>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</si>
  <si>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</si>
  <si>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</si>
  <si>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</si>
  <si>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</si>
  <si>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</si>
  <si>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116108</t>
  </si>
  <si>
    <t>16 de abril de 2025</t>
  </si>
  <si>
    <t>Para el primer trimestre de la vigencia 2025, el Plan de Gestión de la alcaldia local  de Candelaria alcanzó un nivel de desempeño del 69,52% y del 32,15%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</si>
  <si>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</si>
  <si>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Candelaria  alcanzó un nivel de desempeño del 68,27% y del 31,84% acumulado para la vigencia.</t>
  </si>
  <si>
    <t>28 de julio de 2025</t>
  </si>
  <si>
    <t>Para el II trimestre de la vigencia 2025, el Plan de Gestión de la alcaldia local  de Candelaria alcanzó un nivel de desempeño del 74,59% y del 46,19% acumulado para la vigencia.</t>
  </si>
  <si>
    <t>15 de octubre de 2025</t>
  </si>
  <si>
    <t>Para el III trimestre de la vigencia 2025, el Plan de Gestión de la alcaldia local  de Candelaria alcanzó un nivel de desempeño del 83,19% y del 69,93%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</si>
  <si>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</si>
  <si>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</si>
  <si>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</si>
  <si>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</si>
  <si>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</si>
  <si>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</si>
  <si>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</si>
  <si>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</si>
  <si>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</si>
  <si>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</si>
  <si>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</si>
  <si>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</si>
  <si>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</si>
  <si>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</si>
  <si>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</si>
  <si>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</si>
  <si>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</si>
  <si>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</si>
  <si>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</si>
  <si>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</si>
  <si>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</si>
  <si>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</si>
  <si>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</si>
  <si>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</si>
  <si>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</si>
  <si>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</si>
  <si>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</si>
  <si>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</si>
  <si>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</si>
  <si>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</si>
  <si>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</si>
  <si>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</si>
  <si>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</si>
  <si>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</si>
  <si>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</si>
  <si>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</si>
  <si>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</si>
  <si>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</si>
  <si>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</si>
  <si>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</si>
  <si>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</si>
  <si>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</si>
  <si>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</si>
  <si>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</si>
  <si>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</si>
  <si>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</si>
  <si>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</si>
  <si>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</si>
  <si>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</si>
  <si>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</si>
  <si>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Meta no programada</t>
  </si>
  <si>
    <t xml:space="preserve">Meta no programada </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</si>
  <si>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</si>
  <si>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de la DGDL para las metas de los planes de Gesrion de las alcaldias locles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</si>
  <si>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</si>
  <si>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</si>
  <si>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La meta alcanzó un 3,50%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</si>
  <si>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</si>
  <si>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</si>
  <si>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</si>
  <si>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</si>
  <si>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</si>
  <si>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</si>
  <si>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</si>
  <si>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</si>
  <si>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</si>
  <si>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</si>
  <si>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</si>
  <si>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 xml:space="preserve">Reporte meta Plan de gestion de la DGDL </t>
  </si>
  <si>
    <t>Se superó la meta programada para el 2do trimestre</t>
  </si>
  <si>
    <t>Se superó la meta programada para el 3er trimestre</t>
  </si>
  <si>
    <t>Reporte ejecución Bogdata corte 30-09-2025</t>
  </si>
  <si>
    <t>La meta alcanzó un 76,38%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</si>
  <si>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</si>
  <si>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</si>
  <si>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</si>
  <si>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</si>
  <si>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</si>
  <si>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 xml:space="preserve">No se dio cumplimiento a la meta </t>
  </si>
  <si>
    <t>No se cumple con la meta programada para el 2do trimestre</t>
  </si>
  <si>
    <t>La meta alcanzó un 91,29%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</si>
  <si>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</si>
  <si>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</si>
  <si>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</si>
  <si>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</si>
  <si>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</si>
  <si>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 xml:space="preserve">Se observa que no se ha alcanzado el porcentaje de cumplimiento acordado para el primer trimestre del Plan de Gestión. </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</si>
  <si>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</si>
  <si>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</si>
  <si>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</si>
  <si>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La meta alcanzó un 64,95% del programado para la vigencia.</t>
  </si>
  <si>
    <t>5</t>
  </si>
  <si>
    <t>Girar mínimo el 51% del presupuesto total  disponible de inversión directa de la vigencia</t>
  </si>
  <si>
    <t>Porcentaje de giros acumulados de inversión directa de la vigencia</t>
  </si>
  <si>
    <t>(Giros acumulados de inversión directa de la vigencia/ Presupuesto disponible de inversión directa de la vigencia)*100</t>
  </si>
  <si>
    <t>57.24% (Corte a 31 de diciembre de 2021)</t>
  </si>
  <si>
    <t xml:space="preserve">Los giros son muy bajos debido a que, actualmente, no se ha iniciado el proceso de contratación por la falta de equipos de trabajo. </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</si>
  <si>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</si>
  <si>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El Fondo de Desarrollo Local cumplió la meta establecida en el Plan de Gestión relacionada con los giros, alcanzando al corte del 30 de septiembre un resultado tres puntos porcentuales por encima de la meta programada.</t>
  </si>
  <si>
    <t>Reporte BOGDATA, corte 30 de septiembre</t>
  </si>
  <si>
    <t>La meta alcanzó un 72,55%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</si>
  <si>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</si>
  <si>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</si>
  <si>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</si>
  <si>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</si>
  <si>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</si>
  <si>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</si>
  <si>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</si>
  <si>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</si>
  <si>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</si>
  <si>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</si>
  <si>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</si>
  <si>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La meta alcanzó un 60,05%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</si>
  <si>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</si>
  <si>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</si>
  <si>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</si>
  <si>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</si>
  <si>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</si>
  <si>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</si>
  <si>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Solo se presentó avance cualitativo del 8% de las metas establecidas para la vigencia.</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</si>
  <si>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mayo,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</si>
  <si>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</si>
  <si>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</si>
  <si>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meta alcanzó un 77,00% del programado para la vigencia.</t>
  </si>
  <si>
    <t>Inspección, Vigilancia y Control</t>
  </si>
  <si>
    <t>8</t>
  </si>
  <si>
    <t>Realizar 3.192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</si>
  <si>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</si>
  <si>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</si>
  <si>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</si>
  <si>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</si>
  <si>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</si>
  <si>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</si>
  <si>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</si>
  <si>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</si>
  <si>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Expedientes a cargo de las inspecciones de Policia </t>
  </si>
  <si>
    <t>segun radicado Radicado No. 20252200137553
Fecha: 07-04-2025
 de la DGP</t>
  </si>
  <si>
    <t xml:space="preserve">Expedientes a cargo de las Inspecciones impulsados </t>
  </si>
  <si>
    <t>Reporte de la DGP para las metas de los planes de Gestion de las alcaldias locles segun radicado No 20252200258243</t>
  </si>
  <si>
    <t>Más el 196% de lo programado</t>
  </si>
  <si>
    <t>Reporte de seguimiento de impulsos procesales. Aplicativo ARCO</t>
  </si>
  <si>
    <t>La meta alcanzó un 100,00% del programado para la vigencia.</t>
  </si>
  <si>
    <t>9</t>
  </si>
  <si>
    <t>Proferir 3.600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</si>
  <si>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</si>
  <si>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</si>
  <si>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</si>
  <si>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de fallos fondo en primera instancia proferidos</t>
  </si>
  <si>
    <t xml:space="preserve">fallos de fondo de primera instancia </t>
  </si>
  <si>
    <t>Menos el 61% de lo programado</t>
  </si>
  <si>
    <t>Reporte de seguimiento de fallos de fondo de actuaciones de policía. Aplicativo ARCO</t>
  </si>
  <si>
    <t>La meta alcanzó un 38,39% del programado para la vigencia.</t>
  </si>
  <si>
    <t>10</t>
  </si>
  <si>
    <t>Terminar (archivar) 10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</si>
  <si>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</si>
  <si>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</si>
  <si>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</si>
  <si>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</si>
  <si>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</si>
  <si>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Meta no programada para el periodo</t>
  </si>
  <si>
    <t xml:space="preserve">Actuaciones administrativas terminadas primera instancia </t>
  </si>
  <si>
    <t>Más el 33% de lo programado</t>
  </si>
  <si>
    <t>Reporte de seguimiento de actuaciones administrativas terminadas. Aplicativo SI ACTUA</t>
  </si>
  <si>
    <t>La meta alcanzó un 60,00% del programado para la vigencia.</t>
  </si>
  <si>
    <t>11</t>
  </si>
  <si>
    <t>Terminar 2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</si>
  <si>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</si>
  <si>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</si>
  <si>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</si>
  <si>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Actuaciones administrativas terminadas archivadas 3 </t>
  </si>
  <si>
    <t>Más el 50% de lo programado</t>
  </si>
  <si>
    <t>Reporte de seguimiento de actuaciones administrativas terminadas por vía gubernativa. Aplicativo SI ACTUA</t>
  </si>
  <si>
    <t>12</t>
  </si>
  <si>
    <t>Realizar 69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</si>
  <si>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</si>
  <si>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</si>
  <si>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</si>
  <si>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</si>
  <si>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</si>
  <si>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Actas de operativos </t>
  </si>
  <si>
    <t xml:space="preserve">Actas de operativos que se encuentran en la carpeta de evidencias </t>
  </si>
  <si>
    <t>os operativos realizados en materia de integridad del espacio público</t>
  </si>
  <si>
    <t xml:space="preserve">Acta operativos </t>
  </si>
  <si>
    <t>SE REALIZARON EN EL TERCER TRIMESTRE 34 OPERATIVOS DE ESPACIO PUBLICO</t>
  </si>
  <si>
    <t>APLICATIVO IVC DE LA DIRECCION DE GESTION POLICIVA</t>
  </si>
  <si>
    <t>13</t>
  </si>
  <si>
    <t>Realizar 122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</si>
  <si>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</si>
  <si>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</si>
  <si>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</si>
  <si>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operativos realizados en materia de actividad e</t>
  </si>
  <si>
    <t>SE REALIZARON EN EL TERCER TRIMESTRE 49 OPERATIVOS DE ACTIVIDAD ECONOMICA</t>
  </si>
  <si>
    <t>La meta alcanzó un 99,18% del programado para la vigencia.</t>
  </si>
  <si>
    <t>14</t>
  </si>
  <si>
    <t>Realizar 80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</si>
  <si>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</si>
  <si>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</si>
  <si>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</si>
  <si>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operativos realizados en materia de actividad ambiental</t>
  </si>
  <si>
    <t>SE REALIZARON EN EL TERCER TRIMESTRE 27 OPERATIVOS AMBIENTALES</t>
  </si>
  <si>
    <t>La meta alcanzó un 93,75%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</si>
  <si>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</si>
  <si>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</si>
  <si>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</si>
  <si>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</si>
  <si>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</si>
  <si>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</si>
  <si>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</si>
  <si>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</si>
  <si>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</si>
  <si>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</si>
  <si>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</si>
  <si>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</si>
  <si>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</si>
  <si>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</si>
  <si>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83%
Reporte consumo de agua y energía: información al día con corte a 30 de mayo de 2025.
Reporte consumo de papel:información al día con corte a 30 de mayo de 2025.
Reporte ciclistas:información con corte a 30 de abril de 2025</t>
  </si>
  <si>
    <t>Reporte meta ambiental de la OAP</t>
  </si>
  <si>
    <t>No programada</t>
  </si>
  <si>
    <t>La meta alcanzó un 61,25%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</si>
  <si>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</si>
  <si>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</si>
  <si>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</si>
  <si>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</si>
  <si>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</si>
  <si>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</si>
  <si>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</si>
  <si>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</si>
  <si>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</si>
  <si>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</si>
  <si>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</si>
  <si>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</si>
  <si>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</si>
  <si>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La Candelaria, cumplió 96 requisitos, de los 104 que debe cumplir para el tirmestre relacionado; marcó como desactualizados los puntos: 1.14 - 4.3 (1 ítem señalados) - 4.7 (2 ítems señalados) - 7.1.1 - 8.1.1 - 8.1.2 (1 ítem señalado) - 11 (1 ítem señalado) = 8 en total.</t>
  </si>
  <si>
    <t>Reporte de la Oficina Asesora de comunicaciones para la meta de las alcaldias locales segun radicado No 20251400254903</t>
  </si>
  <si>
    <t>La Alcaldía Local de La Candelaria, cumplió 92 requisitos, de los 104 que debe cumplir para el trimestre relacionado; marcó como desactualizados los puntos: 1 (2 ítem señalados) - 2 (3 ítems señalados) - 4 (1 ítem señalado) - 7 (2 ítem señalados) - 8 (2 ítem señalados) - 11 (2 ítem señalados) = 12 en total.</t>
  </si>
  <si>
    <t>Reporte de la Oficina Asesora de Comunicaciones a través de memorando 20251400383993.</t>
  </si>
  <si>
    <t>La meta alcanzó un 60,56%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</si>
  <si>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</si>
  <si>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</si>
  <si>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</si>
  <si>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</si>
  <si>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</si>
  <si>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</si>
  <si>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meta no programada </t>
  </si>
  <si>
    <t>LA Alcaldía Local de La Candelaria, no realizo la actividad programada para el periodo.</t>
  </si>
  <si>
    <t>La meta alcanzó un 0,0%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</si>
  <si>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</si>
  <si>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</si>
  <si>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</si>
  <si>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</si>
  <si>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</si>
  <si>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</si>
  <si>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</si>
  <si>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</si>
  <si>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</si>
  <si>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</si>
  <si>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 xml:space="preserve">la alcaldia local dio respuesta a 6 requerimientos de los 6 instaurados </t>
  </si>
  <si>
    <t xml:space="preserve">segun radicado  No. 20254600138593
Fecha: 07-04-2025 de la Oficina de atencion al ciudadano </t>
  </si>
  <si>
    <t>No programado</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</si>
  <si>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</si>
  <si>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</si>
  <si>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</si>
  <si>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</si>
  <si>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</si>
  <si>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</si>
  <si>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</si>
  <si>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</si>
  <si>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 xml:space="preserve">la alcaldia local dio respuesta a 7  requerimientos de los 18 instaurados </t>
  </si>
  <si>
    <t>segun radicado  No. 20254600138593
Fecha: 07-04-2025 de la Oficina de atencion al ciudadano y Radicado No. 20254600193883
Fecha: 23-05-2025</t>
  </si>
  <si>
    <t xml:space="preserve">47 requerimientos con respuesta de 84 instaurados </t>
  </si>
  <si>
    <t xml:space="preserve">segun radicado No 20251400254903 de la Oficina de atencion al ciudadano </t>
  </si>
  <si>
    <t>Se repondió oportunamente 60 de 61 requerimientos.</t>
  </si>
  <si>
    <t>Reporte de la Subsecretaría de Gestión Institucional - Servicio de Atención a la Ciudadanía a través de memorando 20254600383923.</t>
  </si>
  <si>
    <t>La meta alcanzó un 48,30%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</si>
  <si>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</si>
  <si>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</si>
  <si>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</si>
  <si>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</si>
  <si>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</si>
  <si>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</si>
  <si>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</si>
  <si>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</si>
  <si>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 xml:space="preserve">Quedaron en el proceso de identificación, no entregaron la matriz de activos </t>
  </si>
  <si>
    <t xml:space="preserve">segun radicado No 20254400249683 de la DTI </t>
  </si>
  <si>
    <t>La meta alcanzó un 50,00%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</si>
  <si>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</si>
  <si>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</si>
  <si>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</si>
  <si>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</si>
  <si>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</si>
  <si>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</si>
  <si>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 del programado para la vigencia.
Meta No Programada para los trimestres I, II ni III.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</si>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</sst>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u/>
      <sz val="11"/>
      <color theme="1"/>
      <name val="Calibri Light"/>
      <family val="2"/>
      <scheme val="major"/>
    </font>
    <font>
      <sz val="11"/>
      <color rgb="FF0070C0"/>
      <name val="Calibri Light"/>
      <family val="2"/>
    </font>
    <font>
      <sz val="11"/>
      <color rgb="FF000000"/>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42">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10" fontId="1" fillId="9" borderId="0" xfId="1" applyNumberFormat="1" applyFont="1" applyFill="1" applyAlignment="1">
      <alignment wrapText="1"/>
    </xf>
    <xf numFmtId="10" fontId="1" fillId="9" borderId="0" xfId="1" applyNumberFormat="1" applyFont="1" applyFill="1" applyAlignment="1">
      <alignment vertical="center" wrapText="1"/>
    </xf>
    <xf numFmtId="10" fontId="2" fillId="8" borderId="1" xfId="1" applyNumberFormat="1" applyFont="1" applyFill="1" applyBorder="1" applyAlignment="1">
      <alignment horizontal="center" vertical="center" wrapText="1"/>
    </xf>
    <xf numFmtId="10" fontId="1" fillId="0" borderId="0" xfId="1" applyNumberFormat="1" applyFont="1" applyAlignment="1">
      <alignment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0" fontId="5" fillId="0" borderId="0" xfId="0" applyFont="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6" fillId="3" borderId="2" xfId="0" applyFont="1" applyFill="1" applyBorder="1" applyAlignment="1">
      <alignment wrapText="1"/>
    </xf>
    <xf numFmtId="0" fontId="8" fillId="2" borderId="2" xfId="0" applyFont="1" applyFill="1" applyBorder="1" applyAlignment="1">
      <alignment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0" fontId="1" fillId="9" borderId="1" xfId="0" applyFont="1" applyFill="1" applyBorder="1" applyAlignment="1">
      <alignment horizontal="justify" vertical="center"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0" fontId="1"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0" fontId="16" fillId="0" borderId="1" xfId="0" applyFont="1" applyBorder="1" applyAlignment="1">
      <alignment vertical="center" wrapText="1"/>
    </xf>
    <xf numFmtId="0" fontId="16" fillId="0" borderId="12" xfId="0" applyFont="1" applyBorder="1" applyAlignment="1">
      <alignment vertical="center" wrapText="1"/>
    </xf>
    <xf numFmtId="0" fontId="17" fillId="0" borderId="1" xfId="0" applyFont="1" applyBorder="1" applyAlignment="1">
      <alignmen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5" fontId="5" fillId="9" borderId="1" xfId="0" applyNumberFormat="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0" fontId="16" fillId="9" borderId="12" xfId="0" applyFont="1" applyFill="1" applyBorder="1" applyAlignment="1">
      <alignment vertical="center" wrapText="1"/>
    </xf>
    <xf numFmtId="0" fontId="5" fillId="9" borderId="1" xfId="0" applyFont="1" applyFill="1" applyBorder="1" applyAlignment="1">
      <alignment horizontal="right" vertical="center" wrapText="1"/>
    </xf>
    <xf numFmtId="1" fontId="5" fillId="9" borderId="1" xfId="0" applyNumberFormat="1" applyFont="1" applyFill="1" applyBorder="1" applyAlignment="1">
      <alignment horizontal="right" vertical="center" wrapText="1"/>
    </xf>
    <xf numFmtId="9" fontId="7" fillId="3" borderId="3" xfId="1" applyFont="1" applyFill="1" applyBorder="1" applyAlignment="1">
      <alignment wrapText="1"/>
    </xf>
    <xf numFmtId="10" fontId="1" fillId="0" borderId="11" xfId="0" applyNumberFormat="1" applyFont="1" applyBorder="1" applyAlignment="1">
      <alignment horizontal="right" vertical="center" wrapText="1"/>
    </xf>
    <xf numFmtId="9" fontId="7" fillId="3" borderId="2" xfId="1" applyFont="1" applyFill="1" applyBorder="1" applyAlignment="1">
      <alignment horizontal="right" wrapText="1"/>
    </xf>
    <xf numFmtId="10" fontId="7" fillId="3" borderId="13" xfId="1" applyNumberFormat="1" applyFont="1" applyFill="1" applyBorder="1" applyAlignment="1">
      <alignment horizontal="right" wrapText="1"/>
    </xf>
    <xf numFmtId="10" fontId="5" fillId="0" borderId="12"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7" fillId="0" borderId="12" xfId="0" applyFont="1" applyBorder="1" applyAlignment="1">
      <alignment vertical="center" wrapText="1"/>
    </xf>
    <xf numFmtId="9" fontId="5" fillId="9" borderId="1" xfId="0" applyNumberFormat="1" applyFont="1" applyFill="1" applyBorder="1" applyAlignment="1">
      <alignment horizontal="righ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1" xfId="0" applyFont="1" applyFill="1" applyBorder="1" applyAlignment="1">
      <alignment horizontal="left" vertical="center" wrapText="1"/>
    </xf>
    <xf numFmtId="0" fontId="1" fillId="9" borderId="13"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topLeftCell="AF26" zoomScaleNormal="100" workbookViewId="0">
      <selection activeCell="AR29" sqref="AR29"/>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36.42578125" style="1" customWidth="1"/>
    <col min="9" max="9" width="11" style="1" customWidth="1"/>
    <col min="10" max="10" width="18.42578125" style="1" customWidth="1"/>
    <col min="11" max="11" width="18.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41" customWidth="1"/>
    <col min="45" max="45" width="39.42578125" style="1" customWidth="1"/>
    <col min="46" max="16384" width="10.85546875" style="1"/>
  </cols>
  <sheetData>
    <row r="1" spans="1:45" s="34" customFormat="1" ht="70.5" customHeight="1">
      <c r="A1" s="104" t="s">
        <v>0</v>
      </c>
      <c r="B1" s="105"/>
      <c r="C1" s="105"/>
      <c r="D1" s="105"/>
      <c r="E1" s="105"/>
      <c r="F1" s="105"/>
      <c r="G1" s="105"/>
      <c r="H1" s="105"/>
      <c r="I1" s="105"/>
      <c r="J1" s="105"/>
      <c r="K1" s="105"/>
      <c r="L1" s="106" t="s">
        <v>1</v>
      </c>
      <c r="M1" s="106"/>
      <c r="N1" s="106"/>
      <c r="O1" s="106"/>
      <c r="P1" s="106"/>
      <c r="AR1" s="38"/>
    </row>
    <row r="2" spans="1:45" s="36" customFormat="1" ht="23.45" customHeight="1">
      <c r="A2" s="108" t="s">
        <v>2</v>
      </c>
      <c r="B2" s="109"/>
      <c r="C2" s="109"/>
      <c r="D2" s="109"/>
      <c r="E2" s="109"/>
      <c r="F2" s="109"/>
      <c r="G2" s="109"/>
      <c r="H2" s="109"/>
      <c r="I2" s="109"/>
      <c r="J2" s="109"/>
      <c r="K2" s="109"/>
      <c r="L2" s="35"/>
      <c r="M2" s="35"/>
      <c r="N2" s="35"/>
      <c r="O2" s="35"/>
      <c r="P2" s="35"/>
      <c r="AR2" s="39"/>
    </row>
    <row r="3" spans="1:45" s="34" customFormat="1">
      <c r="AR3" s="38"/>
    </row>
    <row r="4" spans="1:45" s="34" customFormat="1" ht="29.1" customHeight="1">
      <c r="F4" s="100" t="s">
        <v>3</v>
      </c>
      <c r="G4" s="101"/>
      <c r="H4" s="101"/>
      <c r="I4" s="101"/>
      <c r="J4" s="101"/>
      <c r="K4" s="102"/>
      <c r="AR4" s="38"/>
    </row>
    <row r="5" spans="1:45" s="34" customFormat="1" ht="15" customHeight="1">
      <c r="F5" s="2" t="s">
        <v>4</v>
      </c>
      <c r="G5" s="2" t="s">
        <v>5</v>
      </c>
      <c r="H5" s="100" t="s">
        <v>6</v>
      </c>
      <c r="I5" s="101"/>
      <c r="J5" s="101"/>
      <c r="K5" s="102"/>
      <c r="AR5" s="38"/>
    </row>
    <row r="6" spans="1:45" s="34" customFormat="1">
      <c r="F6" s="33">
        <v>1</v>
      </c>
      <c r="G6" s="33" t="s">
        <v>7</v>
      </c>
      <c r="H6" s="103" t="s">
        <v>8</v>
      </c>
      <c r="I6" s="103"/>
      <c r="J6" s="103"/>
      <c r="K6" s="103"/>
      <c r="AR6" s="38"/>
    </row>
    <row r="7" spans="1:45" s="34" customFormat="1" ht="39" customHeight="1">
      <c r="F7" s="33">
        <v>2</v>
      </c>
      <c r="G7" s="33" t="s">
        <v>9</v>
      </c>
      <c r="H7" s="103" t="s">
        <v>10</v>
      </c>
      <c r="I7" s="103"/>
      <c r="J7" s="103"/>
      <c r="K7" s="103"/>
      <c r="AR7" s="38"/>
    </row>
    <row r="8" spans="1:45" s="34" customFormat="1" ht="64.5" customHeight="1">
      <c r="F8" s="33">
        <v>3</v>
      </c>
      <c r="G8" s="33" t="s">
        <v>11</v>
      </c>
      <c r="H8" s="103" t="s">
        <v>12</v>
      </c>
      <c r="I8" s="103"/>
      <c r="J8" s="103"/>
      <c r="K8" s="103"/>
      <c r="AR8" s="38"/>
    </row>
    <row r="9" spans="1:45" s="34" customFormat="1" ht="36" customHeight="1">
      <c r="F9" s="96">
        <v>4</v>
      </c>
      <c r="G9" s="96" t="s">
        <v>13</v>
      </c>
      <c r="H9" s="110" t="s">
        <v>14</v>
      </c>
      <c r="I9" s="110"/>
      <c r="J9" s="110"/>
      <c r="K9" s="110"/>
      <c r="AR9" s="38"/>
    </row>
    <row r="10" spans="1:45" s="34" customFormat="1" ht="36" customHeight="1">
      <c r="F10" s="95">
        <v>5</v>
      </c>
      <c r="G10" s="95" t="s">
        <v>15</v>
      </c>
      <c r="H10" s="111" t="s">
        <v>16</v>
      </c>
      <c r="I10" s="111"/>
      <c r="J10" s="111"/>
      <c r="K10" s="111"/>
      <c r="AR10" s="38"/>
    </row>
    <row r="11" spans="1:45" s="34" customFormat="1">
      <c r="AR11" s="38"/>
    </row>
    <row r="12" spans="1:45" ht="14.45" customHeight="1">
      <c r="A12" s="99" t="s">
        <v>17</v>
      </c>
      <c r="B12" s="99"/>
      <c r="C12" s="99" t="s">
        <v>18</v>
      </c>
      <c r="D12" s="99" t="s">
        <v>19</v>
      </c>
      <c r="E12" s="99"/>
      <c r="F12" s="99"/>
      <c r="G12" s="107" t="s">
        <v>20</v>
      </c>
      <c r="H12" s="107"/>
      <c r="I12" s="107"/>
      <c r="J12" s="107"/>
      <c r="K12" s="107"/>
      <c r="L12" s="107"/>
      <c r="M12" s="107"/>
      <c r="N12" s="107"/>
      <c r="O12" s="107"/>
      <c r="P12" s="107"/>
      <c r="Q12" s="107"/>
      <c r="R12" s="99" t="s">
        <v>21</v>
      </c>
      <c r="S12" s="99"/>
      <c r="T12" s="99"/>
      <c r="U12" s="99"/>
      <c r="V12" s="112" t="s">
        <v>22</v>
      </c>
      <c r="W12" s="113"/>
      <c r="X12" s="113"/>
      <c r="Y12" s="113"/>
      <c r="Z12" s="114"/>
      <c r="AA12" s="118" t="s">
        <v>23</v>
      </c>
      <c r="AB12" s="119"/>
      <c r="AC12" s="119"/>
      <c r="AD12" s="119"/>
      <c r="AE12" s="120"/>
      <c r="AF12" s="124" t="s">
        <v>24</v>
      </c>
      <c r="AG12" s="125"/>
      <c r="AH12" s="125"/>
      <c r="AI12" s="125"/>
      <c r="AJ12" s="126"/>
      <c r="AK12" s="130" t="s">
        <v>25</v>
      </c>
      <c r="AL12" s="131"/>
      <c r="AM12" s="131"/>
      <c r="AN12" s="131"/>
      <c r="AO12" s="132"/>
      <c r="AP12" s="136" t="s">
        <v>26</v>
      </c>
      <c r="AQ12" s="137"/>
      <c r="AR12" s="137"/>
      <c r="AS12" s="138"/>
    </row>
    <row r="13" spans="1:45" ht="14.45" customHeight="1">
      <c r="A13" s="99"/>
      <c r="B13" s="99"/>
      <c r="C13" s="99"/>
      <c r="D13" s="99"/>
      <c r="E13" s="99"/>
      <c r="F13" s="99"/>
      <c r="G13" s="107"/>
      <c r="H13" s="107"/>
      <c r="I13" s="107"/>
      <c r="J13" s="107"/>
      <c r="K13" s="107"/>
      <c r="L13" s="107"/>
      <c r="M13" s="107"/>
      <c r="N13" s="107"/>
      <c r="O13" s="107"/>
      <c r="P13" s="107"/>
      <c r="Q13" s="107"/>
      <c r="R13" s="99"/>
      <c r="S13" s="99"/>
      <c r="T13" s="99"/>
      <c r="U13" s="99"/>
      <c r="V13" s="115"/>
      <c r="W13" s="116"/>
      <c r="X13" s="116"/>
      <c r="Y13" s="116"/>
      <c r="Z13" s="117"/>
      <c r="AA13" s="121"/>
      <c r="AB13" s="122"/>
      <c r="AC13" s="122"/>
      <c r="AD13" s="122"/>
      <c r="AE13" s="123"/>
      <c r="AF13" s="127"/>
      <c r="AG13" s="128"/>
      <c r="AH13" s="128"/>
      <c r="AI13" s="128"/>
      <c r="AJ13" s="129"/>
      <c r="AK13" s="133"/>
      <c r="AL13" s="134"/>
      <c r="AM13" s="134"/>
      <c r="AN13" s="134"/>
      <c r="AO13" s="135"/>
      <c r="AP13" s="139"/>
      <c r="AQ13" s="140"/>
      <c r="AR13" s="140"/>
      <c r="AS13" s="141"/>
    </row>
    <row r="14" spans="1:45" ht="45">
      <c r="A14" s="2" t="s">
        <v>27</v>
      </c>
      <c r="B14" s="2" t="s">
        <v>28</v>
      </c>
      <c r="C14" s="99"/>
      <c r="D14" s="2" t="s">
        <v>29</v>
      </c>
      <c r="E14" s="2" t="s">
        <v>30</v>
      </c>
      <c r="F14" s="2" t="s">
        <v>31</v>
      </c>
      <c r="G14" s="18" t="s">
        <v>32</v>
      </c>
      <c r="H14" s="18" t="s">
        <v>33</v>
      </c>
      <c r="I14" s="18" t="s">
        <v>34</v>
      </c>
      <c r="J14" s="18" t="s">
        <v>35</v>
      </c>
      <c r="K14" s="18" t="s">
        <v>36</v>
      </c>
      <c r="L14" s="18" t="s">
        <v>37</v>
      </c>
      <c r="M14" s="18" t="s">
        <v>38</v>
      </c>
      <c r="N14" s="18" t="s">
        <v>39</v>
      </c>
      <c r="O14" s="18" t="s">
        <v>40</v>
      </c>
      <c r="P14" s="18" t="s">
        <v>41</v>
      </c>
      <c r="Q14" s="18" t="s">
        <v>42</v>
      </c>
      <c r="R14" s="2" t="s">
        <v>43</v>
      </c>
      <c r="S14" s="2" t="s">
        <v>44</v>
      </c>
      <c r="T14" s="2" t="s">
        <v>45</v>
      </c>
      <c r="U14" s="2" t="s">
        <v>46</v>
      </c>
      <c r="V14" s="3" t="s">
        <v>47</v>
      </c>
      <c r="W14" s="3" t="s">
        <v>48</v>
      </c>
      <c r="X14" s="3" t="s">
        <v>49</v>
      </c>
      <c r="Y14" s="3" t="s">
        <v>50</v>
      </c>
      <c r="Z14" s="3" t="s">
        <v>51</v>
      </c>
      <c r="AA14" s="21" t="s">
        <v>47</v>
      </c>
      <c r="AB14" s="21" t="s">
        <v>48</v>
      </c>
      <c r="AC14" s="21" t="s">
        <v>49</v>
      </c>
      <c r="AD14" s="21" t="s">
        <v>50</v>
      </c>
      <c r="AE14" s="21" t="s">
        <v>51</v>
      </c>
      <c r="AF14" s="22" t="s">
        <v>47</v>
      </c>
      <c r="AG14" s="22" t="s">
        <v>48</v>
      </c>
      <c r="AH14" s="22" t="s">
        <v>49</v>
      </c>
      <c r="AI14" s="22" t="s">
        <v>50</v>
      </c>
      <c r="AJ14" s="22" t="s">
        <v>51</v>
      </c>
      <c r="AK14" s="23" t="s">
        <v>47</v>
      </c>
      <c r="AL14" s="23" t="s">
        <v>48</v>
      </c>
      <c r="AM14" s="23" t="s">
        <v>49</v>
      </c>
      <c r="AN14" s="23" t="s">
        <v>50</v>
      </c>
      <c r="AO14" s="23" t="s">
        <v>51</v>
      </c>
      <c r="AP14" s="4" t="s">
        <v>47</v>
      </c>
      <c r="AQ14" s="4" t="s">
        <v>48</v>
      </c>
      <c r="AR14" s="40" t="s">
        <v>49</v>
      </c>
      <c r="AS14" s="4" t="s">
        <v>50</v>
      </c>
    </row>
    <row r="15" spans="1:45" s="28" customFormat="1" ht="150">
      <c r="A15" s="20">
        <v>4</v>
      </c>
      <c r="B15" s="19" t="s">
        <v>52</v>
      </c>
      <c r="C15" s="19" t="s">
        <v>53</v>
      </c>
      <c r="D15" s="24" t="s">
        <v>54</v>
      </c>
      <c r="E15" s="19" t="s">
        <v>55</v>
      </c>
      <c r="F15" s="19" t="s">
        <v>56</v>
      </c>
      <c r="G15" s="19" t="s">
        <v>57</v>
      </c>
      <c r="H15" s="19" t="s">
        <v>58</v>
      </c>
      <c r="I15" s="29" t="s">
        <v>59</v>
      </c>
      <c r="J15" s="19" t="s">
        <v>60</v>
      </c>
      <c r="K15" s="19" t="s">
        <v>61</v>
      </c>
      <c r="L15" s="30">
        <v>0</v>
      </c>
      <c r="M15" s="30">
        <v>0.1</v>
      </c>
      <c r="N15" s="30">
        <v>0.2</v>
      </c>
      <c r="O15" s="30">
        <v>0.4</v>
      </c>
      <c r="P15" s="30">
        <f t="shared" ref="P15:P21" si="0">O15</f>
        <v>0.4</v>
      </c>
      <c r="Q15" s="19" t="s">
        <v>62</v>
      </c>
      <c r="R15" s="19" t="s">
        <v>63</v>
      </c>
      <c r="S15" s="19" t="s">
        <v>64</v>
      </c>
      <c r="T15" s="19" t="s">
        <v>65</v>
      </c>
      <c r="U15" s="19" t="s">
        <v>66</v>
      </c>
      <c r="V15" s="60">
        <f t="shared" ref="V15:V28" si="1">L15</f>
        <v>0</v>
      </c>
      <c r="W15" s="62">
        <v>0</v>
      </c>
      <c r="X15" s="62">
        <f>IFERROR(IF(W15/V15&gt;100%,100%,W15/V15),0)</f>
        <v>0</v>
      </c>
      <c r="Y15" s="19" t="s">
        <v>67</v>
      </c>
      <c r="Z15" s="19" t="s">
        <v>68</v>
      </c>
      <c r="AA15" s="60">
        <f t="shared" ref="AA15:AA28" si="2">M15</f>
        <v>0.1</v>
      </c>
      <c r="AB15" s="62">
        <v>1.4E-2</v>
      </c>
      <c r="AC15" s="62">
        <f>IFERROR(IF(AB15/AA15&gt;100%,100%,AB15/AA15),0)</f>
        <v>0.13999999999999999</v>
      </c>
      <c r="AD15" s="19" t="s">
        <v>69</v>
      </c>
      <c r="AE15" s="19" t="s">
        <v>70</v>
      </c>
      <c r="AF15" s="60">
        <f t="shared" ref="AF15:AF28" si="3">N15</f>
        <v>0.2</v>
      </c>
      <c r="AG15" s="62">
        <v>1.4E-2</v>
      </c>
      <c r="AH15" s="62">
        <f>IFERROR(IF(AG15/AF15&gt;100%,100%,AG15/AF15),0)</f>
        <v>6.9999999999999993E-2</v>
      </c>
      <c r="AI15" s="19" t="s">
        <v>71</v>
      </c>
      <c r="AJ15" s="19" t="s">
        <v>72</v>
      </c>
      <c r="AK15" s="60">
        <f t="shared" ref="AK15:AK28" si="4">O15</f>
        <v>0.4</v>
      </c>
      <c r="AL15" s="61"/>
      <c r="AM15" s="62">
        <f>IFERROR(IF(AL15/AK15&gt;100%,100%,AL15/AK15),0)</f>
        <v>0</v>
      </c>
      <c r="AN15" s="19"/>
      <c r="AO15" s="19"/>
      <c r="AP15" s="60">
        <f t="shared" ref="AP15:AP28" si="5">P15</f>
        <v>0.4</v>
      </c>
      <c r="AQ15" s="64">
        <f>IFERROR(MAX(W15,AB15,AG15,AL15),0)</f>
        <v>1.4E-2</v>
      </c>
      <c r="AR15" s="76">
        <f>IFERROR(IF(AQ15/AP15&gt;100%,100%,AQ15/AP15),0)</f>
        <v>3.4999999999999996E-2</v>
      </c>
      <c r="AS15" s="19" t="s">
        <v>73</v>
      </c>
    </row>
    <row r="16" spans="1:45" s="28" customFormat="1" ht="117">
      <c r="A16" s="20">
        <v>3</v>
      </c>
      <c r="B16" s="19" t="s">
        <v>74</v>
      </c>
      <c r="C16" s="19" t="s">
        <v>75</v>
      </c>
      <c r="D16" s="24" t="s">
        <v>76</v>
      </c>
      <c r="E16" s="19" t="s">
        <v>77</v>
      </c>
      <c r="F16" s="19" t="s">
        <v>56</v>
      </c>
      <c r="G16" s="19" t="s">
        <v>78</v>
      </c>
      <c r="H16" s="19" t="s">
        <v>79</v>
      </c>
      <c r="I16" s="19" t="s">
        <v>80</v>
      </c>
      <c r="J16" s="19" t="s">
        <v>60</v>
      </c>
      <c r="K16" s="19" t="s">
        <v>61</v>
      </c>
      <c r="L16" s="30">
        <v>0.12</v>
      </c>
      <c r="M16" s="30">
        <v>0.34</v>
      </c>
      <c r="N16" s="30">
        <v>0.51</v>
      </c>
      <c r="O16" s="30">
        <v>0.68</v>
      </c>
      <c r="P16" s="30">
        <f t="shared" si="0"/>
        <v>0.68</v>
      </c>
      <c r="Q16" s="19" t="s">
        <v>62</v>
      </c>
      <c r="R16" s="19" t="s">
        <v>81</v>
      </c>
      <c r="S16" s="19" t="s">
        <v>82</v>
      </c>
      <c r="T16" s="19" t="s">
        <v>83</v>
      </c>
      <c r="U16" s="19" t="s">
        <v>66</v>
      </c>
      <c r="V16" s="60">
        <f t="shared" si="1"/>
        <v>0.12</v>
      </c>
      <c r="W16" s="62">
        <v>0.3231</v>
      </c>
      <c r="X16" s="62">
        <f t="shared" ref="X16:X28" si="6">IFERROR(IF(W16/V16&gt;100%,100%,W16/V16),0)</f>
        <v>1</v>
      </c>
      <c r="Y16" s="19" t="s">
        <v>84</v>
      </c>
      <c r="Z16" s="19" t="s">
        <v>85</v>
      </c>
      <c r="AA16" s="60">
        <f t="shared" si="2"/>
        <v>0.34</v>
      </c>
      <c r="AB16" s="62">
        <v>0.41489999999999999</v>
      </c>
      <c r="AC16" s="62">
        <f t="shared" ref="AC16:AC28" si="7">IFERROR(IF(AB16/AA16&gt;100%,100%,AB16/AA16),0)</f>
        <v>1</v>
      </c>
      <c r="AD16" s="19" t="s">
        <v>86</v>
      </c>
      <c r="AE16" s="19" t="s">
        <v>70</v>
      </c>
      <c r="AF16" s="60">
        <f t="shared" si="3"/>
        <v>0.51</v>
      </c>
      <c r="AG16" s="62">
        <v>0.51939999999999997</v>
      </c>
      <c r="AH16" s="62">
        <f>IFERROR(IF(AG16/AF16&gt;100%,100%,AG16/AF16),0)</f>
        <v>1</v>
      </c>
      <c r="AI16" s="19" t="s">
        <v>87</v>
      </c>
      <c r="AJ16" s="19" t="s">
        <v>88</v>
      </c>
      <c r="AK16" s="60">
        <f t="shared" si="4"/>
        <v>0.68</v>
      </c>
      <c r="AL16" s="61"/>
      <c r="AM16" s="62">
        <f>IFERROR(IF(AL16/AK16&gt;100%,100%,AL16/AK16),0)</f>
        <v>0</v>
      </c>
      <c r="AN16" s="19"/>
      <c r="AO16" s="19"/>
      <c r="AP16" s="60">
        <f t="shared" si="5"/>
        <v>0.68</v>
      </c>
      <c r="AQ16" s="64">
        <f>IFERROR(MAX(W16,AB16,AG16,AL16),0)</f>
        <v>0.51939999999999997</v>
      </c>
      <c r="AR16" s="76">
        <f t="shared" ref="AR16:AR28" si="8">IFERROR(IF(AQ16/AP16&gt;100%,100%,AQ16/AP16),0)</f>
        <v>0.76382352941176457</v>
      </c>
      <c r="AS16" s="81" t="s">
        <v>89</v>
      </c>
    </row>
    <row r="17" spans="1:45" s="28" customFormat="1" ht="117">
      <c r="A17" s="20">
        <v>3</v>
      </c>
      <c r="B17" s="19" t="s">
        <v>74</v>
      </c>
      <c r="C17" s="19" t="s">
        <v>75</v>
      </c>
      <c r="D17" s="24" t="s">
        <v>90</v>
      </c>
      <c r="E17" s="19" t="s">
        <v>91</v>
      </c>
      <c r="F17" s="19" t="s">
        <v>56</v>
      </c>
      <c r="G17" s="19" t="s">
        <v>92</v>
      </c>
      <c r="H17" s="19" t="s">
        <v>93</v>
      </c>
      <c r="I17" s="19" t="s">
        <v>94</v>
      </c>
      <c r="J17" s="19" t="s">
        <v>60</v>
      </c>
      <c r="K17" s="19" t="s">
        <v>61</v>
      </c>
      <c r="L17" s="30">
        <v>0.12</v>
      </c>
      <c r="M17" s="30">
        <v>0.3</v>
      </c>
      <c r="N17" s="30">
        <v>0.48</v>
      </c>
      <c r="O17" s="30">
        <v>0.65</v>
      </c>
      <c r="P17" s="30">
        <f t="shared" si="0"/>
        <v>0.65</v>
      </c>
      <c r="Q17" s="19" t="s">
        <v>62</v>
      </c>
      <c r="R17" s="19" t="s">
        <v>81</v>
      </c>
      <c r="S17" s="19" t="s">
        <v>82</v>
      </c>
      <c r="T17" s="19" t="s">
        <v>83</v>
      </c>
      <c r="U17" s="19" t="s">
        <v>66</v>
      </c>
      <c r="V17" s="60">
        <f t="shared" si="1"/>
        <v>0.12</v>
      </c>
      <c r="W17" s="62">
        <v>1.4E-3</v>
      </c>
      <c r="X17" s="62">
        <f t="shared" si="6"/>
        <v>1.1666666666666667E-2</v>
      </c>
      <c r="Y17" s="19" t="s">
        <v>95</v>
      </c>
      <c r="Z17" s="19" t="s">
        <v>85</v>
      </c>
      <c r="AA17" s="60">
        <f t="shared" si="2"/>
        <v>0.3</v>
      </c>
      <c r="AB17" s="62">
        <v>0.28560000000000002</v>
      </c>
      <c r="AC17" s="62">
        <f t="shared" si="7"/>
        <v>0.95200000000000007</v>
      </c>
      <c r="AD17" s="19" t="s">
        <v>96</v>
      </c>
      <c r="AE17" s="19" t="s">
        <v>70</v>
      </c>
      <c r="AF17" s="60">
        <f t="shared" si="3"/>
        <v>0.48</v>
      </c>
      <c r="AG17" s="62">
        <v>0.59340000000000004</v>
      </c>
      <c r="AH17" s="62">
        <f>IFERROR(IF(AG17/AF17&gt;100%,100%,AG17/AF17),0)</f>
        <v>1</v>
      </c>
      <c r="AI17" s="19" t="s">
        <v>87</v>
      </c>
      <c r="AJ17" s="19" t="s">
        <v>88</v>
      </c>
      <c r="AK17" s="60">
        <f t="shared" si="4"/>
        <v>0.65</v>
      </c>
      <c r="AL17" s="61"/>
      <c r="AM17" s="62">
        <f>IFERROR(IF(AL17/AK17&gt;100%,100%,AL17/AK17),0)</f>
        <v>0</v>
      </c>
      <c r="AN17" s="19"/>
      <c r="AO17" s="19"/>
      <c r="AP17" s="60">
        <f t="shared" si="5"/>
        <v>0.65</v>
      </c>
      <c r="AQ17" s="64">
        <f>IFERROR(MAX(W17,AB17,AG17,AL17),0)</f>
        <v>0.59340000000000004</v>
      </c>
      <c r="AR17" s="76">
        <f t="shared" si="8"/>
        <v>0.91292307692307695</v>
      </c>
      <c r="AS17" s="81" t="s">
        <v>97</v>
      </c>
    </row>
    <row r="18" spans="1:45" s="28" customFormat="1" ht="232.5">
      <c r="A18" s="20">
        <v>3</v>
      </c>
      <c r="B18" s="19" t="s">
        <v>74</v>
      </c>
      <c r="C18" s="19" t="s">
        <v>75</v>
      </c>
      <c r="D18" s="24" t="s">
        <v>98</v>
      </c>
      <c r="E18" s="19" t="s">
        <v>99</v>
      </c>
      <c r="F18" s="19" t="s">
        <v>56</v>
      </c>
      <c r="G18" s="19" t="s">
        <v>100</v>
      </c>
      <c r="H18" s="19" t="s">
        <v>101</v>
      </c>
      <c r="I18" s="29" t="s">
        <v>102</v>
      </c>
      <c r="J18" s="19" t="s">
        <v>60</v>
      </c>
      <c r="K18" s="19" t="s">
        <v>61</v>
      </c>
      <c r="L18" s="30">
        <v>0.18</v>
      </c>
      <c r="M18" s="30">
        <v>0.35</v>
      </c>
      <c r="N18" s="30">
        <v>0.7</v>
      </c>
      <c r="O18" s="30">
        <v>0.97</v>
      </c>
      <c r="P18" s="30">
        <f t="shared" si="0"/>
        <v>0.97</v>
      </c>
      <c r="Q18" s="19" t="s">
        <v>62</v>
      </c>
      <c r="R18" s="19" t="s">
        <v>81</v>
      </c>
      <c r="S18" s="19" t="s">
        <v>82</v>
      </c>
      <c r="T18" s="19" t="s">
        <v>83</v>
      </c>
      <c r="U18" s="19" t="s">
        <v>66</v>
      </c>
      <c r="V18" s="60">
        <f t="shared" si="1"/>
        <v>0.18</v>
      </c>
      <c r="W18" s="62">
        <v>0.1132</v>
      </c>
      <c r="X18" s="62">
        <f t="shared" si="6"/>
        <v>0.62888888888888883</v>
      </c>
      <c r="Y18" s="19" t="s">
        <v>103</v>
      </c>
      <c r="Z18" s="19" t="s">
        <v>85</v>
      </c>
      <c r="AA18" s="60">
        <f t="shared" si="2"/>
        <v>0.35</v>
      </c>
      <c r="AB18" s="62">
        <v>0.17810000000000001</v>
      </c>
      <c r="AC18" s="62">
        <f t="shared" si="7"/>
        <v>0.5088571428571429</v>
      </c>
      <c r="AD18" s="19" t="s">
        <v>104</v>
      </c>
      <c r="AE18" s="19" t="s">
        <v>70</v>
      </c>
      <c r="AF18" s="60">
        <f t="shared" si="3"/>
        <v>0.7</v>
      </c>
      <c r="AG18" s="63">
        <v>0.63</v>
      </c>
      <c r="AH18" s="62">
        <f>IFERROR(IF(AG18/AF18&gt;100%,100%,AG18/AF18),0)</f>
        <v>0.9</v>
      </c>
      <c r="AI18" s="19" t="s">
        <v>105</v>
      </c>
      <c r="AJ18" s="19" t="s">
        <v>106</v>
      </c>
      <c r="AK18" s="60">
        <f t="shared" si="4"/>
        <v>0.97</v>
      </c>
      <c r="AL18" s="61"/>
      <c r="AM18" s="62">
        <f>IFERROR(IF(AL18/AK18&gt;100%,100%,AL18/AK18),0)</f>
        <v>0</v>
      </c>
      <c r="AN18" s="19"/>
      <c r="AO18" s="19"/>
      <c r="AP18" s="60">
        <f t="shared" si="5"/>
        <v>0.97</v>
      </c>
      <c r="AQ18" s="64">
        <f>IFERROR(MAX(W18,AB18,AG18,AL18),0)</f>
        <v>0.63</v>
      </c>
      <c r="AR18" s="76">
        <f t="shared" si="8"/>
        <v>0.64948453608247425</v>
      </c>
      <c r="AS18" s="81" t="s">
        <v>107</v>
      </c>
    </row>
    <row r="19" spans="1:45" s="28" customFormat="1" ht="409.6">
      <c r="A19" s="20">
        <v>3</v>
      </c>
      <c r="B19" s="19" t="s">
        <v>74</v>
      </c>
      <c r="C19" s="19" t="s">
        <v>75</v>
      </c>
      <c r="D19" s="24" t="s">
        <v>108</v>
      </c>
      <c r="E19" s="19" t="s">
        <v>109</v>
      </c>
      <c r="F19" s="19" t="s">
        <v>56</v>
      </c>
      <c r="G19" s="19" t="s">
        <v>110</v>
      </c>
      <c r="H19" s="19" t="s">
        <v>111</v>
      </c>
      <c r="I19" s="29" t="s">
        <v>112</v>
      </c>
      <c r="J19" s="19" t="s">
        <v>60</v>
      </c>
      <c r="K19" s="19" t="s">
        <v>61</v>
      </c>
      <c r="L19" s="30">
        <v>0.05</v>
      </c>
      <c r="M19" s="30">
        <v>0.15</v>
      </c>
      <c r="N19" s="30">
        <v>0.33</v>
      </c>
      <c r="O19" s="30">
        <v>0.51</v>
      </c>
      <c r="P19" s="30">
        <f t="shared" si="0"/>
        <v>0.51</v>
      </c>
      <c r="Q19" s="19" t="s">
        <v>62</v>
      </c>
      <c r="R19" s="19" t="s">
        <v>81</v>
      </c>
      <c r="S19" s="19" t="s">
        <v>82</v>
      </c>
      <c r="T19" s="19" t="s">
        <v>83</v>
      </c>
      <c r="U19" s="19" t="s">
        <v>66</v>
      </c>
      <c r="V19" s="60">
        <f t="shared" si="1"/>
        <v>0.05</v>
      </c>
      <c r="W19" s="62">
        <v>1.32E-2</v>
      </c>
      <c r="X19" s="62">
        <f t="shared" si="6"/>
        <v>0.26399999999999996</v>
      </c>
      <c r="Y19" s="19" t="s">
        <v>113</v>
      </c>
      <c r="Z19" s="19" t="s">
        <v>85</v>
      </c>
      <c r="AA19" s="60">
        <f t="shared" si="2"/>
        <v>0.15</v>
      </c>
      <c r="AB19" s="62">
        <v>0.1125</v>
      </c>
      <c r="AC19" s="62">
        <f>IFERROR(IF(AB19/AA19&gt;100%,100%,AB19/AA19),0)</f>
        <v>0.75</v>
      </c>
      <c r="AD19" s="19" t="s">
        <v>114</v>
      </c>
      <c r="AE19" s="19" t="s">
        <v>70</v>
      </c>
      <c r="AF19" s="60">
        <f t="shared" si="3"/>
        <v>0.33</v>
      </c>
      <c r="AG19" s="63">
        <v>0.37</v>
      </c>
      <c r="AH19" s="62">
        <f>IFERROR(IF(AG19/AF19&gt;100%,100%,AG19/AF19),0)</f>
        <v>1</v>
      </c>
      <c r="AI19" s="19" t="s">
        <v>115</v>
      </c>
      <c r="AJ19" s="19" t="s">
        <v>116</v>
      </c>
      <c r="AK19" s="60">
        <f t="shared" si="4"/>
        <v>0.51</v>
      </c>
      <c r="AL19" s="61"/>
      <c r="AM19" s="62">
        <f>IFERROR(IF(AL19/AK19&gt;100%,100%,AL19/AK19),0)</f>
        <v>0</v>
      </c>
      <c r="AN19" s="19"/>
      <c r="AO19" s="19"/>
      <c r="AP19" s="60">
        <f t="shared" si="5"/>
        <v>0.51</v>
      </c>
      <c r="AQ19" s="64">
        <f>IFERROR(MAX(W19,AB19,AG19,AL19),0)</f>
        <v>0.37</v>
      </c>
      <c r="AR19" s="76">
        <f t="shared" si="8"/>
        <v>0.72549019607843135</v>
      </c>
      <c r="AS19" s="81" t="s">
        <v>117</v>
      </c>
    </row>
    <row r="20" spans="1:45" s="28" customFormat="1" ht="232.5">
      <c r="A20" s="20">
        <v>3</v>
      </c>
      <c r="B20" s="19" t="s">
        <v>74</v>
      </c>
      <c r="C20" s="19" t="s">
        <v>75</v>
      </c>
      <c r="D20" s="24" t="s">
        <v>118</v>
      </c>
      <c r="E20" s="19" t="s">
        <v>119</v>
      </c>
      <c r="F20" s="19" t="s">
        <v>56</v>
      </c>
      <c r="G20" s="19" t="s">
        <v>120</v>
      </c>
      <c r="H20" s="19" t="s">
        <v>121</v>
      </c>
      <c r="I20" s="19" t="s">
        <v>122</v>
      </c>
      <c r="J20" s="19" t="s">
        <v>123</v>
      </c>
      <c r="K20" s="19" t="s">
        <v>61</v>
      </c>
      <c r="L20" s="30">
        <v>0.97</v>
      </c>
      <c r="M20" s="30">
        <v>0.97</v>
      </c>
      <c r="N20" s="30">
        <v>0.97</v>
      </c>
      <c r="O20" s="30">
        <v>0.97</v>
      </c>
      <c r="P20" s="30">
        <f t="shared" si="0"/>
        <v>0.97</v>
      </c>
      <c r="Q20" s="19" t="s">
        <v>62</v>
      </c>
      <c r="R20" s="19" t="s">
        <v>81</v>
      </c>
      <c r="S20" s="19" t="s">
        <v>124</v>
      </c>
      <c r="T20" s="19" t="s">
        <v>83</v>
      </c>
      <c r="U20" s="19" t="s">
        <v>66</v>
      </c>
      <c r="V20" s="60">
        <f t="shared" si="1"/>
        <v>0.97</v>
      </c>
      <c r="W20" s="63">
        <v>0.95</v>
      </c>
      <c r="X20" s="62">
        <f t="shared" si="6"/>
        <v>0.97938144329896903</v>
      </c>
      <c r="Y20" s="19" t="s">
        <v>125</v>
      </c>
      <c r="Z20" s="19" t="s">
        <v>85</v>
      </c>
      <c r="AA20" s="60">
        <f t="shared" si="2"/>
        <v>0.97</v>
      </c>
      <c r="AB20" s="64">
        <v>0.66</v>
      </c>
      <c r="AC20" s="62">
        <f t="shared" si="7"/>
        <v>0.68041237113402064</v>
      </c>
      <c r="AD20" s="19" t="s">
        <v>126</v>
      </c>
      <c r="AE20" s="19" t="s">
        <v>70</v>
      </c>
      <c r="AF20" s="60">
        <f t="shared" si="3"/>
        <v>0.97</v>
      </c>
      <c r="AG20" s="63">
        <v>0.72</v>
      </c>
      <c r="AH20" s="62">
        <f>IFERROR(IF(AG20/AF20&gt;100%,100%,AG20/AF20),0)</f>
        <v>0.74226804123711343</v>
      </c>
      <c r="AI20" s="19" t="s">
        <v>127</v>
      </c>
      <c r="AJ20" s="19" t="s">
        <v>128</v>
      </c>
      <c r="AK20" s="60">
        <f t="shared" si="4"/>
        <v>0.97</v>
      </c>
      <c r="AL20" s="61"/>
      <c r="AM20" s="62">
        <f>IFERROR(IF(AL20/AK20&gt;100%,100%,AL20/AK20),0)</f>
        <v>0</v>
      </c>
      <c r="AN20" s="19"/>
      <c r="AO20" s="19"/>
      <c r="AP20" s="60">
        <f t="shared" si="5"/>
        <v>0.97</v>
      </c>
      <c r="AQ20" s="64">
        <f>IFERROR(AVERAGE(W20,AB20,AG20,AL20)*0.75,0)</f>
        <v>0.58250000000000002</v>
      </c>
      <c r="AR20" s="76">
        <f t="shared" si="8"/>
        <v>0.60051546391752586</v>
      </c>
      <c r="AS20" s="81" t="s">
        <v>129</v>
      </c>
    </row>
    <row r="21" spans="1:45" s="28" customFormat="1" ht="315.75">
      <c r="A21" s="20">
        <v>3</v>
      </c>
      <c r="B21" s="19" t="s">
        <v>74</v>
      </c>
      <c r="C21" s="19" t="s">
        <v>75</v>
      </c>
      <c r="D21" s="24" t="s">
        <v>130</v>
      </c>
      <c r="E21" s="19" t="s">
        <v>131</v>
      </c>
      <c r="F21" s="19" t="s">
        <v>132</v>
      </c>
      <c r="G21" s="19" t="s">
        <v>133</v>
      </c>
      <c r="H21" s="19" t="s">
        <v>134</v>
      </c>
      <c r="I21" s="19" t="s">
        <v>135</v>
      </c>
      <c r="J21" s="19" t="s">
        <v>60</v>
      </c>
      <c r="K21" s="19" t="s">
        <v>61</v>
      </c>
      <c r="L21" s="30">
        <v>0.4</v>
      </c>
      <c r="M21" s="30">
        <v>0.7</v>
      </c>
      <c r="N21" s="30">
        <v>0.9</v>
      </c>
      <c r="O21" s="30">
        <v>1</v>
      </c>
      <c r="P21" s="30">
        <f t="shared" si="0"/>
        <v>1</v>
      </c>
      <c r="Q21" s="19" t="s">
        <v>62</v>
      </c>
      <c r="R21" s="19" t="s">
        <v>81</v>
      </c>
      <c r="S21" s="19" t="s">
        <v>124</v>
      </c>
      <c r="T21" s="19" t="s">
        <v>83</v>
      </c>
      <c r="U21" s="19" t="s">
        <v>66</v>
      </c>
      <c r="V21" s="60">
        <f t="shared" si="1"/>
        <v>0.4</v>
      </c>
      <c r="W21" s="64">
        <v>8.1000000000000003E-2</v>
      </c>
      <c r="X21" s="62">
        <f t="shared" si="6"/>
        <v>0.20249999999999999</v>
      </c>
      <c r="Y21" s="59" t="s">
        <v>136</v>
      </c>
      <c r="Z21" s="19" t="s">
        <v>85</v>
      </c>
      <c r="AA21" s="60">
        <f t="shared" si="2"/>
        <v>0.7</v>
      </c>
      <c r="AB21" s="64">
        <v>0.77</v>
      </c>
      <c r="AC21" s="62">
        <f>IFERROR(IF(AB21/AA21&gt;100%,100%,AB21/AA21),0)</f>
        <v>1</v>
      </c>
      <c r="AD21" s="19" t="s">
        <v>137</v>
      </c>
      <c r="AE21" s="19" t="s">
        <v>70</v>
      </c>
      <c r="AF21" s="60">
        <f t="shared" si="3"/>
        <v>0.9</v>
      </c>
      <c r="AG21" s="63">
        <v>0.34</v>
      </c>
      <c r="AH21" s="62">
        <f>IFERROR(IF(AG21/AF21&gt;100%,100%,AG21/AF21),0)</f>
        <v>0.37777777777777777</v>
      </c>
      <c r="AI21" s="19" t="s">
        <v>138</v>
      </c>
      <c r="AJ21" s="19" t="s">
        <v>139</v>
      </c>
      <c r="AK21" s="60">
        <f t="shared" si="4"/>
        <v>1</v>
      </c>
      <c r="AL21" s="61"/>
      <c r="AM21" s="62">
        <f>IFERROR(IF(AL21/AK21&gt;100%,100%,AL21/AK21),0)</f>
        <v>0</v>
      </c>
      <c r="AN21" s="19"/>
      <c r="AO21" s="19"/>
      <c r="AP21" s="60">
        <f t="shared" si="5"/>
        <v>1</v>
      </c>
      <c r="AQ21" s="64">
        <f>IFERROR(MAX(W21,AB21,AG21,AL21),0)</f>
        <v>0.77</v>
      </c>
      <c r="AR21" s="76">
        <f t="shared" si="8"/>
        <v>0.77</v>
      </c>
      <c r="AS21" s="81" t="s">
        <v>140</v>
      </c>
    </row>
    <row r="22" spans="1:45" s="28" customFormat="1" ht="166.5">
      <c r="A22" s="20">
        <v>4</v>
      </c>
      <c r="B22" s="19" t="s">
        <v>52</v>
      </c>
      <c r="C22" s="19" t="s">
        <v>141</v>
      </c>
      <c r="D22" s="24" t="s">
        <v>142</v>
      </c>
      <c r="E22" s="19" t="s">
        <v>143</v>
      </c>
      <c r="F22" s="19" t="s">
        <v>56</v>
      </c>
      <c r="G22" s="19" t="s">
        <v>144</v>
      </c>
      <c r="H22" s="19" t="s">
        <v>145</v>
      </c>
      <c r="I22" s="19" t="s">
        <v>146</v>
      </c>
      <c r="J22" s="19" t="s">
        <v>147</v>
      </c>
      <c r="K22" s="19" t="s">
        <v>144</v>
      </c>
      <c r="L22" s="27">
        <v>754</v>
      </c>
      <c r="M22" s="27">
        <v>754</v>
      </c>
      <c r="N22" s="27">
        <v>930</v>
      </c>
      <c r="O22" s="27">
        <v>754</v>
      </c>
      <c r="P22" s="27">
        <f>SUM(L22:O22)</f>
        <v>3192</v>
      </c>
      <c r="Q22" s="19" t="s">
        <v>62</v>
      </c>
      <c r="R22" s="19" t="s">
        <v>148</v>
      </c>
      <c r="S22" s="19" t="s">
        <v>149</v>
      </c>
      <c r="T22" s="19" t="s">
        <v>150</v>
      </c>
      <c r="U22" s="19" t="s">
        <v>151</v>
      </c>
      <c r="V22" s="65">
        <f t="shared" si="1"/>
        <v>754</v>
      </c>
      <c r="W22" s="61">
        <v>3041</v>
      </c>
      <c r="X22" s="62">
        <f t="shared" si="6"/>
        <v>1</v>
      </c>
      <c r="Y22" s="19" t="s">
        <v>152</v>
      </c>
      <c r="Z22" s="19" t="s">
        <v>153</v>
      </c>
      <c r="AA22" s="65">
        <f t="shared" si="2"/>
        <v>754</v>
      </c>
      <c r="AB22" s="61">
        <v>2823</v>
      </c>
      <c r="AC22" s="62">
        <f t="shared" si="7"/>
        <v>1</v>
      </c>
      <c r="AD22" s="19" t="s">
        <v>154</v>
      </c>
      <c r="AE22" s="19" t="s">
        <v>155</v>
      </c>
      <c r="AF22" s="65">
        <f t="shared" si="3"/>
        <v>930</v>
      </c>
      <c r="AG22" s="61">
        <v>2752</v>
      </c>
      <c r="AH22" s="62">
        <f>IFERROR(IF(AG22/AF22&gt;100%,100%,AG22/AF22),0)</f>
        <v>1</v>
      </c>
      <c r="AI22" s="19" t="s">
        <v>156</v>
      </c>
      <c r="AJ22" s="19" t="s">
        <v>157</v>
      </c>
      <c r="AK22" s="65">
        <f t="shared" si="4"/>
        <v>754</v>
      </c>
      <c r="AL22" s="61"/>
      <c r="AM22" s="62">
        <f>IFERROR(IF(AL22/AK22&gt;100%,100%,AL22/AK22),0)</f>
        <v>0</v>
      </c>
      <c r="AN22" s="19"/>
      <c r="AO22" s="19"/>
      <c r="AP22" s="61">
        <f t="shared" si="5"/>
        <v>3192</v>
      </c>
      <c r="AQ22" s="65">
        <f t="shared" ref="AQ22:AQ28" si="9">IFERROR(W22+AB22+AG22+AL22,0)</f>
        <v>8616</v>
      </c>
      <c r="AR22" s="76">
        <f t="shared" si="8"/>
        <v>1</v>
      </c>
      <c r="AS22" s="81" t="s">
        <v>158</v>
      </c>
    </row>
    <row r="23" spans="1:45" s="28" customFormat="1" ht="166.5">
      <c r="A23" s="20">
        <v>4</v>
      </c>
      <c r="B23" s="19" t="s">
        <v>52</v>
      </c>
      <c r="C23" s="19" t="s">
        <v>141</v>
      </c>
      <c r="D23" s="24" t="s">
        <v>159</v>
      </c>
      <c r="E23" s="19" t="s">
        <v>160</v>
      </c>
      <c r="F23" s="19" t="s">
        <v>56</v>
      </c>
      <c r="G23" s="19" t="s">
        <v>161</v>
      </c>
      <c r="H23" s="19" t="s">
        <v>162</v>
      </c>
      <c r="I23" s="19" t="s">
        <v>146</v>
      </c>
      <c r="J23" s="19" t="s">
        <v>147</v>
      </c>
      <c r="K23" s="19" t="s">
        <v>161</v>
      </c>
      <c r="L23" s="27">
        <v>850</v>
      </c>
      <c r="M23" s="27">
        <v>850</v>
      </c>
      <c r="N23" s="27">
        <v>1050</v>
      </c>
      <c r="O23" s="27">
        <v>850</v>
      </c>
      <c r="P23" s="27">
        <f t="shared" ref="P23:P28" si="10">SUM(L23:O23)</f>
        <v>3600</v>
      </c>
      <c r="Q23" s="19" t="s">
        <v>62</v>
      </c>
      <c r="R23" s="31" t="s">
        <v>163</v>
      </c>
      <c r="S23" s="31" t="s">
        <v>149</v>
      </c>
      <c r="T23" s="19" t="s">
        <v>150</v>
      </c>
      <c r="U23" s="19" t="s">
        <v>151</v>
      </c>
      <c r="V23" s="65">
        <f t="shared" si="1"/>
        <v>850</v>
      </c>
      <c r="W23" s="61">
        <v>559</v>
      </c>
      <c r="X23" s="62">
        <f t="shared" si="6"/>
        <v>0.65764705882352936</v>
      </c>
      <c r="Y23" s="19" t="s">
        <v>164</v>
      </c>
      <c r="Z23" s="19" t="s">
        <v>153</v>
      </c>
      <c r="AA23" s="65">
        <f t="shared" si="2"/>
        <v>850</v>
      </c>
      <c r="AB23" s="61">
        <v>411</v>
      </c>
      <c r="AC23" s="62">
        <f>IFERROR(IF(AB23/AA23&gt;100%,100%,AB23/AA23),0)</f>
        <v>0.48352941176470587</v>
      </c>
      <c r="AD23" s="19" t="s">
        <v>165</v>
      </c>
      <c r="AE23" s="19" t="s">
        <v>155</v>
      </c>
      <c r="AF23" s="65">
        <f t="shared" si="3"/>
        <v>1050</v>
      </c>
      <c r="AG23" s="61">
        <v>412</v>
      </c>
      <c r="AH23" s="62">
        <f>IFERROR(IF(AG23/AF23&gt;100%,100%,AG23/AF23),0)</f>
        <v>0.39238095238095239</v>
      </c>
      <c r="AI23" s="19" t="s">
        <v>166</v>
      </c>
      <c r="AJ23" s="19" t="s">
        <v>167</v>
      </c>
      <c r="AK23" s="65">
        <f t="shared" si="4"/>
        <v>850</v>
      </c>
      <c r="AL23" s="61"/>
      <c r="AM23" s="62">
        <f>IFERROR(IF(AL23/AK23&gt;100%,100%,AL23/AK23),0)</f>
        <v>0</v>
      </c>
      <c r="AN23" s="19"/>
      <c r="AO23" s="19"/>
      <c r="AP23" s="61">
        <f t="shared" si="5"/>
        <v>3600</v>
      </c>
      <c r="AQ23" s="65">
        <f t="shared" si="9"/>
        <v>1382</v>
      </c>
      <c r="AR23" s="76">
        <f t="shared" si="8"/>
        <v>0.38388888888888889</v>
      </c>
      <c r="AS23" s="81" t="s">
        <v>168</v>
      </c>
    </row>
    <row r="24" spans="1:45" s="28" customFormat="1" ht="166.5">
      <c r="A24" s="20">
        <v>4</v>
      </c>
      <c r="B24" s="19" t="s">
        <v>52</v>
      </c>
      <c r="C24" s="19" t="s">
        <v>141</v>
      </c>
      <c r="D24" s="24" t="s">
        <v>169</v>
      </c>
      <c r="E24" s="19" t="s">
        <v>170</v>
      </c>
      <c r="F24" s="19" t="s">
        <v>56</v>
      </c>
      <c r="G24" s="19" t="s">
        <v>171</v>
      </c>
      <c r="H24" s="19" t="s">
        <v>172</v>
      </c>
      <c r="I24" s="19" t="s">
        <v>146</v>
      </c>
      <c r="J24" s="19" t="s">
        <v>147</v>
      </c>
      <c r="K24" s="19" t="s">
        <v>173</v>
      </c>
      <c r="L24" s="27">
        <v>0</v>
      </c>
      <c r="M24" s="27">
        <v>3</v>
      </c>
      <c r="N24" s="27">
        <v>3</v>
      </c>
      <c r="O24" s="27">
        <v>4</v>
      </c>
      <c r="P24" s="27">
        <f t="shared" si="10"/>
        <v>10</v>
      </c>
      <c r="Q24" s="19" t="s">
        <v>62</v>
      </c>
      <c r="R24" s="19" t="s">
        <v>174</v>
      </c>
      <c r="S24" s="19" t="s">
        <v>175</v>
      </c>
      <c r="T24" s="19" t="s">
        <v>150</v>
      </c>
      <c r="U24" s="19" t="s">
        <v>151</v>
      </c>
      <c r="V24" s="65">
        <f>L24</f>
        <v>0</v>
      </c>
      <c r="W24" s="94">
        <v>0</v>
      </c>
      <c r="X24" s="62">
        <f t="shared" si="6"/>
        <v>0</v>
      </c>
      <c r="Y24" s="19" t="s">
        <v>176</v>
      </c>
      <c r="Z24" s="19" t="s">
        <v>153</v>
      </c>
      <c r="AA24" s="65">
        <f t="shared" si="2"/>
        <v>3</v>
      </c>
      <c r="AB24" s="61">
        <v>2</v>
      </c>
      <c r="AC24" s="62">
        <f t="shared" si="7"/>
        <v>0.66666666666666663</v>
      </c>
      <c r="AD24" s="19" t="s">
        <v>177</v>
      </c>
      <c r="AE24" s="19" t="s">
        <v>155</v>
      </c>
      <c r="AF24" s="65">
        <f t="shared" si="3"/>
        <v>3</v>
      </c>
      <c r="AG24" s="61">
        <v>4</v>
      </c>
      <c r="AH24" s="62">
        <f>IFERROR(IF(AG24/AF24&gt;100%,100%,AG24/AF24),0)</f>
        <v>1</v>
      </c>
      <c r="AI24" s="19" t="s">
        <v>178</v>
      </c>
      <c r="AJ24" s="19" t="s">
        <v>179</v>
      </c>
      <c r="AK24" s="65">
        <f t="shared" si="4"/>
        <v>4</v>
      </c>
      <c r="AL24" s="61"/>
      <c r="AM24" s="62">
        <f>IFERROR(IF(AL24/AK24&gt;100%,100%,AL24/AK24),0)</f>
        <v>0</v>
      </c>
      <c r="AN24" s="19"/>
      <c r="AO24" s="19"/>
      <c r="AP24" s="61">
        <f t="shared" si="5"/>
        <v>10</v>
      </c>
      <c r="AQ24" s="65">
        <f>IFERROR(W24+AB24+AG24+AL24,0)</f>
        <v>6</v>
      </c>
      <c r="AR24" s="76">
        <f t="shared" si="8"/>
        <v>0.6</v>
      </c>
      <c r="AS24" s="81" t="s">
        <v>180</v>
      </c>
    </row>
    <row r="25" spans="1:45" s="28" customFormat="1" ht="166.5">
      <c r="A25" s="20">
        <v>4</v>
      </c>
      <c r="B25" s="19" t="s">
        <v>52</v>
      </c>
      <c r="C25" s="19" t="s">
        <v>141</v>
      </c>
      <c r="D25" s="24" t="s">
        <v>181</v>
      </c>
      <c r="E25" s="19" t="s">
        <v>182</v>
      </c>
      <c r="F25" s="19" t="s">
        <v>56</v>
      </c>
      <c r="G25" s="19" t="s">
        <v>183</v>
      </c>
      <c r="H25" s="19" t="s">
        <v>184</v>
      </c>
      <c r="I25" s="19" t="s">
        <v>146</v>
      </c>
      <c r="J25" s="19" t="s">
        <v>147</v>
      </c>
      <c r="K25" s="19" t="s">
        <v>185</v>
      </c>
      <c r="L25" s="37">
        <v>0</v>
      </c>
      <c r="M25" s="37">
        <v>0</v>
      </c>
      <c r="N25" s="37">
        <v>0</v>
      </c>
      <c r="O25" s="37">
        <v>2</v>
      </c>
      <c r="P25" s="27">
        <f t="shared" si="10"/>
        <v>2</v>
      </c>
      <c r="Q25" s="19" t="s">
        <v>62</v>
      </c>
      <c r="R25" s="19" t="s">
        <v>174</v>
      </c>
      <c r="S25" s="19" t="s">
        <v>175</v>
      </c>
      <c r="T25" s="19" t="s">
        <v>150</v>
      </c>
      <c r="U25" s="19" t="s">
        <v>151</v>
      </c>
      <c r="V25" s="65">
        <f>L25</f>
        <v>0</v>
      </c>
      <c r="W25" s="94">
        <v>0</v>
      </c>
      <c r="X25" s="62">
        <f t="shared" si="6"/>
        <v>0</v>
      </c>
      <c r="Y25" s="19" t="s">
        <v>67</v>
      </c>
      <c r="Z25" s="19" t="s">
        <v>153</v>
      </c>
      <c r="AA25" s="61">
        <v>0</v>
      </c>
      <c r="AB25" s="94">
        <v>0</v>
      </c>
      <c r="AC25" s="62">
        <f>IFERROR(IF(AB25/AA25&gt;100%,100%,AB25/AA25),0)</f>
        <v>0</v>
      </c>
      <c r="AD25" s="19" t="s">
        <v>186</v>
      </c>
      <c r="AE25" s="19" t="s">
        <v>155</v>
      </c>
      <c r="AF25" s="65">
        <f t="shared" si="3"/>
        <v>0</v>
      </c>
      <c r="AG25" s="61">
        <v>3</v>
      </c>
      <c r="AH25" s="62">
        <f>IFERROR(IF(AG25/AF25&gt;100%,100%,AG25/AF25),0)</f>
        <v>0</v>
      </c>
      <c r="AI25" s="19" t="s">
        <v>187</v>
      </c>
      <c r="AJ25" s="19" t="s">
        <v>188</v>
      </c>
      <c r="AK25" s="65">
        <f t="shared" si="4"/>
        <v>2</v>
      </c>
      <c r="AL25" s="61"/>
      <c r="AM25" s="62">
        <f>IFERROR(IF(AL25/AK25&gt;100%,100%,AL25/AK25),0)</f>
        <v>0</v>
      </c>
      <c r="AN25" s="19"/>
      <c r="AO25" s="19"/>
      <c r="AP25" s="61">
        <f t="shared" si="5"/>
        <v>2</v>
      </c>
      <c r="AQ25" s="65">
        <f t="shared" si="9"/>
        <v>3</v>
      </c>
      <c r="AR25" s="76">
        <f t="shared" si="8"/>
        <v>1</v>
      </c>
      <c r="AS25" s="81" t="s">
        <v>158</v>
      </c>
    </row>
    <row r="26" spans="1:45" s="28" customFormat="1" ht="150">
      <c r="A26" s="20">
        <v>4</v>
      </c>
      <c r="B26" s="19" t="s">
        <v>52</v>
      </c>
      <c r="C26" s="19" t="s">
        <v>141</v>
      </c>
      <c r="D26" s="24" t="s">
        <v>189</v>
      </c>
      <c r="E26" s="19" t="s">
        <v>190</v>
      </c>
      <c r="F26" s="19" t="s">
        <v>56</v>
      </c>
      <c r="G26" s="19" t="s">
        <v>191</v>
      </c>
      <c r="H26" s="19" t="s">
        <v>192</v>
      </c>
      <c r="I26" s="19" t="s">
        <v>146</v>
      </c>
      <c r="J26" s="19" t="s">
        <v>147</v>
      </c>
      <c r="K26" s="19" t="s">
        <v>193</v>
      </c>
      <c r="L26" s="37">
        <v>12</v>
      </c>
      <c r="M26" s="37">
        <v>21</v>
      </c>
      <c r="N26" s="37">
        <v>21</v>
      </c>
      <c r="O26" s="37">
        <v>15</v>
      </c>
      <c r="P26" s="27">
        <f t="shared" si="10"/>
        <v>69</v>
      </c>
      <c r="Q26" s="19" t="s">
        <v>62</v>
      </c>
      <c r="R26" s="19" t="s">
        <v>194</v>
      </c>
      <c r="S26" s="19" t="s">
        <v>195</v>
      </c>
      <c r="T26" s="19" t="s">
        <v>150</v>
      </c>
      <c r="U26" s="19" t="s">
        <v>151</v>
      </c>
      <c r="V26" s="65">
        <f t="shared" si="1"/>
        <v>12</v>
      </c>
      <c r="W26" s="61">
        <v>27</v>
      </c>
      <c r="X26" s="62">
        <f t="shared" si="6"/>
        <v>1</v>
      </c>
      <c r="Y26" s="19" t="s">
        <v>196</v>
      </c>
      <c r="Z26" s="19" t="s">
        <v>197</v>
      </c>
      <c r="AA26" s="65">
        <f t="shared" si="2"/>
        <v>21</v>
      </c>
      <c r="AB26" s="61">
        <v>38</v>
      </c>
      <c r="AC26" s="62">
        <f t="shared" si="7"/>
        <v>1</v>
      </c>
      <c r="AD26" s="19" t="s">
        <v>198</v>
      </c>
      <c r="AE26" s="59" t="s">
        <v>199</v>
      </c>
      <c r="AF26" s="65">
        <f t="shared" si="3"/>
        <v>21</v>
      </c>
      <c r="AG26" s="61">
        <v>34</v>
      </c>
      <c r="AH26" s="62">
        <f>IFERROR(IF(AG26/AF26&gt;100%,100%,AG26/AF26),0)</f>
        <v>1</v>
      </c>
      <c r="AI26" s="81" t="s">
        <v>200</v>
      </c>
      <c r="AJ26" s="19" t="s">
        <v>201</v>
      </c>
      <c r="AK26" s="65">
        <f t="shared" si="4"/>
        <v>15</v>
      </c>
      <c r="AL26" s="61"/>
      <c r="AM26" s="62">
        <f>IFERROR(IF(AL26/AK26&gt;100%,100%,AL26/AK26),0)</f>
        <v>0</v>
      </c>
      <c r="AN26" s="19"/>
      <c r="AO26" s="19"/>
      <c r="AP26" s="61">
        <f t="shared" si="5"/>
        <v>69</v>
      </c>
      <c r="AQ26" s="65">
        <f t="shared" si="9"/>
        <v>99</v>
      </c>
      <c r="AR26" s="76">
        <f t="shared" si="8"/>
        <v>1</v>
      </c>
      <c r="AS26" s="81" t="s">
        <v>158</v>
      </c>
    </row>
    <row r="27" spans="1:45" s="28" customFormat="1" ht="150">
      <c r="A27" s="20">
        <v>4</v>
      </c>
      <c r="B27" s="19" t="s">
        <v>52</v>
      </c>
      <c r="C27" s="19" t="s">
        <v>141</v>
      </c>
      <c r="D27" s="24" t="s">
        <v>202</v>
      </c>
      <c r="E27" s="19" t="s">
        <v>203</v>
      </c>
      <c r="F27" s="19" t="s">
        <v>56</v>
      </c>
      <c r="G27" s="19" t="s">
        <v>204</v>
      </c>
      <c r="H27" s="19" t="s">
        <v>205</v>
      </c>
      <c r="I27" s="19" t="s">
        <v>146</v>
      </c>
      <c r="J27" s="19" t="s">
        <v>147</v>
      </c>
      <c r="K27" s="19" t="s">
        <v>193</v>
      </c>
      <c r="L27" s="27">
        <v>23</v>
      </c>
      <c r="M27" s="27">
        <v>36</v>
      </c>
      <c r="N27" s="27">
        <v>36</v>
      </c>
      <c r="O27" s="27">
        <v>27</v>
      </c>
      <c r="P27" s="27">
        <f t="shared" si="10"/>
        <v>122</v>
      </c>
      <c r="Q27" s="19" t="s">
        <v>62</v>
      </c>
      <c r="R27" s="19" t="s">
        <v>206</v>
      </c>
      <c r="S27" s="19" t="s">
        <v>195</v>
      </c>
      <c r="T27" s="19" t="s">
        <v>150</v>
      </c>
      <c r="U27" s="19" t="s">
        <v>151</v>
      </c>
      <c r="V27" s="65">
        <f t="shared" si="1"/>
        <v>23</v>
      </c>
      <c r="W27" s="61">
        <v>35</v>
      </c>
      <c r="X27" s="62">
        <f t="shared" si="6"/>
        <v>1</v>
      </c>
      <c r="Y27" s="19" t="s">
        <v>196</v>
      </c>
      <c r="Z27" s="19" t="s">
        <v>197</v>
      </c>
      <c r="AA27" s="65">
        <f t="shared" si="2"/>
        <v>36</v>
      </c>
      <c r="AB27" s="61">
        <v>37</v>
      </c>
      <c r="AC27" s="62">
        <f t="shared" si="7"/>
        <v>1</v>
      </c>
      <c r="AD27" s="19" t="s">
        <v>207</v>
      </c>
      <c r="AE27" s="59" t="s">
        <v>199</v>
      </c>
      <c r="AF27" s="65">
        <f t="shared" si="3"/>
        <v>36</v>
      </c>
      <c r="AG27" s="61">
        <v>49</v>
      </c>
      <c r="AH27" s="62">
        <f>IFERROR(IF(AG27/AF27&gt;100%,100%,AG27/AF27),0)</f>
        <v>1</v>
      </c>
      <c r="AI27" s="97" t="s">
        <v>208</v>
      </c>
      <c r="AJ27" s="19" t="s">
        <v>201</v>
      </c>
      <c r="AK27" s="65">
        <f t="shared" si="4"/>
        <v>27</v>
      </c>
      <c r="AL27" s="61"/>
      <c r="AM27" s="62">
        <f>IFERROR(IF(AL27/AK27&gt;100%,100%,AL27/AK27),0)</f>
        <v>0</v>
      </c>
      <c r="AN27" s="19"/>
      <c r="AO27" s="19"/>
      <c r="AP27" s="61">
        <f t="shared" si="5"/>
        <v>122</v>
      </c>
      <c r="AQ27" s="65">
        <f t="shared" si="9"/>
        <v>121</v>
      </c>
      <c r="AR27" s="76">
        <f t="shared" si="8"/>
        <v>0.99180327868852458</v>
      </c>
      <c r="AS27" s="81" t="s">
        <v>209</v>
      </c>
    </row>
    <row r="28" spans="1:45" s="28" customFormat="1" ht="133.5">
      <c r="A28" s="20">
        <v>4</v>
      </c>
      <c r="B28" s="19" t="s">
        <v>52</v>
      </c>
      <c r="C28" s="19" t="s">
        <v>141</v>
      </c>
      <c r="D28" s="24" t="s">
        <v>210</v>
      </c>
      <c r="E28" s="19" t="s">
        <v>211</v>
      </c>
      <c r="F28" s="19" t="s">
        <v>56</v>
      </c>
      <c r="G28" s="19" t="s">
        <v>212</v>
      </c>
      <c r="H28" s="19" t="s">
        <v>213</v>
      </c>
      <c r="I28" s="19" t="s">
        <v>146</v>
      </c>
      <c r="J28" s="19" t="s">
        <v>147</v>
      </c>
      <c r="K28" s="19" t="s">
        <v>193</v>
      </c>
      <c r="L28" s="27">
        <v>15</v>
      </c>
      <c r="M28" s="27">
        <v>24</v>
      </c>
      <c r="N28" s="27">
        <v>24</v>
      </c>
      <c r="O28" s="27">
        <v>17</v>
      </c>
      <c r="P28" s="27">
        <f t="shared" si="10"/>
        <v>80</v>
      </c>
      <c r="Q28" s="19" t="s">
        <v>62</v>
      </c>
      <c r="R28" s="19" t="s">
        <v>214</v>
      </c>
      <c r="S28" s="19" t="s">
        <v>195</v>
      </c>
      <c r="T28" s="19" t="s">
        <v>150</v>
      </c>
      <c r="U28" s="19" t="s">
        <v>151</v>
      </c>
      <c r="V28" s="65">
        <f t="shared" si="1"/>
        <v>15</v>
      </c>
      <c r="W28" s="61">
        <v>11</v>
      </c>
      <c r="X28" s="62">
        <f t="shared" si="6"/>
        <v>0.73333333333333328</v>
      </c>
      <c r="Y28" s="19" t="s">
        <v>196</v>
      </c>
      <c r="Z28" s="19" t="s">
        <v>197</v>
      </c>
      <c r="AA28" s="65">
        <f t="shared" si="2"/>
        <v>24</v>
      </c>
      <c r="AB28" s="61">
        <v>37</v>
      </c>
      <c r="AC28" s="90">
        <f t="shared" si="7"/>
        <v>1</v>
      </c>
      <c r="AD28" s="19" t="s">
        <v>215</v>
      </c>
      <c r="AE28" s="59" t="s">
        <v>199</v>
      </c>
      <c r="AF28" s="65">
        <f t="shared" si="3"/>
        <v>24</v>
      </c>
      <c r="AG28" s="61">
        <v>27</v>
      </c>
      <c r="AH28" s="62">
        <f>IFERROR(IF(AG28/AF28&gt;100%,100%,AG28/AF28),0)</f>
        <v>1</v>
      </c>
      <c r="AI28" s="97" t="s">
        <v>216</v>
      </c>
      <c r="AJ28" s="19" t="s">
        <v>201</v>
      </c>
      <c r="AK28" s="65">
        <f t="shared" si="4"/>
        <v>17</v>
      </c>
      <c r="AL28" s="61"/>
      <c r="AM28" s="62">
        <f>IFERROR(IF(AL28/AK28&gt;100%,100%,AL28/AK28),0)</f>
        <v>0</v>
      </c>
      <c r="AN28" s="19"/>
      <c r="AO28" s="19"/>
      <c r="AP28" s="61">
        <f t="shared" si="5"/>
        <v>80</v>
      </c>
      <c r="AQ28" s="65">
        <f t="shared" si="9"/>
        <v>75</v>
      </c>
      <c r="AR28" s="76">
        <f t="shared" si="8"/>
        <v>0.9375</v>
      </c>
      <c r="AS28" s="81" t="s">
        <v>217</v>
      </c>
    </row>
    <row r="29" spans="1:45" s="5" customFormat="1" ht="15.75">
      <c r="A29" s="10"/>
      <c r="B29" s="10"/>
      <c r="C29" s="10"/>
      <c r="D29" s="10"/>
      <c r="E29" s="13" t="s">
        <v>218</v>
      </c>
      <c r="F29" s="10"/>
      <c r="G29" s="10"/>
      <c r="H29" s="10"/>
      <c r="I29" s="10"/>
      <c r="J29" s="10"/>
      <c r="K29" s="10"/>
      <c r="L29" s="14"/>
      <c r="M29" s="14"/>
      <c r="N29" s="14"/>
      <c r="O29" s="14"/>
      <c r="P29" s="14"/>
      <c r="Q29" s="10"/>
      <c r="R29" s="10"/>
      <c r="S29" s="10"/>
      <c r="T29" s="10"/>
      <c r="U29" s="10"/>
      <c r="V29" s="15"/>
      <c r="W29" s="15"/>
      <c r="X29" s="66">
        <f>AVERAGE(X16,X17,X18,X19,X20,X21,X22,X23,X26,X27,X28)*80%</f>
        <v>0.5438121738917373</v>
      </c>
      <c r="Y29" s="14"/>
      <c r="Z29" s="14"/>
      <c r="AA29" s="15"/>
      <c r="AB29" s="91"/>
      <c r="AC29" s="92">
        <f>AVERAGE(AC15,AC16,AC17,AC18,AC19,AC20,AC21,AC22,AC23,AC24,AC26,AC27,AC28)*80%</f>
        <v>0.62655172876446386</v>
      </c>
      <c r="AD29" s="89"/>
      <c r="AE29" s="14"/>
      <c r="AF29" s="15"/>
      <c r="AG29" s="15"/>
      <c r="AH29" s="92">
        <f>AVERAGE(AH15,AH16,AH17,AH18,AH19,AH20,AH21,AH22,AH23,AH24,AH26,AH27,AH28)*80%</f>
        <v>0.64507241670128268</v>
      </c>
      <c r="AI29" s="14"/>
      <c r="AJ29" s="14"/>
      <c r="AK29" s="15"/>
      <c r="AL29" s="15"/>
      <c r="AM29" s="92">
        <f>AVERAGE(AM15:AM28)*80%</f>
        <v>0</v>
      </c>
      <c r="AN29" s="10"/>
      <c r="AO29" s="10"/>
      <c r="AP29" s="15"/>
      <c r="AQ29" s="15"/>
      <c r="AR29" s="92">
        <f>AVERAGE(AR15,AR16,AR17,AR18,AR19,AR20,AR21,AR22,AR23,AR24,AR25,AR26,AR27,AR28)*80%</f>
        <v>0.59259594114232494</v>
      </c>
      <c r="AS29" s="10"/>
    </row>
    <row r="30" spans="1:45" s="45" customFormat="1" ht="166.5">
      <c r="A30" s="32">
        <v>3</v>
      </c>
      <c r="B30" s="25" t="s">
        <v>74</v>
      </c>
      <c r="C30" s="25" t="s">
        <v>219</v>
      </c>
      <c r="D30" s="32" t="s">
        <v>220</v>
      </c>
      <c r="E30" s="25" t="s">
        <v>221</v>
      </c>
      <c r="F30" s="25" t="s">
        <v>222</v>
      </c>
      <c r="G30" s="25" t="s">
        <v>223</v>
      </c>
      <c r="H30" s="25" t="s">
        <v>224</v>
      </c>
      <c r="I30" s="25" t="s">
        <v>225</v>
      </c>
      <c r="J30" s="42" t="s">
        <v>123</v>
      </c>
      <c r="K30" s="42" t="s">
        <v>226</v>
      </c>
      <c r="L30" s="43" t="s">
        <v>227</v>
      </c>
      <c r="M30" s="44">
        <v>0.8</v>
      </c>
      <c r="N30" s="43" t="s">
        <v>227</v>
      </c>
      <c r="O30" s="44">
        <v>0.8</v>
      </c>
      <c r="P30" s="44">
        <v>0.8</v>
      </c>
      <c r="Q30" s="25" t="s">
        <v>62</v>
      </c>
      <c r="R30" s="25" t="s">
        <v>228</v>
      </c>
      <c r="S30" s="25" t="s">
        <v>229</v>
      </c>
      <c r="T30" s="25" t="s">
        <v>230</v>
      </c>
      <c r="U30" s="25" t="s">
        <v>231</v>
      </c>
      <c r="V30" s="67">
        <v>0</v>
      </c>
      <c r="W30" s="73">
        <v>0</v>
      </c>
      <c r="X30" s="73">
        <f>IFERROR(IF(W30/V30&gt;100%,100%,W30/V30),0)</f>
        <v>0</v>
      </c>
      <c r="Y30" s="25" t="s">
        <v>176</v>
      </c>
      <c r="Z30" s="25" t="s">
        <v>68</v>
      </c>
      <c r="AA30" s="72">
        <f>M30</f>
        <v>0.8</v>
      </c>
      <c r="AB30" s="71">
        <v>0.98</v>
      </c>
      <c r="AC30" s="93">
        <f>IFERROR(IF(AB30/AA30&gt;100%,100%,AB30/AA30),0)</f>
        <v>1</v>
      </c>
      <c r="AD30" s="25" t="s">
        <v>232</v>
      </c>
      <c r="AE30" s="25" t="s">
        <v>233</v>
      </c>
      <c r="AF30" s="69">
        <v>0</v>
      </c>
      <c r="AG30" s="71">
        <v>0</v>
      </c>
      <c r="AH30" s="73">
        <f>IFERROR(IF(AG30/AF30&gt;100%,100%,AG30/AF30),0)</f>
        <v>0</v>
      </c>
      <c r="AI30" s="25" t="s">
        <v>234</v>
      </c>
      <c r="AJ30" s="25" t="s">
        <v>234</v>
      </c>
      <c r="AK30" s="72">
        <f>O30</f>
        <v>0.8</v>
      </c>
      <c r="AL30" s="68"/>
      <c r="AM30" s="73">
        <f>IFERROR(IF(AL30/AK30&gt;100%,100%,AL30/AK30),0)</f>
        <v>0</v>
      </c>
      <c r="AN30" s="25"/>
      <c r="AO30" s="25"/>
      <c r="AP30" s="72">
        <f>P30</f>
        <v>0.8</v>
      </c>
      <c r="AQ30" s="71">
        <f>IFERROR(AVERAGE(AB30,AL30)*0.5,0)</f>
        <v>0.49</v>
      </c>
      <c r="AR30" s="77">
        <f>IFERROR(IF(AQ30/AP30&gt;100%,100%,AQ30/AP30),0)</f>
        <v>0.61249999999999993</v>
      </c>
      <c r="AS30" s="25" t="s">
        <v>235</v>
      </c>
    </row>
    <row r="31" spans="1:45" s="45" customFormat="1" ht="166.5">
      <c r="A31" s="32">
        <v>5</v>
      </c>
      <c r="B31" s="25" t="s">
        <v>236</v>
      </c>
      <c r="C31" s="25" t="s">
        <v>237</v>
      </c>
      <c r="D31" s="32" t="s">
        <v>238</v>
      </c>
      <c r="E31" s="46" t="s">
        <v>239</v>
      </c>
      <c r="F31" s="46" t="s">
        <v>222</v>
      </c>
      <c r="G31" s="46" t="s">
        <v>240</v>
      </c>
      <c r="H31" s="46" t="s">
        <v>241</v>
      </c>
      <c r="I31" s="46" t="s">
        <v>242</v>
      </c>
      <c r="J31" s="46" t="s">
        <v>243</v>
      </c>
      <c r="K31" s="46" t="s">
        <v>240</v>
      </c>
      <c r="L31" s="47" t="s">
        <v>234</v>
      </c>
      <c r="M31" s="48">
        <v>1</v>
      </c>
      <c r="N31" s="48">
        <v>1</v>
      </c>
      <c r="O31" s="49">
        <v>1</v>
      </c>
      <c r="P31" s="49">
        <v>1</v>
      </c>
      <c r="Q31" s="46" t="s">
        <v>244</v>
      </c>
      <c r="R31" s="46" t="s">
        <v>245</v>
      </c>
      <c r="S31" s="46" t="s">
        <v>246</v>
      </c>
      <c r="T31" s="50" t="s">
        <v>247</v>
      </c>
      <c r="U31" s="51" t="s">
        <v>248</v>
      </c>
      <c r="V31" s="67">
        <v>0</v>
      </c>
      <c r="W31" s="73">
        <v>0</v>
      </c>
      <c r="X31" s="73">
        <f t="shared" ref="X31:X36" si="11">IFERROR(IF(W31/V31&gt;100%,100%,W31/V31),0)</f>
        <v>0</v>
      </c>
      <c r="Y31" s="25" t="s">
        <v>176</v>
      </c>
      <c r="Z31" s="25" t="s">
        <v>68</v>
      </c>
      <c r="AA31" s="72">
        <f>M31</f>
        <v>1</v>
      </c>
      <c r="AB31" s="73">
        <v>0.92310000000000003</v>
      </c>
      <c r="AC31" s="73">
        <f t="shared" ref="AC31:AC36" si="12">IFERROR(IF(AB31/AA31&gt;100%,100%,AB31/AA31),0)</f>
        <v>0.92310000000000003</v>
      </c>
      <c r="AD31" s="25" t="s">
        <v>249</v>
      </c>
      <c r="AE31" s="25" t="s">
        <v>250</v>
      </c>
      <c r="AF31" s="72">
        <f>N31</f>
        <v>1</v>
      </c>
      <c r="AG31" s="71">
        <v>0.88460000000000005</v>
      </c>
      <c r="AH31" s="73">
        <f>IFERROR(IF(AG31/AF31&gt;100%,100%,AG31/AF31),0)</f>
        <v>0.88460000000000005</v>
      </c>
      <c r="AI31" s="25" t="s">
        <v>251</v>
      </c>
      <c r="AJ31" s="25" t="s">
        <v>252</v>
      </c>
      <c r="AK31" s="72">
        <f>O31</f>
        <v>1</v>
      </c>
      <c r="AL31" s="68"/>
      <c r="AM31" s="73">
        <f>IFERROR(IF(AL31/AK31&gt;100%,100%,AL31/AK31),0)</f>
        <v>0</v>
      </c>
      <c r="AN31" s="25"/>
      <c r="AO31" s="25"/>
      <c r="AP31" s="72">
        <f>P31</f>
        <v>1</v>
      </c>
      <c r="AQ31" s="71">
        <f>IFERROR(AVERAGE(AB31,AG31,AL31)*0.67,0)</f>
        <v>0.60557950000000005</v>
      </c>
      <c r="AR31" s="77">
        <f t="shared" ref="AR31:AR36" si="13">IFERROR(IF(AQ31/AP31&gt;100%,100%,AQ31/AP31),0)</f>
        <v>0.60557950000000005</v>
      </c>
      <c r="AS31" s="25" t="s">
        <v>253</v>
      </c>
    </row>
    <row r="32" spans="1:45" s="45" customFormat="1" ht="117">
      <c r="A32" s="32">
        <v>3</v>
      </c>
      <c r="B32" s="25" t="s">
        <v>74</v>
      </c>
      <c r="C32" s="25" t="s">
        <v>219</v>
      </c>
      <c r="D32" s="32" t="s">
        <v>254</v>
      </c>
      <c r="E32" s="25" t="s">
        <v>255</v>
      </c>
      <c r="F32" s="25" t="s">
        <v>222</v>
      </c>
      <c r="G32" s="25" t="s">
        <v>256</v>
      </c>
      <c r="H32" s="25" t="s">
        <v>257</v>
      </c>
      <c r="I32" s="32" t="s">
        <v>258</v>
      </c>
      <c r="J32" s="26" t="s">
        <v>147</v>
      </c>
      <c r="K32" s="25" t="s">
        <v>256</v>
      </c>
      <c r="L32" s="52">
        <v>0</v>
      </c>
      <c r="M32" s="52">
        <v>1</v>
      </c>
      <c r="N32" s="52">
        <v>0</v>
      </c>
      <c r="O32" s="52">
        <v>1</v>
      </c>
      <c r="P32" s="52">
        <v>2</v>
      </c>
      <c r="Q32" s="25" t="s">
        <v>62</v>
      </c>
      <c r="R32" s="46" t="s">
        <v>259</v>
      </c>
      <c r="S32" s="46" t="s">
        <v>259</v>
      </c>
      <c r="T32" s="46" t="s">
        <v>230</v>
      </c>
      <c r="U32" s="46" t="s">
        <v>230</v>
      </c>
      <c r="V32" s="67">
        <f>L32</f>
        <v>0</v>
      </c>
      <c r="W32" s="73">
        <v>0</v>
      </c>
      <c r="X32" s="73">
        <f t="shared" si="11"/>
        <v>0</v>
      </c>
      <c r="Y32" s="25" t="s">
        <v>176</v>
      </c>
      <c r="Z32" s="25" t="s">
        <v>260</v>
      </c>
      <c r="AA32" s="67">
        <f>M32</f>
        <v>1</v>
      </c>
      <c r="AB32" s="73">
        <v>0</v>
      </c>
      <c r="AC32" s="73">
        <f t="shared" si="12"/>
        <v>0</v>
      </c>
      <c r="AD32" s="26" t="s">
        <v>261</v>
      </c>
      <c r="AE32" s="26" t="s">
        <v>261</v>
      </c>
      <c r="AF32" s="88">
        <f>N32</f>
        <v>0</v>
      </c>
      <c r="AG32" s="78">
        <v>0</v>
      </c>
      <c r="AH32" s="73">
        <f>IFERROR(IF(AG32/AF32&gt;100%,100%,AG32/AF32),0)</f>
        <v>0</v>
      </c>
      <c r="AI32" s="25" t="s">
        <v>234</v>
      </c>
      <c r="AJ32" s="25" t="s">
        <v>234</v>
      </c>
      <c r="AK32" s="88">
        <f>O32</f>
        <v>1</v>
      </c>
      <c r="AL32" s="87"/>
      <c r="AM32" s="73">
        <f>IFERROR(IF(AL32/AK32&gt;100%,100%,AL32/AK32),0)</f>
        <v>0</v>
      </c>
      <c r="AN32" s="26"/>
      <c r="AO32" s="26"/>
      <c r="AP32" s="87">
        <f>P32</f>
        <v>2</v>
      </c>
      <c r="AQ32" s="84">
        <f>IFERROR(AB32+AL32,0)</f>
        <v>0</v>
      </c>
      <c r="AR32" s="85">
        <f t="shared" si="13"/>
        <v>0</v>
      </c>
      <c r="AS32" s="25" t="s">
        <v>262</v>
      </c>
    </row>
    <row r="33" spans="1:45" s="45" customFormat="1" ht="150">
      <c r="A33" s="32">
        <v>3</v>
      </c>
      <c r="B33" s="25" t="s">
        <v>74</v>
      </c>
      <c r="C33" s="25" t="s">
        <v>263</v>
      </c>
      <c r="D33" s="32" t="s">
        <v>264</v>
      </c>
      <c r="E33" s="25" t="s">
        <v>265</v>
      </c>
      <c r="F33" s="46" t="s">
        <v>222</v>
      </c>
      <c r="G33" s="46" t="s">
        <v>266</v>
      </c>
      <c r="H33" s="46" t="s">
        <v>267</v>
      </c>
      <c r="I33" s="46" t="s">
        <v>268</v>
      </c>
      <c r="J33" s="46" t="s">
        <v>147</v>
      </c>
      <c r="K33" s="46" t="s">
        <v>269</v>
      </c>
      <c r="L33" s="53">
        <v>1</v>
      </c>
      <c r="M33" s="53">
        <v>0</v>
      </c>
      <c r="N33" s="53">
        <v>0</v>
      </c>
      <c r="O33" s="53">
        <v>0</v>
      </c>
      <c r="P33" s="53">
        <v>1</v>
      </c>
      <c r="Q33" s="46" t="s">
        <v>62</v>
      </c>
      <c r="R33" s="46" t="s">
        <v>270</v>
      </c>
      <c r="S33" s="46" t="s">
        <v>271</v>
      </c>
      <c r="T33" s="46" t="s">
        <v>230</v>
      </c>
      <c r="U33" s="46" t="s">
        <v>272</v>
      </c>
      <c r="V33" s="70">
        <v>1</v>
      </c>
      <c r="W33" s="71">
        <f>6/6</f>
        <v>1</v>
      </c>
      <c r="X33" s="73">
        <f>IFERROR(IF(W33/V33&gt;100%,100%,W33/V33),0)</f>
        <v>1</v>
      </c>
      <c r="Y33" s="25" t="s">
        <v>273</v>
      </c>
      <c r="Z33" s="25" t="s">
        <v>274</v>
      </c>
      <c r="AA33" s="67">
        <f>M33</f>
        <v>0</v>
      </c>
      <c r="AB33" s="73">
        <v>0</v>
      </c>
      <c r="AC33" s="73">
        <f t="shared" si="12"/>
        <v>0</v>
      </c>
      <c r="AD33" s="25" t="s">
        <v>68</v>
      </c>
      <c r="AE33" s="25" t="s">
        <v>68</v>
      </c>
      <c r="AF33" s="98">
        <f>N33</f>
        <v>0</v>
      </c>
      <c r="AG33" s="71">
        <v>0</v>
      </c>
      <c r="AH33" s="73">
        <f>IFERROR(IF(AG33/AF33&gt;100%,100%,AG33/AF33),0)</f>
        <v>0</v>
      </c>
      <c r="AI33" s="25" t="s">
        <v>234</v>
      </c>
      <c r="AJ33" s="25" t="s">
        <v>234</v>
      </c>
      <c r="AK33" s="67" t="s">
        <v>275</v>
      </c>
      <c r="AL33" s="68"/>
      <c r="AM33" s="73">
        <f>IFERROR(IF(AL33/AK33&gt;100%,100%,AL33/AK33),0)</f>
        <v>0</v>
      </c>
      <c r="AN33" s="25"/>
      <c r="AO33" s="25"/>
      <c r="AP33" s="69">
        <v>1</v>
      </c>
      <c r="AQ33" s="71">
        <f>IFERROR(W33+AB33+AG33+AL33,0)</f>
        <v>1</v>
      </c>
      <c r="AR33" s="77">
        <f t="shared" si="13"/>
        <v>1</v>
      </c>
      <c r="AS33" s="79" t="s">
        <v>276</v>
      </c>
    </row>
    <row r="34" spans="1:45" s="45" customFormat="1" ht="232.5">
      <c r="A34" s="32">
        <v>3</v>
      </c>
      <c r="B34" s="25" t="s">
        <v>74</v>
      </c>
      <c r="C34" s="25" t="s">
        <v>263</v>
      </c>
      <c r="D34" s="32" t="s">
        <v>277</v>
      </c>
      <c r="E34" s="25" t="s">
        <v>278</v>
      </c>
      <c r="F34" s="46" t="s">
        <v>222</v>
      </c>
      <c r="G34" s="46" t="s">
        <v>279</v>
      </c>
      <c r="H34" s="46" t="s">
        <v>280</v>
      </c>
      <c r="I34" s="46" t="s">
        <v>135</v>
      </c>
      <c r="J34" s="46" t="s">
        <v>123</v>
      </c>
      <c r="K34" s="46" t="s">
        <v>279</v>
      </c>
      <c r="L34" s="53">
        <v>1</v>
      </c>
      <c r="M34" s="53">
        <v>1</v>
      </c>
      <c r="N34" s="53">
        <v>1</v>
      </c>
      <c r="O34" s="53">
        <v>1</v>
      </c>
      <c r="P34" s="53">
        <v>1</v>
      </c>
      <c r="Q34" s="46" t="s">
        <v>281</v>
      </c>
      <c r="R34" s="46" t="s">
        <v>282</v>
      </c>
      <c r="S34" s="46" t="s">
        <v>283</v>
      </c>
      <c r="T34" s="46" t="s">
        <v>230</v>
      </c>
      <c r="U34" s="46" t="s">
        <v>272</v>
      </c>
      <c r="V34" s="72">
        <f>L34</f>
        <v>1</v>
      </c>
      <c r="W34" s="71">
        <f>7/18</f>
        <v>0.3888888888888889</v>
      </c>
      <c r="X34" s="73">
        <f t="shared" si="11"/>
        <v>0.3888888888888889</v>
      </c>
      <c r="Y34" s="25" t="s">
        <v>284</v>
      </c>
      <c r="Z34" s="25" t="s">
        <v>285</v>
      </c>
      <c r="AA34" s="72">
        <f>M34</f>
        <v>1</v>
      </c>
      <c r="AB34" s="71">
        <f>47/84</f>
        <v>0.55952380952380953</v>
      </c>
      <c r="AC34" s="73">
        <f t="shared" si="12"/>
        <v>0.55952380952380953</v>
      </c>
      <c r="AD34" s="25" t="s">
        <v>286</v>
      </c>
      <c r="AE34" s="25" t="s">
        <v>287</v>
      </c>
      <c r="AF34" s="72">
        <f>N34</f>
        <v>1</v>
      </c>
      <c r="AG34" s="71">
        <f>60/61</f>
        <v>0.98360655737704916</v>
      </c>
      <c r="AH34" s="73">
        <f>IFERROR(IF(AG34/AF34&gt;100%,100%,AG34/AF34),0)</f>
        <v>0.98360655737704916</v>
      </c>
      <c r="AI34" s="25" t="s">
        <v>288</v>
      </c>
      <c r="AJ34" s="25" t="s">
        <v>289</v>
      </c>
      <c r="AK34" s="72">
        <f>O34</f>
        <v>1</v>
      </c>
      <c r="AL34" s="68"/>
      <c r="AM34" s="73">
        <f>IFERROR(IF(AL34/AK34&gt;100%,100%,AL34/AK34),0)</f>
        <v>0</v>
      </c>
      <c r="AN34" s="25"/>
      <c r="AO34" s="25"/>
      <c r="AP34" s="72">
        <f>P34</f>
        <v>1</v>
      </c>
      <c r="AQ34" s="71">
        <f>IFERROR(AVERAGE(W34,AB34,AG34,AL34)*0.75,0)</f>
        <v>0.48300481394743688</v>
      </c>
      <c r="AR34" s="77">
        <f t="shared" si="13"/>
        <v>0.48300481394743688</v>
      </c>
      <c r="AS34" s="80" t="s">
        <v>290</v>
      </c>
    </row>
    <row r="35" spans="1:45" s="45" customFormat="1" ht="101.25" customHeight="1">
      <c r="A35" s="32">
        <v>3</v>
      </c>
      <c r="B35" s="25" t="s">
        <v>74</v>
      </c>
      <c r="C35" s="25" t="s">
        <v>291</v>
      </c>
      <c r="D35" s="32" t="s">
        <v>292</v>
      </c>
      <c r="E35" s="25" t="s">
        <v>293</v>
      </c>
      <c r="F35" s="46" t="s">
        <v>222</v>
      </c>
      <c r="G35" s="25" t="s">
        <v>294</v>
      </c>
      <c r="H35" s="25" t="s">
        <v>295</v>
      </c>
      <c r="I35" s="25" t="s">
        <v>296</v>
      </c>
      <c r="J35" s="56" t="s">
        <v>147</v>
      </c>
      <c r="K35" s="25" t="s">
        <v>294</v>
      </c>
      <c r="L35" s="57">
        <v>0</v>
      </c>
      <c r="M35" s="57">
        <v>1</v>
      </c>
      <c r="N35" s="57">
        <v>0</v>
      </c>
      <c r="O35" s="57">
        <v>0</v>
      </c>
      <c r="P35" s="58">
        <v>1</v>
      </c>
      <c r="Q35" s="25" t="s">
        <v>62</v>
      </c>
      <c r="R35" s="25" t="s">
        <v>294</v>
      </c>
      <c r="S35" s="25" t="s">
        <v>297</v>
      </c>
      <c r="T35" s="25" t="s">
        <v>230</v>
      </c>
      <c r="U35" s="25" t="s">
        <v>298</v>
      </c>
      <c r="V35" s="67">
        <f>L35</f>
        <v>0</v>
      </c>
      <c r="W35" s="73">
        <v>0</v>
      </c>
      <c r="X35" s="73">
        <f>IFERROR(IF(W35/V35&gt;100%,100%,W35/V35),0)</f>
        <v>0</v>
      </c>
      <c r="Y35" s="25" t="s">
        <v>176</v>
      </c>
      <c r="Z35" s="25" t="s">
        <v>68</v>
      </c>
      <c r="AA35" s="67">
        <f>M35</f>
        <v>1</v>
      </c>
      <c r="AB35" s="78">
        <v>0.5</v>
      </c>
      <c r="AC35" s="73">
        <f t="shared" si="12"/>
        <v>0.5</v>
      </c>
      <c r="AD35" s="25" t="s">
        <v>299</v>
      </c>
      <c r="AE35" s="25" t="s">
        <v>300</v>
      </c>
      <c r="AF35" s="67">
        <f>N35</f>
        <v>0</v>
      </c>
      <c r="AG35" s="78">
        <v>0</v>
      </c>
      <c r="AH35" s="73">
        <f>IFERROR(IF(AG35/AF35&gt;100%,100%,AG35/AF35),0)</f>
        <v>0</v>
      </c>
      <c r="AI35" s="25" t="s">
        <v>234</v>
      </c>
      <c r="AJ35" s="25" t="s">
        <v>234</v>
      </c>
      <c r="AK35" s="67">
        <f>O35</f>
        <v>0</v>
      </c>
      <c r="AL35" s="68"/>
      <c r="AM35" s="73">
        <f>IFERROR(IF(AL35/AK35&gt;100%,100%,AL35/AK35),0)</f>
        <v>0</v>
      </c>
      <c r="AN35" s="25"/>
      <c r="AO35" s="25"/>
      <c r="AP35" s="68">
        <f>P35</f>
        <v>1</v>
      </c>
      <c r="AQ35" s="84">
        <f>IFERROR(W35+AB35+AG35+AL35,0)</f>
        <v>0.5</v>
      </c>
      <c r="AR35" s="85">
        <f t="shared" si="13"/>
        <v>0.5</v>
      </c>
      <c r="AS35" s="86" t="s">
        <v>301</v>
      </c>
    </row>
    <row r="36" spans="1:45" s="45" customFormat="1" ht="116.25" customHeight="1">
      <c r="A36" s="32">
        <v>3</v>
      </c>
      <c r="B36" s="25" t="s">
        <v>74</v>
      </c>
      <c r="C36" s="25" t="s">
        <v>291</v>
      </c>
      <c r="D36" s="32" t="s">
        <v>302</v>
      </c>
      <c r="E36" s="25" t="s">
        <v>303</v>
      </c>
      <c r="F36" s="46" t="s">
        <v>222</v>
      </c>
      <c r="G36" s="25" t="s">
        <v>304</v>
      </c>
      <c r="H36" s="25" t="s">
        <v>305</v>
      </c>
      <c r="I36" s="25" t="s">
        <v>296</v>
      </c>
      <c r="J36" s="56" t="s">
        <v>147</v>
      </c>
      <c r="K36" s="25" t="s">
        <v>304</v>
      </c>
      <c r="L36" s="58">
        <v>0</v>
      </c>
      <c r="M36" s="58">
        <v>0</v>
      </c>
      <c r="N36" s="58">
        <v>0</v>
      </c>
      <c r="O36" s="58">
        <v>1</v>
      </c>
      <c r="P36" s="58">
        <v>1</v>
      </c>
      <c r="Q36" s="25" t="s">
        <v>62</v>
      </c>
      <c r="R36" s="25" t="s">
        <v>306</v>
      </c>
      <c r="S36" s="25" t="s">
        <v>307</v>
      </c>
      <c r="T36" s="25" t="s">
        <v>230</v>
      </c>
      <c r="U36" s="25" t="s">
        <v>298</v>
      </c>
      <c r="V36" s="67">
        <f>L36</f>
        <v>0</v>
      </c>
      <c r="W36" s="73">
        <v>0</v>
      </c>
      <c r="X36" s="73">
        <f t="shared" si="11"/>
        <v>0</v>
      </c>
      <c r="Y36" s="25" t="s">
        <v>176</v>
      </c>
      <c r="Z36" s="25" t="s">
        <v>260</v>
      </c>
      <c r="AA36" s="67">
        <f>M36</f>
        <v>0</v>
      </c>
      <c r="AB36" s="73">
        <v>0</v>
      </c>
      <c r="AC36" s="73">
        <f t="shared" si="12"/>
        <v>0</v>
      </c>
      <c r="AD36" s="25" t="s">
        <v>68</v>
      </c>
      <c r="AE36" s="25" t="s">
        <v>68</v>
      </c>
      <c r="AF36" s="67">
        <f>N36</f>
        <v>0</v>
      </c>
      <c r="AG36" s="78">
        <v>0</v>
      </c>
      <c r="AH36" s="73">
        <f>IFERROR(IF(AG36/AF36&gt;100%,100%,AG36/AF36),0)</f>
        <v>0</v>
      </c>
      <c r="AI36" s="25" t="s">
        <v>234</v>
      </c>
      <c r="AJ36" s="25" t="s">
        <v>234</v>
      </c>
      <c r="AK36" s="67">
        <f>O36</f>
        <v>1</v>
      </c>
      <c r="AL36" s="68"/>
      <c r="AM36" s="73">
        <f>IFERROR(IF(AL36/AK36&gt;100%,100%,AL36/AK36),0)</f>
        <v>0</v>
      </c>
      <c r="AN36" s="25"/>
      <c r="AO36" s="25"/>
      <c r="AP36" s="68">
        <f>P36</f>
        <v>1</v>
      </c>
      <c r="AQ36" s="78">
        <f>IFERROR(W36+AB36+AG36+AL36,0)</f>
        <v>0</v>
      </c>
      <c r="AR36" s="77">
        <f t="shared" si="13"/>
        <v>0</v>
      </c>
      <c r="AS36" s="46" t="s">
        <v>308</v>
      </c>
    </row>
    <row r="37" spans="1:45" s="5" customFormat="1" ht="17.25">
      <c r="A37" s="10"/>
      <c r="B37" s="54"/>
      <c r="C37" s="10"/>
      <c r="D37" s="10"/>
      <c r="E37" s="11" t="s">
        <v>309</v>
      </c>
      <c r="F37" s="11"/>
      <c r="G37" s="11"/>
      <c r="H37" s="11"/>
      <c r="I37" s="11"/>
      <c r="J37" s="11"/>
      <c r="K37" s="11"/>
      <c r="L37" s="12"/>
      <c r="M37" s="12"/>
      <c r="N37" s="12"/>
      <c r="O37" s="12"/>
      <c r="P37" s="12"/>
      <c r="Q37" s="11"/>
      <c r="R37" s="10"/>
      <c r="S37" s="10"/>
      <c r="T37" s="10"/>
      <c r="U37" s="10"/>
      <c r="V37" s="16"/>
      <c r="W37" s="16"/>
      <c r="X37" s="74">
        <f>AVERAGE(X33,X34)*20%</f>
        <v>0.1388888888888889</v>
      </c>
      <c r="Y37" s="10"/>
      <c r="Z37" s="10"/>
      <c r="AA37" s="16"/>
      <c r="AB37" s="16"/>
      <c r="AC37" s="74">
        <f>AVERAGE(AC30,AC31,AC32,AC34,AC35)*20%</f>
        <v>0.11930495238095239</v>
      </c>
      <c r="AD37" s="10"/>
      <c r="AE37" s="10"/>
      <c r="AF37" s="16"/>
      <c r="AG37" s="16"/>
      <c r="AH37" s="82">
        <f>AVERAGE(AH31,AH34)*20%</f>
        <v>0.18682065573770493</v>
      </c>
      <c r="AI37" s="10"/>
      <c r="AJ37" s="10"/>
      <c r="AK37" s="16"/>
      <c r="AL37" s="16"/>
      <c r="AM37" s="82">
        <f>AVERAGE(AM30:AM35)*20%</f>
        <v>0</v>
      </c>
      <c r="AN37" s="10"/>
      <c r="AO37" s="10"/>
      <c r="AP37" s="16"/>
      <c r="AQ37" s="16"/>
      <c r="AR37" s="82">
        <f>AVERAGE(AR30,AR31,AR32,AR33,AR34,AR35)*20%</f>
        <v>0.10670281046491457</v>
      </c>
      <c r="AS37" s="10"/>
    </row>
    <row r="38" spans="1:45" s="9" customFormat="1" ht="20.25">
      <c r="A38" s="6"/>
      <c r="B38" s="55"/>
      <c r="C38" s="6"/>
      <c r="D38" s="6"/>
      <c r="E38" s="7" t="s">
        <v>310</v>
      </c>
      <c r="F38" s="6"/>
      <c r="G38" s="6"/>
      <c r="H38" s="6"/>
      <c r="I38" s="6"/>
      <c r="J38" s="6"/>
      <c r="K38" s="6"/>
      <c r="L38" s="8"/>
      <c r="M38" s="8"/>
      <c r="N38" s="8"/>
      <c r="O38" s="8"/>
      <c r="P38" s="8"/>
      <c r="Q38" s="6"/>
      <c r="R38" s="6"/>
      <c r="S38" s="6"/>
      <c r="T38" s="6"/>
      <c r="U38" s="6"/>
      <c r="V38" s="17"/>
      <c r="W38" s="17"/>
      <c r="X38" s="75">
        <f>X29+X37</f>
        <v>0.68270106278062626</v>
      </c>
      <c r="Y38" s="6"/>
      <c r="Z38" s="6"/>
      <c r="AA38" s="17"/>
      <c r="AB38" s="17"/>
      <c r="AC38" s="75">
        <f>AC29+AC37</f>
        <v>0.74585668114541626</v>
      </c>
      <c r="AD38" s="6"/>
      <c r="AE38" s="6"/>
      <c r="AF38" s="17"/>
      <c r="AG38" s="17"/>
      <c r="AH38" s="83">
        <f>AH29+AH37</f>
        <v>0.83189307243898758</v>
      </c>
      <c r="AI38" s="6"/>
      <c r="AJ38" s="6"/>
      <c r="AK38" s="17"/>
      <c r="AL38" s="17"/>
      <c r="AM38" s="83">
        <f>AM29+AM37</f>
        <v>0</v>
      </c>
      <c r="AN38" s="6"/>
      <c r="AO38" s="6"/>
      <c r="AP38" s="17"/>
      <c r="AQ38" s="17"/>
      <c r="AR38" s="83">
        <f>AR29+AR37</f>
        <v>0.69929875160723953</v>
      </c>
      <c r="AS38" s="6"/>
    </row>
  </sheetData>
  <mergeCells count="20">
    <mergeCell ref="V12:Z13"/>
    <mergeCell ref="AA12:AE13"/>
    <mergeCell ref="AF12:AJ13"/>
    <mergeCell ref="AK12:AO13"/>
    <mergeCell ref="AP12:AS13"/>
    <mergeCell ref="A12:B13"/>
    <mergeCell ref="C12:C14"/>
    <mergeCell ref="A1:K1"/>
    <mergeCell ref="L1:P1"/>
    <mergeCell ref="D12:F13"/>
    <mergeCell ref="G12:Q13"/>
    <mergeCell ref="A2:K2"/>
    <mergeCell ref="H9:K9"/>
    <mergeCell ref="H10:K10"/>
    <mergeCell ref="R12:U13"/>
    <mergeCell ref="F4:K4"/>
    <mergeCell ref="H5:K5"/>
    <mergeCell ref="H6:K6"/>
    <mergeCell ref="H7:K7"/>
    <mergeCell ref="H8:K8"/>
  </mergeCells>
  <phoneticPr fontId="14"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F37:F1048576 F15:F29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56</v>
      </c>
    </row>
    <row r="3" spans="1:1">
      <c r="A3" t="s">
        <v>132</v>
      </c>
    </row>
    <row r="4" spans="1:1">
      <c r="A4" t="s">
        <v>222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79018428daba7da6b7df86511930d52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6411d300e754eb637862d3d8d9af221e"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A2CA73-7E7F-4746-8244-5B53CF69DAEA}"/>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2025-10-27T19:47:15Z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