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02CCC383-9508-4A1B-A5DF-2E1308953EAA}" xr6:coauthVersionLast="47" xr6:coauthVersionMax="47" xr10:uidLastSave="{00000000-0000-0000-0000-000000000000}"/>
  <bookViews>
    <workbookView xWindow="-120" yWindow="-120" windowWidth="20730" windowHeight="110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1" l="1"/>
  <c r="AQ25" i="1"/>
  <c r="AQ26" i="1"/>
  <c r="AQ17" i="1"/>
  <c r="AQ16" i="1"/>
  <c r="AQ15" i="1"/>
  <c r="AQ14" i="1"/>
  <c r="AB14" i="1"/>
  <c r="AQ21" i="1"/>
  <c r="AQ27" i="1"/>
  <c r="AQ19" i="1"/>
  <c r="AQ18" i="1"/>
  <c r="AP27" i="1"/>
  <c r="AP26" i="1"/>
  <c r="AP25" i="1"/>
  <c r="AP19" i="1"/>
  <c r="AP17" i="1"/>
  <c r="AR17" i="1" s="1"/>
  <c r="AP16" i="1"/>
  <c r="AR16" i="1" s="1"/>
  <c r="AP15" i="1"/>
  <c r="AR15" i="1" s="1"/>
  <c r="AK15" i="1"/>
  <c r="AM15" i="1" s="1"/>
  <c r="AK25" i="1"/>
  <c r="AM25" i="1" s="1"/>
  <c r="AK26" i="1"/>
  <c r="AM26" i="1" s="1"/>
  <c r="AF26" i="1"/>
  <c r="AH26" i="1" s="1"/>
  <c r="AF25" i="1"/>
  <c r="AH25" i="1" s="1"/>
  <c r="AH28" i="1" s="1"/>
  <c r="AF15" i="1"/>
  <c r="AH15" i="1" s="1"/>
  <c r="AA15" i="1"/>
  <c r="AC15" i="1" s="1"/>
  <c r="AA25" i="1"/>
  <c r="AC25" i="1" s="1"/>
  <c r="AA26" i="1"/>
  <c r="AC26" i="1" s="1"/>
  <c r="AR27" i="1"/>
  <c r="AR26" i="1"/>
  <c r="AR19" i="1"/>
  <c r="W25" i="1"/>
  <c r="W24" i="1"/>
  <c r="AK14" i="1"/>
  <c r="AM14" i="1" s="1"/>
  <c r="V18" i="1"/>
  <c r="X18" i="1" s="1"/>
  <c r="V19" i="1"/>
  <c r="X19" i="1" s="1"/>
  <c r="V16" i="1"/>
  <c r="X16" i="1" s="1"/>
  <c r="V17" i="1"/>
  <c r="X17" i="1" s="1"/>
  <c r="V15" i="1"/>
  <c r="X15" i="1" s="1"/>
  <c r="V26" i="1"/>
  <c r="X26" i="1" s="1"/>
  <c r="V25" i="1"/>
  <c r="X25" i="1" l="1"/>
  <c r="V14" i="1"/>
  <c r="X14" i="1" s="1"/>
  <c r="X20"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1" i="1"/>
  <c r="AR21" i="1" s="1"/>
  <c r="AP14" i="1"/>
  <c r="AR14" i="1" s="1"/>
  <c r="AK21" i="1"/>
  <c r="AM21" i="1" s="1"/>
  <c r="AP24" i="1"/>
  <c r="AP23" i="1"/>
  <c r="AP22" i="1"/>
  <c r="AP18" i="1"/>
  <c r="AR18" i="1" s="1"/>
  <c r="AK27" i="1"/>
  <c r="AM27" i="1" s="1"/>
  <c r="AK24" i="1"/>
  <c r="AL24" i="1" s="1"/>
  <c r="AM24" i="1" s="1"/>
  <c r="AK23" i="1"/>
  <c r="AM23" i="1" s="1"/>
  <c r="AK22" i="1"/>
  <c r="AL22" i="1" s="1"/>
  <c r="AM22" i="1" s="1"/>
  <c r="AK19" i="1"/>
  <c r="AM19" i="1" s="1"/>
  <c r="AK18" i="1"/>
  <c r="AM18" i="1" s="1"/>
  <c r="AK17" i="1"/>
  <c r="AM17" i="1" s="1"/>
  <c r="AK16" i="1"/>
  <c r="AM16" i="1" s="1"/>
  <c r="AM20" i="1" s="1"/>
  <c r="AF27" i="1"/>
  <c r="AH27" i="1" s="1"/>
  <c r="AF24" i="1"/>
  <c r="AH24" i="1" s="1"/>
  <c r="AF23" i="1"/>
  <c r="AF22" i="1"/>
  <c r="AH22" i="1" s="1"/>
  <c r="AF21" i="1"/>
  <c r="AH21" i="1" s="1"/>
  <c r="AF19" i="1"/>
  <c r="AH19" i="1" s="1"/>
  <c r="AF18" i="1"/>
  <c r="AH18" i="1" s="1"/>
  <c r="AF17" i="1"/>
  <c r="AH17" i="1" s="1"/>
  <c r="AF16" i="1"/>
  <c r="AH16" i="1" s="1"/>
  <c r="AF14" i="1"/>
  <c r="AH14" i="1" s="1"/>
  <c r="AH20" i="1" s="1"/>
  <c r="AA27" i="1"/>
  <c r="AC27" i="1" s="1"/>
  <c r="AA24" i="1"/>
  <c r="AB24" i="1" s="1"/>
  <c r="AA23" i="1"/>
  <c r="AC23" i="1" s="1"/>
  <c r="AA22" i="1"/>
  <c r="AB22" i="1" s="1"/>
  <c r="AA21" i="1"/>
  <c r="AC21" i="1" s="1"/>
  <c r="AC28" i="1" s="1"/>
  <c r="AA19" i="1"/>
  <c r="AC19" i="1" s="1"/>
  <c r="AA18" i="1"/>
  <c r="AC18" i="1" s="1"/>
  <c r="AA17" i="1"/>
  <c r="AC17" i="1" s="1"/>
  <c r="AA16" i="1"/>
  <c r="AC16" i="1" s="1"/>
  <c r="AA14" i="1"/>
  <c r="AC14" i="1" s="1"/>
  <c r="AC20" i="1" s="1"/>
  <c r="V27" i="1"/>
  <c r="X27" i="1" s="1"/>
  <c r="V24" i="1"/>
  <c r="X24" i="1" s="1"/>
  <c r="V23" i="1"/>
  <c r="W23" i="1" s="1"/>
  <c r="X23" i="1" s="1"/>
  <c r="V22" i="1"/>
  <c r="X22" i="1" s="1"/>
  <c r="X28" i="1" s="1"/>
  <c r="V21" i="1"/>
  <c r="X21" i="1" s="1"/>
  <c r="AQ22" i="1" l="1"/>
  <c r="AR22" i="1" s="1"/>
  <c r="AC22" i="1"/>
  <c r="AC24" i="1"/>
  <c r="AQ24" i="1"/>
  <c r="AR24" i="1" s="1"/>
  <c r="AQ23" i="1"/>
  <c r="AH23" i="1"/>
  <c r="AR23" i="1"/>
  <c r="AM28" i="1"/>
  <c r="AR20" i="1"/>
  <c r="AB42" i="4"/>
  <c r="X29" i="1"/>
  <c r="AQ42" i="4"/>
  <c r="AH29" i="1"/>
  <c r="AR28" i="1" l="1"/>
  <c r="AR29" i="1"/>
  <c r="AC29" i="1"/>
  <c r="AM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1" authorId="1" shapeId="0" xr:uid="{00000000-0006-0000-0100-000005000000}">
      <text>
        <r>
          <rPr>
            <b/>
            <sz val="9"/>
            <color indexed="81"/>
            <rFont val="Tahoma"/>
            <family val="2"/>
          </rPr>
          <t>Seleccione la política de MIPG asociada a la meta</t>
        </r>
      </text>
    </comment>
    <comment ref="R11" authorId="1" shapeId="0" xr:uid="{00000000-0006-0000-0100-000006000000}">
      <text>
        <r>
          <rPr>
            <b/>
            <sz val="9"/>
            <color indexed="81"/>
            <rFont val="Tahoma"/>
            <family val="2"/>
          </rPr>
          <t>Seleccione el proyecto de inversión que financia o aporta al cumplimiento de la meta. En caso contrario, indique NO APLICA</t>
        </r>
      </text>
    </comment>
    <comment ref="A13" authorId="0" shapeId="0" xr:uid="{00000000-0006-0000-0100-000007000000}">
      <text>
        <r>
          <rPr>
            <b/>
            <sz val="9"/>
            <color indexed="81"/>
            <rFont val="Tahoma"/>
            <family val="2"/>
          </rPr>
          <t>Incluya el número del objetivo estratégico, de acuerdo con lo adoptado en el Plan Estratégico Institucional</t>
        </r>
      </text>
    </comment>
    <comment ref="B13"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3" authorId="0" shapeId="0" xr:uid="{00000000-0006-0000-0100-000009000000}">
      <text>
        <r>
          <rPr>
            <b/>
            <sz val="9"/>
            <color indexed="81"/>
            <rFont val="Tahoma"/>
            <family val="2"/>
          </rPr>
          <t>Escriba el número de la meta, en orden consecutivo</t>
        </r>
      </text>
    </comment>
    <comment ref="D13"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00000000-0006-0000-0100-00000B000000}">
      <text>
        <r>
          <rPr>
            <b/>
            <sz val="9"/>
            <color indexed="81"/>
            <rFont val="Tahoma"/>
            <family val="2"/>
          </rPr>
          <t xml:space="preserve">Seleccione la opción que corresponda
</t>
        </r>
      </text>
    </comment>
    <comment ref="F13" authorId="0" shapeId="0" xr:uid="{00000000-0006-0000-0100-00000C000000}">
      <text>
        <r>
          <rPr>
            <b/>
            <sz val="9"/>
            <color indexed="81"/>
            <rFont val="Tahoma"/>
            <family val="2"/>
          </rPr>
          <t>Indique un nombre corto que refleje lo que pretende medir. 
Ej. Porcentaje de giros acumulados</t>
        </r>
      </text>
    </comment>
    <comment ref="G13"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00000000-0006-0000-0100-000011000000}">
      <text>
        <r>
          <rPr>
            <b/>
            <sz val="9"/>
            <color indexed="81"/>
            <rFont val="Tahoma"/>
            <family val="2"/>
          </rPr>
          <t xml:space="preserve">Indique la magnitud programada para el trimestre. </t>
        </r>
      </text>
    </comment>
    <comment ref="L13" authorId="0" shapeId="0" xr:uid="{00000000-0006-0000-0100-000012000000}">
      <text>
        <r>
          <rPr>
            <b/>
            <sz val="9"/>
            <color indexed="81"/>
            <rFont val="Tahoma"/>
            <family val="2"/>
          </rPr>
          <t xml:space="preserve">Indique la magnitud programada para el trimestre. </t>
        </r>
      </text>
    </comment>
    <comment ref="M13" authorId="0" shapeId="0" xr:uid="{00000000-0006-0000-0100-000013000000}">
      <text>
        <r>
          <rPr>
            <b/>
            <sz val="9"/>
            <color indexed="81"/>
            <rFont val="Tahoma"/>
            <family val="2"/>
          </rPr>
          <t xml:space="preserve">Indique la magnitud programada para el trimestre. </t>
        </r>
      </text>
    </comment>
    <comment ref="N13" authorId="0" shapeId="0" xr:uid="{00000000-0006-0000-0100-000014000000}">
      <text>
        <r>
          <rPr>
            <b/>
            <sz val="9"/>
            <color indexed="81"/>
            <rFont val="Tahoma"/>
            <family val="2"/>
          </rPr>
          <t xml:space="preserve">Indique la magnitud programada para el trimestre. </t>
        </r>
      </text>
    </comment>
    <comment ref="O13" authorId="0" shapeId="0" xr:uid="{00000000-0006-0000-0100-000015000000}">
      <text>
        <r>
          <rPr>
            <b/>
            <sz val="9"/>
            <color indexed="81"/>
            <rFont val="Tahoma"/>
            <family val="2"/>
          </rPr>
          <t>Indique la programación total de la vigencia. 
Debe ser coherente con la meta.</t>
        </r>
      </text>
    </comment>
    <comment ref="P13" authorId="0" shapeId="0" xr:uid="{00000000-0006-0000-0100-000016000000}">
      <text>
        <r>
          <rPr>
            <b/>
            <sz val="9"/>
            <color indexed="81"/>
            <rFont val="Tahoma"/>
            <family val="2"/>
          </rPr>
          <t xml:space="preserve">Indique el tipo de indicador: 
- Eficancia 
- Eficiencia 
- Efectividad </t>
        </r>
      </text>
    </comment>
    <comment ref="S13" authorId="0" shapeId="0" xr:uid="{00000000-0006-0000-0100-000017000000}">
      <text>
        <r>
          <rPr>
            <b/>
            <sz val="9"/>
            <color indexed="81"/>
            <rFont val="Tahoma"/>
            <family val="2"/>
          </rPr>
          <t>Indique la evidencia a presentar del cumplimiento de la meta. Se debe redactar de forma concreta y coherente con la meta</t>
        </r>
      </text>
    </comment>
    <comment ref="T13"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00000000-0006-0000-0100-000019000000}">
      <text>
        <r>
          <rPr>
            <b/>
            <sz val="9"/>
            <color indexed="81"/>
            <rFont val="Tahoma"/>
            <family val="2"/>
          </rPr>
          <t>Indique el área y grupo de trabajo (si se tiene), responsable de cumplir o ejecutar la meta</t>
        </r>
      </text>
    </comment>
    <comment ref="V13" authorId="0" shapeId="0" xr:uid="{00000000-0006-0000-0100-00001A000000}">
      <text>
        <r>
          <rPr>
            <b/>
            <sz val="9"/>
            <color indexed="81"/>
            <rFont val="Tahoma"/>
            <family val="2"/>
          </rPr>
          <t>Indique la magnitud programada</t>
        </r>
      </text>
    </comment>
    <comment ref="W13" authorId="0" shapeId="0" xr:uid="{00000000-0006-0000-0100-00001B000000}">
      <text>
        <r>
          <rPr>
            <b/>
            <sz val="9"/>
            <color indexed="81"/>
            <rFont val="Tahoma"/>
            <family val="2"/>
          </rPr>
          <t>Indique la magnitud ejecutada. Corresponde al resultado de medir el indicador de la meta</t>
        </r>
      </text>
    </comment>
    <comment ref="X13"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100-00001E000000}">
      <text>
        <r>
          <rPr>
            <b/>
            <sz val="9"/>
            <color indexed="81"/>
            <rFont val="Tahoma"/>
            <family val="2"/>
          </rPr>
          <t xml:space="preserve">Indicar el nombre concreto de la evidencia aportada. </t>
        </r>
      </text>
    </comment>
    <comment ref="AA13" authorId="0" shapeId="0" xr:uid="{00000000-0006-0000-0100-00001F000000}">
      <text>
        <r>
          <rPr>
            <b/>
            <sz val="9"/>
            <color indexed="81"/>
            <rFont val="Tahoma"/>
            <family val="2"/>
          </rPr>
          <t>Indique la magnitud programada</t>
        </r>
      </text>
    </comment>
    <comment ref="AB13" authorId="0" shapeId="0" xr:uid="{00000000-0006-0000-0100-000020000000}">
      <text>
        <r>
          <rPr>
            <b/>
            <sz val="9"/>
            <color indexed="81"/>
            <rFont val="Tahoma"/>
            <family val="2"/>
          </rPr>
          <t>Indique la magnitud ejecutada. Corresponde al resultado de medir el indicador de la meta</t>
        </r>
      </text>
    </comment>
    <comment ref="AC13"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100-000023000000}">
      <text>
        <r>
          <rPr>
            <b/>
            <sz val="9"/>
            <color indexed="81"/>
            <rFont val="Tahoma"/>
            <family val="2"/>
          </rPr>
          <t xml:space="preserve">Indicar el nombre concreto de la evidencia aportada. </t>
        </r>
      </text>
    </comment>
    <comment ref="AF13" authorId="0" shapeId="0" xr:uid="{00000000-0006-0000-0100-000024000000}">
      <text>
        <r>
          <rPr>
            <b/>
            <sz val="9"/>
            <color indexed="81"/>
            <rFont val="Tahoma"/>
            <family val="2"/>
          </rPr>
          <t>Indique la magnitud programada</t>
        </r>
      </text>
    </comment>
    <comment ref="AG13" authorId="0" shapeId="0" xr:uid="{00000000-0006-0000-0100-000025000000}">
      <text>
        <r>
          <rPr>
            <b/>
            <sz val="9"/>
            <color indexed="81"/>
            <rFont val="Tahoma"/>
            <family val="2"/>
          </rPr>
          <t>Indique la magnitud ejecutada. Corresponde al resultado de medir el indicador de la meta</t>
        </r>
      </text>
    </comment>
    <comment ref="AH13"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100-000028000000}">
      <text>
        <r>
          <rPr>
            <b/>
            <sz val="9"/>
            <color indexed="81"/>
            <rFont val="Tahoma"/>
            <family val="2"/>
          </rPr>
          <t xml:space="preserve">Indicar el nombre concreto de la evidencia aportada. </t>
        </r>
      </text>
    </comment>
    <comment ref="AK13" authorId="0" shapeId="0" xr:uid="{00000000-0006-0000-0100-000029000000}">
      <text>
        <r>
          <rPr>
            <b/>
            <sz val="9"/>
            <color indexed="81"/>
            <rFont val="Tahoma"/>
            <family val="2"/>
          </rPr>
          <t>Indique la magnitud programada</t>
        </r>
      </text>
    </comment>
    <comment ref="AL13" authorId="0" shapeId="0" xr:uid="{00000000-0006-0000-0100-00002A000000}">
      <text>
        <r>
          <rPr>
            <b/>
            <sz val="9"/>
            <color indexed="81"/>
            <rFont val="Tahoma"/>
            <family val="2"/>
          </rPr>
          <t>Indique la magnitud ejecutada. Corresponde al resultado de medir el indicador de la meta</t>
        </r>
      </text>
    </comment>
    <comment ref="AM13"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100-00002D000000}">
      <text>
        <r>
          <rPr>
            <b/>
            <sz val="9"/>
            <color indexed="81"/>
            <rFont val="Tahoma"/>
            <family val="2"/>
          </rPr>
          <t xml:space="preserve">Indicar el nombre concreto de la evidencia aportada. </t>
        </r>
      </text>
    </comment>
    <comment ref="AP13" authorId="0" shapeId="0" xr:uid="{00000000-0006-0000-0100-00002E000000}">
      <text>
        <r>
          <rPr>
            <b/>
            <sz val="9"/>
            <color indexed="81"/>
            <rFont val="Tahoma"/>
            <family val="2"/>
          </rPr>
          <t>Indique la magnitud total programada para la vigencia</t>
        </r>
      </text>
    </comment>
    <comment ref="AQ13" authorId="0" shapeId="0" xr:uid="{00000000-0006-0000-0100-00002F000000}">
      <text>
        <r>
          <rPr>
            <b/>
            <sz val="9"/>
            <color indexed="81"/>
            <rFont val="Tahoma"/>
            <family val="2"/>
          </rPr>
          <t xml:space="preserve">Indique la magnitud ejecutada acumulada para la vigencia </t>
        </r>
      </text>
    </comment>
    <comment ref="AR13"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100-000031000000}">
      <text>
        <r>
          <rPr>
            <b/>
            <sz val="9"/>
            <color indexed="81"/>
            <rFont val="Tahoma"/>
            <family val="2"/>
          </rPr>
          <t>Es la descripción detallada de los avances y logros obtenidos con la ejecución de la meta acumulados para la vigencia</t>
        </r>
      </text>
    </comment>
    <comment ref="D14"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4"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8"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19"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19"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20" authorId="0" shapeId="0" xr:uid="{00000000-0006-0000-0100-000032000000}">
      <text>
        <r>
          <rPr>
            <b/>
            <sz val="9"/>
            <color indexed="81"/>
            <rFont val="Tahoma"/>
            <family val="2"/>
          </rPr>
          <t>Promedio obtenido para el periodo x 80%</t>
        </r>
      </text>
    </comment>
    <comment ref="O22"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2"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8" authorId="0" shapeId="0" xr:uid="{00000000-0006-0000-0100-000033000000}">
      <text>
        <r>
          <rPr>
            <b/>
            <sz val="9"/>
            <color indexed="81"/>
            <rFont val="Tahoma"/>
            <family val="2"/>
          </rPr>
          <t>Promedio obtenido en las metas transversales para el periodo x 20%</t>
        </r>
      </text>
    </comment>
    <comment ref="D29"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<sst xmlns="http://schemas.openxmlformats.org/spreadsheetml/2006/main" count="490" uniqueCount="254">
  <si>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</si>
  <si>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</si>
  <si>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</si>
  <si>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</si>
  <si>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</si>
  <si>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</si>
  <si>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</si>
  <si>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</si>
  <si>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</si>
  <si>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</si>
  <si>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</si>
  <si>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</si>
  <si>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</si>
  <si>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</si>
  <si>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</si>
  <si>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</si>
  <si>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</si>
  <si>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</si>
  <si>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</si>
  <si>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</si>
  <si>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</si>
  <si>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</si>
  <si>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</si>
  <si>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</si>
  <si>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</si>
  <si>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</si>
  <si>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</si>
  <si>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</si>
  <si>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</si>
  <si>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</si>
  <si>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</si>
  <si>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</si>
  <si>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</si>
  <si>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</si>
  <si>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</si>
  <si>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</si>
  <si>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</si>
  <si>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</si>
  <si>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</si>
  <si>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</si>
  <si>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ESTRATÉGICAS</t>
    </r>
  </si>
  <si>
    <r>
      <rPr>
        <b/>
        <sz val="11"/>
        <color rgb="FF000000"/>
        <rFont val="Calibri Light"/>
      </rPr>
      <t xml:space="preserve">Código: </t>
    </r>
    <r>
      <rPr>
        <sz val="11"/>
        <color rgb="FF000000"/>
        <rFont val="Calibri Light"/>
      </rPr>
      <t xml:space="preserve">PLE-PIN-F017
</t>
    </r>
    <r>
      <rPr>
        <b/>
        <sz val="11"/>
        <color rgb="FF000000"/>
        <rFont val="Calibri Light"/>
      </rPr>
      <t>Versión: 7
Vigencia: 21 de enero de 2025 
Caso HOLA: 113317</t>
    </r>
  </si>
  <si>
    <t>VIGENCIA DE LA PLANEACIÓN 2025</t>
  </si>
  <si>
    <t xml:space="preserve">Dirección de Relaciones Políticas </t>
  </si>
  <si>
    <t>CONTROL DE CAMBIOS</t>
  </si>
  <si>
    <t>VERSIÓN</t>
  </si>
  <si>
    <t>28 de enero de 2025</t>
  </si>
  <si>
    <r>
      <t xml:space="preserve">Publicación del plan de gestión aprobado. Caso HOLA: </t>
    </r>
    <r>
      <rPr>
        <b/>
        <sz val="11"/>
        <color theme="1"/>
        <rFont val="Calibri Light"/>
        <family val="2"/>
        <scheme val="major"/>
      </rPr>
      <t>116038</t>
    </r>
  </si>
  <si>
    <t>16 de abril de 2025</t>
  </si>
  <si>
    <t>Para el primer trimestre de la vigencia 2025, el Plan de Gestión del proceso Relaciones Estrategicas  alcanzó un nivel de desempeño del 76,67% y 24,17% acumulado para la vigencia.</t>
  </si>
  <si>
    <t>16 de julio de 2025</t>
  </si>
  <si>
    <t>Para el II trimestre de la vigencia 2025, el Plan de Gestión del proceso Relaciones Estrategicas  alcanzó un nivel de desempeño del 52,52% y 31,45% acumulado para la vigencia.</t>
  </si>
  <si>
    <t>16 de octubre de 2025</t>
  </si>
  <si>
    <t>Para el III trimestre de la vigencia 2025, el Plan de Gestión del proceso Relaciones Estrategicas  alcanzó un nivel de desempeño del 60,00% y 38,95%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</si>
  <si>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</si>
  <si>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</si>
  <si>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</si>
  <si>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</si>
  <si>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</si>
  <si>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</si>
  <si>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</si>
  <si>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</si>
  <si>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</si>
  <si>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</si>
  <si>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</si>
  <si>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</si>
  <si>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</si>
  <si>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</si>
  <si>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</si>
  <si>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</si>
  <si>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</si>
  <si>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</si>
  <si>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</si>
  <si>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</si>
  <si>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</si>
  <si>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</si>
  <si>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ASUNTOS NORMATIVOS: Para el primer trimestre de la vigencia 2025 se radicaron 91 posiciones unificadas de la Administración Distrital para primer debate  y 2 para segundo debate; se llevaron a cabo 41 mesas de trabajo; se emitieron 1.491 solicitudes de comentarios para primer debate y 250 solicitudes para segundo debate.
CONGRESO DE LA REPÚBLICA: Durante el Primer trimestre del 2025 se realizó una revisión completa a todos los Proyectos de Ley radicados en Cámara y Senado, elaborando un documento que incluye el listado de todos los Proyectos que posiblemente tienen impacto en el Distrito Capital. Se enviaron treinta y siete (37) solicitudes de comentarios a entidades distritales y se enviaron  trece (13) observaciones distritales a proyectos de ley y/o acto legislativo. De la misma manera, se socializaron las páginas del Senado y la Cámara de Representantes con los enlaces de cada Secretaría para que conforme a sus conocimientos y competencias especificas  informen si algún proyecto adicional requiere priorización.   Adicionalmente, se tramitaron siete (07) invitaciones del Congreso de la República a audiencias públicas y/o proposiciones de control político.
CONTROL POLÍTICO - CONCEJO DE BOGOTÁ, D.C.
Se realizó el 100% de los trámites con el Concejo de Bogotá: Durante el primer trimestre del 2024, se cumplió con el trámite, gestión y seguimiento a la respuesta oportuna de 202 proposiciones en las que fue citado el Secretario Distrital de Gobierno por el Concejo de Bogotá. Así mismo, El Secretario Distrital de Gobierno fue citado a (28) debates de control político de (42) proposiciones programadas, en las cuales la entidad tenía competencia en (28) proposiciones. Se gestionaron las presentaciones y documentos que sirvieron como insumos para los debates. </t>
  </si>
  <si>
    <t>ASUNTOS NORMATIVOS: Registro en excel de las gestiones realizadas.
CONGRESO DE LA REPÚBLICA: Se realiza una matriz que reposa en las carpetas compartidas de one drive de la DRP.
CONTROL POLÍTICO - CONCEJO DE BOGOTÁ, D.C Reporte de proposiciones y debates. Las evidencias reposan en medio físico y magnético (carpetas compartidas de One Drive de la DRP) y datos en la herramienta HESMAP.</t>
  </si>
  <si>
    <t>ASUNTOS NORMATIVOS:  Para el segundo trimestre de la vigencia 2025 se generó respuesta final a 129 proposiciones.
CONTROL POLÍTICO - CONCEJO DE BOGOTÁ, D.C.
Se realizó el 100% de los trámites con el Concejo de Bogotá: Durante el primer trimestre del 2024, se cumplió con el trámite, gestión y seguimiento a la respuesta oportuna de 110 proposiciones en las que fue citado el Secretario Distrital de Gobierno por el Concejo de Bogotá. Así mismo, el Secretario Distrital de Gobierno fue citado a 56 debates de control político. Se gestionaron las presentaciones y documentos que sirvieron como insumos para los debates.
CONGRESO DE LA REPÚBLICA:  Durante el segundo trimestre del 2025 se realizó una revisión completa a todos los Proyectos de Ley radicados en Cámara y Senado, elaborando un documento que incluye el listado de todos los Proyectos que posiblemente tienen impacto en el Distrito Capital. Se priorizaron 53 proyectos y de enviaron 22 observaciones al Congreso de la República. El documento mencionado fue socializado con los enlaces de cada Secretaría para que conforme a sus conocimientos y competencias especificas realicen una verificación  e informen de los que requieren priorización.  Asi mismo, se realizo la verificacion de los proyectos archivados, sancionados y los Proyectos que continuan vigentes. Adicionalmente, en el segundo trimenestre se tramitaron 11 invitaciones a audiencias públicas y/o de control político del Congreso de la Reública</t>
  </si>
  <si>
    <t>ASUNTOS NORMATIVOS: Reporte genetrado por el sistema de información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</si>
  <si>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 xml:space="preserve">
ASUNTOS NORMATIVOS:  Para el tercer trimestre de la vigencia 2025 se radicaron 69 posiciones unificadas de la Administración Distrital para primer debate  y 28 para segundo debate; se llevaron a cabo 10 mesas de trabajo; se emitieron 1.1.481 solicitudes de comentarios para primer debate y 304 solicitudes para segundo debate.
CONTROL POLÍTICO - CONCEJO DE BOGOTÁ, D.C. 
Se realizó el 100% de los trámites con el Concejo de Bogotá: Durante el Tercer  trimestre del 2025, se cumplió con el trámite, gestión y seguimiento a la respuesta oportuna de (139) proposiciones en las que fue citado el Secretario Distrital de Gobierno por el Concejo de Bogotá. Así mismo, El Secretario Distrital de Gobierno fue citado a (30) debates de control político de (61) proposiciones programadas, en las cuales la entidad tenía competencia en (48) proposiciones. Se gestionaron las presentaciones y documentos que sirvieron como insumos para los debates. 
CONGRESO DE LA REPÚBLICA: Durante el tercer trimestre de 2025, la Dirección de Relaciones Políticas adelantó un seguimiento detallado a los Proyectos de Ley en trámite en Cámara y Senado, consolidando un documento con aquellos que tienen incidencia directa en el Distrito Capital. Dicho documento fue socializado con los enlaces de las diferentes entidades distritales para que, de acuerdo con sus conocimientos técnicos y competencias específicas, identificaran los proyectos que requieren atención prioritaria. Adicionalmente, se verificó el estado de las iniciativas legislativas archivadas, sancionadas y las que continúan en curso, lo cual permitió contar con información actualizada para la toma de decisiones y la coordinación con las entidades competentes.   En este periodo se gestionaron 8 invitaciones a audiencias públicas y/o de control político realizadas por el Congreso de la República, asegurando la participación de la Administración Distrital en escenarios de discusión legislativa y de control. Este acompañamiento no solo fortaleció la representación institucional en el ámbito nacional, sino que también permitió visibilizar las posiciones del Distrito frente a temas de impacto social, económico y territorial. De esta manera, la Dirección garantizó el cumplimiento del Decreto 006 de 2009, aportando a la transparencia en la gestión pública, a la defensa de los intereses del Distrito Capital y a la consolidación de un canal efectivo de interlocución con el poder legislativo.
</t>
  </si>
  <si>
    <t>ASUNTOS NORMATIVOS: Las evidencias se encuentran el one drive y registadas el Sistema de Informacipon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</si>
  <si>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Se alcanzó un avance de 75,00% sobre el programado de la vigencia.</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</si>
  <si>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</si>
  <si>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</si>
  <si>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</si>
  <si>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</si>
  <si>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</si>
  <si>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</si>
  <si>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</si>
  <si>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 xml:space="preserve">Para el I trimestre se atendieron 694 mesas de gestión territorial convocadas por actores políticos tales como: Concejales , congresistas o ediles. </t>
  </si>
  <si>
    <t>Registro en excel de las mesas de gestión territorial atendidas</t>
  </si>
  <si>
    <t>Sin reporte</t>
  </si>
  <si>
    <t>Sin soporte.</t>
  </si>
  <si>
    <t>Mesas de Gestión Territorial:
Durante el III trimestre de la vigencia 2025, se realizó la atención y convocatoria de las Mesas de Gestión Territorial citadas por los diferentes actores políticos —Congreso de la República, Juntas Administradoras Locales (JAL) y Concejo de Bogotá—. En total, se atendieron 1.034 mesas, distribuidas de la siguiente manera: 341 en julio, 316 en agosto y 377 en septiembre.</t>
  </si>
  <si>
    <t xml:space="preserve">REPORTE MESAS DE GESTIÓN TERRITORIAL: Se realiza una matriz que reposa en las carpetas compartidas de one drive de la DRP de acuerdo al mes. </t>
  </si>
  <si>
    <t>Se alcanzó un avance de 37,50% sobre el programado de la vigencia.</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</si>
  <si>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</si>
  <si>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</si>
  <si>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</si>
  <si>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</si>
  <si>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</si>
  <si>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</si>
  <si>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</si>
  <si>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Para el primer trimestre de 2025, se han ejecutado  procesos y acciones previas a realizar,  para adelantar los compromisos electorales 2025-2026.  Elecciones de Consejos  Locales de  Juventudes,   Elecciones de Consulta de Partidos, Elecciones de Congreso, Elecciones de Presidencia y Vicepresidencia  (primera y segunda vuelta  y las gestiones propias para adelantar los procesos contractuales de acuerdo al listado de necesidades de la Registraduria Distrital del Estado Civil) en cada reunion se rfealiozan actas,  se convocan mediente email a todos los partidos politicos, entidades distritales y nacionales, convovandolos  a las sesiones de Instalacion del Comité Organizador de las Elecciones de Consejos de  Juventud y La Comision para la Coordinacion de las Garantias electorales.</t>
  </si>
  <si>
    <t xml:space="preserve">acta de reunión </t>
  </si>
  <si>
    <t>Para el segundo trimestre del 2025, desde Asuntos Electorales se han ejecutado los procesos y las acciones previas a realizar las eleccionesde los Consejos Locales de Juventud, Congreso y Presidencia, para esto se han realizado las instalaciones del Comité Organizador de las Elecciones de los Consejos Locales de Juventud (7 de abril) y la instalación de la  Comisión para la Coordinación de las Garantías Electorales (8 de abril) en donde se hace el seguimiento y la coordinación de las elecciones de las elecciones de congreso de la República presidencia y vicepresidencia; donde todas y cada una de las entidades que hacen parte de este proceso electoral se han hecho presentes incluyendo a los alcaldes locales, los referentes de juventud y los partidos y movimientos políticos, con personería jurídica.  Así también se adelantó el Comité Técnico Electoral en Seguridad, atendiendo las alertas tempranas emitidas por la Defensoría del Pueblo para establecer, las rutas de atención y coordinación con entidades como la UNP e ICBF, el 19 de junio se realizó la Segunda Reunión de Comité Organizador de las Elecciones de los Consejos Locales de Juventud.    Para garantizar la participación de los candidatos y electores que se encuentran  en el rango  de edad de los 14 a los 28 años de edad, por lo que la Secretaria Distrital de Educación y La Registraduría Distrital tienen agendas conjuntas para realizar las capacitaciones en los colegios.  A la fecha se están coordinando actividades de impacto, para dar a conocer en toda la ciudad, el proceso electoral de CLJ para que participen y sea un evento exitoso, concurrido y garanticemos  la democracia, la participación y  transparencia.  Y en cuanto a los procesos de contratación que debemos adelantar para sacar adelante la entrega de los insumos requeridos por la Registraduría Distrital se dará inicio a ello desde el mes de Julio.</t>
  </si>
  <si>
    <t xml:space="preserve">1- Acta de Instalacion del Comite Organizador de las Elecciones de los Consejos Locales de Juventud. </t>
  </si>
  <si>
    <t xml:space="preserve">Para el tercer trimestre del 2025, desde Asuntos Electorales se han ejecutado los procesos y las acciones previas a realizar las elecciones de los Consejos Locales de Juventud, Congreso y Presidencia, para esto se han realizado:
En el mes de julio:  Se realizan reuniones conjuntas con la Registraduría Distrital para hacer el seguimiento a los  proceso contractuales que se requieren para  hacer la entrega de los insumos y elementos electorales solicitados por la Registraduría Distrital para el proceso  CLJ, y para ello se realizan las reuniones al interior de la entidad con la Dirección de Relaciones Políticas, la Dirección de Tecnología de la Información, La Dirección de Contratación.                                                                                               
Para garantizar la información en el proceso electoral, en especial a los candidatos de los Consejos Locales de Juventud, se envía la solicitud a la unidad nacional de protección UNP, al área encargada de las elecciones de los CLJ, solicitud de la ruta de atención de la UNP para las elecciones de los consejos locales de juventud.                                                                                                                                       
Se realizó en la Registraduría Distrital, donde asistieron la Registradora,  el Director de Relaciones Políticas para programar la  realización de la Mesa Multipartidista,  donde se invitaran a todos los Partidos Políticos para lograr el máximo asistencia,  se dio a conocer la resolución en donde establece que los jóvenes pueden votar en cualquier puesto de votación y se acuerda darla a conocer en la mesa multipartidista,  se solicitó hacer reunión con la secretaría de educación para realizar ferias de recolección de firmas,  se solicitó realizar reunión con el IDRD ya que están solicitando unos permisos adicionales a los que siempre se han manejado siempre, así también en nueva reunión estuvimos con la Secretaria de Educación  para reunión revisar el tema de designación de jurados.
En el mes de agosto:   Se continua las reuniones interadministrativas para acordar tareas con el área de participación de la secretaria para lograr maximizar el trabajo, la participación de los jóvenes eligiendo a sus candidatos a los CLJ quedan compromisos de informes y propuestas entre la secretaria de educación y la registraduría.
En reunión virtual, con carácter de urgencia con la Registradora Distrital, se convoca a la Personería de Bogotá, y se abordan los siguientes temas 1. Sorteos de ubicación en los tarjetones, pre-conteo y digitalización en el día D, transporte pliegos electorales, acto administrativo de puestos de votación, convocatoria de reunión con carácter de urgencia para el día lunes 11 de agosto.
Se realizó en modalidad presencial el Comité Técnico Electoral de Transportes con los enlaces de cada una de las Entidades del Distrito para hacer la coordinación de la logística de manera conjunta con la Registraduría Distrital del Estado Civil, esta se realizó en la Personería de Bogotá
En el mes de septiembre: Se realiza el Comité Técnico Electoral de Seguridad,  a todas las entidades que tienen compromiso y responsabilidad frente al tema para tratar la solicitud que hace la Secretaría de Educación en el acompañamiento a los jóvenes estudiantes candidatos a los diferentes escenarios públicos para promover sus propuestas y la entrega del informe del posible caso de amenaza u hostigamiento a dos jóvenes de Usaquén como candidatos al consejo local de juventud.
Se realiza la tercera y última reunión del Comité Organizador Distrital de las Elecciones de los Consejos Locales de Juventud. Se realiza en la Cinemateca Distrital en el auditorio Sala Capital con una asistencia de 140 personas. </t>
  </si>
  <si>
    <t>El acta del Comité técnico (está en proceso de firma)
-Link de reuniones grabadas
-Registros de asistencia a los eventos y reuniones 
- Acta 3er Comité Organizador</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</si>
  <si>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</si>
  <si>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</si>
  <si>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</si>
  <si>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</si>
  <si>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</si>
  <si>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</si>
  <si>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</si>
  <si>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 xml:space="preserve">Meta no reportada </t>
  </si>
  <si>
    <t xml:space="preserve">No reporto ejecucion la dependencia aunque se reitero la solicitud </t>
  </si>
  <si>
    <t>Se alcanzó un avance de 0,00% sobre el programado de la vigencia.</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</si>
  <si>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</si>
  <si>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</si>
  <si>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</si>
  <si>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</si>
  <si>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</si>
  <si>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</si>
  <si>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</si>
  <si>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</si>
  <si>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</si>
  <si>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No Programada</t>
  </si>
  <si>
    <t>Se finalizó el documento "Puente entre la democracia y los consensos: Análisis del proceso de aprobación del Plan Distrital de Desarrollo 2024-2027", de acuerdo con lo esperado. El documento fue oportunamente publicado en el sitio web del Observatorio de Asuntos Políticos y en Inventario Bogotá, según lo requerido.</t>
  </si>
  <si>
    <t>PDF correspondiente al documento "Puente entre la democracia y los consensos: Análisis del proceso de aprobación del Plan Distrital de Desarrollo 2024-2027".</t>
  </si>
  <si>
    <t>Meta no programada</t>
  </si>
  <si>
    <t xml:space="preserve">Meta no programada </t>
  </si>
  <si>
    <t>Se alcanzó un avance de 33,33% sobre el programado de la vigencia.</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</si>
  <si>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</si>
  <si>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</si>
  <si>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</si>
  <si>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</si>
  <si>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</si>
  <si>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</si>
  <si>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</si>
  <si>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</si>
  <si>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Se comenzó el desarrollo de cuatro tableros (Derechos de Petición, Control Político, Gestión Territorial y Asuntos Normativos) con la prooducción de diagnóstico del proceso, necesidades de información e inventarios de existencia y brechas de información. Pero no se logró finalizar al menos uno de los tableros. Se requiere presentar el total de la meta anual para el segundo semestre de este año.</t>
  </si>
  <si>
    <t>Cuatro (4) conjuntos de documentos que comprenden las etapas preliminares del desarrollo de los tableros de control y que comprenden acta de inicio (formalización de objetivos, alcance y metodología), matriz de stakeholders y el mapa de procesos (alineación de actores y flujos de trabajo), inventario de fuentes y variables (orígenes de datos, volumen y brechas) y resumen de entrevistas e insights de usuarios (necesidades y expectativas). Esto se presenta para los tableros de Derechos de Petición, Control Político, Gestión Territorial y Asuntos Normativos.</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</si>
  <si>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</si>
  <si>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</si>
  <si>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</si>
  <si>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</si>
  <si>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</si>
  <si>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</si>
  <si>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</si>
  <si>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</si>
  <si>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</si>
  <si>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</si>
  <si>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</si>
  <si>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</si>
  <si>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</si>
  <si>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</si>
  <si>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</si>
  <si>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Dirección de Relaciones Políticas: calificación 64%
Reporte consumo de papel: Información al día con corte a 30 de mayo de 2025.
Impresiones: Presenta un incremento en las impresiones del 135 % en comparación con el periodo enero-mayo 2024.
Participación en actividades: participación promedio tres personas
Circular 26:de 40 personas de la dependencia participó 1 persona.
Economía circular:de 40 personas de la dependencia no participó nunguna.
Semana ambiental:de 40 personas de la dependencia participaron 8 personas.
Campaña puesto a puesto: reciben puntuación máxima por su participación.
Adopta tu punto ecológico: En las inspecciones efectuados el 06 de mayo y 13 de junio se identificó mezcla en dos de tres contenedores y en los tres contenedores respectivamente.
Socialización Sistema de Gestión Ambiental: de 40 personas de la dependencia participaron 24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</si>
  <si>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</si>
  <si>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Se alcanzó un avance de 40,18%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</si>
  <si>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</si>
  <si>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</si>
  <si>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</si>
  <si>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</si>
  <si>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</si>
  <si>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</si>
  <si>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</si>
  <si>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</si>
  <si>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</si>
  <si>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</si>
  <si>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en un 50% de lo programado para el periodo </t>
  </si>
  <si>
    <t>Reporte de actualizacion documental y Listado maestro de documentos</t>
  </si>
  <si>
    <t>Se alcanzó un avance de 50,00%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</si>
  <si>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</si>
  <si>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</si>
  <si>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</si>
  <si>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</si>
  <si>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</si>
  <si>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</si>
  <si>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</si>
  <si>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</si>
  <si>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</si>
  <si>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</si>
  <si>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</si>
  <si>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</si>
  <si>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</si>
  <si>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</si>
  <si>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</si>
  <si>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</si>
  <si>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al 100% de la meta establecida para el periodo  </t>
  </si>
  <si>
    <t>Segun respuesta de requerimientos ciudadanos Radicado No. 20254600138593
Fecha: 07-04-2025</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</si>
  <si>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</si>
  <si>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</si>
  <si>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</si>
  <si>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</si>
  <si>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</si>
  <si>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</si>
  <si>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</si>
  <si>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</si>
  <si>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respuesta de requerimientos ciudadanos Radicado No. 20254600138593
Fecha: 07-04-2026</t>
  </si>
  <si>
    <t>DRP: Se gestionó oportunamente 0 de 0 solicitudes registradas.</t>
  </si>
  <si>
    <t>Reporte realizado por la SGI-SAC el día 08-07-2025 a traves de memorando 20254600258433.</t>
  </si>
  <si>
    <t>Segun reporte de requerimientos ciudadanos de la Oficina de atencion al ciudadano</t>
  </si>
  <si>
    <t>Radicado No. 20254600383923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</si>
  <si>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</si>
  <si>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</si>
  <si>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</si>
  <si>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</si>
  <si>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</si>
  <si>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</si>
  <si>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</si>
  <si>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DRPS: Seguridad de la información les realizó observaciones, no entregaron la matriz de activos.</t>
  </si>
  <si>
    <t xml:space="preserve">Reporte realizado por la DTI el día 02-07-2025 a traves de memorando </t>
  </si>
  <si>
    <t>Fecha: 07-1</t>
  </si>
  <si>
    <t>Se alcanzó un avance de 70,00% sobre el programado de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</si>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</sst>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8"/>
      <name val="Calibri"/>
      <family val="2"/>
      <scheme val="minor"/>
    </font>
    <font>
      <sz val="11"/>
      <color theme="8" tint="-0.249977111117893"/>
      <name val="Calibri Light"/>
      <family val="2"/>
      <scheme val="major"/>
    </font>
    <font>
      <b/>
      <sz val="11"/>
      <color rgb="FF000000"/>
      <name val="Calibri Light"/>
    </font>
    <font>
      <sz val="11"/>
      <color rgb="FF0070C0"/>
      <name val="Calibri Light"/>
      <family val="2"/>
    </font>
    <font>
      <b/>
      <sz val="11"/>
      <color rgb="FF0070C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0" fontId="20" fillId="0" borderId="1" xfId="0" applyFont="1" applyBorder="1" applyAlignment="1">
      <alignment horizontal="justify" vertical="center" wrapText="1"/>
    </xf>
    <xf numFmtId="0" fontId="3"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0" fontId="5" fillId="0" borderId="1" xfId="0" applyFont="1" applyBorder="1" applyAlignment="1">
      <alignment horizontal="right"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9" fontId="5" fillId="9" borderId="1" xfId="0" applyNumberFormat="1" applyFont="1" applyFill="1" applyBorder="1" applyAlignment="1" applyProtection="1">
      <alignment horizontal="right" vertical="center" wrapText="1"/>
      <protection locked="0"/>
    </xf>
    <xf numFmtId="9" fontId="5" fillId="9" borderId="1" xfId="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5"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164" fontId="18" fillId="0" borderId="1" xfId="0" applyNumberFormat="1" applyFont="1" applyBorder="1" applyAlignment="1">
      <alignment horizontal="right" vertical="center" wrapText="1"/>
    </xf>
    <xf numFmtId="9" fontId="1" fillId="0" borderId="1" xfId="1" applyFont="1" applyFill="1" applyBorder="1" applyAlignment="1">
      <alignment horizontal="justify" vertical="center" wrapText="1"/>
    </xf>
    <xf numFmtId="0" fontId="1" fillId="0" borderId="1" xfId="0" applyFont="1" applyBorder="1" applyAlignment="1">
      <alignment horizontal="justify" vertical="top"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6" fillId="9" borderId="1" xfId="0" applyFont="1" applyFill="1" applyBorder="1" applyAlignment="1">
      <alignment vertical="center" wrapText="1"/>
    </xf>
    <xf numFmtId="9" fontId="1" fillId="2"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horizontal="justify" vertical="center" wrapText="1"/>
    </xf>
    <xf numFmtId="0" fontId="1" fillId="0" borderId="14" xfId="0" applyFont="1" applyBorder="1" applyAlignment="1">
      <alignment horizontal="left" vertical="center" wrapText="1"/>
    </xf>
    <xf numFmtId="0" fontId="18" fillId="9" borderId="1"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4-11-05T19:58:48.37" personId="{CD4BB7E1-05E1-42FE-908C-3DAA9B14D804}" id="{FEC59DCB-B253-4972-A061-52D57B5DE348}">
    <text>Recomiendo no incluir derechos de petición acá , toda vez que ese indicador se medirá  en la meta transversal No 7</text>
  </threadedComment>
  <threadedComment ref="D14" dT="2024-11-06T15:52:11.83" personId="{4B97C7B2-4A43-48C0-B194-848207432908}" id="{50DF3C54-89F6-4FC2-8B21-576B03DA12AD}" parentId="{FEC59DCB-B253-4972-A061-52D57B5DE348}">
    <text>Sugerencia acogida</text>
  </threadedComment>
  <threadedComment ref="S14"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4" dT="2024-11-06T15:52:00.17" personId="{4B97C7B2-4A43-48C0-B194-848207432908}" id="{3E98F4DD-D8A3-4EC4-84A6-C2C90E9802EA}" parentId="{FB06B14A-33CC-4621-A674-C5222A4D9515}">
    <text>Sugerencia acogida</text>
  </threadedComment>
  <threadedComment ref="S18" dT="2024-11-05T20:26:12.88" personId="{CD4BB7E1-05E1-42FE-908C-3DAA9B14D804}" id="{02E622FC-E1D9-4547-9D35-10C97356B1E0}">
    <text xml:space="preserve">Definir con claridad el tipo de documento y alguna características que pueda ser el resultado de una investigación  </text>
  </threadedComment>
  <threadedComment ref="S18" dT="2024-11-06T15:53:25.88" personId="{4B97C7B2-4A43-48C0-B194-848207432908}" id="{BCDF5BB6-79C7-4975-8796-9E5A5FE85F92}" parentId="{02E622FC-E1D9-4547-9D35-10C97356B1E0}">
    <text xml:space="preserve">Se ajusta </text>
  </threadedComment>
  <threadedComment ref="I19" dT="2024-11-05T20:32:46.15" personId="{CD4BB7E1-05E1-42FE-908C-3DAA9B14D804}" id="{DCE46B85-F6FE-4B8B-A06D-FC78C0D41E70}">
    <text xml:space="preserve">Sugiero que la meta sea de suma para que complete los dos tableros </text>
  </threadedComment>
  <threadedComment ref="I19" dT="2024-11-06T15:55:16.05" personId="{4B97C7B2-4A43-48C0-B194-848207432908}" id="{031E3ADF-84AD-44B5-9ADE-B7BB60E67870}" parentId="{DCE46B85-F6FE-4B8B-A06D-FC78C0D41E70}">
    <text>Se modifica</text>
  </threadedComment>
  <threadedComment ref="S19" dT="2024-11-05T20:30:53.21" personId="{CD4BB7E1-05E1-42FE-908C-3DAA9B14D804}" id="{02033064-A42C-4736-9A0D-2DD69B8E083D}">
    <text xml:space="preserve">Definir el tipo de tablero  </text>
  </threadedComment>
  <threadedComment ref="S19" dT="2024-11-06T15:54:02.11" personId="{4B97C7B2-4A43-48C0-B194-848207432908}" id="{546DD398-0AE6-4105-B9B7-46E658842C0B}" parentId="{02033064-A42C-4736-9A0D-2DD69B8E083D}">
    <text>Se ajusta de acuerdo a sugerencia</text>
  </threadedComment>
  <threadedComment ref="O22" dT="2024-11-06T15:56:14.53" personId="{4B97C7B2-4A43-48C0-B194-848207432908}" id="{3372D8F6-A9CD-44F9-96CA-6B6F1227EF5C}">
    <text xml:space="preserve">Para la vigencia  2025 no se tiene programada actualizar documentos del proceso </text>
  </threadedComment>
  <threadedComment ref="W22"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147" t="s">
        <v>0</v>
      </c>
      <c r="B1" s="148"/>
      <c r="C1" s="148"/>
      <c r="D1" s="148"/>
      <c r="E1" s="148"/>
      <c r="F1" s="148"/>
      <c r="G1" s="148"/>
      <c r="H1" s="148"/>
      <c r="I1" s="148"/>
      <c r="J1" s="148"/>
      <c r="K1" s="148"/>
      <c r="L1" s="148"/>
      <c r="M1" s="149" t="s">
        <v>1</v>
      </c>
      <c r="N1" s="149"/>
      <c r="O1" s="149"/>
      <c r="P1" s="149"/>
      <c r="Q1" s="149"/>
    </row>
    <row r="2" spans="1:44" s="44" customFormat="1" ht="23.45" customHeight="1">
      <c r="A2" s="150" t="s">
        <v>2</v>
      </c>
      <c r="B2" s="151"/>
      <c r="C2" s="151"/>
      <c r="D2" s="151"/>
      <c r="E2" s="151"/>
      <c r="F2" s="151"/>
      <c r="G2" s="151"/>
      <c r="H2" s="151"/>
      <c r="I2" s="151"/>
      <c r="J2" s="151"/>
      <c r="K2" s="151"/>
      <c r="L2" s="151"/>
      <c r="M2" s="43"/>
      <c r="N2" s="43"/>
      <c r="O2" s="43"/>
      <c r="P2" s="43"/>
      <c r="Q2" s="43"/>
    </row>
    <row r="3" spans="1:44" s="42" customFormat="1"/>
    <row r="4" spans="1:44" s="42" customFormat="1" ht="29.1" customHeight="1">
      <c r="A4" s="136" t="s">
        <v>3</v>
      </c>
      <c r="B4" s="136"/>
      <c r="C4" s="136"/>
      <c r="D4" s="136"/>
      <c r="E4" s="48"/>
      <c r="F4" s="48"/>
      <c r="G4" s="48"/>
      <c r="H4" s="152"/>
      <c r="I4" s="152"/>
      <c r="J4" s="152"/>
      <c r="K4" s="152"/>
      <c r="L4" s="153"/>
    </row>
    <row r="5" spans="1:44" s="42" customFormat="1" ht="15" customHeight="1">
      <c r="A5" s="136"/>
      <c r="B5" s="136"/>
      <c r="C5" s="136"/>
      <c r="D5" s="136"/>
      <c r="E5" s="2"/>
      <c r="F5" s="2"/>
      <c r="G5" s="2"/>
      <c r="H5" s="2" t="s">
        <v>4</v>
      </c>
      <c r="I5" s="154" t="s">
        <v>5</v>
      </c>
      <c r="J5" s="152"/>
      <c r="K5" s="152"/>
      <c r="L5" s="153"/>
    </row>
    <row r="6" spans="1:44" s="42" customFormat="1">
      <c r="A6" s="136"/>
      <c r="B6" s="136"/>
      <c r="C6" s="136"/>
      <c r="D6" s="136"/>
      <c r="E6" s="2"/>
      <c r="F6" s="2"/>
      <c r="G6" s="2"/>
      <c r="H6" s="45"/>
      <c r="I6" s="155" t="s">
        <v>6</v>
      </c>
      <c r="J6" s="155"/>
      <c r="K6" s="155"/>
      <c r="L6" s="155"/>
    </row>
    <row r="7" spans="1:44" s="42" customFormat="1">
      <c r="A7" s="136"/>
      <c r="B7" s="136"/>
      <c r="C7" s="136"/>
      <c r="D7" s="136"/>
      <c r="E7" s="2"/>
      <c r="F7" s="2"/>
      <c r="G7" s="2"/>
      <c r="H7" s="45"/>
      <c r="I7" s="155"/>
      <c r="J7" s="155"/>
      <c r="K7" s="155"/>
      <c r="L7" s="155"/>
    </row>
    <row r="8" spans="1:44" s="42" customFormat="1">
      <c r="A8" s="136"/>
      <c r="B8" s="136"/>
      <c r="C8" s="136"/>
      <c r="D8" s="136"/>
      <c r="E8" s="2"/>
      <c r="F8" s="2"/>
      <c r="G8" s="2"/>
      <c r="H8" s="45"/>
      <c r="I8" s="155"/>
      <c r="J8" s="155"/>
      <c r="K8" s="155"/>
      <c r="L8" s="155"/>
    </row>
    <row r="9" spans="1:44" s="42" customFormat="1"/>
    <row r="10" spans="1:44" ht="14.45" customHeight="1">
      <c r="A10" s="136" t="s">
        <v>7</v>
      </c>
      <c r="B10" s="136"/>
      <c r="C10" s="141" t="s">
        <v>8</v>
      </c>
      <c r="D10" s="142"/>
      <c r="E10" s="142"/>
      <c r="F10" s="142"/>
      <c r="G10" s="143"/>
      <c r="H10" s="137" t="s">
        <v>9</v>
      </c>
      <c r="I10" s="137"/>
      <c r="J10" s="137"/>
      <c r="K10" s="137"/>
      <c r="L10" s="137"/>
      <c r="M10" s="137"/>
      <c r="N10" s="137"/>
      <c r="O10" s="137"/>
      <c r="P10" s="137"/>
      <c r="Q10" s="137"/>
      <c r="R10" s="137"/>
      <c r="S10" s="138" t="s">
        <v>10</v>
      </c>
      <c r="T10" s="138" t="s">
        <v>11</v>
      </c>
      <c r="U10" s="106" t="s">
        <v>12</v>
      </c>
      <c r="V10" s="107"/>
      <c r="W10" s="107"/>
      <c r="X10" s="107"/>
      <c r="Y10" s="108"/>
      <c r="Z10" s="112" t="s">
        <v>13</v>
      </c>
      <c r="AA10" s="113"/>
      <c r="AB10" s="113"/>
      <c r="AC10" s="113"/>
      <c r="AD10" s="114"/>
      <c r="AE10" s="118" t="s">
        <v>14</v>
      </c>
      <c r="AF10" s="119"/>
      <c r="AG10" s="119"/>
      <c r="AH10" s="119"/>
      <c r="AI10" s="120"/>
      <c r="AJ10" s="124" t="s">
        <v>15</v>
      </c>
      <c r="AK10" s="125"/>
      <c r="AL10" s="125"/>
      <c r="AM10" s="125"/>
      <c r="AN10" s="126"/>
      <c r="AO10" s="130" t="s">
        <v>16</v>
      </c>
      <c r="AP10" s="131"/>
      <c r="AQ10" s="131"/>
      <c r="AR10" s="132"/>
    </row>
    <row r="11" spans="1:44" ht="14.45" customHeight="1">
      <c r="A11" s="136"/>
      <c r="B11" s="136"/>
      <c r="C11" s="144"/>
      <c r="D11" s="145"/>
      <c r="E11" s="145"/>
      <c r="F11" s="145"/>
      <c r="G11" s="146"/>
      <c r="H11" s="137"/>
      <c r="I11" s="137"/>
      <c r="J11" s="137"/>
      <c r="K11" s="137"/>
      <c r="L11" s="137"/>
      <c r="M11" s="137"/>
      <c r="N11" s="137"/>
      <c r="O11" s="137"/>
      <c r="P11" s="137"/>
      <c r="Q11" s="137"/>
      <c r="R11" s="137"/>
      <c r="S11" s="139"/>
      <c r="T11" s="139"/>
      <c r="U11" s="109"/>
      <c r="V11" s="110"/>
      <c r="W11" s="110"/>
      <c r="X11" s="110"/>
      <c r="Y11" s="111"/>
      <c r="Z11" s="115"/>
      <c r="AA11" s="116"/>
      <c r="AB11" s="116"/>
      <c r="AC11" s="116"/>
      <c r="AD11" s="117"/>
      <c r="AE11" s="121"/>
      <c r="AF11" s="122"/>
      <c r="AG11" s="122"/>
      <c r="AH11" s="122"/>
      <c r="AI11" s="123"/>
      <c r="AJ11" s="127"/>
      <c r="AK11" s="128"/>
      <c r="AL11" s="128"/>
      <c r="AM11" s="128"/>
      <c r="AN11" s="129"/>
      <c r="AO11" s="133"/>
      <c r="AP11" s="134"/>
      <c r="AQ11" s="134"/>
      <c r="AR11" s="135"/>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140"/>
      <c r="T12" s="14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9"/>
  <sheetViews>
    <sheetView tabSelected="1" topLeftCell="A5" zoomScale="80" zoomScaleNormal="80" workbookViewId="0">
      <selection activeCell="G10" sqref="G10"/>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2" customFormat="1" ht="70.5" customHeight="1">
      <c r="A1" s="147" t="s">
        <v>40</v>
      </c>
      <c r="B1" s="148"/>
      <c r="C1" s="148"/>
      <c r="D1" s="148"/>
      <c r="E1" s="148"/>
      <c r="F1" s="148"/>
      <c r="G1" s="148"/>
      <c r="H1" s="148"/>
      <c r="I1" s="148"/>
      <c r="J1" s="148"/>
      <c r="K1" s="158" t="s">
        <v>41</v>
      </c>
      <c r="L1" s="149"/>
      <c r="M1" s="149"/>
      <c r="N1" s="149"/>
      <c r="O1" s="149"/>
    </row>
    <row r="2" spans="1:45" s="44" customFormat="1" ht="23.45" customHeight="1">
      <c r="A2" s="150" t="s">
        <v>42</v>
      </c>
      <c r="B2" s="151"/>
      <c r="C2" s="151"/>
      <c r="D2" s="151"/>
      <c r="E2" s="151"/>
      <c r="F2" s="151"/>
      <c r="G2" s="151"/>
      <c r="H2" s="151"/>
      <c r="I2" s="151"/>
      <c r="J2" s="151"/>
      <c r="K2" s="43"/>
      <c r="L2" s="43"/>
      <c r="M2" s="43"/>
      <c r="N2" s="43"/>
      <c r="O2" s="43"/>
    </row>
    <row r="3" spans="1:45" s="42" customFormat="1"/>
    <row r="4" spans="1:45" s="42" customFormat="1" ht="29.1" customHeight="1">
      <c r="A4" s="159" t="s">
        <v>3</v>
      </c>
      <c r="B4" s="159"/>
      <c r="C4" s="159"/>
      <c r="D4" s="160" t="s">
        <v>43</v>
      </c>
      <c r="E4" s="152" t="s">
        <v>44</v>
      </c>
      <c r="F4" s="152"/>
      <c r="G4" s="152"/>
      <c r="H4" s="152"/>
      <c r="I4" s="152"/>
      <c r="J4" s="153"/>
    </row>
    <row r="5" spans="1:45" s="42" customFormat="1" ht="15" customHeight="1">
      <c r="A5" s="159"/>
      <c r="B5" s="159"/>
      <c r="C5" s="159"/>
      <c r="D5" s="160"/>
      <c r="E5" s="100" t="s">
        <v>45</v>
      </c>
      <c r="F5" s="2" t="s">
        <v>4</v>
      </c>
      <c r="G5" s="154" t="s">
        <v>5</v>
      </c>
      <c r="H5" s="152"/>
      <c r="I5" s="152"/>
      <c r="J5" s="153"/>
    </row>
    <row r="6" spans="1:45" s="42" customFormat="1" ht="16.5">
      <c r="A6" s="159"/>
      <c r="B6" s="159"/>
      <c r="C6" s="159"/>
      <c r="D6" s="160"/>
      <c r="E6" s="101">
        <v>1</v>
      </c>
      <c r="F6" s="45" t="s">
        <v>46</v>
      </c>
      <c r="G6" s="155" t="s">
        <v>47</v>
      </c>
      <c r="H6" s="155"/>
      <c r="I6" s="155"/>
      <c r="J6" s="155"/>
    </row>
    <row r="7" spans="1:45" s="42" customFormat="1" ht="48.75" customHeight="1">
      <c r="A7" s="159"/>
      <c r="B7" s="159"/>
      <c r="C7" s="159"/>
      <c r="D7" s="160"/>
      <c r="E7" s="101">
        <v>2</v>
      </c>
      <c r="F7" s="45" t="s">
        <v>48</v>
      </c>
      <c r="G7" s="155" t="s">
        <v>49</v>
      </c>
      <c r="H7" s="155"/>
      <c r="I7" s="155"/>
      <c r="J7" s="155"/>
    </row>
    <row r="8" spans="1:45" s="42" customFormat="1" ht="51" customHeight="1">
      <c r="A8" s="159"/>
      <c r="B8" s="159"/>
      <c r="C8" s="159"/>
      <c r="D8" s="160"/>
      <c r="E8" s="102">
        <v>3</v>
      </c>
      <c r="F8" s="99" t="s">
        <v>50</v>
      </c>
      <c r="G8" s="156" t="s">
        <v>51</v>
      </c>
      <c r="H8" s="156"/>
      <c r="I8" s="156"/>
      <c r="J8" s="156"/>
    </row>
    <row r="9" spans="1:45" s="42" customFormat="1" ht="51" customHeight="1">
      <c r="A9" s="159"/>
      <c r="B9" s="159"/>
      <c r="C9" s="159"/>
      <c r="D9" s="160"/>
      <c r="E9" s="103">
        <v>4</v>
      </c>
      <c r="F9" s="98" t="s">
        <v>52</v>
      </c>
      <c r="G9" s="157" t="s">
        <v>53</v>
      </c>
      <c r="H9" s="157"/>
      <c r="I9" s="157"/>
      <c r="J9" s="157"/>
    </row>
    <row r="10" spans="1:45" s="42" customFormat="1"/>
    <row r="11" spans="1:45" ht="14.45" customHeight="1">
      <c r="A11" s="136" t="s">
        <v>7</v>
      </c>
      <c r="B11" s="136"/>
      <c r="C11" s="136" t="s">
        <v>54</v>
      </c>
      <c r="D11" s="136"/>
      <c r="E11" s="136"/>
      <c r="F11" s="137" t="s">
        <v>9</v>
      </c>
      <c r="G11" s="137"/>
      <c r="H11" s="137"/>
      <c r="I11" s="137"/>
      <c r="J11" s="137"/>
      <c r="K11" s="137"/>
      <c r="L11" s="137"/>
      <c r="M11" s="137"/>
      <c r="N11" s="137"/>
      <c r="O11" s="137"/>
      <c r="P11" s="137"/>
      <c r="Q11" s="138" t="s">
        <v>10</v>
      </c>
      <c r="R11" s="138" t="s">
        <v>11</v>
      </c>
      <c r="S11" s="136" t="s">
        <v>55</v>
      </c>
      <c r="T11" s="136"/>
      <c r="U11" s="136"/>
      <c r="V11" s="106" t="s">
        <v>12</v>
      </c>
      <c r="W11" s="107"/>
      <c r="X11" s="107"/>
      <c r="Y11" s="107"/>
      <c r="Z11" s="108"/>
      <c r="AA11" s="112" t="s">
        <v>13</v>
      </c>
      <c r="AB11" s="113"/>
      <c r="AC11" s="113"/>
      <c r="AD11" s="113"/>
      <c r="AE11" s="114"/>
      <c r="AF11" s="118" t="s">
        <v>14</v>
      </c>
      <c r="AG11" s="119"/>
      <c r="AH11" s="119"/>
      <c r="AI11" s="119"/>
      <c r="AJ11" s="120"/>
      <c r="AK11" s="124" t="s">
        <v>15</v>
      </c>
      <c r="AL11" s="125"/>
      <c r="AM11" s="125"/>
      <c r="AN11" s="125"/>
      <c r="AO11" s="126"/>
      <c r="AP11" s="130" t="s">
        <v>16</v>
      </c>
      <c r="AQ11" s="131"/>
      <c r="AR11" s="131"/>
      <c r="AS11" s="132"/>
    </row>
    <row r="12" spans="1:45" ht="14.45" customHeight="1">
      <c r="A12" s="136"/>
      <c r="B12" s="136"/>
      <c r="C12" s="136"/>
      <c r="D12" s="136"/>
      <c r="E12" s="136"/>
      <c r="F12" s="137"/>
      <c r="G12" s="137"/>
      <c r="H12" s="137"/>
      <c r="I12" s="137"/>
      <c r="J12" s="137"/>
      <c r="K12" s="137"/>
      <c r="L12" s="137"/>
      <c r="M12" s="137"/>
      <c r="N12" s="137"/>
      <c r="O12" s="137"/>
      <c r="P12" s="137"/>
      <c r="Q12" s="139"/>
      <c r="R12" s="139"/>
      <c r="S12" s="136"/>
      <c r="T12" s="136"/>
      <c r="U12" s="136"/>
      <c r="V12" s="109"/>
      <c r="W12" s="110"/>
      <c r="X12" s="110"/>
      <c r="Y12" s="110"/>
      <c r="Z12" s="111"/>
      <c r="AA12" s="115"/>
      <c r="AB12" s="116"/>
      <c r="AC12" s="116"/>
      <c r="AD12" s="116"/>
      <c r="AE12" s="117"/>
      <c r="AF12" s="121"/>
      <c r="AG12" s="122"/>
      <c r="AH12" s="122"/>
      <c r="AI12" s="122"/>
      <c r="AJ12" s="123"/>
      <c r="AK12" s="127"/>
      <c r="AL12" s="128"/>
      <c r="AM12" s="128"/>
      <c r="AN12" s="128"/>
      <c r="AO12" s="129"/>
      <c r="AP12" s="133"/>
      <c r="AQ12" s="134"/>
      <c r="AR12" s="134"/>
      <c r="AS12" s="135"/>
    </row>
    <row r="13" spans="1:45" ht="50.2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40"/>
      <c r="R13" s="140"/>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217.5" customHeight="1">
      <c r="A14" s="22">
        <v>5</v>
      </c>
      <c r="B14" s="50" t="s">
        <v>61</v>
      </c>
      <c r="C14" s="26" t="s">
        <v>62</v>
      </c>
      <c r="D14" s="21" t="s">
        <v>63</v>
      </c>
      <c r="E14" s="22" t="s">
        <v>64</v>
      </c>
      <c r="F14" s="21" t="s">
        <v>65</v>
      </c>
      <c r="G14" s="38" t="s">
        <v>66</v>
      </c>
      <c r="H14" s="51" t="s">
        <v>67</v>
      </c>
      <c r="I14" s="22" t="s">
        <v>68</v>
      </c>
      <c r="J14" s="21" t="s">
        <v>69</v>
      </c>
      <c r="K14" s="52">
        <v>1</v>
      </c>
      <c r="L14" s="52">
        <v>1</v>
      </c>
      <c r="M14" s="52">
        <v>1</v>
      </c>
      <c r="N14" s="52">
        <v>1</v>
      </c>
      <c r="O14" s="52">
        <v>1</v>
      </c>
      <c r="P14" s="22" t="s">
        <v>70</v>
      </c>
      <c r="Q14" s="21" t="s">
        <v>71</v>
      </c>
      <c r="R14" s="53" t="s">
        <v>72</v>
      </c>
      <c r="S14" s="64" t="s">
        <v>73</v>
      </c>
      <c r="T14" s="61" t="s">
        <v>74</v>
      </c>
      <c r="U14" s="54" t="s">
        <v>75</v>
      </c>
      <c r="V14" s="65">
        <f t="shared" ref="V14:V19" si="0">K14</f>
        <v>1</v>
      </c>
      <c r="W14" s="66">
        <v>1</v>
      </c>
      <c r="X14" s="67">
        <f>IFERROR(IF(W14/V14&gt;100%,100%,W14/V14),0)</f>
        <v>1</v>
      </c>
      <c r="Y14" s="21" t="s">
        <v>76</v>
      </c>
      <c r="Z14" s="21" t="s">
        <v>77</v>
      </c>
      <c r="AA14" s="66">
        <f t="shared" ref="AA14:AB19" si="1">L14</f>
        <v>1</v>
      </c>
      <c r="AB14" s="71">
        <f t="shared" si="1"/>
        <v>1</v>
      </c>
      <c r="AC14" s="67">
        <f>IFERROR(IF(AB14/AA14&gt;100%,100%,AB14/AA14),0)</f>
        <v>1</v>
      </c>
      <c r="AD14" s="97" t="s">
        <v>78</v>
      </c>
      <c r="AE14" s="21" t="s">
        <v>79</v>
      </c>
      <c r="AF14" s="66">
        <f t="shared" ref="AF14:AF19" si="2">M14</f>
        <v>1</v>
      </c>
      <c r="AG14" s="69">
        <v>1</v>
      </c>
      <c r="AH14" s="67">
        <f>IFERROR(IF(AG14/AF14&gt;100%,100%,AG14/AF14),0)</f>
        <v>1</v>
      </c>
      <c r="AI14" s="21" t="s">
        <v>80</v>
      </c>
      <c r="AJ14" s="21" t="s">
        <v>81</v>
      </c>
      <c r="AK14" s="66">
        <f>N14</f>
        <v>1</v>
      </c>
      <c r="AL14" s="69"/>
      <c r="AM14" s="67">
        <f>IFERROR(IF(AL14/AK14&gt;100%,100%,AL14/AK14),0)</f>
        <v>0</v>
      </c>
      <c r="AN14" s="21"/>
      <c r="AO14" s="21"/>
      <c r="AP14" s="66">
        <f t="shared" ref="AP14:AP19" si="3">O14</f>
        <v>1</v>
      </c>
      <c r="AQ14" s="71">
        <f>IFERROR(AVERAGE(W14,AB14,AG14,AL14)*0.75,0)</f>
        <v>0.75</v>
      </c>
      <c r="AR14" s="67">
        <f>IFERROR(IF(AQ14/AP14&gt;100%,100%,AQ14/AP14),0)</f>
        <v>0.75</v>
      </c>
      <c r="AS14" s="76" t="s">
        <v>82</v>
      </c>
    </row>
    <row r="15" spans="1:45" s="32" customFormat="1" ht="182.25">
      <c r="A15" s="22">
        <v>5</v>
      </c>
      <c r="B15" s="50" t="s">
        <v>61</v>
      </c>
      <c r="C15" s="56">
        <v>2</v>
      </c>
      <c r="D15" s="55" t="s">
        <v>83</v>
      </c>
      <c r="E15" s="56" t="s">
        <v>64</v>
      </c>
      <c r="F15" s="55" t="s">
        <v>84</v>
      </c>
      <c r="G15" s="57" t="s">
        <v>85</v>
      </c>
      <c r="H15" s="56" t="s">
        <v>86</v>
      </c>
      <c r="I15" s="56" t="s">
        <v>68</v>
      </c>
      <c r="J15" s="57" t="s">
        <v>87</v>
      </c>
      <c r="K15" s="52">
        <v>1</v>
      </c>
      <c r="L15" s="52">
        <v>1</v>
      </c>
      <c r="M15" s="52">
        <v>1</v>
      </c>
      <c r="N15" s="52">
        <v>1</v>
      </c>
      <c r="O15" s="52">
        <v>1</v>
      </c>
      <c r="P15" s="56" t="s">
        <v>70</v>
      </c>
      <c r="Q15" s="21" t="s">
        <v>71</v>
      </c>
      <c r="R15" s="53" t="s">
        <v>72</v>
      </c>
      <c r="S15" s="50" t="s">
        <v>88</v>
      </c>
      <c r="T15" s="45" t="s">
        <v>89</v>
      </c>
      <c r="U15" s="50" t="s">
        <v>75</v>
      </c>
      <c r="V15" s="65">
        <f t="shared" si="0"/>
        <v>1</v>
      </c>
      <c r="W15" s="68">
        <v>1</v>
      </c>
      <c r="X15" s="67">
        <f>IFERROR(IF(W15/V15&gt;100%,100%,W15/V15),0)</f>
        <v>1</v>
      </c>
      <c r="Y15" s="37" t="s">
        <v>90</v>
      </c>
      <c r="Z15" s="36" t="s">
        <v>91</v>
      </c>
      <c r="AA15" s="66">
        <f t="shared" si="1"/>
        <v>1</v>
      </c>
      <c r="AB15" s="95">
        <v>0</v>
      </c>
      <c r="AC15" s="67">
        <f>IFERROR(IF(AB15/AA15&gt;100%,100%,AB15/AA15),0)</f>
        <v>0</v>
      </c>
      <c r="AD15" s="96" t="s">
        <v>92</v>
      </c>
      <c r="AE15" s="36" t="s">
        <v>93</v>
      </c>
      <c r="AF15" s="66">
        <f t="shared" si="2"/>
        <v>1</v>
      </c>
      <c r="AG15" s="105">
        <v>0</v>
      </c>
      <c r="AH15" s="67">
        <f>IFERROR(IF(AG15/AF15&gt;100%,100%,AG15/AF15),0)</f>
        <v>0</v>
      </c>
      <c r="AI15" s="21" t="s">
        <v>94</v>
      </c>
      <c r="AJ15" s="21" t="s">
        <v>95</v>
      </c>
      <c r="AK15" s="66">
        <f t="shared" ref="AK15:AK19" si="4">N15</f>
        <v>1</v>
      </c>
      <c r="AL15" s="69"/>
      <c r="AM15" s="67">
        <f>IFERROR(IF(AL15/AK15&gt;100%,100%,AL15/AK15),0)</f>
        <v>0</v>
      </c>
      <c r="AN15" s="21"/>
      <c r="AO15" s="21"/>
      <c r="AP15" s="66">
        <f t="shared" si="3"/>
        <v>1</v>
      </c>
      <c r="AQ15" s="71">
        <f>IFERROR(AVERAGE(W15,AB15,AG15,AL15)*0.75,0)</f>
        <v>0.25</v>
      </c>
      <c r="AR15" s="67">
        <f>IFERROR(IF(AQ15/AP15&gt;100%,100%,AQ15/AP15),0)</f>
        <v>0.25</v>
      </c>
      <c r="AS15" s="76" t="s">
        <v>96</v>
      </c>
    </row>
    <row r="16" spans="1:45" s="32" customFormat="1" ht="409.6">
      <c r="A16" s="22">
        <v>5</v>
      </c>
      <c r="B16" s="50" t="s">
        <v>61</v>
      </c>
      <c r="C16" s="56">
        <v>3</v>
      </c>
      <c r="D16" s="62" t="s">
        <v>97</v>
      </c>
      <c r="E16" s="22" t="s">
        <v>64</v>
      </c>
      <c r="F16" s="21" t="s">
        <v>98</v>
      </c>
      <c r="G16" s="57" t="s">
        <v>99</v>
      </c>
      <c r="H16" s="21" t="s">
        <v>100</v>
      </c>
      <c r="I16" s="22" t="s">
        <v>68</v>
      </c>
      <c r="J16" s="21" t="s">
        <v>101</v>
      </c>
      <c r="K16" s="52">
        <v>1</v>
      </c>
      <c r="L16" s="52">
        <v>1</v>
      </c>
      <c r="M16" s="52">
        <v>1</v>
      </c>
      <c r="N16" s="52">
        <v>1</v>
      </c>
      <c r="O16" s="52">
        <v>1</v>
      </c>
      <c r="P16" s="22" t="s">
        <v>70</v>
      </c>
      <c r="Q16" s="21" t="s">
        <v>71</v>
      </c>
      <c r="R16" s="53" t="s">
        <v>72</v>
      </c>
      <c r="S16" s="21" t="s">
        <v>102</v>
      </c>
      <c r="T16" s="22" t="s">
        <v>103</v>
      </c>
      <c r="U16" s="21" t="s">
        <v>75</v>
      </c>
      <c r="V16" s="65">
        <f t="shared" si="0"/>
        <v>1</v>
      </c>
      <c r="W16" s="66">
        <v>1</v>
      </c>
      <c r="X16" s="67">
        <f>IFERROR(IF(W16/V16&gt;100%,100%,W16/V16),0)</f>
        <v>1</v>
      </c>
      <c r="Y16" s="21" t="s">
        <v>104</v>
      </c>
      <c r="Z16" s="21" t="s">
        <v>105</v>
      </c>
      <c r="AA16" s="66">
        <f t="shared" si="1"/>
        <v>1</v>
      </c>
      <c r="AB16" s="71">
        <v>1</v>
      </c>
      <c r="AC16" s="67">
        <f>IFERROR(IF(AB16/AA16&gt;100%,100%,AB16/AA16),0)</f>
        <v>1</v>
      </c>
      <c r="AD16" s="94" t="s">
        <v>106</v>
      </c>
      <c r="AE16" s="21" t="s">
        <v>107</v>
      </c>
      <c r="AF16" s="66">
        <f t="shared" si="2"/>
        <v>1</v>
      </c>
      <c r="AG16" s="69">
        <v>1</v>
      </c>
      <c r="AH16" s="67">
        <f>IFERROR(IF(AG16/AF16&gt;100%,100%,AG16/AF16),0)</f>
        <v>1</v>
      </c>
      <c r="AI16" s="21" t="s">
        <v>108</v>
      </c>
      <c r="AJ16" s="21" t="s">
        <v>109</v>
      </c>
      <c r="AK16" s="66">
        <f t="shared" si="4"/>
        <v>1</v>
      </c>
      <c r="AL16" s="69"/>
      <c r="AM16" s="67">
        <f>IFERROR(IF(AL16/AK16&gt;100%,100%,AL16/AK16),0)</f>
        <v>0</v>
      </c>
      <c r="AN16" s="21"/>
      <c r="AO16" s="21"/>
      <c r="AP16" s="66">
        <f t="shared" si="3"/>
        <v>1</v>
      </c>
      <c r="AQ16" s="71">
        <f>IFERROR(AVERAGE(W16,AB16,AG16,AL16)*0.75,0)</f>
        <v>0.75</v>
      </c>
      <c r="AR16" s="67">
        <f>IFERROR(IF(AQ16/AP16&gt;100%,100%,AQ16/AP16),0)</f>
        <v>0.75</v>
      </c>
      <c r="AS16" s="76" t="s">
        <v>82</v>
      </c>
    </row>
    <row r="17" spans="1:45" s="32" customFormat="1" ht="150">
      <c r="A17" s="22">
        <v>5</v>
      </c>
      <c r="B17" s="50" t="s">
        <v>61</v>
      </c>
      <c r="C17" s="56">
        <v>4</v>
      </c>
      <c r="D17" s="62" t="s">
        <v>110</v>
      </c>
      <c r="E17" s="22" t="s">
        <v>64</v>
      </c>
      <c r="F17" s="21" t="s">
        <v>111</v>
      </c>
      <c r="G17" s="21" t="s">
        <v>112</v>
      </c>
      <c r="H17" s="36" t="s">
        <v>113</v>
      </c>
      <c r="I17" s="22" t="s">
        <v>68</v>
      </c>
      <c r="J17" s="21" t="s">
        <v>114</v>
      </c>
      <c r="K17" s="52">
        <v>1</v>
      </c>
      <c r="L17" s="52">
        <v>1</v>
      </c>
      <c r="M17" s="60">
        <v>1</v>
      </c>
      <c r="N17" s="60">
        <v>1</v>
      </c>
      <c r="O17" s="52">
        <v>1</v>
      </c>
      <c r="P17" s="22" t="s">
        <v>70</v>
      </c>
      <c r="Q17" s="21" t="s">
        <v>71</v>
      </c>
      <c r="R17" s="53" t="s">
        <v>72</v>
      </c>
      <c r="S17" s="21" t="s">
        <v>115</v>
      </c>
      <c r="T17" s="22" t="s">
        <v>116</v>
      </c>
      <c r="U17" s="21" t="s">
        <v>75</v>
      </c>
      <c r="V17" s="65">
        <f t="shared" si="0"/>
        <v>1</v>
      </c>
      <c r="W17" s="66">
        <v>0</v>
      </c>
      <c r="X17" s="67">
        <f>IFERROR(IF(W17/V17&gt;100%,100%,W17/V17),0)</f>
        <v>0</v>
      </c>
      <c r="Y17" s="21" t="s">
        <v>117</v>
      </c>
      <c r="Z17" s="21" t="s">
        <v>117</v>
      </c>
      <c r="AA17" s="66">
        <f t="shared" si="1"/>
        <v>1</v>
      </c>
      <c r="AB17" s="95">
        <v>0</v>
      </c>
      <c r="AC17" s="67">
        <f>IFERROR(IF(AB17/AA17&gt;100%,100%,AB17/AA17),0)</f>
        <v>0</v>
      </c>
      <c r="AD17" s="96" t="s">
        <v>92</v>
      </c>
      <c r="AE17" s="36" t="s">
        <v>93</v>
      </c>
      <c r="AF17" s="66">
        <f t="shared" si="2"/>
        <v>1</v>
      </c>
      <c r="AG17" s="105">
        <v>0</v>
      </c>
      <c r="AH17" s="67">
        <f>IFERROR(IF(AG17/AF17&gt;100%,100%,AG17/AF17),0)</f>
        <v>0</v>
      </c>
      <c r="AI17" s="21" t="s">
        <v>118</v>
      </c>
      <c r="AJ17" s="21"/>
      <c r="AK17" s="66">
        <f t="shared" si="4"/>
        <v>1</v>
      </c>
      <c r="AL17" s="69"/>
      <c r="AM17" s="67">
        <f>IFERROR(IF(AL17/AK17&gt;100%,100%,AL17/AK17),0)</f>
        <v>0</v>
      </c>
      <c r="AN17" s="21"/>
      <c r="AO17" s="21"/>
      <c r="AP17" s="66">
        <f t="shared" si="3"/>
        <v>1</v>
      </c>
      <c r="AQ17" s="71">
        <f>IFERROR(AVERAGE(W17,AB17,AG17,AL17)*0.75,0)</f>
        <v>0</v>
      </c>
      <c r="AR17" s="67">
        <f>IFERROR(IF(AQ17/AP17&gt;100%,100%,AQ17/AP17),0)</f>
        <v>0</v>
      </c>
      <c r="AS17" s="104" t="s">
        <v>119</v>
      </c>
    </row>
    <row r="18" spans="1:45" s="32" customFormat="1" ht="216">
      <c r="A18" s="22">
        <v>5</v>
      </c>
      <c r="B18" s="50" t="s">
        <v>61</v>
      </c>
      <c r="C18" s="26" t="s">
        <v>120</v>
      </c>
      <c r="D18" s="62" t="s">
        <v>121</v>
      </c>
      <c r="E18" s="22" t="s">
        <v>64</v>
      </c>
      <c r="F18" s="21" t="s">
        <v>122</v>
      </c>
      <c r="G18" s="21" t="s">
        <v>123</v>
      </c>
      <c r="H18" s="36" t="s">
        <v>124</v>
      </c>
      <c r="I18" s="22" t="s">
        <v>125</v>
      </c>
      <c r="J18" s="21" t="s">
        <v>126</v>
      </c>
      <c r="K18" s="59">
        <v>0</v>
      </c>
      <c r="L18" s="59">
        <v>1</v>
      </c>
      <c r="M18" s="58">
        <v>0</v>
      </c>
      <c r="N18" s="58">
        <v>2</v>
      </c>
      <c r="O18" s="58">
        <v>3</v>
      </c>
      <c r="P18" s="22" t="s">
        <v>70</v>
      </c>
      <c r="Q18" s="21" t="s">
        <v>71</v>
      </c>
      <c r="R18" s="53" t="s">
        <v>72</v>
      </c>
      <c r="S18" s="21" t="s">
        <v>127</v>
      </c>
      <c r="T18" s="22" t="s">
        <v>128</v>
      </c>
      <c r="U18" s="21" t="s">
        <v>75</v>
      </c>
      <c r="V18" s="81">
        <f t="shared" si="0"/>
        <v>0</v>
      </c>
      <c r="W18" s="82">
        <v>0</v>
      </c>
      <c r="X18" s="67">
        <f>IFERROR(IF(W18/V18&gt;100%,100%,W18/V18),0)</f>
        <v>0</v>
      </c>
      <c r="Y18" s="21" t="s">
        <v>129</v>
      </c>
      <c r="Z18" s="21" t="s">
        <v>129</v>
      </c>
      <c r="AA18" s="80">
        <f t="shared" si="1"/>
        <v>1</v>
      </c>
      <c r="AB18" s="82">
        <v>1</v>
      </c>
      <c r="AC18" s="67">
        <f>IFERROR(IF(AB18/AA18&gt;100%,100%,AB18/AA18),0)</f>
        <v>1</v>
      </c>
      <c r="AD18" s="21" t="s">
        <v>130</v>
      </c>
      <c r="AE18" s="21" t="s">
        <v>131</v>
      </c>
      <c r="AF18" s="80">
        <f t="shared" si="2"/>
        <v>0</v>
      </c>
      <c r="AG18" s="69">
        <v>0</v>
      </c>
      <c r="AH18" s="67">
        <f>IFERROR(IF(AG18/AF18&gt;100%,100%,AG18/AF18),0)</f>
        <v>0</v>
      </c>
      <c r="AI18" s="21" t="s">
        <v>132</v>
      </c>
      <c r="AJ18" s="21" t="s">
        <v>133</v>
      </c>
      <c r="AK18" s="80">
        <f t="shared" si="4"/>
        <v>2</v>
      </c>
      <c r="AL18" s="69"/>
      <c r="AM18" s="67">
        <f>IFERROR(IF(AL18/AK18&gt;100%,100%,AL18/AK18),0)</f>
        <v>0</v>
      </c>
      <c r="AN18" s="21"/>
      <c r="AO18" s="21"/>
      <c r="AP18" s="69">
        <f t="shared" si="3"/>
        <v>3</v>
      </c>
      <c r="AQ18" s="82">
        <f>IFERROR(SUM(W18,AB18,AG18,AL18),0)</f>
        <v>1</v>
      </c>
      <c r="AR18" s="67">
        <f>IFERROR(IF(AQ18/AP18&gt;100%,100%,AQ18/AP18),0)</f>
        <v>0.33333333333333331</v>
      </c>
      <c r="AS18" s="76" t="s">
        <v>134</v>
      </c>
    </row>
    <row r="19" spans="1:45" s="32" customFormat="1" ht="249">
      <c r="A19" s="22">
        <v>5</v>
      </c>
      <c r="B19" s="50" t="s">
        <v>61</v>
      </c>
      <c r="C19" s="26" t="s">
        <v>135</v>
      </c>
      <c r="D19" s="62" t="s">
        <v>136</v>
      </c>
      <c r="E19" s="22" t="s">
        <v>64</v>
      </c>
      <c r="F19" s="21" t="s">
        <v>137</v>
      </c>
      <c r="G19" s="21" t="s">
        <v>138</v>
      </c>
      <c r="H19" s="21" t="s">
        <v>139</v>
      </c>
      <c r="I19" s="22" t="s">
        <v>125</v>
      </c>
      <c r="J19" s="21" t="s">
        <v>140</v>
      </c>
      <c r="K19" s="59">
        <v>0</v>
      </c>
      <c r="L19" s="59">
        <v>1</v>
      </c>
      <c r="M19" s="59">
        <v>0</v>
      </c>
      <c r="N19" s="58">
        <v>1</v>
      </c>
      <c r="O19" s="58">
        <v>2</v>
      </c>
      <c r="P19" s="22" t="s">
        <v>70</v>
      </c>
      <c r="Q19" s="21" t="s">
        <v>71</v>
      </c>
      <c r="R19" s="53" t="s">
        <v>72</v>
      </c>
      <c r="S19" s="21" t="s">
        <v>141</v>
      </c>
      <c r="T19" s="45" t="s">
        <v>142</v>
      </c>
      <c r="U19" s="21" t="s">
        <v>75</v>
      </c>
      <c r="V19" s="81">
        <f t="shared" si="0"/>
        <v>0</v>
      </c>
      <c r="W19" s="82">
        <v>0</v>
      </c>
      <c r="X19" s="67">
        <f>IFERROR(IF(W19/V19&gt;100%,100%,W19/V19),0)</f>
        <v>0</v>
      </c>
      <c r="Y19" s="21" t="s">
        <v>129</v>
      </c>
      <c r="Z19" s="21" t="s">
        <v>129</v>
      </c>
      <c r="AA19" s="80">
        <f t="shared" si="1"/>
        <v>1</v>
      </c>
      <c r="AB19" s="82">
        <v>0</v>
      </c>
      <c r="AC19" s="67">
        <f>IFERROR(IF(AB19/AA19&gt;100%,100%,AB19/AA19),0)</f>
        <v>0</v>
      </c>
      <c r="AD19" s="21" t="s">
        <v>143</v>
      </c>
      <c r="AE19" s="21" t="s">
        <v>144</v>
      </c>
      <c r="AF19" s="80">
        <f t="shared" si="2"/>
        <v>0</v>
      </c>
      <c r="AG19" s="69">
        <v>0</v>
      </c>
      <c r="AH19" s="67">
        <f>IFERROR(IF(AG19/AF19&gt;100%,100%,AG19/AF19),0)</f>
        <v>0</v>
      </c>
      <c r="AI19" s="21" t="s">
        <v>132</v>
      </c>
      <c r="AJ19" s="21" t="s">
        <v>133</v>
      </c>
      <c r="AK19" s="80">
        <f t="shared" si="4"/>
        <v>1</v>
      </c>
      <c r="AL19" s="69"/>
      <c r="AM19" s="67">
        <f>IFERROR(IF(AL19/AK19&gt;100%,100%,AL19/AK19),0)</f>
        <v>0</v>
      </c>
      <c r="AN19" s="21"/>
      <c r="AO19" s="21"/>
      <c r="AP19" s="69">
        <f t="shared" si="3"/>
        <v>2</v>
      </c>
      <c r="AQ19" s="82">
        <f>IFERROR(SUM(W19,AB19,AG19,AL19),0)</f>
        <v>0</v>
      </c>
      <c r="AR19" s="67">
        <f>IFERROR(IF(AQ19/AP19&gt;100%,100%,AQ19/AP19),0)</f>
        <v>0</v>
      </c>
      <c r="AS19" s="76" t="s">
        <v>119</v>
      </c>
    </row>
    <row r="20" spans="1:45" s="5" customFormat="1" ht="15.75">
      <c r="A20" s="10"/>
      <c r="B20" s="10"/>
      <c r="C20" s="10"/>
      <c r="D20" s="13" t="s">
        <v>145</v>
      </c>
      <c r="E20" s="10"/>
      <c r="F20" s="10"/>
      <c r="G20" s="10"/>
      <c r="H20" s="10"/>
      <c r="I20" s="90"/>
      <c r="J20" s="10"/>
      <c r="K20" s="15"/>
      <c r="L20" s="15"/>
      <c r="M20" s="15"/>
      <c r="N20" s="15"/>
      <c r="O20" s="15"/>
      <c r="P20" s="90"/>
      <c r="Q20" s="10"/>
      <c r="R20" s="10"/>
      <c r="S20" s="10"/>
      <c r="T20" s="10"/>
      <c r="U20" s="10"/>
      <c r="V20" s="16"/>
      <c r="W20" s="16"/>
      <c r="X20" s="70">
        <f>AVERAGE(X14,X15,X16,X17)*80%</f>
        <v>0.60000000000000009</v>
      </c>
      <c r="Y20" s="15"/>
      <c r="Z20" s="15"/>
      <c r="AA20" s="16"/>
      <c r="AB20" s="16"/>
      <c r="AC20" s="70">
        <f>AVERAGE(AC14:AC19)*80%</f>
        <v>0.4</v>
      </c>
      <c r="AD20" s="15"/>
      <c r="AE20" s="15"/>
      <c r="AF20" s="16"/>
      <c r="AG20" s="16"/>
      <c r="AH20" s="70">
        <f>AVERAGE(AH14:AH17)*80%</f>
        <v>0.4</v>
      </c>
      <c r="AI20" s="15"/>
      <c r="AJ20" s="15"/>
      <c r="AK20" s="16"/>
      <c r="AL20" s="16"/>
      <c r="AM20" s="70">
        <f>AVERAGE(AM14:AM19)*80%</f>
        <v>0</v>
      </c>
      <c r="AN20" s="10"/>
      <c r="AO20" s="10"/>
      <c r="AP20" s="16"/>
      <c r="AQ20" s="16"/>
      <c r="AR20" s="70">
        <f>AVERAGE(AR14:AR19)*80%</f>
        <v>0.27777777777777785</v>
      </c>
      <c r="AS20" s="10"/>
    </row>
    <row r="21" spans="1:45" s="32" customFormat="1" ht="133.5">
      <c r="A21" s="41">
        <v>3</v>
      </c>
      <c r="B21" s="28" t="s">
        <v>146</v>
      </c>
      <c r="C21" s="41" t="s">
        <v>147</v>
      </c>
      <c r="D21" s="27" t="s">
        <v>148</v>
      </c>
      <c r="E21" s="27" t="s">
        <v>149</v>
      </c>
      <c r="F21" s="27" t="s">
        <v>150</v>
      </c>
      <c r="G21" s="27" t="s">
        <v>151</v>
      </c>
      <c r="H21" s="27" t="s">
        <v>152</v>
      </c>
      <c r="I21" s="91" t="s">
        <v>68</v>
      </c>
      <c r="J21" s="29" t="s">
        <v>153</v>
      </c>
      <c r="K21" s="85" t="s">
        <v>154</v>
      </c>
      <c r="L21" s="85">
        <v>0.8</v>
      </c>
      <c r="M21" s="85" t="s">
        <v>154</v>
      </c>
      <c r="N21" s="85">
        <v>0.8</v>
      </c>
      <c r="O21" s="85">
        <v>0.8</v>
      </c>
      <c r="P21" s="41" t="s">
        <v>70</v>
      </c>
      <c r="Q21" s="63" t="s">
        <v>155</v>
      </c>
      <c r="R21" s="63" t="s">
        <v>156</v>
      </c>
      <c r="S21" s="27" t="s">
        <v>157</v>
      </c>
      <c r="T21" s="27" t="s">
        <v>158</v>
      </c>
      <c r="U21" s="27" t="s">
        <v>159</v>
      </c>
      <c r="V21" s="84" t="str">
        <f t="shared" ref="V21:V27" si="5">K21</f>
        <v>No programada</v>
      </c>
      <c r="W21" s="73">
        <v>0</v>
      </c>
      <c r="X21" s="73">
        <f>IFERROR(IF(W21/V21&gt;100%,100%,W21/V21),0)</f>
        <v>0</v>
      </c>
      <c r="Y21" s="27" t="s">
        <v>129</v>
      </c>
      <c r="Z21" s="27" t="s">
        <v>129</v>
      </c>
      <c r="AA21" s="72">
        <f>L21</f>
        <v>0.8</v>
      </c>
      <c r="AB21" s="73">
        <v>0.6428571428571429</v>
      </c>
      <c r="AC21" s="89">
        <f>IFERROR(IF(AB21/AA21&gt;100%,100%,AB21/AA21),0)</f>
        <v>0.8035714285714286</v>
      </c>
      <c r="AD21" s="93" t="s">
        <v>160</v>
      </c>
      <c r="AE21" s="27" t="s">
        <v>161</v>
      </c>
      <c r="AF21" s="84" t="str">
        <f>M21</f>
        <v>No programada</v>
      </c>
      <c r="AG21" s="73">
        <v>0</v>
      </c>
      <c r="AH21" s="89">
        <f>IFERROR(IF(AG21/AF21&gt;100%,100%,AG21/AF21),0)</f>
        <v>0</v>
      </c>
      <c r="AI21" s="27" t="s">
        <v>129</v>
      </c>
      <c r="AJ21" s="27" t="s">
        <v>129</v>
      </c>
      <c r="AK21" s="72">
        <f>N21</f>
        <v>0.8</v>
      </c>
      <c r="AL21" s="75"/>
      <c r="AM21" s="89">
        <f>IFERROR(IF(AL21/AK21&gt;100%,100%,AL21/AK21),0)</f>
        <v>0</v>
      </c>
      <c r="AN21" s="27"/>
      <c r="AO21" s="27"/>
      <c r="AP21" s="72">
        <f>O21</f>
        <v>0.8</v>
      </c>
      <c r="AQ21" s="73">
        <f>IFERROR(AVERAGE(AB21,AL21)*0.5,0)</f>
        <v>0.32142857142857145</v>
      </c>
      <c r="AR21" s="89">
        <f>IFERROR(IF(AQ21/AP21&gt;100%,100%,AQ21/AP21),0)</f>
        <v>0.4017857142857143</v>
      </c>
      <c r="AS21" s="77" t="s">
        <v>162</v>
      </c>
    </row>
    <row r="22" spans="1:45" s="32" customFormat="1" ht="133.5">
      <c r="A22" s="41">
        <v>3</v>
      </c>
      <c r="B22" s="28" t="s">
        <v>146</v>
      </c>
      <c r="C22" s="41" t="s">
        <v>163</v>
      </c>
      <c r="D22" s="27" t="s">
        <v>164</v>
      </c>
      <c r="E22" s="27" t="s">
        <v>149</v>
      </c>
      <c r="F22" s="27" t="s">
        <v>165</v>
      </c>
      <c r="G22" s="27" t="s">
        <v>166</v>
      </c>
      <c r="H22" s="27" t="s">
        <v>167</v>
      </c>
      <c r="I22" s="92" t="s">
        <v>125</v>
      </c>
      <c r="J22" s="28" t="s">
        <v>165</v>
      </c>
      <c r="K22" s="86">
        <v>1</v>
      </c>
      <c r="L22" s="86">
        <v>0</v>
      </c>
      <c r="M22" s="86">
        <v>0</v>
      </c>
      <c r="N22" s="86">
        <v>0</v>
      </c>
      <c r="O22" s="86">
        <v>1</v>
      </c>
      <c r="P22" s="41" t="s">
        <v>70</v>
      </c>
      <c r="Q22" s="63" t="s">
        <v>168</v>
      </c>
      <c r="R22" s="63" t="s">
        <v>169</v>
      </c>
      <c r="S22" s="27" t="s">
        <v>170</v>
      </c>
      <c r="T22" s="27" t="s">
        <v>171</v>
      </c>
      <c r="U22" s="27" t="s">
        <v>172</v>
      </c>
      <c r="V22" s="74">
        <f t="shared" si="5"/>
        <v>1</v>
      </c>
      <c r="W22" s="72">
        <v>0.5</v>
      </c>
      <c r="X22" s="89">
        <f>IFERROR(IF(W22/V22&gt;100%,100%,W22/V22),0)</f>
        <v>0.5</v>
      </c>
      <c r="Y22" s="27" t="s">
        <v>173</v>
      </c>
      <c r="Z22" s="27" t="s">
        <v>174</v>
      </c>
      <c r="AA22" s="72">
        <f>L22</f>
        <v>0</v>
      </c>
      <c r="AB22" s="73">
        <f>IFERROR(IF(AA22/Z22&gt;100%,100%,AA22/Z22),0)</f>
        <v>0</v>
      </c>
      <c r="AC22" s="89">
        <f>IFERROR(IF(AB22/AA22&gt;100%,100%,AB22/AA22),0)</f>
        <v>0</v>
      </c>
      <c r="AD22" s="27" t="s">
        <v>129</v>
      </c>
      <c r="AE22" s="27" t="s">
        <v>129</v>
      </c>
      <c r="AF22" s="72">
        <f>M22</f>
        <v>0</v>
      </c>
      <c r="AG22" s="73">
        <v>0</v>
      </c>
      <c r="AH22" s="89">
        <f>IFERROR(IF(AG22/AF22&gt;100%,100%,AG22/AF22),0)</f>
        <v>0</v>
      </c>
      <c r="AI22" s="27" t="s">
        <v>129</v>
      </c>
      <c r="AJ22" s="27" t="s">
        <v>129</v>
      </c>
      <c r="AK22" s="72">
        <f>N22</f>
        <v>0</v>
      </c>
      <c r="AL22" s="73">
        <f>IFERROR(IF(AK22/AJ22&gt;100%,100%,AK22/AJ22),0)</f>
        <v>0</v>
      </c>
      <c r="AM22" s="89">
        <f>IFERROR(IF(AL22/AK22&gt;100%,100%,AL22/AK22),0)</f>
        <v>0</v>
      </c>
      <c r="AN22" s="27" t="s">
        <v>129</v>
      </c>
      <c r="AO22" s="27" t="s">
        <v>129</v>
      </c>
      <c r="AP22" s="74">
        <f>O22</f>
        <v>1</v>
      </c>
      <c r="AQ22" s="73">
        <f>IFERROR(SUM(W22,AB22,AG22,AL22),0)</f>
        <v>0.5</v>
      </c>
      <c r="AR22" s="89">
        <f>IFERROR(IF(AQ22/AP22&gt;100%,100%,AQ22/AP22),0)</f>
        <v>0.5</v>
      </c>
      <c r="AS22" s="77" t="s">
        <v>175</v>
      </c>
    </row>
    <row r="23" spans="1:45" s="32" customFormat="1" ht="117">
      <c r="A23" s="41">
        <v>3</v>
      </c>
      <c r="B23" s="28" t="s">
        <v>146</v>
      </c>
      <c r="C23" s="41" t="s">
        <v>176</v>
      </c>
      <c r="D23" s="27" t="s">
        <v>177</v>
      </c>
      <c r="E23" s="27" t="s">
        <v>149</v>
      </c>
      <c r="F23" s="27" t="s">
        <v>178</v>
      </c>
      <c r="G23" s="27" t="s">
        <v>179</v>
      </c>
      <c r="H23" s="27" t="s">
        <v>180</v>
      </c>
      <c r="I23" s="91" t="s">
        <v>125</v>
      </c>
      <c r="J23" s="28" t="s">
        <v>178</v>
      </c>
      <c r="K23" s="87">
        <v>0</v>
      </c>
      <c r="L23" s="87">
        <v>1</v>
      </c>
      <c r="M23" s="87">
        <v>0</v>
      </c>
      <c r="N23" s="87">
        <v>1</v>
      </c>
      <c r="O23" s="87">
        <v>2</v>
      </c>
      <c r="P23" s="41" t="s">
        <v>70</v>
      </c>
      <c r="Q23" s="63" t="s">
        <v>168</v>
      </c>
      <c r="R23" s="63" t="s">
        <v>169</v>
      </c>
      <c r="S23" s="27" t="s">
        <v>181</v>
      </c>
      <c r="T23" s="27" t="s">
        <v>181</v>
      </c>
      <c r="U23" s="27" t="s">
        <v>182</v>
      </c>
      <c r="V23" s="74">
        <f t="shared" si="5"/>
        <v>0</v>
      </c>
      <c r="W23" s="83">
        <f>IFERROR(IF(V23/U23&gt;100%,100%,V23/U23),0)</f>
        <v>0</v>
      </c>
      <c r="X23" s="89">
        <f>IFERROR(IF(W23/V23&gt;100%,100%,W23/V23),0)</f>
        <v>0</v>
      </c>
      <c r="Y23" s="27" t="s">
        <v>129</v>
      </c>
      <c r="Z23" s="27" t="s">
        <v>129</v>
      </c>
      <c r="AA23" s="84">
        <f>L23</f>
        <v>1</v>
      </c>
      <c r="AB23" s="83">
        <v>0</v>
      </c>
      <c r="AC23" s="89">
        <f>IFERROR(IF(AB23/AA23&gt;100%,100%,AB23/AA23),0)</f>
        <v>0</v>
      </c>
      <c r="AD23" s="27" t="s">
        <v>92</v>
      </c>
      <c r="AE23" s="27" t="s">
        <v>93</v>
      </c>
      <c r="AF23" s="84">
        <f>M23</f>
        <v>0</v>
      </c>
      <c r="AG23" s="83">
        <v>0</v>
      </c>
      <c r="AH23" s="89">
        <f>IFERROR(IF(AG23/AF23&gt;100%,100%,AG23/AF23),0)</f>
        <v>0</v>
      </c>
      <c r="AI23" s="27" t="s">
        <v>129</v>
      </c>
      <c r="AJ23" s="27" t="s">
        <v>129</v>
      </c>
      <c r="AK23" s="84">
        <f>N23</f>
        <v>1</v>
      </c>
      <c r="AL23" s="75"/>
      <c r="AM23" s="89">
        <f>IFERROR(IF(AL23/AK23&gt;100%,100%,AL23/AK23),0)</f>
        <v>0</v>
      </c>
      <c r="AN23" s="27"/>
      <c r="AO23" s="27"/>
      <c r="AP23" s="84">
        <f>O23</f>
        <v>2</v>
      </c>
      <c r="AQ23" s="83">
        <f>IFERROR(SUM(W23,AB23,AG23,AL23),0)</f>
        <v>0</v>
      </c>
      <c r="AR23" s="89">
        <f>IFERROR(IF(AQ23/AP23&gt;100%,100%,AQ23/AP23),0)</f>
        <v>0</v>
      </c>
      <c r="AS23" s="77" t="s">
        <v>119</v>
      </c>
    </row>
    <row r="24" spans="1:45" s="32" customFormat="1" ht="150">
      <c r="A24" s="41">
        <v>3</v>
      </c>
      <c r="B24" s="28" t="s">
        <v>146</v>
      </c>
      <c r="C24" s="41" t="s">
        <v>183</v>
      </c>
      <c r="D24" s="27" t="s">
        <v>184</v>
      </c>
      <c r="E24" s="27" t="s">
        <v>149</v>
      </c>
      <c r="F24" s="27" t="s">
        <v>185</v>
      </c>
      <c r="G24" s="27" t="s">
        <v>186</v>
      </c>
      <c r="H24" s="27" t="s">
        <v>187</v>
      </c>
      <c r="I24" s="91" t="s">
        <v>125</v>
      </c>
      <c r="J24" s="28" t="s">
        <v>185</v>
      </c>
      <c r="K24" s="86">
        <v>1</v>
      </c>
      <c r="L24" s="86">
        <v>0</v>
      </c>
      <c r="M24" s="86">
        <v>0</v>
      </c>
      <c r="N24" s="86">
        <v>0</v>
      </c>
      <c r="O24" s="86">
        <v>1</v>
      </c>
      <c r="P24" s="41" t="s">
        <v>70</v>
      </c>
      <c r="Q24" s="63" t="s">
        <v>188</v>
      </c>
      <c r="R24" s="63" t="s">
        <v>156</v>
      </c>
      <c r="S24" s="27" t="s">
        <v>189</v>
      </c>
      <c r="T24" s="27" t="s">
        <v>190</v>
      </c>
      <c r="U24" s="27" t="s">
        <v>191</v>
      </c>
      <c r="V24" s="74">
        <f t="shared" si="5"/>
        <v>1</v>
      </c>
      <c r="W24" s="72">
        <f>3/3</f>
        <v>1</v>
      </c>
      <c r="X24" s="89">
        <f>IFERROR(IF(W24/V24&gt;100%,100%,W24/V24),0)</f>
        <v>1</v>
      </c>
      <c r="Y24" s="27" t="s">
        <v>192</v>
      </c>
      <c r="Z24" s="27" t="s">
        <v>193</v>
      </c>
      <c r="AA24" s="72">
        <f>L24</f>
        <v>0</v>
      </c>
      <c r="AB24" s="73">
        <f>IFERROR(IF(AA24/Z24&gt;100%,100%,AA24/Z24),0)</f>
        <v>0</v>
      </c>
      <c r="AC24" s="89">
        <f>IFERROR(IF(AB24/AA24&gt;100%,100%,AB24/AA24),0)</f>
        <v>0</v>
      </c>
      <c r="AD24" s="27" t="s">
        <v>129</v>
      </c>
      <c r="AE24" s="27" t="s">
        <v>129</v>
      </c>
      <c r="AF24" s="72">
        <f>M24</f>
        <v>0</v>
      </c>
      <c r="AG24" s="73">
        <v>0</v>
      </c>
      <c r="AH24" s="89">
        <f>IFERROR(IF(AG24/AF24&gt;100%,100%,AG24/AF24),0)</f>
        <v>0</v>
      </c>
      <c r="AI24" s="27" t="s">
        <v>129</v>
      </c>
      <c r="AJ24" s="27" t="s">
        <v>129</v>
      </c>
      <c r="AK24" s="72">
        <f>N24</f>
        <v>0</v>
      </c>
      <c r="AL24" s="73">
        <f>IFERROR(IF(AK24/AJ24&gt;100%,100%,AK24/AJ24),0)</f>
        <v>0</v>
      </c>
      <c r="AM24" s="89">
        <f>IFERROR(IF(AL24/AK24&gt;100%,100%,AL24/AK24),0)</f>
        <v>0</v>
      </c>
      <c r="AN24" s="27" t="s">
        <v>129</v>
      </c>
      <c r="AO24" s="27" t="s">
        <v>129</v>
      </c>
      <c r="AP24" s="72">
        <f>O24</f>
        <v>1</v>
      </c>
      <c r="AQ24" s="73">
        <f>IFERROR(SUM(W24,AB24,AG24,AL24),0)</f>
        <v>1</v>
      </c>
      <c r="AR24" s="89">
        <f>IFERROR(IF(AQ24/AP24&gt;100%,100%,AQ24/AP24),0)</f>
        <v>1</v>
      </c>
      <c r="AS24" s="77" t="s">
        <v>194</v>
      </c>
    </row>
    <row r="25" spans="1:45" s="32" customFormat="1" ht="133.5">
      <c r="A25" s="41"/>
      <c r="B25" s="28" t="s">
        <v>146</v>
      </c>
      <c r="C25" s="41" t="s">
        <v>195</v>
      </c>
      <c r="D25" s="27" t="s">
        <v>196</v>
      </c>
      <c r="E25" s="27" t="s">
        <v>149</v>
      </c>
      <c r="F25" s="27" t="s">
        <v>197</v>
      </c>
      <c r="G25" s="27" t="s">
        <v>198</v>
      </c>
      <c r="H25" s="27" t="s">
        <v>199</v>
      </c>
      <c r="I25" s="91" t="s">
        <v>68</v>
      </c>
      <c r="J25" s="28" t="s">
        <v>200</v>
      </c>
      <c r="K25" s="86">
        <v>1</v>
      </c>
      <c r="L25" s="86">
        <v>1</v>
      </c>
      <c r="M25" s="86">
        <v>1</v>
      </c>
      <c r="N25" s="86">
        <v>1</v>
      </c>
      <c r="O25" s="86">
        <v>1</v>
      </c>
      <c r="P25" s="41" t="s">
        <v>201</v>
      </c>
      <c r="Q25" s="63" t="s">
        <v>188</v>
      </c>
      <c r="R25" s="63" t="s">
        <v>156</v>
      </c>
      <c r="S25" s="27" t="s">
        <v>189</v>
      </c>
      <c r="T25" s="27" t="s">
        <v>190</v>
      </c>
      <c r="U25" s="27" t="s">
        <v>191</v>
      </c>
      <c r="V25" s="74">
        <f t="shared" si="5"/>
        <v>1</v>
      </c>
      <c r="W25" s="73">
        <f>1/1</f>
        <v>1</v>
      </c>
      <c r="X25" s="89">
        <f>IFERROR(IF(W25/V25&gt;100%,100%,W25/V25),0)</f>
        <v>1</v>
      </c>
      <c r="Y25" s="27" t="s">
        <v>192</v>
      </c>
      <c r="Z25" s="27" t="s">
        <v>202</v>
      </c>
      <c r="AA25" s="72">
        <f>L25</f>
        <v>1</v>
      </c>
      <c r="AB25" s="73">
        <v>1</v>
      </c>
      <c r="AC25" s="89">
        <f>IFERROR(IF(AB25/AA25&gt;100%,100%,AB25/AA25),0)</f>
        <v>1</v>
      </c>
      <c r="AD25" s="27" t="s">
        <v>203</v>
      </c>
      <c r="AE25" s="27" t="s">
        <v>204</v>
      </c>
      <c r="AF25" s="72">
        <f>M25</f>
        <v>1</v>
      </c>
      <c r="AG25" s="72">
        <v>1</v>
      </c>
      <c r="AH25" s="89">
        <f>IFERROR(IF(AG25/AF25&gt;100%,100%,AG25/AF25),0)</f>
        <v>1</v>
      </c>
      <c r="AI25" s="27" t="s">
        <v>205</v>
      </c>
      <c r="AJ25" s="27" t="s">
        <v>206</v>
      </c>
      <c r="AK25" s="72">
        <f>N25</f>
        <v>1</v>
      </c>
      <c r="AL25" s="72"/>
      <c r="AM25" s="89">
        <f>IFERROR(IF(AL25/AK25&gt;100%,100%,AL25/AK25),0)</f>
        <v>0</v>
      </c>
      <c r="AN25" s="27"/>
      <c r="AO25" s="27"/>
      <c r="AP25" s="72">
        <f>O25</f>
        <v>1</v>
      </c>
      <c r="AQ25" s="73">
        <f>IFERROR(AVERAGE(W25,AB25,AG25,AL25)*0.75,0)</f>
        <v>0.75</v>
      </c>
      <c r="AR25" s="89">
        <f>IFERROR(IF(AQ25/AP25&gt;100%,100%,AQ25/AP25),0)</f>
        <v>0.75</v>
      </c>
      <c r="AS25" s="77" t="s">
        <v>82</v>
      </c>
    </row>
    <row r="26" spans="1:45" s="32" customFormat="1" ht="117">
      <c r="A26" s="41">
        <v>3</v>
      </c>
      <c r="B26" s="28" t="s">
        <v>146</v>
      </c>
      <c r="C26" s="41" t="s">
        <v>207</v>
      </c>
      <c r="D26" s="27" t="s">
        <v>208</v>
      </c>
      <c r="E26" s="27" t="s">
        <v>149</v>
      </c>
      <c r="F26" s="27" t="s">
        <v>209</v>
      </c>
      <c r="G26" s="27" t="s">
        <v>210</v>
      </c>
      <c r="H26" s="27" t="s">
        <v>155</v>
      </c>
      <c r="I26" s="91" t="s">
        <v>125</v>
      </c>
      <c r="J26" s="28" t="s">
        <v>209</v>
      </c>
      <c r="K26" s="86">
        <v>0</v>
      </c>
      <c r="L26" s="86">
        <v>1</v>
      </c>
      <c r="M26" s="86">
        <v>0</v>
      </c>
      <c r="N26" s="86">
        <v>0</v>
      </c>
      <c r="O26" s="86">
        <v>1</v>
      </c>
      <c r="P26" s="41" t="s">
        <v>70</v>
      </c>
      <c r="Q26" s="63" t="s">
        <v>211</v>
      </c>
      <c r="R26" s="63" t="s">
        <v>169</v>
      </c>
      <c r="S26" s="27" t="s">
        <v>209</v>
      </c>
      <c r="T26" s="27" t="s">
        <v>212</v>
      </c>
      <c r="U26" s="27" t="s">
        <v>213</v>
      </c>
      <c r="V26" s="74">
        <f t="shared" si="5"/>
        <v>0</v>
      </c>
      <c r="W26" s="83">
        <v>0</v>
      </c>
      <c r="X26" s="89">
        <f>IFERROR(IF(W26/V26&gt;100%,100%,W26/V26),0)</f>
        <v>0</v>
      </c>
      <c r="Y26" s="27" t="s">
        <v>129</v>
      </c>
      <c r="Z26" s="27" t="s">
        <v>129</v>
      </c>
      <c r="AA26" s="84">
        <f>L26</f>
        <v>1</v>
      </c>
      <c r="AB26" s="75">
        <v>0.7</v>
      </c>
      <c r="AC26" s="89">
        <f>IFERROR(IF(AB26/AA26&gt;100%,100%,AB26/AA26),0)</f>
        <v>0.7</v>
      </c>
      <c r="AD26" s="27" t="s">
        <v>214</v>
      </c>
      <c r="AE26" s="27" t="s">
        <v>215</v>
      </c>
      <c r="AF26" s="84">
        <f>M26</f>
        <v>0</v>
      </c>
      <c r="AG26" s="83">
        <v>0</v>
      </c>
      <c r="AH26" s="89">
        <f>IFERROR(IF(AG26/AF26&gt;100%,100%,AG26/AF26),0)</f>
        <v>0</v>
      </c>
      <c r="AI26" s="27" t="s">
        <v>129</v>
      </c>
      <c r="AJ26" s="27" t="s">
        <v>216</v>
      </c>
      <c r="AK26" s="84">
        <f>N26</f>
        <v>0</v>
      </c>
      <c r="AL26" s="83">
        <v>0</v>
      </c>
      <c r="AM26" s="89">
        <f>IFERROR(IF(AL26/AK26&gt;100%,100%,AL26/AK26),0)</f>
        <v>0</v>
      </c>
      <c r="AN26" s="27" t="s">
        <v>129</v>
      </c>
      <c r="AO26" s="27" t="s">
        <v>129</v>
      </c>
      <c r="AP26" s="84">
        <f>O26</f>
        <v>1</v>
      </c>
      <c r="AQ26" s="83">
        <f>IFERROR(SUM(W26,AB26,AG26,AL26),0)</f>
        <v>0.7</v>
      </c>
      <c r="AR26" s="89">
        <f>IFERROR(IF(AQ26/AP26&gt;100%,100%,AQ26/AP26),0)</f>
        <v>0.7</v>
      </c>
      <c r="AS26" s="77" t="s">
        <v>217</v>
      </c>
    </row>
    <row r="27" spans="1:45" s="32" customFormat="1" ht="150">
      <c r="A27" s="41">
        <v>3</v>
      </c>
      <c r="B27" s="28" t="s">
        <v>146</v>
      </c>
      <c r="C27" s="41" t="s">
        <v>218</v>
      </c>
      <c r="D27" s="27" t="s">
        <v>219</v>
      </c>
      <c r="E27" s="27" t="s">
        <v>149</v>
      </c>
      <c r="F27" s="27" t="s">
        <v>220</v>
      </c>
      <c r="G27" s="27" t="s">
        <v>221</v>
      </c>
      <c r="H27" s="27" t="s">
        <v>155</v>
      </c>
      <c r="I27" s="91" t="s">
        <v>125</v>
      </c>
      <c r="J27" s="28" t="s">
        <v>220</v>
      </c>
      <c r="K27" s="88">
        <v>0</v>
      </c>
      <c r="L27" s="88">
        <v>0</v>
      </c>
      <c r="M27" s="88">
        <v>0</v>
      </c>
      <c r="N27" s="88">
        <v>1</v>
      </c>
      <c r="O27" s="88">
        <v>1</v>
      </c>
      <c r="P27" s="41" t="s">
        <v>70</v>
      </c>
      <c r="Q27" s="63" t="s">
        <v>211</v>
      </c>
      <c r="R27" s="63" t="s">
        <v>169</v>
      </c>
      <c r="S27" s="27" t="s">
        <v>222</v>
      </c>
      <c r="T27" s="27" t="s">
        <v>223</v>
      </c>
      <c r="U27" s="27" t="s">
        <v>213</v>
      </c>
      <c r="V27" s="74">
        <f t="shared" si="5"/>
        <v>0</v>
      </c>
      <c r="W27" s="83">
        <v>0</v>
      </c>
      <c r="X27" s="89">
        <f>IFERROR(IF(W27/V27&gt;100%,100%,W27/V27),0)</f>
        <v>0</v>
      </c>
      <c r="Y27" s="27" t="s">
        <v>129</v>
      </c>
      <c r="Z27" s="27" t="s">
        <v>129</v>
      </c>
      <c r="AA27" s="84">
        <f>L27</f>
        <v>0</v>
      </c>
      <c r="AB27" s="83">
        <v>0</v>
      </c>
      <c r="AC27" s="89">
        <f>IFERROR(IF(AB27/AA27&gt;100%,100%,AB27/AA27),0)</f>
        <v>0</v>
      </c>
      <c r="AD27" s="27" t="s">
        <v>129</v>
      </c>
      <c r="AE27" s="27" t="s">
        <v>129</v>
      </c>
      <c r="AF27" s="84">
        <f>M27</f>
        <v>0</v>
      </c>
      <c r="AG27" s="83">
        <v>0</v>
      </c>
      <c r="AH27" s="89">
        <f>IFERROR(IF(AG27/AF27&gt;100%,100%,AG27/AF27),0)</f>
        <v>0</v>
      </c>
      <c r="AI27" s="27" t="s">
        <v>129</v>
      </c>
      <c r="AJ27" s="27" t="s">
        <v>129</v>
      </c>
      <c r="AK27" s="84">
        <f>N27</f>
        <v>1</v>
      </c>
      <c r="AL27" s="75"/>
      <c r="AM27" s="89">
        <f>IFERROR(IF(AL27/AK27&gt;100%,100%,AL27/AK27),0)</f>
        <v>0</v>
      </c>
      <c r="AN27" s="27"/>
      <c r="AO27" s="27"/>
      <c r="AP27" s="84">
        <f>O27</f>
        <v>1</v>
      </c>
      <c r="AQ27" s="83">
        <f>IFERROR(SUM(W27,AB27,AG27,AL27),0)</f>
        <v>0</v>
      </c>
      <c r="AR27" s="89">
        <f>IFERROR(IF(AQ27/AP27&gt;100%,100%,AQ27/AP27),0)</f>
        <v>0</v>
      </c>
      <c r="AS27" s="77" t="s">
        <v>224</v>
      </c>
    </row>
    <row r="28" spans="1:45" s="5" customFormat="1" ht="17.25">
      <c r="A28" s="10"/>
      <c r="B28" s="10"/>
      <c r="C28" s="10"/>
      <c r="D28" s="11" t="s">
        <v>225</v>
      </c>
      <c r="E28" s="11"/>
      <c r="F28" s="11"/>
      <c r="G28" s="11"/>
      <c r="H28" s="11"/>
      <c r="I28" s="11"/>
      <c r="J28" s="11"/>
      <c r="K28" s="12"/>
      <c r="L28" s="12"/>
      <c r="M28" s="12"/>
      <c r="N28" s="12"/>
      <c r="O28" s="12"/>
      <c r="P28" s="11"/>
      <c r="Q28" s="11"/>
      <c r="R28" s="11"/>
      <c r="S28" s="10"/>
      <c r="T28" s="10"/>
      <c r="U28" s="10"/>
      <c r="V28" s="17"/>
      <c r="W28" s="17"/>
      <c r="X28" s="78">
        <f>AVERAGE(X22,X24,X25)*20%</f>
        <v>0.16666666666666669</v>
      </c>
      <c r="Y28" s="10"/>
      <c r="Z28" s="10"/>
      <c r="AA28" s="17"/>
      <c r="AB28" s="17"/>
      <c r="AC28" s="78">
        <f>AVERAGE(AC21,AC23,AC25,AC26)*20%</f>
        <v>0.12517857142857144</v>
      </c>
      <c r="AD28" s="10"/>
      <c r="AE28" s="10"/>
      <c r="AF28" s="17"/>
      <c r="AG28" s="17"/>
      <c r="AH28" s="78">
        <f>AVERAGE(AH25)*20%</f>
        <v>0.2</v>
      </c>
      <c r="AI28" s="10"/>
      <c r="AJ28" s="10"/>
      <c r="AK28" s="17"/>
      <c r="AL28" s="17"/>
      <c r="AM28" s="78">
        <f>AVERAGE(AM21,AM23,AM25,AM27)*20%</f>
        <v>0</v>
      </c>
      <c r="AN28" s="10"/>
      <c r="AO28" s="10"/>
      <c r="AP28" s="17"/>
      <c r="AQ28" s="17"/>
      <c r="AR28" s="78">
        <f>AVERAGE(AR21:AR26)*20%</f>
        <v>0.11172619047619048</v>
      </c>
      <c r="AS28" s="10"/>
    </row>
    <row r="29" spans="1:45" s="9" customFormat="1" ht="20.25">
      <c r="A29" s="6"/>
      <c r="B29" s="6"/>
      <c r="C29" s="6"/>
      <c r="D29" s="7" t="s">
        <v>226</v>
      </c>
      <c r="E29" s="6"/>
      <c r="F29" s="6"/>
      <c r="G29" s="6"/>
      <c r="H29" s="6"/>
      <c r="I29" s="6"/>
      <c r="J29" s="6"/>
      <c r="K29" s="8"/>
      <c r="L29" s="8"/>
      <c r="M29" s="8"/>
      <c r="N29" s="8"/>
      <c r="O29" s="8"/>
      <c r="P29" s="6"/>
      <c r="Q29" s="6"/>
      <c r="R29" s="6"/>
      <c r="S29" s="6"/>
      <c r="T29" s="6"/>
      <c r="U29" s="6"/>
      <c r="V29" s="18"/>
      <c r="W29" s="18"/>
      <c r="X29" s="79">
        <f>X20+X28</f>
        <v>0.76666666666666683</v>
      </c>
      <c r="Y29" s="6"/>
      <c r="Z29" s="6"/>
      <c r="AA29" s="18"/>
      <c r="AB29" s="18"/>
      <c r="AC29" s="79">
        <f>AC20+AC28</f>
        <v>0.52517857142857149</v>
      </c>
      <c r="AD29" s="6"/>
      <c r="AE29" s="6"/>
      <c r="AF29" s="18"/>
      <c r="AG29" s="18"/>
      <c r="AH29" s="79">
        <f>AH20+AH28</f>
        <v>0.60000000000000009</v>
      </c>
      <c r="AI29" s="6"/>
      <c r="AJ29" s="6"/>
      <c r="AK29" s="18"/>
      <c r="AL29" s="18"/>
      <c r="AM29" s="79">
        <f>AM20+AM28</f>
        <v>0</v>
      </c>
      <c r="AN29" s="6"/>
      <c r="AO29" s="6"/>
      <c r="AP29" s="18"/>
      <c r="AQ29" s="18"/>
      <c r="AR29" s="79">
        <f>AR20+AR28</f>
        <v>0.38950396825396832</v>
      </c>
      <c r="AS29" s="6"/>
    </row>
  </sheetData>
  <mergeCells count="22">
    <mergeCell ref="V11:Z12"/>
    <mergeCell ref="AA11:AE12"/>
    <mergeCell ref="AF11:AJ12"/>
    <mergeCell ref="AK11:AO12"/>
    <mergeCell ref="AP11:AS12"/>
    <mergeCell ref="A11:B12"/>
    <mergeCell ref="A1:J1"/>
    <mergeCell ref="K1:O1"/>
    <mergeCell ref="C11:E12"/>
    <mergeCell ref="F11:P12"/>
    <mergeCell ref="A2:J2"/>
    <mergeCell ref="A4:C9"/>
    <mergeCell ref="D4:D9"/>
    <mergeCell ref="S11:U12"/>
    <mergeCell ref="E4:J4"/>
    <mergeCell ref="G5:J5"/>
    <mergeCell ref="G6:J6"/>
    <mergeCell ref="G7:J7"/>
    <mergeCell ref="G8:J8"/>
    <mergeCell ref="Q11:Q13"/>
    <mergeCell ref="R11:R13"/>
    <mergeCell ref="G9:J9"/>
  </mergeCells>
  <phoneticPr fontId="19" type="noConversion"/>
  <dataValidations count="1">
    <dataValidation allowBlank="1" showInputMessage="1" showErrorMessage="1" error="Escriba un texto " promptTitle="Cualquier contenido" sqref="E13 E3:E10"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E11:E12 E16:E1048576</xm:sqref>
        </x14:dataValidation>
        <x14:dataValidation type="list" allowBlank="1" showInputMessage="1" showErrorMessage="1" xr:uid="{00000000-0002-0000-0100-000002000000}">
          <x14:formula1>
            <xm:f>Listas!$D$1:$D$20</xm:f>
          </x14:formula1>
          <xm:sqref>Q21:Q27 Q14:Q19</xm:sqref>
        </x14:dataValidation>
        <x14:dataValidation type="list" allowBlank="1" showInputMessage="1" showErrorMessage="1" xr:uid="{00000000-0002-0000-0100-000003000000}">
          <x14:formula1>
            <xm:f>Listas!$F$1:$F$12</xm:f>
          </x14:formula1>
          <xm:sqref>R21:R27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227</v>
      </c>
      <c r="D1" s="47" t="s">
        <v>228</v>
      </c>
    </row>
    <row r="2" spans="2:4">
      <c r="B2" s="46" t="s">
        <v>229</v>
      </c>
      <c r="D2" s="47" t="s">
        <v>230</v>
      </c>
    </row>
    <row r="3" spans="2:4" ht="45">
      <c r="B3" s="46" t="s">
        <v>231</v>
      </c>
      <c r="D3" s="47" t="s">
        <v>232</v>
      </c>
    </row>
    <row r="4" spans="2:4" ht="30">
      <c r="B4" s="46" t="s">
        <v>233</v>
      </c>
      <c r="D4" s="47" t="s">
        <v>234</v>
      </c>
    </row>
    <row r="5" spans="2:4" ht="30">
      <c r="B5" s="46" t="s">
        <v>235</v>
      </c>
      <c r="D5" s="47" t="s">
        <v>236</v>
      </c>
    </row>
    <row r="6" spans="2:4" ht="30">
      <c r="B6" s="46" t="s">
        <v>168</v>
      </c>
      <c r="D6" s="47" t="s">
        <v>237</v>
      </c>
    </row>
    <row r="7" spans="2:4" ht="45">
      <c r="B7" s="46" t="s">
        <v>188</v>
      </c>
      <c r="D7" s="47" t="s">
        <v>238</v>
      </c>
    </row>
    <row r="8" spans="2:4" ht="45">
      <c r="B8" s="46" t="s">
        <v>239</v>
      </c>
      <c r="D8" s="47" t="s">
        <v>240</v>
      </c>
    </row>
    <row r="9" spans="2:4" ht="30">
      <c r="B9" s="46" t="s">
        <v>241</v>
      </c>
      <c r="D9" s="47" t="s">
        <v>242</v>
      </c>
    </row>
    <row r="10" spans="2:4" ht="30">
      <c r="B10" s="46" t="s">
        <v>243</v>
      </c>
      <c r="D10" s="47" t="s">
        <v>244</v>
      </c>
    </row>
    <row r="11" spans="2:4" ht="30">
      <c r="B11" s="46" t="s">
        <v>71</v>
      </c>
      <c r="D11" s="47" t="s">
        <v>156</v>
      </c>
    </row>
    <row r="12" spans="2:4">
      <c r="B12" s="46" t="s">
        <v>211</v>
      </c>
      <c r="D12" s="47" t="s">
        <v>245</v>
      </c>
    </row>
    <row r="13" spans="2:4">
      <c r="B13" s="46" t="s">
        <v>246</v>
      </c>
    </row>
    <row r="14" spans="2:4">
      <c r="B14" s="46" t="s">
        <v>247</v>
      </c>
    </row>
    <row r="15" spans="2:4">
      <c r="B15" s="46" t="s">
        <v>248</v>
      </c>
    </row>
    <row r="16" spans="2:4">
      <c r="B16" s="46" t="s">
        <v>249</v>
      </c>
    </row>
    <row r="17" spans="2:2">
      <c r="B17" s="46" t="s">
        <v>250</v>
      </c>
    </row>
    <row r="18" spans="2:2">
      <c r="B18" s="46" t="s">
        <v>251</v>
      </c>
    </row>
    <row r="19" spans="2:2">
      <c r="B19" s="46" t="s">
        <v>252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6" t="s">
        <v>227</v>
      </c>
      <c r="F1" s="47" t="s">
        <v>228</v>
      </c>
    </row>
    <row r="2" spans="1:6" ht="30">
      <c r="A2" t="s">
        <v>64</v>
      </c>
      <c r="D2" s="46" t="s">
        <v>229</v>
      </c>
      <c r="F2" s="47" t="s">
        <v>230</v>
      </c>
    </row>
    <row r="3" spans="1:6" ht="75">
      <c r="A3" t="s">
        <v>253</v>
      </c>
      <c r="D3" s="46" t="s">
        <v>231</v>
      </c>
      <c r="F3" s="47" t="s">
        <v>232</v>
      </c>
    </row>
    <row r="4" spans="1:6" ht="60">
      <c r="A4" t="s">
        <v>149</v>
      </c>
      <c r="D4" s="46" t="s">
        <v>233</v>
      </c>
      <c r="F4" s="47" t="s">
        <v>234</v>
      </c>
    </row>
    <row r="5" spans="1:6" ht="45">
      <c r="D5" s="46" t="s">
        <v>235</v>
      </c>
      <c r="F5" s="47" t="s">
        <v>236</v>
      </c>
    </row>
    <row r="6" spans="1:6" ht="45">
      <c r="D6" s="46" t="s">
        <v>168</v>
      </c>
      <c r="F6" s="47" t="s">
        <v>237</v>
      </c>
    </row>
    <row r="7" spans="1:6" ht="60">
      <c r="D7" s="46" t="s">
        <v>188</v>
      </c>
      <c r="F7" s="47" t="s">
        <v>238</v>
      </c>
    </row>
    <row r="8" spans="1:6" ht="75">
      <c r="D8" s="46" t="s">
        <v>239</v>
      </c>
      <c r="F8" s="47" t="s">
        <v>240</v>
      </c>
    </row>
    <row r="9" spans="1:6" ht="45">
      <c r="D9" s="46" t="s">
        <v>241</v>
      </c>
      <c r="F9" s="47" t="s">
        <v>242</v>
      </c>
    </row>
    <row r="10" spans="1:6" ht="45">
      <c r="D10" s="46" t="s">
        <v>243</v>
      </c>
      <c r="F10" s="47" t="s">
        <v>244</v>
      </c>
    </row>
    <row r="11" spans="1:6" ht="45">
      <c r="D11" s="46" t="s">
        <v>71</v>
      </c>
      <c r="F11" s="47" t="s">
        <v>156</v>
      </c>
    </row>
    <row r="12" spans="1:6">
      <c r="D12" s="46" t="s">
        <v>211</v>
      </c>
      <c r="F12" s="47" t="s">
        <v>169</v>
      </c>
    </row>
    <row r="13" spans="1:6">
      <c r="D13" s="46" t="s">
        <v>246</v>
      </c>
    </row>
    <row r="14" spans="1:6">
      <c r="D14" s="46" t="s">
        <v>247</v>
      </c>
    </row>
    <row r="15" spans="1:6">
      <c r="D15" s="46" t="s">
        <v>248</v>
      </c>
    </row>
    <row r="16" spans="1:6">
      <c r="D16" s="46" t="s">
        <v>249</v>
      </c>
    </row>
    <row r="17" spans="4:4">
      <c r="D17" s="46" t="s">
        <v>250</v>
      </c>
    </row>
    <row r="18" spans="4:4">
      <c r="D18" s="46" t="s">
        <v>251</v>
      </c>
    </row>
    <row r="19" spans="4:4">
      <c r="D19" s="46" t="s">
        <v>252</v>
      </c>
    </row>
    <row r="20" spans="4:4">
      <c r="D20" s="46"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2AEA0BF1-BD68-4D99-BECF-5FEBCA91AE6A}"/>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