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D2DE115C-F73E-4CCF-B02A-1516BB90239F}"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1" l="1"/>
  <c r="AR18" i="1"/>
  <c r="AQ17" i="1"/>
  <c r="AQ16" i="1"/>
  <c r="AQ15" i="1"/>
  <c r="AQ19" i="1"/>
  <c r="AB23" i="1"/>
  <c r="AQ25" i="1"/>
  <c r="AQ24" i="1"/>
  <c r="AQ21" i="1"/>
  <c r="AQ20" i="1"/>
  <c r="AQ14" i="1"/>
  <c r="AF19" i="1"/>
  <c r="AH19" i="1"/>
  <c r="AP24" i="1"/>
  <c r="V25" i="1"/>
  <c r="X25" i="1" s="1"/>
  <c r="V24" i="1"/>
  <c r="X24" i="1" s="1"/>
  <c r="V23" i="1"/>
  <c r="V22" i="1"/>
  <c r="V21" i="1"/>
  <c r="X21" i="1" s="1"/>
  <c r="V20" i="1"/>
  <c r="X20" i="1" s="1"/>
  <c r="V19" i="1"/>
  <c r="X19" i="1" s="1"/>
  <c r="AP25" i="1"/>
  <c r="AR25" i="1" s="1"/>
  <c r="AR24" i="1"/>
  <c r="AP23" i="1"/>
  <c r="AP22" i="1"/>
  <c r="AP21" i="1"/>
  <c r="AR21" i="1" s="1"/>
  <c r="AP19" i="1"/>
  <c r="AR19" i="1" s="1"/>
  <c r="W23" i="1"/>
  <c r="AQ23" i="1" s="1"/>
  <c r="W22" i="1"/>
  <c r="AA20" i="1"/>
  <c r="AC20" i="1" s="1"/>
  <c r="AF20" i="1"/>
  <c r="AH20" i="1" s="1"/>
  <c r="AK20" i="1"/>
  <c r="AM20" i="1" s="1"/>
  <c r="AA21" i="1"/>
  <c r="AC21" i="1" s="1"/>
  <c r="AF21" i="1"/>
  <c r="AH21" i="1" s="1"/>
  <c r="AK21" i="1"/>
  <c r="AM21" i="1" s="1"/>
  <c r="AA22" i="1"/>
  <c r="AC22" i="1" s="1"/>
  <c r="AF22" i="1"/>
  <c r="AH22" i="1" s="1"/>
  <c r="AK22" i="1"/>
  <c r="AM22" i="1" s="1"/>
  <c r="AA23" i="1"/>
  <c r="AC23" i="1" s="1"/>
  <c r="AF23" i="1"/>
  <c r="AH23" i="1" s="1"/>
  <c r="AK23" i="1"/>
  <c r="AM23" i="1" s="1"/>
  <c r="AA24" i="1"/>
  <c r="AC24" i="1" s="1"/>
  <c r="AF24" i="1"/>
  <c r="AH24" i="1" s="1"/>
  <c r="AK24" i="1"/>
  <c r="AM24" i="1" s="1"/>
  <c r="AA25" i="1"/>
  <c r="AC25" i="1" s="1"/>
  <c r="AF25" i="1"/>
  <c r="AH25" i="1" s="1"/>
  <c r="AK25" i="1"/>
  <c r="AM25" i="1" s="1"/>
  <c r="AK19" i="1"/>
  <c r="AM19" i="1" s="1"/>
  <c r="AM26" i="1" s="1"/>
  <c r="AA19" i="1"/>
  <c r="AC19" i="1" s="1"/>
  <c r="AC26" i="1" s="1"/>
  <c r="O20" i="1"/>
  <c r="AP20" i="1" s="1"/>
  <c r="AR20" i="1" s="1"/>
  <c r="V17" i="1"/>
  <c r="X17" i="1" s="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14" i="1"/>
  <c r="AR14" i="1" s="1"/>
  <c r="AK14" i="1"/>
  <c r="AM14" i="1" s="1"/>
  <c r="AP17" i="1"/>
  <c r="AR17" i="1" s="1"/>
  <c r="AP16" i="1"/>
  <c r="AR16" i="1" s="1"/>
  <c r="AP15" i="1"/>
  <c r="AR15" i="1" s="1"/>
  <c r="AK17" i="1"/>
  <c r="AM17" i="1" s="1"/>
  <c r="AK16" i="1"/>
  <c r="AM16" i="1" s="1"/>
  <c r="AK15" i="1"/>
  <c r="AM15" i="1" s="1"/>
  <c r="AF17" i="1"/>
  <c r="AF16" i="1"/>
  <c r="AH16" i="1" s="1"/>
  <c r="AF15" i="1"/>
  <c r="AH15" i="1" s="1"/>
  <c r="AF14" i="1"/>
  <c r="AH14" i="1" s="1"/>
  <c r="AA17" i="1"/>
  <c r="AC17" i="1" s="1"/>
  <c r="AA16" i="1"/>
  <c r="AC16" i="1" s="1"/>
  <c r="AA15" i="1"/>
  <c r="AC15" i="1" s="1"/>
  <c r="AA14" i="1"/>
  <c r="AC14" i="1" s="1"/>
  <c r="AC18" i="1" s="1"/>
  <c r="V16" i="1"/>
  <c r="X16" i="1" s="1"/>
  <c r="V15" i="1"/>
  <c r="X15" i="1" s="1"/>
  <c r="V14" i="1"/>
  <c r="X14" i="1" s="1"/>
  <c r="X18" i="1" s="1"/>
  <c r="AH17" i="1" l="1"/>
  <c r="AH18" i="1" s="1"/>
  <c r="AM18" i="1"/>
  <c r="AH26" i="1"/>
  <c r="AQ22" i="1"/>
  <c r="AR22" i="1" s="1"/>
  <c r="X22" i="1"/>
  <c r="AR23" i="1"/>
  <c r="X23" i="1"/>
  <c r="AC27" i="1"/>
  <c r="AM27" i="1"/>
  <c r="X26" i="1" l="1"/>
  <c r="AH27" i="1"/>
  <c r="AR27" i="1"/>
  <c r="X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18" authorId="0" shapeId="0" xr:uid="{CD94BD62-55DA-4C1E-96B6-1A5F6A4412D7}">
      <text>
        <r>
          <rPr>
            <b/>
            <sz val="9"/>
            <color indexed="81"/>
            <rFont val="Tahoma"/>
            <family val="2"/>
          </rPr>
          <t>Promedio obtenido para el periodo x 80%</t>
        </r>
      </text>
    </comment>
    <comment ref="D26" authorId="0" shapeId="0" xr:uid="{9871DD7B-59A9-4D33-830E-91A8A028A8A2}">
      <text>
        <r>
          <rPr>
            <b/>
            <sz val="9"/>
            <color indexed="81"/>
            <rFont val="Tahoma"/>
            <family val="2"/>
          </rPr>
          <t>Promedio obtenido en las metas transversales para el periodo x 20%</t>
        </r>
      </text>
    </comment>
    <comment ref="D27"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<sst xmlns="http://schemas.openxmlformats.org/spreadsheetml/2006/main" count="446" uniqueCount="234">
  <si>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</si>
  <si>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</si>
  <si>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</si>
  <si>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</si>
  <si>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</si>
  <si>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</si>
  <si>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</si>
  <si>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</si>
  <si>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</si>
  <si>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</si>
  <si>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</si>
  <si>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</si>
  <si>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</si>
  <si>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</si>
  <si>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</si>
  <si>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</si>
  <si>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</si>
  <si>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</si>
  <si>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</si>
  <si>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</si>
  <si>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</si>
  <si>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</si>
  <si>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</si>
  <si>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</si>
  <si>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</si>
  <si>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</si>
  <si>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</si>
  <si>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</si>
  <si>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</si>
  <si>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</si>
  <si>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</si>
  <si>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</si>
  <si>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</si>
  <si>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</si>
  <si>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</si>
  <si>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</si>
  <si>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</si>
  <si>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</si>
  <si>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</si>
  <si>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</si>
  <si>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 TIC</t>
    </r>
  </si>
  <si>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Versión</t>
    </r>
    <r>
      <rPr>
        <sz val="11"/>
        <color theme="1"/>
        <rFont val="Calibri Light"/>
        <family val="2"/>
        <scheme val="major"/>
      </rPr>
      <t xml:space="preserve">: 07
</t>
    </r>
    <r>
      <rPr>
        <b/>
        <sz val="11"/>
        <color theme="1"/>
        <rFont val="Calibri Light"/>
        <family val="2"/>
        <scheme val="major"/>
      </rPr>
      <t>Vigencia:</t>
    </r>
    <r>
      <rPr>
        <sz val="11"/>
        <color theme="1"/>
        <rFont val="Calibri Light"/>
        <family val="2"/>
        <scheme val="major"/>
      </rPr>
      <t xml:space="preserve"> 21 de enero de 2025
</t>
    </r>
    <r>
      <rPr>
        <b/>
        <sz val="11"/>
        <color theme="1"/>
        <rFont val="Calibri Light"/>
        <family val="2"/>
        <scheme val="major"/>
      </rPr>
      <t>Caso HOLA:</t>
    </r>
    <r>
      <rPr>
        <sz val="11"/>
        <color theme="1"/>
        <rFont val="Calibri Light"/>
        <family val="2"/>
        <scheme val="major"/>
      </rPr>
      <t xml:space="preserve"> 113317</t>
    </r>
  </si>
  <si>
    <t>VIGENCIA DE LA PLANEACIÓN 2025</t>
  </si>
  <si>
    <t>DIRECCIÓN DE TECNOLOGÍA E INFORMACIÓN</t>
  </si>
  <si>
    <t>CONTROL DE CAMBIOS</t>
  </si>
  <si>
    <t>VERSIÓN</t>
  </si>
  <si>
    <t>28 de enero de 2025</t>
  </si>
  <si>
    <t>Publicación del plan de gestión aprobado. Caso HOLA: 116006</t>
  </si>
  <si>
    <t>26 de abril de 2025</t>
  </si>
  <si>
    <t>Para el primer trimestre de la vigencia 2025, el Plan de Gestión del proceso Gerencia TIC  alcanzó un nivel de desempeño del 100,00% y 31,50% acumulado para la vigencia.</t>
  </si>
  <si>
    <t>16 de julio de 20205</t>
  </si>
  <si>
    <t>Para el II trimestre de la vigencia 2025, el Plan de Gestión del proceso Gerencia TIC  alcanzó un nivel de desempeño del 94,50% y 49,42% acumulado para la vigencia.</t>
  </si>
  <si>
    <t>16 de octubre de 2025</t>
  </si>
  <si>
    <t>Para el III trimestre de la vigencia 2025, el Plan de Gestión del proceso Gerencia TIC  alcanzó un nivel de desempeño del 90,00% y 69,25%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</si>
  <si>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</si>
  <si>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</si>
  <si>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</si>
  <si>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</si>
  <si>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</si>
  <si>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</si>
  <si>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</si>
  <si>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</si>
  <si>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</si>
  <si>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Desarrollar el 100% de una estrategia de divulgación de las Política de Seguridad y Privacidad de la información en la entidad</t>
  </si>
  <si>
    <t>Gestión</t>
  </si>
  <si>
    <t xml:space="preserve">Porcentaje de actividades ejecutadas de la estrategia de divulgación de las políticas de seguridad y privacidad de la información. </t>
  </si>
  <si>
    <t>(Actividades ejecutadas /actividades planeadas)*100</t>
  </si>
  <si>
    <t>Suma</t>
  </si>
  <si>
    <t>Porcentaje de avance de las actividades del modelo de seguridad y privacidad de la información</t>
  </si>
  <si>
    <t>Eficacia</t>
  </si>
  <si>
    <t>Política 12. Seguridad Digital</t>
  </si>
  <si>
    <t>8048-Fortalecimiento Tecnológico para una Administración Más Eficiente en la Secretaría Distrital de Gobierno Bogotá D.C.</t>
  </si>
  <si>
    <t xml:space="preserve">Informe de avance de la estrategia </t>
  </si>
  <si>
    <t>Implementación Modelo de Seguridad y Privacidad de la Información</t>
  </si>
  <si>
    <t>Dirección de Tecnologías e Información</t>
  </si>
  <si>
    <t>El Plan de Gestión TI para la vigencia 2025 se apoya en las diferentes actividades que realizan los grupos de la Dirección de Tecnologías e Información para dar soporte, mantener, mejorar y crear nuevas soluciones de TI que faciliten la labores y funciones de la Entidad.
Se generó informe que relaciona las actividades de la esgtrategia  de divulgación de las Política de Seguridad y Privacidad de la información en la entidad</t>
  </si>
  <si>
    <t>Informe de avance de la meta</t>
  </si>
  <si>
    <t>Durante el tercer trimestre de 2025 se avanzó en la ejecución de la estrategia de divulgación de la Política de Seguridad y Privacidad de la Información, mediante actividades de sensibilización, difusión y formación dirigidas a funcionarios y contratistas. Se realizaron sesiones de capacitación sobre conceptos de seguridad, ciberseguridad y gestión de incidentes, se elaboraron y distribuyeron boletines informativos, y se emitieron alertas y noticias sobre eventos y buenas prácticas en seguridad digital. Estas acciones fortalecen la cultura institucional de protección de la información y consolidan el cumplimiento del 100 % de la estrategia de divulgación establecida para la vigencia 2025.</t>
  </si>
  <si>
    <t>informe de avance de la meta</t>
  </si>
  <si>
    <t>Se alcanzó un avance de 75,00% sobre el programado de la vigencia.</t>
  </si>
  <si>
    <t>2</t>
  </si>
  <si>
    <t>Segurar que el 80% de las dependencias participen en la identificación de iniciativas de transformación digital en la entidad</t>
  </si>
  <si>
    <t xml:space="preserve">Porcentaje de dependencias involucradas en la identificación de iniciativas </t>
  </si>
  <si>
    <t>(Número de dependencias participantes  en la identificación de iniciativas/total de dependencias) *100</t>
  </si>
  <si>
    <t>Constante</t>
  </si>
  <si>
    <t>Política 10. Gobierno Digital</t>
  </si>
  <si>
    <t>Hoja de ruta del plan estratégico de TI actualizada</t>
  </si>
  <si>
    <t>En el marzo del proyecto Optimizar la gestión de las medidas correctivas se realizaron dos sesiones de Design Thinking con un grupo de interesados en el proceso.
o Primera Sesión (11 de marzo): El objetivo fue desarrollar una comprensión profunda de las necesidades y expectativas de los usuarios en relación con la gestión de medidas correctivas en la SDG. A través de talleres y observaciones directas, se recopilaron experiencias de los usuarios, lo que permitió identificar claramente el problema central que enfrentan. Esta información es fundamental para generar soluciones innovadoras y efectivas que mejoren su experiencia.
o Segunda Sesión (18 de marzo): Esta sesión se centró en el proceso de gestión de medidas correctivas, tomando en cuenta los factores clave identificados en la primera sesión. El objetivo fue generar ideas y soluciones sobre el proceso, explorando diferentes enfoques que puedan ser implementados.</t>
  </si>
  <si>
    <t>Plan de acción del PETI 2025-2028
Evidencias de realización de las sesiones</t>
  </si>
  <si>
    <t>En Arquitectura Empresarial, se llevó a cabo un encuentro inicial con el objetivo de sensibilizar sobre conceptos clave de la A.E. y obtener designaciones para el acompañamiento que realizará la Oficina Asesora de Comunicaciones. Además, se elaboró y presentó un informe sobre los avances de la A.E. ante el CIGD. Se ajustó y presentó el documento de motivadores estratégicos de la A.E. en colaboración con la OAP. También se elaboró un documento que establece las pautas de Gobierno y Gestión, incorporando las observaciones de la OAP. Se avanzó en la construcción del proceso de gestión de la A.E., generando una nueva versión de la caracterización del proceso, así como en el desarrollo del repositorio de la A.E. y hoja de ruta de su implementación.</t>
  </si>
  <si>
    <t>Archivos de presentación realizadas, contienen hoja de ruta de implementación</t>
  </si>
  <si>
    <t>Durante septiembre de 2025 se realizaron espacios de articulación institucional orientados a promover la identificación de iniciativas de transformación digital. Se llevó a cabo la Mesa Técnica de Gobierno Digital el 19 de septiembre, con la participación de múltiples dependencias, y una mesa de trabajo con la Subsecretaría de Gobernabilidad el 30 de septiembre, fortaleciendo el compromiso y la vinculación de las áreas en el cumplimiento de la meta del 80 %.</t>
  </si>
  <si>
    <t>Evidencias de mesa de trabajo (presentación, lista de asistencia</t>
  </si>
  <si>
    <t>Se alcanzó un avance de 60,00% sobre el programado de la vigencia.</t>
  </si>
  <si>
    <t>3</t>
  </si>
  <si>
    <t>Garantizar el 96% de la disponibilidad de los servicios de la infraestructura TI (Procesamiento, almacenamiento, conectividad)</t>
  </si>
  <si>
    <t>Porcentaje de  de disponibilidad de los servicios de infraestructura TI</t>
  </si>
  <si>
    <t>Tiempo real de disponibilidad/tiempo disponibilidad programada</t>
  </si>
  <si>
    <t>96%
2024</t>
  </si>
  <si>
    <t>Porcentaje disponibilidad</t>
  </si>
  <si>
    <t>Gastos de Funcionamiento</t>
  </si>
  <si>
    <t>Informe mensual de disponibilidad</t>
  </si>
  <si>
    <t>Informes de seguimiento especilista redes y seguridad</t>
  </si>
  <si>
    <t>.Seguimiento y monitoreo de la infraestructura de TI.
.Definición de una estrategia que garantice mantener la capacidad y disponibilidad de la infraestructura de TI institucional, tanto en su infraestructura tecnológica onpremise como en los servicios de nube pública. Mantener el índice de capacidad en la Infraestructura Tecnológica de la entidad, requiere una estrategia integral que combine monitoreo continuo, optimización de recursos y planificación proactiva</t>
  </si>
  <si>
    <t>informe mensual de disponibilidad</t>
  </si>
  <si>
    <t xml:space="preserve">Durante el periodo se  realizó gestión y monitoreo a la Infraestructura tecnólogia institucional garantizandose el 96% de disponibilidad </t>
  </si>
  <si>
    <t>Informes de seguimiento y monitero Infraestructura de TI</t>
  </si>
  <si>
    <t>Se fortaleció la infraestructura tecnológica manteniendo el Índice de disponibilidad TI por encima del 96%. La plataforma Nutanix opera con más del 54 % de capacidad disponible, los servicios mantienen 100 % de disponibilidad y las nubes Azure y Oracle garantizan continuidad y eficiencia operativa.</t>
  </si>
  <si>
    <t>Informe de disponibilidad de infraestructura de TI</t>
  </si>
  <si>
    <t>4</t>
  </si>
  <si>
    <t>Cumplir con el 96%  en los Acuerdos de Niveles de Servicio (ANS) en la solución de los requerimientos e incidentes  asignados a la Dirección de Tecnologías e Información mediante la Herramienta de Gestión de Servicios Hola.</t>
  </si>
  <si>
    <t>Porcentaje  de cumplimiento de ANS</t>
  </si>
  <si>
    <t>(Número de solicitudes solucionadas dentro de los ANS /Número total de solicitudes recibidas en el mes</t>
  </si>
  <si>
    <t>Porcentaje de casos atendidos dentro de los ANS</t>
  </si>
  <si>
    <t>Informe mensual de cumplimiento de ANS</t>
  </si>
  <si>
    <t>Tablero de control de servicios de TI</t>
  </si>
  <si>
    <t>Durante el periodo se realizó seguimiento permanente al cumplimiento de los acuerdos de niveles de servicios de atención y solución a los  requerimientos e incidentes recibidos a través de de los diferentes canales de atención de la mesa de servicios de TI garantizando el cumplimiento de los ANS.</t>
  </si>
  <si>
    <t>Informe de cumplimiento de ANS trimestre 1 2025</t>
  </si>
  <si>
    <t>Durante el periodo se dio cumplimiento al 99.69% de los acuerdos de niveles de servicios, a los cuales se realiza seguimiento semal a través de un tablero de control de los servicios de DTI, y se da cumplimiento a los acuerdo de Niveles de Servicio (ANS) en la solución de los requerimientos asignados a la
Dirección de Tecnologías e Información</t>
  </si>
  <si>
    <t>Informe de trimestral de ANS</t>
  </si>
  <si>
    <t>Durante el periodo reportado, la Dirección de Tecnologías e Información alcanzó un cumplimiento del 96 % en los Acuerdos de Niveles de Servicio (ANS) en la atención y solución de requerimientos e incidentes gestionados a través de la herramienta Hola, reflejando eficiencia operativa, oportunidad en la respuesta y compromiso con la mejora del servicio.</t>
  </si>
  <si>
    <t>Informe de ANS tercer trimestre 2025</t>
  </si>
  <si>
    <t>Se alcanzó un avance de 75,84% sobre el programado de la vigencia.</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</si>
  <si>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</si>
  <si>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</si>
  <si>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</si>
  <si>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</si>
  <si>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</si>
  <si>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</si>
  <si>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</si>
  <si>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</si>
  <si>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</si>
  <si>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</si>
  <si>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</si>
  <si>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</si>
  <si>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</si>
  <si>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</si>
  <si>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</si>
  <si>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de Tecnologías e Información: Calificación del 70%
Reporte consumo de papel: Sin reporte de información durante el 2025
Impresiones: No consumen papel durante el perìodo reportado ni vigencia 2024 ni 2925.
Participación en actividades: 
Circular 26 : de 58 personas de la dependencia participaron 2  personas.
Economía circular:de 58 personas de la dependencia participaron 0 personas.
Semana ambiental: de 58 personas de la dependencia  participaron 22 personas
Campaña puesto a puesto: reciben puntuación máxima por su participación 
Adopta tu punto ecológico: En las inspecciones efectuados el 06 de mayo y 13 de junio se identificó mezcla en dos de tres contenedores.
Socialización Sistema de Gestión Ambiental: de 58 personas de la dependencia participaron 22 personas, representan el 38%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</si>
  <si>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</si>
  <si>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Se alcanzó un avance de 43,75%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</si>
  <si>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</si>
  <si>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</si>
  <si>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</si>
  <si>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</si>
  <si>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</si>
  <si>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</si>
  <si>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</si>
  <si>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</si>
  <si>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</si>
  <si>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No se cumplió con la programación trimestral.</t>
  </si>
  <si>
    <t>Reporte realizado por la OAP - Gestión por Procesos el día 03-07-2025 a traves de correo electrónico.</t>
  </si>
  <si>
    <t>Segun reporte de meta transversal del grupo de Sistema de Gestion de la OAP</t>
  </si>
  <si>
    <t xml:space="preserve">Reporte Medicion meta de actualizacion documental </t>
  </si>
  <si>
    <t>Se alcanzó un avance de 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</si>
  <si>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</si>
  <si>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</si>
  <si>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</si>
  <si>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</si>
  <si>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</si>
  <si>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</si>
  <si>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</si>
  <si>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</si>
  <si>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</si>
  <si>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</si>
  <si>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</si>
  <si>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</si>
  <si>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</si>
  <si>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</si>
  <si>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</si>
  <si>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</si>
  <si>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</si>
  <si>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</si>
  <si>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</si>
  <si>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Tecnologías e Información.</t>
  </si>
  <si>
    <t>Reporte SGI-SAC de seguimiento a requerimientos ciudadanos por dependencia</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</si>
  <si>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</si>
  <si>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</si>
  <si>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</si>
  <si>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</si>
  <si>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</si>
  <si>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</si>
  <si>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</si>
  <si>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</si>
  <si>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3 de 3 requerimientos tipificados como derecho de petición ciudadano en los aplicativos Bogotá Te Escucha y ORFEO asignados.
Corresponde a la Dirección de Tecnologías e Información.</t>
  </si>
  <si>
    <t>Se gestionó oportunamente 3 de 4 solicitudes registradas.</t>
  </si>
  <si>
    <t>Reporte realizado por la SGI-SAC el día 08-07-2025 a traves de memorando 20254600258433</t>
  </si>
  <si>
    <t xml:space="preserve">Dio respuesta a 10 reqerimientos de los 10 instaurados  en el periodo </t>
  </si>
  <si>
    <t>Radicado No. 20254600383923    Fecha: 07-10-2025</t>
  </si>
  <si>
    <t>Se alcanzó un avance de 67,75%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</si>
  <si>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</si>
  <si>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</si>
  <si>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</si>
  <si>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</si>
  <si>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Catálogo de componentes de Información</t>
  </si>
  <si>
    <t>Dependencias de Nivel Central asociadas al proceso
Reporte de la meta: Dirección de Tecnología e Información</t>
  </si>
  <si>
    <t>DTI: Entregaron la matriz de activos y tiene el visto bueno del jefe.</t>
  </si>
  <si>
    <t>Reporte realizado por la DTI el día 02-07-2025 a traves de memorando 20254400249683_x000D_</t>
  </si>
  <si>
    <t xml:space="preserve">Meta no programada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</si>
  <si>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</si>
  <si>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</si>
  <si>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</si>
  <si>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</si>
  <si>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</si>
  <si>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</si>
  <si>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 sobre el programado de la vigencia.
Meta No Programada para el Trimestre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</si>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</sst>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color theme="8" tint="-0.249977111117893"/>
      <name val="Calibri Light"/>
      <family val="2"/>
      <scheme val="major"/>
    </font>
    <font>
      <sz val="8"/>
      <name val="Calibri"/>
      <family val="2"/>
      <scheme val="minor"/>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8"/>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5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4"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justify" vertical="top" wrapText="1"/>
    </xf>
    <xf numFmtId="0" fontId="14" fillId="13" borderId="1" xfId="0" applyFont="1" applyFill="1" applyBorder="1" applyAlignment="1">
      <alignment vertical="top" wrapText="1"/>
    </xf>
    <xf numFmtId="0" fontId="14" fillId="13" borderId="3" xfId="0" applyFont="1" applyFill="1" applyBorder="1" applyAlignment="1">
      <alignment vertical="center" wrapText="1"/>
    </xf>
    <xf numFmtId="0" fontId="1" fillId="9" borderId="1" xfId="0" applyFont="1" applyFill="1" applyBorder="1" applyAlignment="1">
      <alignment horizontal="justify"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wrapText="1"/>
    </xf>
    <xf numFmtId="0" fontId="4" fillId="0" borderId="11" xfId="0" applyFont="1" applyBorder="1" applyAlignment="1">
      <alignment horizontal="left" vertical="center" wrapText="1"/>
    </xf>
    <xf numFmtId="9" fontId="4" fillId="0" borderId="1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4" fontId="17"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2"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1487494</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38" t="s">
        <v>0</v>
      </c>
      <c r="B1" s="139"/>
      <c r="C1" s="139"/>
      <c r="D1" s="139"/>
      <c r="E1" s="139"/>
      <c r="F1" s="139"/>
      <c r="G1" s="139"/>
      <c r="H1" s="139"/>
      <c r="I1" s="139"/>
      <c r="J1" s="139"/>
      <c r="K1" s="139"/>
      <c r="L1" s="139"/>
      <c r="M1" s="140" t="s">
        <v>1</v>
      </c>
      <c r="N1" s="140"/>
      <c r="O1" s="140"/>
      <c r="P1" s="140"/>
      <c r="Q1" s="140"/>
    </row>
    <row r="2" spans="1:44" s="43" customFormat="1" ht="23.45" customHeight="1">
      <c r="A2" s="141" t="s">
        <v>2</v>
      </c>
      <c r="B2" s="142"/>
      <c r="C2" s="142"/>
      <c r="D2" s="142"/>
      <c r="E2" s="142"/>
      <c r="F2" s="142"/>
      <c r="G2" s="142"/>
      <c r="H2" s="142"/>
      <c r="I2" s="142"/>
      <c r="J2" s="142"/>
      <c r="K2" s="142"/>
      <c r="L2" s="142"/>
      <c r="M2" s="42"/>
      <c r="N2" s="42"/>
      <c r="O2" s="42"/>
      <c r="P2" s="42"/>
      <c r="Q2" s="42"/>
    </row>
    <row r="3" spans="1:44" s="41" customFormat="1"/>
    <row r="4" spans="1:44" s="41" customFormat="1" ht="29.1" customHeight="1">
      <c r="A4" s="127" t="s">
        <v>3</v>
      </c>
      <c r="B4" s="127"/>
      <c r="C4" s="127"/>
      <c r="D4" s="127"/>
      <c r="E4" s="47"/>
      <c r="F4" s="47"/>
      <c r="G4" s="47"/>
      <c r="H4" s="143"/>
      <c r="I4" s="143"/>
      <c r="J4" s="143"/>
      <c r="K4" s="143"/>
      <c r="L4" s="144"/>
    </row>
    <row r="5" spans="1:44" s="41" customFormat="1" ht="15" customHeight="1">
      <c r="A5" s="127"/>
      <c r="B5" s="127"/>
      <c r="C5" s="127"/>
      <c r="D5" s="127"/>
      <c r="E5" s="2"/>
      <c r="F5" s="2"/>
      <c r="G5" s="2"/>
      <c r="H5" s="2" t="s">
        <v>4</v>
      </c>
      <c r="I5" s="145" t="s">
        <v>5</v>
      </c>
      <c r="J5" s="143"/>
      <c r="K5" s="143"/>
      <c r="L5" s="144"/>
    </row>
    <row r="6" spans="1:44" s="41" customFormat="1">
      <c r="A6" s="127"/>
      <c r="B6" s="127"/>
      <c r="C6" s="127"/>
      <c r="D6" s="127"/>
      <c r="E6" s="2"/>
      <c r="F6" s="2"/>
      <c r="G6" s="2"/>
      <c r="H6" s="44"/>
      <c r="I6" s="146" t="s">
        <v>6</v>
      </c>
      <c r="J6" s="146"/>
      <c r="K6" s="146"/>
      <c r="L6" s="146"/>
    </row>
    <row r="7" spans="1:44" s="41" customFormat="1">
      <c r="A7" s="127"/>
      <c r="B7" s="127"/>
      <c r="C7" s="127"/>
      <c r="D7" s="127"/>
      <c r="E7" s="2"/>
      <c r="F7" s="2"/>
      <c r="G7" s="2"/>
      <c r="H7" s="44"/>
      <c r="I7" s="146"/>
      <c r="J7" s="146"/>
      <c r="K7" s="146"/>
      <c r="L7" s="146"/>
    </row>
    <row r="8" spans="1:44" s="41" customFormat="1">
      <c r="A8" s="127"/>
      <c r="B8" s="127"/>
      <c r="C8" s="127"/>
      <c r="D8" s="127"/>
      <c r="E8" s="2"/>
      <c r="F8" s="2"/>
      <c r="G8" s="2"/>
      <c r="H8" s="44"/>
      <c r="I8" s="146"/>
      <c r="J8" s="146"/>
      <c r="K8" s="146"/>
      <c r="L8" s="146"/>
    </row>
    <row r="9" spans="1:44" s="41" customFormat="1"/>
    <row r="10" spans="1:44" ht="14.45" customHeight="1">
      <c r="A10" s="127" t="s">
        <v>7</v>
      </c>
      <c r="B10" s="127"/>
      <c r="C10" s="132" t="s">
        <v>8</v>
      </c>
      <c r="D10" s="133"/>
      <c r="E10" s="133"/>
      <c r="F10" s="133"/>
      <c r="G10" s="134"/>
      <c r="H10" s="128" t="s">
        <v>9</v>
      </c>
      <c r="I10" s="128"/>
      <c r="J10" s="128"/>
      <c r="K10" s="128"/>
      <c r="L10" s="128"/>
      <c r="M10" s="128"/>
      <c r="N10" s="128"/>
      <c r="O10" s="128"/>
      <c r="P10" s="128"/>
      <c r="Q10" s="128"/>
      <c r="R10" s="128"/>
      <c r="S10" s="129" t="s">
        <v>10</v>
      </c>
      <c r="T10" s="129" t="s">
        <v>11</v>
      </c>
      <c r="U10" s="97" t="s">
        <v>12</v>
      </c>
      <c r="V10" s="98"/>
      <c r="W10" s="98"/>
      <c r="X10" s="98"/>
      <c r="Y10" s="99"/>
      <c r="Z10" s="103" t="s">
        <v>13</v>
      </c>
      <c r="AA10" s="104"/>
      <c r="AB10" s="104"/>
      <c r="AC10" s="104"/>
      <c r="AD10" s="105"/>
      <c r="AE10" s="109" t="s">
        <v>14</v>
      </c>
      <c r="AF10" s="110"/>
      <c r="AG10" s="110"/>
      <c r="AH10" s="110"/>
      <c r="AI10" s="111"/>
      <c r="AJ10" s="115" t="s">
        <v>15</v>
      </c>
      <c r="AK10" s="116"/>
      <c r="AL10" s="116"/>
      <c r="AM10" s="116"/>
      <c r="AN10" s="117"/>
      <c r="AO10" s="121" t="s">
        <v>16</v>
      </c>
      <c r="AP10" s="122"/>
      <c r="AQ10" s="122"/>
      <c r="AR10" s="123"/>
    </row>
    <row r="11" spans="1:44" ht="14.45" customHeight="1">
      <c r="A11" s="127"/>
      <c r="B11" s="127"/>
      <c r="C11" s="135"/>
      <c r="D11" s="136"/>
      <c r="E11" s="136"/>
      <c r="F11" s="136"/>
      <c r="G11" s="137"/>
      <c r="H11" s="128"/>
      <c r="I11" s="128"/>
      <c r="J11" s="128"/>
      <c r="K11" s="128"/>
      <c r="L11" s="128"/>
      <c r="M11" s="128"/>
      <c r="N11" s="128"/>
      <c r="O11" s="128"/>
      <c r="P11" s="128"/>
      <c r="Q11" s="128"/>
      <c r="R11" s="128"/>
      <c r="S11" s="130"/>
      <c r="T11" s="130"/>
      <c r="U11" s="100"/>
      <c r="V11" s="101"/>
      <c r="W11" s="101"/>
      <c r="X11" s="101"/>
      <c r="Y11" s="102"/>
      <c r="Z11" s="106"/>
      <c r="AA11" s="107"/>
      <c r="AB11" s="107"/>
      <c r="AC11" s="107"/>
      <c r="AD11" s="108"/>
      <c r="AE11" s="112"/>
      <c r="AF11" s="113"/>
      <c r="AG11" s="113"/>
      <c r="AH11" s="113"/>
      <c r="AI11" s="114"/>
      <c r="AJ11" s="118"/>
      <c r="AK11" s="119"/>
      <c r="AL11" s="119"/>
      <c r="AM11" s="119"/>
      <c r="AN11" s="120"/>
      <c r="AO11" s="124"/>
      <c r="AP11" s="125"/>
      <c r="AQ11" s="125"/>
      <c r="AR11" s="126"/>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31"/>
      <c r="T12" s="131"/>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7"/>
  <sheetViews>
    <sheetView tabSelected="1" topLeftCell="A8" zoomScale="78" zoomScaleNormal="78" workbookViewId="0">
      <selection activeCell="F10" sqref="F10"/>
    </sheetView>
  </sheetViews>
  <sheetFormatPr defaultColWidth="10.85546875" defaultRowHeight="15"/>
  <cols>
    <col min="1" max="1" width="11.85546875" style="1" customWidth="1"/>
    <col min="2" max="2" width="26.5703125" style="1" customWidth="1"/>
    <col min="3" max="3" width="8.855468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14" style="1" customWidth="1"/>
    <col min="16" max="16" width="17.85546875" style="1" customWidth="1"/>
    <col min="17" max="17" width="24.42578125" style="1" customWidth="1"/>
    <col min="18" max="18" width="25.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c r="A1" s="138" t="s">
        <v>40</v>
      </c>
      <c r="B1" s="139"/>
      <c r="C1" s="139"/>
      <c r="D1" s="139"/>
      <c r="E1" s="139"/>
      <c r="F1" s="139"/>
      <c r="G1" s="139"/>
      <c r="H1" s="139"/>
      <c r="I1" s="139"/>
      <c r="J1" s="139"/>
      <c r="K1" s="153" t="s">
        <v>41</v>
      </c>
      <c r="L1" s="154"/>
      <c r="M1" s="154"/>
      <c r="N1" s="154"/>
      <c r="O1" s="155"/>
    </row>
    <row r="2" spans="1:45" s="43" customFormat="1" ht="23.45" customHeight="1">
      <c r="A2" s="141" t="s">
        <v>42</v>
      </c>
      <c r="B2" s="142"/>
      <c r="C2" s="142"/>
      <c r="D2" s="142"/>
      <c r="E2" s="142"/>
      <c r="F2" s="142"/>
      <c r="G2" s="142"/>
      <c r="H2" s="142"/>
      <c r="I2" s="142"/>
      <c r="J2" s="142"/>
      <c r="K2" s="42"/>
      <c r="L2" s="42"/>
      <c r="M2" s="42"/>
      <c r="N2" s="42"/>
      <c r="O2" s="42"/>
    </row>
    <row r="3" spans="1:45" s="41" customFormat="1"/>
    <row r="4" spans="1:45" s="41" customFormat="1" ht="29.1" customHeight="1">
      <c r="A4" s="127" t="s">
        <v>3</v>
      </c>
      <c r="B4" s="127"/>
      <c r="C4" s="127"/>
      <c r="D4" s="156" t="s">
        <v>43</v>
      </c>
      <c r="E4" s="145" t="s">
        <v>44</v>
      </c>
      <c r="F4" s="143"/>
      <c r="G4" s="143"/>
      <c r="H4" s="143"/>
      <c r="I4" s="143"/>
      <c r="J4" s="144"/>
    </row>
    <row r="5" spans="1:45" s="41" customFormat="1" ht="15" customHeight="1">
      <c r="A5" s="127"/>
      <c r="B5" s="127"/>
      <c r="C5" s="127"/>
      <c r="D5" s="156"/>
      <c r="E5" s="2" t="s">
        <v>45</v>
      </c>
      <c r="F5" s="2" t="s">
        <v>4</v>
      </c>
      <c r="G5" s="145" t="s">
        <v>5</v>
      </c>
      <c r="H5" s="143"/>
      <c r="I5" s="143"/>
      <c r="J5" s="144"/>
    </row>
    <row r="6" spans="1:45" s="41" customFormat="1" ht="16.5">
      <c r="A6" s="127"/>
      <c r="B6" s="127"/>
      <c r="C6" s="127"/>
      <c r="D6" s="156"/>
      <c r="E6" s="44">
        <v>1</v>
      </c>
      <c r="F6" s="49" t="s">
        <v>46</v>
      </c>
      <c r="G6" s="146" t="s">
        <v>47</v>
      </c>
      <c r="H6" s="146"/>
      <c r="I6" s="146"/>
      <c r="J6" s="146"/>
    </row>
    <row r="7" spans="1:45" s="41" customFormat="1" ht="49.5" customHeight="1">
      <c r="A7" s="127"/>
      <c r="B7" s="127"/>
      <c r="C7" s="127"/>
      <c r="D7" s="156"/>
      <c r="E7" s="44">
        <v>2</v>
      </c>
      <c r="F7" s="44" t="s">
        <v>48</v>
      </c>
      <c r="G7" s="146" t="s">
        <v>49</v>
      </c>
      <c r="H7" s="146"/>
      <c r="I7" s="146"/>
      <c r="J7" s="146"/>
    </row>
    <row r="8" spans="1:45" s="41" customFormat="1" ht="49.5" customHeight="1">
      <c r="A8" s="127"/>
      <c r="B8" s="127"/>
      <c r="C8" s="127"/>
      <c r="D8" s="156"/>
      <c r="E8" s="44">
        <v>3</v>
      </c>
      <c r="F8" s="44" t="s">
        <v>50</v>
      </c>
      <c r="G8" s="150" t="s">
        <v>51</v>
      </c>
      <c r="H8" s="151"/>
      <c r="I8" s="151"/>
      <c r="J8" s="152"/>
    </row>
    <row r="9" spans="1:45" s="41" customFormat="1" ht="49.5" customHeight="1">
      <c r="A9" s="127"/>
      <c r="B9" s="127"/>
      <c r="C9" s="127"/>
      <c r="D9" s="156"/>
      <c r="E9" s="44">
        <v>4</v>
      </c>
      <c r="F9" s="44" t="s">
        <v>52</v>
      </c>
      <c r="G9" s="150" t="s">
        <v>53</v>
      </c>
      <c r="H9" s="151"/>
      <c r="I9" s="151"/>
      <c r="J9" s="152"/>
    </row>
    <row r="10" spans="1:45" s="41" customFormat="1"/>
    <row r="11" spans="1:45" ht="14.45" customHeight="1">
      <c r="A11" s="127" t="s">
        <v>7</v>
      </c>
      <c r="B11" s="127"/>
      <c r="C11" s="127" t="s">
        <v>54</v>
      </c>
      <c r="D11" s="127"/>
      <c r="E11" s="127"/>
      <c r="F11" s="128" t="s">
        <v>9</v>
      </c>
      <c r="G11" s="128"/>
      <c r="H11" s="128"/>
      <c r="I11" s="128"/>
      <c r="J11" s="128"/>
      <c r="K11" s="128"/>
      <c r="L11" s="128"/>
      <c r="M11" s="128"/>
      <c r="N11" s="128"/>
      <c r="O11" s="128"/>
      <c r="P11" s="128"/>
      <c r="Q11" s="147" t="s">
        <v>10</v>
      </c>
      <c r="R11" s="147" t="s">
        <v>11</v>
      </c>
      <c r="S11" s="127" t="s">
        <v>55</v>
      </c>
      <c r="T11" s="127"/>
      <c r="U11" s="127"/>
      <c r="V11" s="97" t="s">
        <v>12</v>
      </c>
      <c r="W11" s="98"/>
      <c r="X11" s="98"/>
      <c r="Y11" s="98"/>
      <c r="Z11" s="99"/>
      <c r="AA11" s="103" t="s">
        <v>13</v>
      </c>
      <c r="AB11" s="104"/>
      <c r="AC11" s="104"/>
      <c r="AD11" s="104"/>
      <c r="AE11" s="105"/>
      <c r="AF11" s="109" t="s">
        <v>14</v>
      </c>
      <c r="AG11" s="110"/>
      <c r="AH11" s="110"/>
      <c r="AI11" s="110"/>
      <c r="AJ11" s="111"/>
      <c r="AK11" s="115" t="s">
        <v>15</v>
      </c>
      <c r="AL11" s="116"/>
      <c r="AM11" s="116"/>
      <c r="AN11" s="116"/>
      <c r="AO11" s="117"/>
      <c r="AP11" s="121" t="s">
        <v>16</v>
      </c>
      <c r="AQ11" s="122"/>
      <c r="AR11" s="122"/>
      <c r="AS11" s="123"/>
    </row>
    <row r="12" spans="1:45" ht="14.45" customHeight="1">
      <c r="A12" s="127"/>
      <c r="B12" s="127"/>
      <c r="C12" s="127"/>
      <c r="D12" s="127"/>
      <c r="E12" s="127"/>
      <c r="F12" s="128"/>
      <c r="G12" s="128"/>
      <c r="H12" s="128"/>
      <c r="I12" s="128"/>
      <c r="J12" s="128"/>
      <c r="K12" s="128"/>
      <c r="L12" s="128"/>
      <c r="M12" s="128"/>
      <c r="N12" s="128"/>
      <c r="O12" s="128"/>
      <c r="P12" s="128"/>
      <c r="Q12" s="148"/>
      <c r="R12" s="148"/>
      <c r="S12" s="127"/>
      <c r="T12" s="127"/>
      <c r="U12" s="127"/>
      <c r="V12" s="100"/>
      <c r="W12" s="101"/>
      <c r="X12" s="101"/>
      <c r="Y12" s="101"/>
      <c r="Z12" s="102"/>
      <c r="AA12" s="106"/>
      <c r="AB12" s="107"/>
      <c r="AC12" s="107"/>
      <c r="AD12" s="107"/>
      <c r="AE12" s="108"/>
      <c r="AF12" s="112"/>
      <c r="AG12" s="113"/>
      <c r="AH12" s="113"/>
      <c r="AI12" s="113"/>
      <c r="AJ12" s="114"/>
      <c r="AK12" s="118"/>
      <c r="AL12" s="119"/>
      <c r="AM12" s="119"/>
      <c r="AN12" s="119"/>
      <c r="AO12" s="120"/>
      <c r="AP12" s="124"/>
      <c r="AQ12" s="125"/>
      <c r="AR12" s="125"/>
      <c r="AS12" s="126"/>
    </row>
    <row r="13" spans="1:45" ht="42" customHeight="1">
      <c r="A13" s="2" t="s">
        <v>17</v>
      </c>
      <c r="B13" s="2" t="s">
        <v>18</v>
      </c>
      <c r="C13" s="2" t="s">
        <v>56</v>
      </c>
      <c r="D13" s="2" t="s">
        <v>57</v>
      </c>
      <c r="E13" s="2" t="s">
        <v>58</v>
      </c>
      <c r="F13" s="20" t="s">
        <v>24</v>
      </c>
      <c r="G13" s="20" t="s">
        <v>25</v>
      </c>
      <c r="H13" s="20" t="s">
        <v>26</v>
      </c>
      <c r="I13" s="20" t="s">
        <v>59</v>
      </c>
      <c r="J13" s="20" t="s">
        <v>28</v>
      </c>
      <c r="K13" s="20" t="s">
        <v>29</v>
      </c>
      <c r="L13" s="20" t="s">
        <v>30</v>
      </c>
      <c r="M13" s="20" t="s">
        <v>31</v>
      </c>
      <c r="N13" s="20" t="s">
        <v>32</v>
      </c>
      <c r="O13" s="20" t="s">
        <v>33</v>
      </c>
      <c r="P13" s="20" t="s">
        <v>34</v>
      </c>
      <c r="Q13" s="149"/>
      <c r="R13" s="149"/>
      <c r="S13" s="2" t="s">
        <v>60</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2" customFormat="1" ht="179.25" customHeight="1">
      <c r="A14" s="44">
        <v>3</v>
      </c>
      <c r="B14" s="56" t="s">
        <v>61</v>
      </c>
      <c r="C14" s="26" t="s">
        <v>62</v>
      </c>
      <c r="D14" s="21" t="s">
        <v>63</v>
      </c>
      <c r="E14" s="21" t="s">
        <v>64</v>
      </c>
      <c r="F14" s="54" t="s">
        <v>65</v>
      </c>
      <c r="G14" s="55" t="s">
        <v>66</v>
      </c>
      <c r="H14" s="52">
        <v>0</v>
      </c>
      <c r="I14" s="22" t="s">
        <v>67</v>
      </c>
      <c r="J14" s="53" t="s">
        <v>68</v>
      </c>
      <c r="K14" s="52">
        <v>0.25</v>
      </c>
      <c r="L14" s="52">
        <v>0.25</v>
      </c>
      <c r="M14" s="52">
        <v>0.25</v>
      </c>
      <c r="N14" s="52">
        <v>0.25</v>
      </c>
      <c r="O14" s="52">
        <v>1</v>
      </c>
      <c r="P14" s="22" t="s">
        <v>69</v>
      </c>
      <c r="Q14" s="21" t="s">
        <v>70</v>
      </c>
      <c r="R14" s="21" t="s">
        <v>71</v>
      </c>
      <c r="S14" s="21" t="s">
        <v>72</v>
      </c>
      <c r="T14" s="21" t="s">
        <v>73</v>
      </c>
      <c r="U14" s="21" t="s">
        <v>74</v>
      </c>
      <c r="V14" s="86">
        <f t="shared" ref="V14:V17" si="0">K14</f>
        <v>0.25</v>
      </c>
      <c r="W14" s="89">
        <v>0.25</v>
      </c>
      <c r="X14" s="87">
        <f>IFERROR(IF(W14/V14&gt;100%,100%,W14/V14),0)</f>
        <v>1</v>
      </c>
      <c r="Y14" s="21" t="s">
        <v>75</v>
      </c>
      <c r="Z14" s="21" t="s">
        <v>76</v>
      </c>
      <c r="AA14" s="86">
        <f t="shared" ref="AA14:AA17" si="1">L14</f>
        <v>0.25</v>
      </c>
      <c r="AB14" s="89">
        <v>0.25</v>
      </c>
      <c r="AC14" s="93">
        <f>IFERROR(IF(AB14/AA14&gt;100%,100%,AB14/AA14),0)</f>
        <v>1</v>
      </c>
      <c r="AD14" s="21" t="s">
        <v>75</v>
      </c>
      <c r="AE14" s="21" t="s">
        <v>76</v>
      </c>
      <c r="AF14" s="86">
        <f t="shared" ref="AF14:AF17" si="2">M14</f>
        <v>0.25</v>
      </c>
      <c r="AG14" s="86">
        <v>0.25</v>
      </c>
      <c r="AH14" s="87">
        <f>IFERROR(IF(AG14/AF14&gt;100%,100%,AG14/AF14),0)</f>
        <v>1</v>
      </c>
      <c r="AI14" s="21" t="s">
        <v>77</v>
      </c>
      <c r="AJ14" s="21" t="s">
        <v>78</v>
      </c>
      <c r="AK14" s="86">
        <f t="shared" ref="AK14:AK17" si="3">N14</f>
        <v>0.25</v>
      </c>
      <c r="AL14" s="92"/>
      <c r="AM14" s="92">
        <f>IFERROR(IF(AL14/AK14&gt;100%,100%,AL14/AK14),0)</f>
        <v>0</v>
      </c>
      <c r="AN14" s="21"/>
      <c r="AO14" s="21"/>
      <c r="AP14" s="86">
        <f t="shared" ref="AP14:AP17" si="4">O14</f>
        <v>1</v>
      </c>
      <c r="AQ14" s="88">
        <f>IFERROR(SUM(W14,AB14,AG14,AL14),0)</f>
        <v>0.75</v>
      </c>
      <c r="AR14" s="87">
        <f>IFERROR(IF(AQ14/AP14&gt;100%,100%,AQ14/AP14),0)</f>
        <v>0.75</v>
      </c>
      <c r="AS14" s="21" t="s">
        <v>79</v>
      </c>
    </row>
    <row r="15" spans="1:45" s="32" customFormat="1" ht="179.25" customHeight="1">
      <c r="A15" s="44">
        <v>3</v>
      </c>
      <c r="B15" s="56" t="s">
        <v>61</v>
      </c>
      <c r="C15" s="26" t="s">
        <v>80</v>
      </c>
      <c r="D15" s="21" t="s">
        <v>81</v>
      </c>
      <c r="E15" s="21" t="s">
        <v>64</v>
      </c>
      <c r="F15" s="21" t="s">
        <v>82</v>
      </c>
      <c r="G15" s="21" t="s">
        <v>83</v>
      </c>
      <c r="H15" s="52">
        <v>0</v>
      </c>
      <c r="I15" s="22" t="s">
        <v>84</v>
      </c>
      <c r="J15" s="21" t="s">
        <v>82</v>
      </c>
      <c r="K15" s="52">
        <v>0.8</v>
      </c>
      <c r="L15" s="52">
        <v>0.8</v>
      </c>
      <c r="M15" s="52">
        <v>0.8</v>
      </c>
      <c r="N15" s="52">
        <v>0.8</v>
      </c>
      <c r="O15" s="52">
        <v>1</v>
      </c>
      <c r="P15" s="22" t="s">
        <v>69</v>
      </c>
      <c r="Q15" s="21" t="s">
        <v>85</v>
      </c>
      <c r="R15" s="21" t="s">
        <v>71</v>
      </c>
      <c r="S15" s="21" t="s">
        <v>86</v>
      </c>
      <c r="T15" s="21" t="s">
        <v>86</v>
      </c>
      <c r="U15" s="21" t="s">
        <v>74</v>
      </c>
      <c r="V15" s="86">
        <f t="shared" si="0"/>
        <v>0.8</v>
      </c>
      <c r="W15" s="89">
        <v>0.8</v>
      </c>
      <c r="X15" s="87">
        <f>IFERROR(IF(W15/V15&gt;100%,100%,W15/V15),0)</f>
        <v>1</v>
      </c>
      <c r="Y15" s="53" t="s">
        <v>87</v>
      </c>
      <c r="Z15" s="21" t="s">
        <v>88</v>
      </c>
      <c r="AA15" s="86">
        <f t="shared" si="1"/>
        <v>0.8</v>
      </c>
      <c r="AB15" s="89">
        <v>0.8</v>
      </c>
      <c r="AC15" s="93">
        <f>IFERROR(IF(AB15/AA15&gt;100%,100%,AB15/AA15),0)</f>
        <v>1</v>
      </c>
      <c r="AD15" s="53" t="s">
        <v>89</v>
      </c>
      <c r="AE15" s="21" t="s">
        <v>90</v>
      </c>
      <c r="AF15" s="86">
        <f t="shared" si="2"/>
        <v>0.8</v>
      </c>
      <c r="AG15" s="86">
        <v>0.8</v>
      </c>
      <c r="AH15" s="87">
        <f>IFERROR(IF(AG15/AF15&gt;100%,100%,AG15/AF15),0)</f>
        <v>1</v>
      </c>
      <c r="AI15" s="21" t="s">
        <v>91</v>
      </c>
      <c r="AJ15" s="21" t="s">
        <v>92</v>
      </c>
      <c r="AK15" s="86">
        <f t="shared" si="3"/>
        <v>0.8</v>
      </c>
      <c r="AL15" s="92"/>
      <c r="AM15" s="92">
        <f>IFERROR(IF(AL15/AK15&gt;100%,100%,AL15/AK15),0)</f>
        <v>0</v>
      </c>
      <c r="AN15" s="21"/>
      <c r="AO15" s="21"/>
      <c r="AP15" s="86">
        <f t="shared" si="4"/>
        <v>1</v>
      </c>
      <c r="AQ15" s="88">
        <f>IFERROR(AVERAGE(W15,AB15,AG15,AL15)*0.75,0)</f>
        <v>0.60000000000000009</v>
      </c>
      <c r="AR15" s="87">
        <f>IFERROR(IF(AQ15/AP15&gt;100%,100%,AQ15/AP15),0)</f>
        <v>0.60000000000000009</v>
      </c>
      <c r="AS15" s="21" t="s">
        <v>93</v>
      </c>
    </row>
    <row r="16" spans="1:45" s="32" customFormat="1" ht="179.25" customHeight="1">
      <c r="A16" s="44">
        <v>3</v>
      </c>
      <c r="B16" s="56" t="s">
        <v>61</v>
      </c>
      <c r="C16" s="26" t="s">
        <v>94</v>
      </c>
      <c r="D16" s="21" t="s">
        <v>95</v>
      </c>
      <c r="E16" s="21" t="s">
        <v>64</v>
      </c>
      <c r="F16" s="51" t="s">
        <v>96</v>
      </c>
      <c r="G16" s="51" t="s">
        <v>97</v>
      </c>
      <c r="H16" s="50" t="s">
        <v>98</v>
      </c>
      <c r="I16" s="44" t="s">
        <v>84</v>
      </c>
      <c r="J16" s="44" t="s">
        <v>99</v>
      </c>
      <c r="K16" s="52">
        <v>0.96</v>
      </c>
      <c r="L16" s="52">
        <v>0.96</v>
      </c>
      <c r="M16" s="52">
        <v>0.96</v>
      </c>
      <c r="N16" s="52">
        <v>0.96</v>
      </c>
      <c r="O16" s="52">
        <v>0.96</v>
      </c>
      <c r="P16" s="22" t="s">
        <v>69</v>
      </c>
      <c r="Q16" s="21" t="s">
        <v>85</v>
      </c>
      <c r="R16" s="21" t="s">
        <v>100</v>
      </c>
      <c r="S16" s="51" t="s">
        <v>101</v>
      </c>
      <c r="T16" s="51" t="s">
        <v>102</v>
      </c>
      <c r="U16" s="21" t="s">
        <v>74</v>
      </c>
      <c r="V16" s="86">
        <f t="shared" si="0"/>
        <v>0.96</v>
      </c>
      <c r="W16" s="89">
        <v>0.96</v>
      </c>
      <c r="X16" s="87">
        <f>IFERROR(IF(W16/V16&gt;100%,100%,W16/V16),0)</f>
        <v>1</v>
      </c>
      <c r="Y16" s="21" t="s">
        <v>103</v>
      </c>
      <c r="Z16" s="21" t="s">
        <v>104</v>
      </c>
      <c r="AA16" s="86">
        <f t="shared" si="1"/>
        <v>0.96</v>
      </c>
      <c r="AB16" s="89">
        <v>0.96</v>
      </c>
      <c r="AC16" s="93">
        <f>IFERROR(IF(AB16/AA16&gt;100%,100%,AB16/AA16),0)</f>
        <v>1</v>
      </c>
      <c r="AD16" s="21" t="s">
        <v>105</v>
      </c>
      <c r="AE16" s="21" t="s">
        <v>106</v>
      </c>
      <c r="AF16" s="86">
        <f t="shared" si="2"/>
        <v>0.96</v>
      </c>
      <c r="AG16" s="86">
        <v>0.96</v>
      </c>
      <c r="AH16" s="87">
        <f>IFERROR(IF(AG16/AF16&gt;100%,100%,AG16/AF16),0)</f>
        <v>1</v>
      </c>
      <c r="AI16" s="21" t="s">
        <v>107</v>
      </c>
      <c r="AJ16" s="21" t="s">
        <v>108</v>
      </c>
      <c r="AK16" s="86">
        <f t="shared" si="3"/>
        <v>0.96</v>
      </c>
      <c r="AL16" s="92"/>
      <c r="AM16" s="92">
        <f>IFERROR(IF(AL16/AK16&gt;100%,100%,AL16/AK16),0)</f>
        <v>0</v>
      </c>
      <c r="AN16" s="21"/>
      <c r="AO16" s="21"/>
      <c r="AP16" s="86">
        <f t="shared" si="4"/>
        <v>0.96</v>
      </c>
      <c r="AQ16" s="88">
        <f>IFERROR(AVERAGE(W16,AB16,AG16,AL16)*0.75,0)</f>
        <v>0.72</v>
      </c>
      <c r="AR16" s="87">
        <f>IFERROR(IF(AQ16/AP16&gt;100%,100%,AQ16/AP16),0)</f>
        <v>0.75</v>
      </c>
      <c r="AS16" s="21" t="s">
        <v>79</v>
      </c>
    </row>
    <row r="17" spans="1:45" s="32" customFormat="1" ht="179.25" customHeight="1">
      <c r="A17" s="44">
        <v>3</v>
      </c>
      <c r="B17" s="56" t="s">
        <v>61</v>
      </c>
      <c r="C17" s="26" t="s">
        <v>109</v>
      </c>
      <c r="D17" s="21" t="s">
        <v>110</v>
      </c>
      <c r="E17" s="21" t="s">
        <v>64</v>
      </c>
      <c r="F17" s="51" t="s">
        <v>111</v>
      </c>
      <c r="G17" s="51" t="s">
        <v>112</v>
      </c>
      <c r="H17" s="50" t="s">
        <v>98</v>
      </c>
      <c r="I17" s="44" t="s">
        <v>84</v>
      </c>
      <c r="J17" s="44" t="s">
        <v>113</v>
      </c>
      <c r="K17" s="52">
        <v>0.96</v>
      </c>
      <c r="L17" s="52">
        <v>0.96</v>
      </c>
      <c r="M17" s="52">
        <v>0.96</v>
      </c>
      <c r="N17" s="52">
        <v>0.96</v>
      </c>
      <c r="O17" s="52">
        <v>0.96</v>
      </c>
      <c r="P17" s="22" t="s">
        <v>69</v>
      </c>
      <c r="Q17" s="21" t="s">
        <v>85</v>
      </c>
      <c r="R17" s="21" t="s">
        <v>100</v>
      </c>
      <c r="S17" s="51" t="s">
        <v>114</v>
      </c>
      <c r="T17" s="51" t="s">
        <v>115</v>
      </c>
      <c r="U17" s="21" t="s">
        <v>74</v>
      </c>
      <c r="V17" s="86">
        <f t="shared" si="0"/>
        <v>0.96</v>
      </c>
      <c r="W17" s="89">
        <v>0.96</v>
      </c>
      <c r="X17" s="87">
        <f>IFERROR(IF(W17/V17&gt;100%,100%,W17/V17),0)</f>
        <v>1</v>
      </c>
      <c r="Y17" s="21" t="s">
        <v>116</v>
      </c>
      <c r="Z17" s="21" t="s">
        <v>117</v>
      </c>
      <c r="AA17" s="86">
        <f t="shared" si="1"/>
        <v>0.96</v>
      </c>
      <c r="AB17" s="89">
        <v>0.99219999999999997</v>
      </c>
      <c r="AC17" s="93">
        <f>IFERROR(IF(AB17/AA17&gt;100%,100%,AB17/AA17),0)</f>
        <v>1</v>
      </c>
      <c r="AD17" s="21" t="s">
        <v>118</v>
      </c>
      <c r="AE17" s="21" t="s">
        <v>119</v>
      </c>
      <c r="AF17" s="86">
        <f t="shared" si="2"/>
        <v>0.96</v>
      </c>
      <c r="AG17" s="86">
        <v>0.96</v>
      </c>
      <c r="AH17" s="87">
        <f>IFERROR(IF(AG17/AF17&gt;100%,100%,AG17/AF17),0)</f>
        <v>1</v>
      </c>
      <c r="AI17" s="21" t="s">
        <v>120</v>
      </c>
      <c r="AJ17" s="21" t="s">
        <v>121</v>
      </c>
      <c r="AK17" s="86">
        <f t="shared" si="3"/>
        <v>0.96</v>
      </c>
      <c r="AL17" s="92"/>
      <c r="AM17" s="92">
        <f>IFERROR(IF(AL17/AK17&gt;100%,100%,AL17/AK17),0)</f>
        <v>0</v>
      </c>
      <c r="AN17" s="21"/>
      <c r="AO17" s="21"/>
      <c r="AP17" s="86">
        <f t="shared" si="4"/>
        <v>0.96</v>
      </c>
      <c r="AQ17" s="88">
        <f>IFERROR(AVERAGE(W17,AB17,AG17,AL17)*0.75,0)</f>
        <v>0.72804999999999997</v>
      </c>
      <c r="AR17" s="87">
        <f>IFERROR(IF(AQ17/AP17&gt;100%,100%,AQ17/AP17),0)</f>
        <v>0.7583854166666667</v>
      </c>
      <c r="AS17" s="21" t="s">
        <v>122</v>
      </c>
    </row>
    <row r="18" spans="1:45" s="5" customFormat="1" ht="15.75">
      <c r="A18" s="10"/>
      <c r="B18" s="10"/>
      <c r="C18" s="10"/>
      <c r="D18" s="13" t="s">
        <v>123</v>
      </c>
      <c r="E18" s="10"/>
      <c r="F18" s="10"/>
      <c r="G18" s="10"/>
      <c r="H18" s="10"/>
      <c r="I18" s="10"/>
      <c r="J18" s="10"/>
      <c r="K18" s="15"/>
      <c r="L18" s="15"/>
      <c r="M18" s="15"/>
      <c r="N18" s="15"/>
      <c r="O18" s="15"/>
      <c r="P18" s="10"/>
      <c r="Q18" s="10"/>
      <c r="R18" s="10"/>
      <c r="S18" s="80"/>
      <c r="T18" s="80"/>
      <c r="U18" s="10"/>
      <c r="V18" s="16"/>
      <c r="W18" s="16"/>
      <c r="X18" s="90">
        <f>AVERAGE(X14:X17)*80%</f>
        <v>0.8</v>
      </c>
      <c r="Y18" s="15"/>
      <c r="Z18" s="15"/>
      <c r="AA18" s="16"/>
      <c r="AB18" s="16"/>
      <c r="AC18" s="90">
        <f>AVERAGE(AC14:AC17)*80%</f>
        <v>0.8</v>
      </c>
      <c r="AD18" s="15"/>
      <c r="AE18" s="15"/>
      <c r="AF18" s="16"/>
      <c r="AG18" s="16"/>
      <c r="AH18" s="90">
        <f>AVERAGE(AH14:AH17)*80%</f>
        <v>0.8</v>
      </c>
      <c r="AI18" s="15"/>
      <c r="AJ18" s="15"/>
      <c r="AK18" s="16"/>
      <c r="AL18" s="16"/>
      <c r="AM18" s="90">
        <f>AVERAGE(AM14:AM17)*80%</f>
        <v>0</v>
      </c>
      <c r="AN18" s="10"/>
      <c r="AO18" s="10"/>
      <c r="AP18" s="16"/>
      <c r="AQ18" s="16"/>
      <c r="AR18" s="90">
        <f>AVERAGE(AR14:AR17)*80%</f>
        <v>0.57167708333333334</v>
      </c>
      <c r="AS18" s="10"/>
    </row>
    <row r="19" spans="1:45" s="5" customFormat="1" ht="409.6">
      <c r="A19" s="40">
        <v>3</v>
      </c>
      <c r="B19" s="28" t="s">
        <v>61</v>
      </c>
      <c r="C19" s="40" t="s">
        <v>124</v>
      </c>
      <c r="D19" s="28" t="s">
        <v>125</v>
      </c>
      <c r="E19" s="27" t="s">
        <v>126</v>
      </c>
      <c r="F19" s="27" t="s">
        <v>127</v>
      </c>
      <c r="G19" s="27" t="s">
        <v>128</v>
      </c>
      <c r="H19" s="57" t="s">
        <v>129</v>
      </c>
      <c r="I19" s="28" t="s">
        <v>84</v>
      </c>
      <c r="J19" s="27" t="s">
        <v>130</v>
      </c>
      <c r="K19" s="58" t="s">
        <v>131</v>
      </c>
      <c r="L19" s="58">
        <v>0.8</v>
      </c>
      <c r="M19" s="58" t="s">
        <v>131</v>
      </c>
      <c r="N19" s="58">
        <v>0.8</v>
      </c>
      <c r="O19" s="58">
        <v>0.8</v>
      </c>
      <c r="P19" s="27" t="s">
        <v>69</v>
      </c>
      <c r="Q19" s="59" t="s">
        <v>132</v>
      </c>
      <c r="R19" s="59" t="s">
        <v>133</v>
      </c>
      <c r="S19" s="27" t="s">
        <v>134</v>
      </c>
      <c r="T19" s="59" t="s">
        <v>135</v>
      </c>
      <c r="U19" s="59" t="s">
        <v>136</v>
      </c>
      <c r="V19" s="91" t="str">
        <f>K19</f>
        <v>No programada</v>
      </c>
      <c r="W19" s="76">
        <v>0</v>
      </c>
      <c r="X19" s="77">
        <f>IFERROR(IF(W19/V19&gt;100%,100%,W19/V19),0)</f>
        <v>0</v>
      </c>
      <c r="Y19" s="74" t="s">
        <v>137</v>
      </c>
      <c r="Z19" s="74" t="s">
        <v>137</v>
      </c>
      <c r="AA19" s="75">
        <f t="shared" ref="AA19" si="5">L19</f>
        <v>0.8</v>
      </c>
      <c r="AB19" s="76">
        <v>0.7</v>
      </c>
      <c r="AC19" s="94">
        <f>IFERROR(IF(AB19/AA19&gt;100%,100%,AB19/AA19),0)</f>
        <v>0.87499999999999989</v>
      </c>
      <c r="AD19" s="27" t="s">
        <v>138</v>
      </c>
      <c r="AE19" s="27" t="s">
        <v>139</v>
      </c>
      <c r="AF19" s="91" t="str">
        <f t="shared" ref="AF19" si="6">M19</f>
        <v>No programada</v>
      </c>
      <c r="AG19" s="76">
        <v>0</v>
      </c>
      <c r="AH19" s="77">
        <f>IFERROR(IF(AG19/AF19&gt;100%,100%,AG19/AF19),0)</f>
        <v>0</v>
      </c>
      <c r="AI19" s="27" t="s">
        <v>137</v>
      </c>
      <c r="AJ19" s="27" t="s">
        <v>137</v>
      </c>
      <c r="AK19" s="75">
        <f t="shared" ref="AK19" si="7">N19</f>
        <v>0.8</v>
      </c>
      <c r="AL19" s="84"/>
      <c r="AM19" s="77">
        <f>IFERROR(IF(AL19/AK19&gt;100%,100%,AL19/AK19),0)</f>
        <v>0</v>
      </c>
      <c r="AN19" s="27"/>
      <c r="AO19" s="27"/>
      <c r="AP19" s="75">
        <f>O19</f>
        <v>0.8</v>
      </c>
      <c r="AQ19" s="76">
        <f>IFERROR(AVERAGE(AB19,AL19)*0.5,0)</f>
        <v>0.35</v>
      </c>
      <c r="AR19" s="77">
        <f>IFERROR(IF(AQ19/AP19&gt;100%,100%,AQ19/AP19),0)</f>
        <v>0.43749999999999994</v>
      </c>
      <c r="AS19" s="27" t="s">
        <v>140</v>
      </c>
    </row>
    <row r="20" spans="1:45" s="5" customFormat="1" ht="133.5">
      <c r="A20" s="40">
        <v>3</v>
      </c>
      <c r="B20" s="28" t="s">
        <v>61</v>
      </c>
      <c r="C20" s="40" t="s">
        <v>141</v>
      </c>
      <c r="D20" s="27" t="s">
        <v>142</v>
      </c>
      <c r="E20" s="27" t="s">
        <v>126</v>
      </c>
      <c r="F20" s="27" t="s">
        <v>143</v>
      </c>
      <c r="G20" s="27" t="s">
        <v>144</v>
      </c>
      <c r="H20" s="60" t="s">
        <v>145</v>
      </c>
      <c r="I20" s="28" t="s">
        <v>67</v>
      </c>
      <c r="J20" s="27" t="s">
        <v>143</v>
      </c>
      <c r="K20" s="61">
        <v>0</v>
      </c>
      <c r="L20" s="61">
        <v>0.08</v>
      </c>
      <c r="M20" s="61">
        <v>0.5</v>
      </c>
      <c r="N20" s="61">
        <v>0.42</v>
      </c>
      <c r="O20" s="61">
        <f>SUM(K20:N20)</f>
        <v>1</v>
      </c>
      <c r="P20" s="27" t="s">
        <v>69</v>
      </c>
      <c r="Q20" s="27" t="s">
        <v>146</v>
      </c>
      <c r="R20" s="27" t="s">
        <v>100</v>
      </c>
      <c r="S20" s="59" t="s">
        <v>147</v>
      </c>
      <c r="T20" s="59" t="s">
        <v>148</v>
      </c>
      <c r="U20" s="59" t="s">
        <v>149</v>
      </c>
      <c r="V20" s="75">
        <f>K20</f>
        <v>0</v>
      </c>
      <c r="W20" s="76">
        <v>0</v>
      </c>
      <c r="X20" s="77">
        <f>IFERROR(IF(W20/V20&gt;100%,100%,W20/V20),0)</f>
        <v>0</v>
      </c>
      <c r="Y20" s="74" t="s">
        <v>137</v>
      </c>
      <c r="Z20" s="74" t="s">
        <v>137</v>
      </c>
      <c r="AA20" s="75">
        <f t="shared" ref="AA20:AA25" si="8">L20</f>
        <v>0.08</v>
      </c>
      <c r="AB20" s="75">
        <v>0</v>
      </c>
      <c r="AC20" s="94">
        <f>IFERROR(IF(AB20/AA20&gt;100%,100%,AB20/AA20),0)</f>
        <v>0</v>
      </c>
      <c r="AD20" s="27" t="s">
        <v>150</v>
      </c>
      <c r="AE20" s="27" t="s">
        <v>151</v>
      </c>
      <c r="AF20" s="75">
        <f t="shared" ref="AF20:AF25" si="9">M20</f>
        <v>0.5</v>
      </c>
      <c r="AG20" s="76">
        <v>0</v>
      </c>
      <c r="AH20" s="77">
        <f>IFERROR(IF(AG20/AF20&gt;100%,100%,AG20/AF20),0)</f>
        <v>0</v>
      </c>
      <c r="AI20" s="27" t="s">
        <v>152</v>
      </c>
      <c r="AJ20" s="27" t="s">
        <v>153</v>
      </c>
      <c r="AK20" s="75">
        <f t="shared" ref="AK20:AK25" si="10">N20</f>
        <v>0.42</v>
      </c>
      <c r="AL20" s="84"/>
      <c r="AM20" s="77">
        <f>IFERROR(IF(AL20/AK20&gt;100%,100%,AL20/AK20),0)</f>
        <v>0</v>
      </c>
      <c r="AN20" s="27"/>
      <c r="AO20" s="27"/>
      <c r="AP20" s="75">
        <f>O20</f>
        <v>1</v>
      </c>
      <c r="AQ20" s="76">
        <f>IFERROR(SUM(W20,AB20,AG20,AL20),0)</f>
        <v>0</v>
      </c>
      <c r="AR20" s="77">
        <f>IFERROR(IF(AQ20/AP20&gt;100%,100%,AQ20/AP20),0)</f>
        <v>0</v>
      </c>
      <c r="AS20" s="27" t="s">
        <v>154</v>
      </c>
    </row>
    <row r="21" spans="1:45" s="5" customFormat="1" ht="150">
      <c r="A21" s="40">
        <v>3</v>
      </c>
      <c r="B21" s="28" t="s">
        <v>61</v>
      </c>
      <c r="C21" s="40" t="s">
        <v>155</v>
      </c>
      <c r="D21" s="27" t="s">
        <v>156</v>
      </c>
      <c r="E21" s="27" t="s">
        <v>126</v>
      </c>
      <c r="F21" s="27" t="s">
        <v>157</v>
      </c>
      <c r="G21" s="27" t="s">
        <v>158</v>
      </c>
      <c r="H21" s="40" t="s">
        <v>159</v>
      </c>
      <c r="I21" s="28" t="s">
        <v>67</v>
      </c>
      <c r="J21" s="27" t="s">
        <v>157</v>
      </c>
      <c r="K21" s="62">
        <v>0</v>
      </c>
      <c r="L21" s="62">
        <v>1</v>
      </c>
      <c r="M21" s="62">
        <v>0</v>
      </c>
      <c r="N21" s="62">
        <v>1</v>
      </c>
      <c r="O21" s="62">
        <v>2</v>
      </c>
      <c r="P21" s="27" t="s">
        <v>69</v>
      </c>
      <c r="Q21" s="27" t="s">
        <v>146</v>
      </c>
      <c r="R21" s="27" t="s">
        <v>100</v>
      </c>
      <c r="S21" s="59" t="s">
        <v>160</v>
      </c>
      <c r="T21" s="59" t="s">
        <v>160</v>
      </c>
      <c r="U21" s="27" t="s">
        <v>161</v>
      </c>
      <c r="V21" s="91">
        <f>K21</f>
        <v>0</v>
      </c>
      <c r="W21" s="85">
        <v>0</v>
      </c>
      <c r="X21" s="77">
        <f>IFERROR(IF(W21/V21&gt;100%,100%,W21/V21),0)</f>
        <v>0</v>
      </c>
      <c r="Y21" s="74" t="s">
        <v>137</v>
      </c>
      <c r="Z21" s="74" t="s">
        <v>137</v>
      </c>
      <c r="AA21" s="91">
        <f t="shared" si="8"/>
        <v>1</v>
      </c>
      <c r="AB21" s="85">
        <v>1</v>
      </c>
      <c r="AC21" s="94">
        <f>IFERROR(IF(AB21/AA21&gt;100%,100%,AB21/AA21),0)</f>
        <v>1</v>
      </c>
      <c r="AD21" s="27" t="s">
        <v>162</v>
      </c>
      <c r="AE21" s="27" t="s">
        <v>163</v>
      </c>
      <c r="AF21" s="91">
        <f t="shared" si="9"/>
        <v>0</v>
      </c>
      <c r="AG21" s="85">
        <v>0</v>
      </c>
      <c r="AH21" s="77">
        <f>IFERROR(IF(AG21/AF21&gt;100%,100%,AG21/AF21),0)</f>
        <v>0</v>
      </c>
      <c r="AI21" s="27" t="s">
        <v>137</v>
      </c>
      <c r="AJ21" s="27" t="s">
        <v>137</v>
      </c>
      <c r="AK21" s="91">
        <f t="shared" si="10"/>
        <v>1</v>
      </c>
      <c r="AL21" s="84"/>
      <c r="AM21" s="77">
        <f>IFERROR(IF(AL21/AK21&gt;100%,100%,AL21/AK21),0)</f>
        <v>0</v>
      </c>
      <c r="AN21" s="27"/>
      <c r="AO21" s="27"/>
      <c r="AP21" s="84">
        <f>O21</f>
        <v>2</v>
      </c>
      <c r="AQ21" s="85">
        <f>IFERROR(SUM(W21,AB21,AG21,AL21),0)</f>
        <v>1</v>
      </c>
      <c r="AR21" s="77">
        <f>IFERROR(IF(AQ21/AP21&gt;100%,100%,AQ21/AP21),0)</f>
        <v>0.5</v>
      </c>
      <c r="AS21" s="27" t="s">
        <v>164</v>
      </c>
    </row>
    <row r="22" spans="1:45" s="5" customFormat="1" ht="129" customHeight="1">
      <c r="A22" s="40">
        <v>3</v>
      </c>
      <c r="B22" s="28" t="s">
        <v>61</v>
      </c>
      <c r="C22" s="40" t="s">
        <v>165</v>
      </c>
      <c r="D22" s="59" t="s">
        <v>166</v>
      </c>
      <c r="E22" s="59" t="s">
        <v>126</v>
      </c>
      <c r="F22" s="59" t="s">
        <v>167</v>
      </c>
      <c r="G22" s="59" t="s">
        <v>168</v>
      </c>
      <c r="H22" s="59" t="s">
        <v>169</v>
      </c>
      <c r="I22" s="59" t="s">
        <v>67</v>
      </c>
      <c r="J22" s="59" t="s">
        <v>167</v>
      </c>
      <c r="K22" s="63">
        <v>1</v>
      </c>
      <c r="L22" s="63">
        <v>0</v>
      </c>
      <c r="M22" s="63">
        <v>0</v>
      </c>
      <c r="N22" s="63">
        <v>0</v>
      </c>
      <c r="O22" s="63">
        <v>1</v>
      </c>
      <c r="P22" s="59" t="s">
        <v>69</v>
      </c>
      <c r="Q22" s="59" t="s">
        <v>170</v>
      </c>
      <c r="R22" s="59" t="s">
        <v>133</v>
      </c>
      <c r="S22" s="59" t="s">
        <v>171</v>
      </c>
      <c r="T22" s="59" t="s">
        <v>172</v>
      </c>
      <c r="U22" s="59" t="s">
        <v>173</v>
      </c>
      <c r="V22" s="91">
        <f>K22</f>
        <v>1</v>
      </c>
      <c r="W22" s="76">
        <f>1</f>
        <v>1</v>
      </c>
      <c r="X22" s="77">
        <f>IFERROR(IF(W22/V22&gt;100%,100%,W22/V22),0)</f>
        <v>1</v>
      </c>
      <c r="Y22" s="27" t="s">
        <v>174</v>
      </c>
      <c r="Z22" s="27" t="s">
        <v>175</v>
      </c>
      <c r="AA22" s="75">
        <f t="shared" si="8"/>
        <v>0</v>
      </c>
      <c r="AB22" s="76">
        <v>0</v>
      </c>
      <c r="AC22" s="94">
        <f>IFERROR(IF(AB22/AA22&gt;100%,100%,AB22/AA22),0)</f>
        <v>0</v>
      </c>
      <c r="AD22" s="27" t="s">
        <v>137</v>
      </c>
      <c r="AE22" s="27" t="s">
        <v>137</v>
      </c>
      <c r="AF22" s="75">
        <f t="shared" si="9"/>
        <v>0</v>
      </c>
      <c r="AG22" s="76">
        <v>0</v>
      </c>
      <c r="AH22" s="77">
        <f>IFERROR(IF(AG22/AF22&gt;100%,100%,AG22/AF22),0)</f>
        <v>0</v>
      </c>
      <c r="AI22" s="27" t="s">
        <v>137</v>
      </c>
      <c r="AJ22" s="27" t="s">
        <v>137</v>
      </c>
      <c r="AK22" s="75">
        <f t="shared" si="10"/>
        <v>0</v>
      </c>
      <c r="AL22" s="76">
        <v>0</v>
      </c>
      <c r="AM22" s="77">
        <f>IFERROR(IF(AL22/AK22&gt;100%,100%,AL22/AK22),0)</f>
        <v>0</v>
      </c>
      <c r="AN22" s="27" t="s">
        <v>137</v>
      </c>
      <c r="AO22" s="27" t="s">
        <v>137</v>
      </c>
      <c r="AP22" s="75">
        <f>O22</f>
        <v>1</v>
      </c>
      <c r="AQ22" s="76">
        <f>IFERROR(SUM(W22,AB22,AG22,AL22),0)</f>
        <v>1</v>
      </c>
      <c r="AR22" s="77">
        <f>IFERROR(IF(AQ22/AP22&gt;100%,100%,AQ22/AP22),0)</f>
        <v>1</v>
      </c>
      <c r="AS22" s="27" t="s">
        <v>176</v>
      </c>
    </row>
    <row r="23" spans="1:45" s="5" customFormat="1" ht="133.5">
      <c r="A23" s="40"/>
      <c r="B23" s="28" t="s">
        <v>61</v>
      </c>
      <c r="C23" s="64" t="s">
        <v>177</v>
      </c>
      <c r="D23" s="65" t="s">
        <v>178</v>
      </c>
      <c r="E23" s="66" t="s">
        <v>126</v>
      </c>
      <c r="F23" s="66" t="s">
        <v>179</v>
      </c>
      <c r="G23" s="66" t="s">
        <v>180</v>
      </c>
      <c r="H23" s="66" t="s">
        <v>181</v>
      </c>
      <c r="I23" s="66" t="s">
        <v>84</v>
      </c>
      <c r="J23" s="66" t="s">
        <v>182</v>
      </c>
      <c r="K23" s="67">
        <v>1</v>
      </c>
      <c r="L23" s="67">
        <v>1</v>
      </c>
      <c r="M23" s="67">
        <v>1</v>
      </c>
      <c r="N23" s="67">
        <v>1</v>
      </c>
      <c r="O23" s="67">
        <v>1</v>
      </c>
      <c r="P23" s="66" t="s">
        <v>183</v>
      </c>
      <c r="Q23" s="66" t="s">
        <v>170</v>
      </c>
      <c r="R23" s="66" t="s">
        <v>133</v>
      </c>
      <c r="S23" s="66" t="s">
        <v>171</v>
      </c>
      <c r="T23" s="66" t="s">
        <v>172</v>
      </c>
      <c r="U23" s="66" t="s">
        <v>173</v>
      </c>
      <c r="V23" s="91">
        <f>K23</f>
        <v>1</v>
      </c>
      <c r="W23" s="76">
        <f>3/3</f>
        <v>1</v>
      </c>
      <c r="X23" s="77">
        <f>IFERROR(IF(W23/V23&gt;100%,100%,W23/V23),0)</f>
        <v>1</v>
      </c>
      <c r="Y23" s="27" t="s">
        <v>184</v>
      </c>
      <c r="Z23" s="27" t="s">
        <v>175</v>
      </c>
      <c r="AA23" s="75">
        <f t="shared" si="8"/>
        <v>1</v>
      </c>
      <c r="AB23" s="76">
        <f>3/4</f>
        <v>0.75</v>
      </c>
      <c r="AC23" s="94">
        <f>IFERROR(IF(AB23/AA23&gt;100%,100%,AB23/AA23),0)</f>
        <v>0.75</v>
      </c>
      <c r="AD23" s="27" t="s">
        <v>185</v>
      </c>
      <c r="AE23" s="27" t="s">
        <v>186</v>
      </c>
      <c r="AF23" s="75">
        <f t="shared" si="9"/>
        <v>1</v>
      </c>
      <c r="AG23" s="75">
        <v>1</v>
      </c>
      <c r="AH23" s="77">
        <f>IFERROR(IF(AG23/AF23&gt;100%,100%,AG23/AF23),0)</f>
        <v>1</v>
      </c>
      <c r="AI23" s="27" t="s">
        <v>187</v>
      </c>
      <c r="AJ23" s="27" t="s">
        <v>188</v>
      </c>
      <c r="AK23" s="75">
        <f t="shared" si="10"/>
        <v>1</v>
      </c>
      <c r="AL23" s="84"/>
      <c r="AM23" s="77">
        <f>IFERROR(IF(AL23/AK23&gt;100%,100%,AL23/AK23),0)</f>
        <v>0</v>
      </c>
      <c r="AN23" s="27"/>
      <c r="AO23" s="27"/>
      <c r="AP23" s="75">
        <f>O23</f>
        <v>1</v>
      </c>
      <c r="AQ23" s="76">
        <f>IFERROR(AVERAGE(W23,AB23,AG23,AL23)*0.75,0)</f>
        <v>0.6875</v>
      </c>
      <c r="AR23" s="77">
        <f>IFERROR(IF(AQ23/AP23&gt;100%,100%,AQ23/AP23),0)</f>
        <v>0.6875</v>
      </c>
      <c r="AS23" s="27" t="s">
        <v>189</v>
      </c>
    </row>
    <row r="24" spans="1:45" s="5" customFormat="1" ht="117">
      <c r="A24" s="40">
        <v>3</v>
      </c>
      <c r="B24" s="28" t="s">
        <v>61</v>
      </c>
      <c r="C24" s="64" t="s">
        <v>190</v>
      </c>
      <c r="D24" s="65" t="s">
        <v>191</v>
      </c>
      <c r="E24" s="66" t="s">
        <v>126</v>
      </c>
      <c r="F24" s="66" t="s">
        <v>192</v>
      </c>
      <c r="G24" s="66" t="s">
        <v>193</v>
      </c>
      <c r="H24" s="66" t="s">
        <v>132</v>
      </c>
      <c r="I24" s="66" t="s">
        <v>67</v>
      </c>
      <c r="J24" s="66" t="s">
        <v>192</v>
      </c>
      <c r="K24" s="67">
        <v>0</v>
      </c>
      <c r="L24" s="67">
        <v>1</v>
      </c>
      <c r="M24" s="67">
        <v>0</v>
      </c>
      <c r="N24" s="67">
        <v>0</v>
      </c>
      <c r="O24" s="67">
        <v>1</v>
      </c>
      <c r="P24" s="66" t="s">
        <v>69</v>
      </c>
      <c r="Q24" s="66" t="s">
        <v>70</v>
      </c>
      <c r="R24" s="27" t="s">
        <v>100</v>
      </c>
      <c r="S24" s="66" t="s">
        <v>192</v>
      </c>
      <c r="T24" s="66" t="s">
        <v>194</v>
      </c>
      <c r="U24" s="66" t="s">
        <v>195</v>
      </c>
      <c r="V24" s="91">
        <f>K24</f>
        <v>0</v>
      </c>
      <c r="W24" s="85">
        <v>0</v>
      </c>
      <c r="X24" s="77">
        <f>IFERROR(IF(W24/V24&gt;100%,100%,W24/V24),0)</f>
        <v>0</v>
      </c>
      <c r="Y24" s="74" t="s">
        <v>137</v>
      </c>
      <c r="Z24" s="74" t="s">
        <v>137</v>
      </c>
      <c r="AA24" s="91">
        <f t="shared" si="8"/>
        <v>1</v>
      </c>
      <c r="AB24" s="85">
        <v>1</v>
      </c>
      <c r="AC24" s="94">
        <f>IFERROR(IF(AB24/AA24&gt;100%,100%,AB24/AA24),0)</f>
        <v>1</v>
      </c>
      <c r="AD24" s="27" t="s">
        <v>196</v>
      </c>
      <c r="AE24" s="27" t="s">
        <v>197</v>
      </c>
      <c r="AF24" s="91">
        <f t="shared" si="9"/>
        <v>0</v>
      </c>
      <c r="AG24" s="85">
        <v>0</v>
      </c>
      <c r="AH24" s="77">
        <f>IFERROR(IF(AG24/AF24&gt;100%,100%,AG24/AF24),0)</f>
        <v>0</v>
      </c>
      <c r="AI24" s="74" t="s">
        <v>137</v>
      </c>
      <c r="AJ24" s="74" t="s">
        <v>198</v>
      </c>
      <c r="AK24" s="91">
        <f t="shared" si="10"/>
        <v>0</v>
      </c>
      <c r="AL24" s="84">
        <v>0</v>
      </c>
      <c r="AM24" s="77">
        <f>IFERROR(IF(AL24/AK24&gt;100%,100%,AL24/AK24),0)</f>
        <v>0</v>
      </c>
      <c r="AN24" s="74" t="s">
        <v>137</v>
      </c>
      <c r="AO24" s="74" t="s">
        <v>137</v>
      </c>
      <c r="AP24" s="84">
        <f>O24</f>
        <v>1</v>
      </c>
      <c r="AQ24" s="85">
        <f>IFERROR(SUM(W24,AB24,AG24,AL24),0)</f>
        <v>1</v>
      </c>
      <c r="AR24" s="77">
        <f>IFERROR(IF(AQ24/AP24&gt;100%,100%,AQ24/AP24),0)</f>
        <v>1</v>
      </c>
      <c r="AS24" s="27" t="s">
        <v>176</v>
      </c>
    </row>
    <row r="25" spans="1:45" s="5" customFormat="1" ht="133.5">
      <c r="A25" s="40">
        <v>3</v>
      </c>
      <c r="B25" s="28" t="s">
        <v>61</v>
      </c>
      <c r="C25" s="68" t="s">
        <v>199</v>
      </c>
      <c r="D25" s="69" t="s">
        <v>200</v>
      </c>
      <c r="E25" s="69" t="s">
        <v>126</v>
      </c>
      <c r="F25" s="69" t="s">
        <v>201</v>
      </c>
      <c r="G25" s="69" t="s">
        <v>202</v>
      </c>
      <c r="H25" s="69" t="s">
        <v>132</v>
      </c>
      <c r="I25" s="70" t="s">
        <v>67</v>
      </c>
      <c r="J25" s="70" t="s">
        <v>203</v>
      </c>
      <c r="K25" s="71">
        <v>0</v>
      </c>
      <c r="L25" s="71">
        <v>0</v>
      </c>
      <c r="M25" s="71">
        <v>0</v>
      </c>
      <c r="N25" s="71">
        <v>1</v>
      </c>
      <c r="O25" s="72">
        <v>1</v>
      </c>
      <c r="P25" s="69" t="s">
        <v>69</v>
      </c>
      <c r="Q25" s="73" t="s">
        <v>70</v>
      </c>
      <c r="R25" s="27" t="s">
        <v>100</v>
      </c>
      <c r="S25" s="59" t="s">
        <v>203</v>
      </c>
      <c r="T25" s="59" t="s">
        <v>204</v>
      </c>
      <c r="U25" s="59" t="s">
        <v>195</v>
      </c>
      <c r="V25" s="91">
        <f>K25</f>
        <v>0</v>
      </c>
      <c r="W25" s="85">
        <v>0</v>
      </c>
      <c r="X25" s="77">
        <f>IFERROR(IF(W25/V25&gt;100%,100%,W25/V25),0)</f>
        <v>0</v>
      </c>
      <c r="Y25" s="74" t="s">
        <v>137</v>
      </c>
      <c r="Z25" s="74" t="s">
        <v>137</v>
      </c>
      <c r="AA25" s="91">
        <f t="shared" si="8"/>
        <v>0</v>
      </c>
      <c r="AB25" s="85">
        <v>0</v>
      </c>
      <c r="AC25" s="94">
        <f>IFERROR(IF(AB25/AA25&gt;100%,100%,AB25/AA25),0)</f>
        <v>0</v>
      </c>
      <c r="AD25" s="74" t="s">
        <v>137</v>
      </c>
      <c r="AE25" s="74" t="s">
        <v>137</v>
      </c>
      <c r="AF25" s="91">
        <f t="shared" si="9"/>
        <v>0</v>
      </c>
      <c r="AG25" s="85">
        <v>0</v>
      </c>
      <c r="AH25" s="77">
        <f>IFERROR(IF(AG25/AF25&gt;100%,100%,AG25/AF25),0)</f>
        <v>0</v>
      </c>
      <c r="AI25" s="74" t="s">
        <v>137</v>
      </c>
      <c r="AJ25" s="74" t="s">
        <v>137</v>
      </c>
      <c r="AK25" s="91">
        <f t="shared" si="10"/>
        <v>1</v>
      </c>
      <c r="AL25" s="84"/>
      <c r="AM25" s="77">
        <f>IFERROR(IF(AL25/AK25&gt;100%,100%,AL25/AK25),0)</f>
        <v>0</v>
      </c>
      <c r="AN25" s="74"/>
      <c r="AO25" s="74"/>
      <c r="AP25" s="84">
        <f>O25</f>
        <v>1</v>
      </c>
      <c r="AQ25" s="85">
        <f>IFERROR(SUM(W25,AB25,AG25,AL25),0)</f>
        <v>0</v>
      </c>
      <c r="AR25" s="77">
        <f>IFERROR(IF(AQ25/AP25&gt;100%,100%,AQ25/AP25),0)</f>
        <v>0</v>
      </c>
      <c r="AS25" s="27" t="s">
        <v>205</v>
      </c>
    </row>
    <row r="26" spans="1:45" s="5" customFormat="1" ht="17.25">
      <c r="A26" s="10"/>
      <c r="B26" s="10"/>
      <c r="C26" s="10"/>
      <c r="D26" s="11" t="s">
        <v>206</v>
      </c>
      <c r="E26" s="11"/>
      <c r="F26" s="11"/>
      <c r="G26" s="11"/>
      <c r="H26" s="11"/>
      <c r="I26" s="11"/>
      <c r="J26" s="11"/>
      <c r="K26" s="12"/>
      <c r="L26" s="12"/>
      <c r="M26" s="12"/>
      <c r="N26" s="12"/>
      <c r="O26" s="12"/>
      <c r="P26" s="11"/>
      <c r="Q26" s="11"/>
      <c r="R26" s="11"/>
      <c r="S26" s="10"/>
      <c r="T26" s="10"/>
      <c r="U26" s="10"/>
      <c r="V26" s="78"/>
      <c r="W26" s="78"/>
      <c r="X26" s="79">
        <f>AVERAGE(X22,X23)*20%</f>
        <v>0.2</v>
      </c>
      <c r="Y26" s="80"/>
      <c r="Z26" s="80"/>
      <c r="AA26" s="17"/>
      <c r="AB26" s="17"/>
      <c r="AC26" s="95">
        <f>AVERAGE(AC19,AC20,AC21,AC23,AC24)*20%</f>
        <v>0.14499999999999999</v>
      </c>
      <c r="AD26" s="10"/>
      <c r="AE26" s="10"/>
      <c r="AF26" s="17"/>
      <c r="AG26" s="17"/>
      <c r="AH26" s="95">
        <f>AVERAGE(AH20,AH23)*20%</f>
        <v>0.1</v>
      </c>
      <c r="AI26" s="10"/>
      <c r="AJ26" s="10"/>
      <c r="AK26" s="17"/>
      <c r="AL26" s="17"/>
      <c r="AM26" s="95">
        <f>AVERAGE(AM19,AM20,AM21,AM23,AM25)*20%</f>
        <v>0</v>
      </c>
      <c r="AN26" s="10"/>
      <c r="AO26" s="10"/>
      <c r="AP26" s="78"/>
      <c r="AQ26" s="78"/>
      <c r="AR26" s="79">
        <f>AVERAGE(AR19,AR20,AR21,AR22,AR23,AR24)*20%</f>
        <v>0.12083333333333333</v>
      </c>
      <c r="AS26" s="80"/>
    </row>
    <row r="27" spans="1:45" s="9" customFormat="1" ht="20.25">
      <c r="A27" s="6"/>
      <c r="B27" s="6"/>
      <c r="C27" s="6"/>
      <c r="D27" s="7" t="s">
        <v>207</v>
      </c>
      <c r="E27" s="6"/>
      <c r="F27" s="6"/>
      <c r="G27" s="6"/>
      <c r="H27" s="6"/>
      <c r="I27" s="6"/>
      <c r="J27" s="6"/>
      <c r="K27" s="8"/>
      <c r="L27" s="8"/>
      <c r="M27" s="8"/>
      <c r="N27" s="8"/>
      <c r="O27" s="8"/>
      <c r="P27" s="6"/>
      <c r="Q27" s="6"/>
      <c r="R27" s="6"/>
      <c r="S27" s="6"/>
      <c r="T27" s="6"/>
      <c r="U27" s="6"/>
      <c r="V27" s="81"/>
      <c r="W27" s="81"/>
      <c r="X27" s="82">
        <f>X18+X26</f>
        <v>1</v>
      </c>
      <c r="Y27" s="83"/>
      <c r="Z27" s="83"/>
      <c r="AA27" s="18"/>
      <c r="AB27" s="18"/>
      <c r="AC27" s="96">
        <f>AC18+AC26</f>
        <v>0.94500000000000006</v>
      </c>
      <c r="AD27" s="6"/>
      <c r="AE27" s="6"/>
      <c r="AF27" s="18"/>
      <c r="AG27" s="18"/>
      <c r="AH27" s="96">
        <f>AH18+AH26</f>
        <v>0.9</v>
      </c>
      <c r="AI27" s="6"/>
      <c r="AJ27" s="6"/>
      <c r="AK27" s="18"/>
      <c r="AL27" s="18"/>
      <c r="AM27" s="96">
        <f>AM18+AM26</f>
        <v>0</v>
      </c>
      <c r="AN27" s="6"/>
      <c r="AO27" s="6"/>
      <c r="AP27" s="81"/>
      <c r="AQ27" s="81"/>
      <c r="AR27" s="82">
        <f>AR18+AR26</f>
        <v>0.69251041666666668</v>
      </c>
      <c r="AS27" s="83"/>
    </row>
  </sheetData>
  <mergeCells count="22">
    <mergeCell ref="V11:Z12"/>
    <mergeCell ref="AA11:AE12"/>
    <mergeCell ref="AF11:AJ12"/>
    <mergeCell ref="AK11:AO12"/>
    <mergeCell ref="AP11:AS12"/>
    <mergeCell ref="A11:B12"/>
    <mergeCell ref="A1:J1"/>
    <mergeCell ref="K1:O1"/>
    <mergeCell ref="C11:E12"/>
    <mergeCell ref="F11:P12"/>
    <mergeCell ref="A2:J2"/>
    <mergeCell ref="A4:C9"/>
    <mergeCell ref="D4:D9"/>
    <mergeCell ref="G8:J8"/>
    <mergeCell ref="S11:U12"/>
    <mergeCell ref="E4:J4"/>
    <mergeCell ref="G5:J5"/>
    <mergeCell ref="G6:J6"/>
    <mergeCell ref="G7:J7"/>
    <mergeCell ref="Q11:Q13"/>
    <mergeCell ref="R11:R13"/>
    <mergeCell ref="G9:J9"/>
  </mergeCells>
  <phoneticPr fontId="16" type="noConversion"/>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ignoredErrors>
    <ignoredError sqref="C14:C17" numberStoredAsText="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E26:E1048576 E14:E18</xm:sqref>
        </x14:dataValidation>
        <x14:dataValidation type="list" allowBlank="1" showInputMessage="1" showErrorMessage="1" xr:uid="{188A35B9-5011-475E-9BC5-F80C130E6708}">
          <x14:formula1>
            <xm:f>Listas!$D$1:$D$20</xm:f>
          </x14:formula1>
          <xm:sqref>Q14:Q17</xm:sqref>
        </x14:dataValidation>
        <x14:dataValidation type="list" allowBlank="1" showInputMessage="1" showErrorMessage="1" xr:uid="{7DA81430-7AFC-4B0D-A630-84A0186D7298}">
          <x14:formula1>
            <xm:f>Listas!$F$1:$F$12</xm:f>
          </x14:formula1>
          <xm:sqref>R14:R17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208</v>
      </c>
      <c r="D1" s="46" t="s">
        <v>209</v>
      </c>
    </row>
    <row r="2" spans="2:4">
      <c r="B2" s="45" t="s">
        <v>210</v>
      </c>
      <c r="D2" s="46" t="s">
        <v>211</v>
      </c>
    </row>
    <row r="3" spans="2:4" ht="45">
      <c r="B3" s="45" t="s">
        <v>212</v>
      </c>
      <c r="D3" s="46" t="s">
        <v>213</v>
      </c>
    </row>
    <row r="4" spans="2:4" ht="30">
      <c r="B4" s="45" t="s">
        <v>214</v>
      </c>
      <c r="D4" s="46" t="s">
        <v>215</v>
      </c>
    </row>
    <row r="5" spans="2:4" ht="30">
      <c r="B5" s="45" t="s">
        <v>216</v>
      </c>
      <c r="D5" s="46" t="s">
        <v>217</v>
      </c>
    </row>
    <row r="6" spans="2:4" ht="30">
      <c r="B6" s="45" t="s">
        <v>146</v>
      </c>
      <c r="D6" s="46" t="s">
        <v>218</v>
      </c>
    </row>
    <row r="7" spans="2:4" ht="45">
      <c r="B7" s="45" t="s">
        <v>170</v>
      </c>
      <c r="D7" s="46" t="s">
        <v>219</v>
      </c>
    </row>
    <row r="8" spans="2:4" ht="45">
      <c r="B8" s="45" t="s">
        <v>220</v>
      </c>
      <c r="D8" s="46" t="s">
        <v>221</v>
      </c>
    </row>
    <row r="9" spans="2:4" ht="30">
      <c r="B9" s="45" t="s">
        <v>222</v>
      </c>
      <c r="D9" s="46" t="s">
        <v>223</v>
      </c>
    </row>
    <row r="10" spans="2:4" ht="30">
      <c r="B10" s="45" t="s">
        <v>85</v>
      </c>
      <c r="D10" s="46" t="s">
        <v>71</v>
      </c>
    </row>
    <row r="11" spans="2:4" ht="30">
      <c r="B11" s="45" t="s">
        <v>224</v>
      </c>
      <c r="D11" s="46" t="s">
        <v>133</v>
      </c>
    </row>
    <row r="12" spans="2:4">
      <c r="B12" s="45" t="s">
        <v>70</v>
      </c>
      <c r="D12" s="46" t="s">
        <v>225</v>
      </c>
    </row>
    <row r="13" spans="2:4">
      <c r="B13" s="45" t="s">
        <v>226</v>
      </c>
    </row>
    <row r="14" spans="2:4">
      <c r="B14" s="45" t="s">
        <v>227</v>
      </c>
    </row>
    <row r="15" spans="2:4">
      <c r="B15" s="45" t="s">
        <v>228</v>
      </c>
    </row>
    <row r="16" spans="2:4">
      <c r="B16" s="45" t="s">
        <v>229</v>
      </c>
    </row>
    <row r="17" spans="2:2">
      <c r="B17" s="45" t="s">
        <v>230</v>
      </c>
    </row>
    <row r="18" spans="2:2">
      <c r="B18" s="45" t="s">
        <v>231</v>
      </c>
    </row>
    <row r="19" spans="2:2">
      <c r="B19" s="45" t="s">
        <v>232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5" t="s">
        <v>208</v>
      </c>
      <c r="F1" s="46" t="s">
        <v>209</v>
      </c>
    </row>
    <row r="2" spans="1:6" ht="30">
      <c r="A2" t="s">
        <v>64</v>
      </c>
      <c r="D2" s="45" t="s">
        <v>210</v>
      </c>
      <c r="F2" s="46" t="s">
        <v>211</v>
      </c>
    </row>
    <row r="3" spans="1:6" ht="75">
      <c r="A3" t="s">
        <v>233</v>
      </c>
      <c r="D3" s="45" t="s">
        <v>212</v>
      </c>
      <c r="F3" s="46" t="s">
        <v>213</v>
      </c>
    </row>
    <row r="4" spans="1:6" ht="60">
      <c r="A4" t="s">
        <v>126</v>
      </c>
      <c r="D4" s="45" t="s">
        <v>214</v>
      </c>
      <c r="F4" s="46" t="s">
        <v>215</v>
      </c>
    </row>
    <row r="5" spans="1:6" ht="45">
      <c r="D5" s="45" t="s">
        <v>216</v>
      </c>
      <c r="F5" s="46" t="s">
        <v>217</v>
      </c>
    </row>
    <row r="6" spans="1:6" ht="45">
      <c r="D6" s="45" t="s">
        <v>146</v>
      </c>
      <c r="F6" s="46" t="s">
        <v>218</v>
      </c>
    </row>
    <row r="7" spans="1:6" ht="60">
      <c r="D7" s="45" t="s">
        <v>170</v>
      </c>
      <c r="F7" s="46" t="s">
        <v>219</v>
      </c>
    </row>
    <row r="8" spans="1:6" ht="75">
      <c r="D8" s="45" t="s">
        <v>220</v>
      </c>
      <c r="F8" s="46" t="s">
        <v>221</v>
      </c>
    </row>
    <row r="9" spans="1:6" ht="45">
      <c r="D9" s="45" t="s">
        <v>222</v>
      </c>
      <c r="F9" s="46" t="s">
        <v>223</v>
      </c>
    </row>
    <row r="10" spans="1:6" ht="45">
      <c r="D10" s="45" t="s">
        <v>85</v>
      </c>
      <c r="F10" s="46" t="s">
        <v>71</v>
      </c>
    </row>
    <row r="11" spans="1:6" ht="45">
      <c r="D11" s="45" t="s">
        <v>224</v>
      </c>
      <c r="F11" s="46" t="s">
        <v>133</v>
      </c>
    </row>
    <row r="12" spans="1:6">
      <c r="D12" s="45" t="s">
        <v>70</v>
      </c>
      <c r="F12" s="46" t="s">
        <v>100</v>
      </c>
    </row>
    <row r="13" spans="1:6">
      <c r="D13" s="45" t="s">
        <v>226</v>
      </c>
    </row>
    <row r="14" spans="1:6">
      <c r="D14" s="45" t="s">
        <v>227</v>
      </c>
    </row>
    <row r="15" spans="1:6">
      <c r="D15" s="45" t="s">
        <v>228</v>
      </c>
    </row>
    <row r="16" spans="1:6">
      <c r="D16" s="45" t="s">
        <v>229</v>
      </c>
    </row>
    <row r="17" spans="4:4">
      <c r="D17" s="45" t="s">
        <v>230</v>
      </c>
    </row>
    <row r="18" spans="4:4">
      <c r="D18" s="45" t="s">
        <v>231</v>
      </c>
    </row>
    <row r="19" spans="4:4">
      <c r="D19" s="45" t="s">
        <v>232</v>
      </c>
    </row>
    <row r="20" spans="4:4">
      <c r="D20" s="45" t="s">
        <v>132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4E733592-3D3B-494A-A4C3-8D72283847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