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08002674-E323-4011-BD7B-7D504A794500}"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H29" i="1"/>
  <c r="AR37" i="1"/>
  <c r="AQ34" i="1"/>
  <c r="AQ31" i="1"/>
  <c r="AH37" i="1"/>
  <c r="AG34" i="1"/>
  <c r="AQ32" i="1"/>
  <c r="AQ30" i="1"/>
  <c r="AQ22" i="1"/>
  <c r="AQ15" i="1"/>
  <c r="AP35" i="1"/>
  <c r="AB34" i="1"/>
  <c r="AA32" i="1"/>
  <c r="AF15" i="1"/>
  <c r="AH15" i="1"/>
  <c r="AK15" i="1"/>
  <c r="AM15" i="1"/>
  <c r="AF16" i="1"/>
  <c r="AH16" i="1"/>
  <c r="AK16" i="1"/>
  <c r="AM16" i="1"/>
  <c r="AF17" i="1"/>
  <c r="AH17" i="1"/>
  <c r="AK17" i="1"/>
  <c r="AM17" i="1"/>
  <c r="AF18" i="1"/>
  <c r="AH18" i="1"/>
  <c r="AK18" i="1"/>
  <c r="AM18" i="1"/>
  <c r="AF19" i="1"/>
  <c r="AH19" i="1"/>
  <c r="AK19" i="1"/>
  <c r="AM19" i="1"/>
  <c r="AF20" i="1"/>
  <c r="AH20" i="1"/>
  <c r="AK20" i="1"/>
  <c r="AM20" i="1"/>
  <c r="AA33" i="1"/>
  <c r="AM33" i="1"/>
  <c r="AH33" i="1"/>
  <c r="AH30" i="1"/>
  <c r="AC33" i="1"/>
  <c r="AC32" i="1"/>
  <c r="X31" i="1"/>
  <c r="X30" i="1"/>
  <c r="W34" i="1"/>
  <c r="AQ36" i="1"/>
  <c r="AQ35" i="1"/>
  <c r="AR35" i="1" s="1"/>
  <c r="AQ28" i="1"/>
  <c r="AQ27" i="1"/>
  <c r="AQ26" i="1"/>
  <c r="AQ25" i="1"/>
  <c r="AQ24" i="1"/>
  <c r="AQ23" i="1"/>
  <c r="AQ21" i="1"/>
  <c r="AQ19" i="1"/>
  <c r="AQ18" i="1"/>
  <c r="AQ17" i="1"/>
  <c r="AQ16" i="1"/>
  <c r="W33" i="1"/>
  <c r="AP36" i="1"/>
  <c r="AK36" i="1"/>
  <c r="AM36" i="1" s="1"/>
  <c r="AF36" i="1"/>
  <c r="AH36" i="1" s="1"/>
  <c r="AA36" i="1"/>
  <c r="AC36" i="1" s="1"/>
  <c r="V36" i="1"/>
  <c r="X36" i="1" s="1"/>
  <c r="AK35" i="1"/>
  <c r="AM35" i="1" s="1"/>
  <c r="AF35" i="1"/>
  <c r="AH35" i="1" s="1"/>
  <c r="AA35" i="1"/>
  <c r="AC35" i="1" s="1"/>
  <c r="V35" i="1"/>
  <c r="X35" i="1" s="1"/>
  <c r="AP34" i="1"/>
  <c r="AK34" i="1"/>
  <c r="AM34" i="1" s="1"/>
  <c r="AF34" i="1"/>
  <c r="AH34" i="1" s="1"/>
  <c r="AA34" i="1"/>
  <c r="AC34" i="1" s="1"/>
  <c r="V34" i="1"/>
  <c r="AP32" i="1"/>
  <c r="AR32" i="1" s="1"/>
  <c r="AK32" i="1"/>
  <c r="AM32" i="1" s="1"/>
  <c r="AF32" i="1"/>
  <c r="AH32" i="1" s="1"/>
  <c r="V32" i="1"/>
  <c r="X32" i="1" s="1"/>
  <c r="AP31" i="1"/>
  <c r="AR31" i="1" s="1"/>
  <c r="AK31" i="1"/>
  <c r="AM31" i="1" s="1"/>
  <c r="AF31" i="1"/>
  <c r="AH31" i="1" s="1"/>
  <c r="AA31" i="1"/>
  <c r="AC31" i="1" s="1"/>
  <c r="AP30" i="1"/>
  <c r="AR30" i="1" s="1"/>
  <c r="AK30" i="1"/>
  <c r="AM30" i="1" s="1"/>
  <c r="AM37" i="1" s="1"/>
  <c r="AA30" i="1"/>
  <c r="AC30" i="1" s="1"/>
  <c r="AC37" i="1" s="1"/>
  <c r="AQ33" i="1" l="1"/>
  <c r="AR33" i="1" s="1"/>
  <c r="X33" i="1"/>
  <c r="AR36" i="1"/>
  <c r="AR34" i="1"/>
  <c r="X34" i="1"/>
  <c r="P23" i="1"/>
  <c r="P24" i="1"/>
  <c r="P25" i="1"/>
  <c r="P26" i="1"/>
  <c r="P27" i="1"/>
  <c r="P28" i="1"/>
  <c r="P22" i="1"/>
  <c r="P21" i="1"/>
  <c r="P20" i="1"/>
  <c r="AP20" i="1" s="1"/>
  <c r="AR20" i="1" s="1"/>
  <c r="X37" i="1" l="1"/>
  <c r="P19" i="1"/>
  <c r="AP19" i="1" s="1"/>
  <c r="AR19" i="1" s="1"/>
  <c r="P18" i="1"/>
  <c r="AP18" i="1" s="1"/>
  <c r="AR18" i="1" s="1"/>
  <c r="P17" i="1"/>
  <c r="AP17" i="1" s="1"/>
  <c r="AR17" i="1" s="1"/>
  <c r="P16" i="1"/>
  <c r="AP16" i="1" s="1"/>
  <c r="AR16" i="1" s="1"/>
  <c r="P15" i="1"/>
  <c r="AP15" i="1" s="1"/>
  <c r="AR15" i="1" s="1"/>
  <c r="AP28" i="1" l="1"/>
  <c r="AR28" i="1" s="1"/>
  <c r="AP27" i="1"/>
  <c r="AR27" i="1" s="1"/>
  <c r="AP26" i="1"/>
  <c r="AR26" i="1" s="1"/>
  <c r="AP25" i="1"/>
  <c r="AR25" i="1" s="1"/>
  <c r="AP24" i="1"/>
  <c r="AR24" i="1" s="1"/>
  <c r="AP23" i="1"/>
  <c r="AR23" i="1" s="1"/>
  <c r="AP22" i="1"/>
  <c r="AR22" i="1" s="1"/>
  <c r="AP21" i="1"/>
  <c r="AR21" i="1" s="1"/>
  <c r="AR29" i="1" s="1"/>
  <c r="AK28" i="1"/>
  <c r="AM28" i="1" s="1"/>
  <c r="AK27" i="1"/>
  <c r="AM27" i="1" s="1"/>
  <c r="AK26" i="1"/>
  <c r="AM26" i="1" s="1"/>
  <c r="AK25" i="1"/>
  <c r="AM25" i="1" s="1"/>
  <c r="AK24" i="1"/>
  <c r="AM24" i="1" s="1"/>
  <c r="AK23" i="1"/>
  <c r="AM23" i="1" s="1"/>
  <c r="AK22" i="1"/>
  <c r="AM22" i="1" s="1"/>
  <c r="AK21" i="1"/>
  <c r="AM21" i="1" s="1"/>
  <c r="AF28" i="1"/>
  <c r="AH28" i="1" s="1"/>
  <c r="AF27" i="1"/>
  <c r="AH27" i="1" s="1"/>
  <c r="AF26" i="1"/>
  <c r="AH26" i="1" s="1"/>
  <c r="AF25" i="1"/>
  <c r="AH25" i="1" s="1"/>
  <c r="AF24" i="1"/>
  <c r="AH24" i="1" s="1"/>
  <c r="AF23" i="1"/>
  <c r="AH23" i="1" s="1"/>
  <c r="AF22" i="1"/>
  <c r="AH22" i="1" s="1"/>
  <c r="AF21" i="1"/>
  <c r="AH21"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X29" i="1"/>
  <c r="V15" i="1"/>
  <c r="X15" i="1" s="1"/>
  <c r="AC29" i="1" l="1"/>
  <c r="AC38" i="1" s="1"/>
  <c r="AM29" i="1"/>
  <c r="AM38" i="1" s="1"/>
  <c r="AH38" i="1"/>
  <c r="X38" i="1"/>
  <c r="AR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<sst xmlns="http://schemas.openxmlformats.org/spreadsheetml/2006/main" count="530" uniqueCount="297">
  <si>
    <r>
      <rPr>
        <b/>
        <sz val="14"/>
        <rFont val="Calibri Light"/>
        <family val="2"/>
        <scheme val="major"/>
      </rPr>
      <t>FORMULACIÓN Y SEGUIMIENTO PLANES DE GESTIÓN NIVEL LOCAL</t>
    </r>
    <r>
      <rPr>
        <b/>
        <sz val="11"/>
        <color theme="1"/>
        <rFont val="Calibri Light"/>
        <family val="2"/>
        <scheme val="major"/>
      </rPr>
      <t xml:space="preserve">
ALCALDÍA LOCAL DE LOS MÁRTIRES</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</si>
  <si>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</si>
  <si>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</si>
  <si>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</si>
  <si>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</si>
  <si>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</si>
  <si>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</si>
  <si>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</si>
  <si>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115938</t>
  </si>
  <si>
    <t>16 de abril de 2025</t>
  </si>
  <si>
    <t>Para el primer trimestre de la vigencia 2025, el Plan de Gestión de la alcaldia local de Martires  alcanzó un nivel de desempeño del 80,32% y del 34,05%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</si>
  <si>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</si>
  <si>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Martitres alcanzó un nivel de desempeño del 76,45% y del 33,08% acumulado para la vigencia</t>
  </si>
  <si>
    <t>28 de julio de 2025</t>
  </si>
  <si>
    <t>Para el II trimestre de la vigencia 2025, el Plan de Gestión de la alcaldia local de Martires  alcanzó un nivel de desempeño del 87,20% y del 51,73% acumulado para la vigencia.</t>
  </si>
  <si>
    <t>15 de octubre de 2025</t>
  </si>
  <si>
    <t>Para el III trimestre de la vigencia 2025, el Plan de Gestión de la alcaldia local de Martires  alcanzó un nivel de desempeño del 93,38% y del 75,40%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</si>
  <si>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</si>
  <si>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</si>
  <si>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</si>
  <si>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</si>
  <si>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</si>
  <si>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</si>
  <si>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</si>
  <si>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</si>
  <si>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</si>
  <si>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</si>
  <si>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</si>
  <si>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</si>
  <si>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</si>
  <si>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</si>
  <si>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</si>
  <si>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</si>
  <si>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</si>
  <si>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</si>
  <si>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</si>
  <si>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</si>
  <si>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</si>
  <si>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</si>
  <si>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</si>
  <si>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</si>
  <si>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</si>
  <si>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</si>
  <si>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</si>
  <si>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</si>
  <si>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</si>
  <si>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</si>
  <si>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</si>
  <si>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</si>
  <si>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</si>
  <si>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</si>
  <si>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</si>
  <si>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</si>
  <si>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</si>
  <si>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</si>
  <si>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</si>
  <si>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</si>
  <si>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</si>
  <si>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</si>
  <si>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</si>
  <si>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</si>
  <si>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</si>
  <si>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</si>
  <si>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</si>
  <si>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</si>
  <si>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</si>
  <si>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</si>
  <si>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Meta 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</si>
  <si>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</si>
  <si>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metas de la DGDL para los planes de Gestion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</si>
  <si>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</si>
  <si>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</si>
  <si>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 xml:space="preserve">La meta fue cumplida en un 11,25% programada para el periodo </t>
  </si>
  <si>
    <t>Propiciar la revolución del servicio público con criterios de calidad, calidez, eficacia, oportunidad, sostenibilidad y transformación digital.</t>
  </si>
  <si>
    <t>Gestión Corporativa Institucional</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</si>
  <si>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</si>
  <si>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</si>
  <si>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</si>
  <si>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</si>
  <si>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</si>
  <si>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</si>
  <si>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Se superó la meta programada para el 1er trimestre</t>
  </si>
  <si>
    <t>Reporte de la DGDL para el primer trimestre</t>
  </si>
  <si>
    <t>Se superó la meta programada para el 2do trimestre</t>
  </si>
  <si>
    <t>Se superó la meta programada para el 3er trimestre</t>
  </si>
  <si>
    <t>Reporte ejecución Bogdata corte 30-09-2025</t>
  </si>
  <si>
    <t>La meta alcanzó un 98,89% del programado para la vigencia.</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</si>
  <si>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</si>
  <si>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</si>
  <si>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</si>
  <si>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</si>
  <si>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3er trimestre</t>
  </si>
  <si>
    <t>La meta alcanzó un 59,17% del programado para la vigencia.</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</si>
  <si>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</si>
  <si>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</si>
  <si>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</si>
  <si>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</si>
  <si>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alcanzo el porcentaje de cumplimiento acordado para el primer trimestre del Plan de Gestión. Este retraso en la ejecución se debe a la falta de contratación de los equipos de trabajo y formulación.</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</si>
  <si>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</si>
  <si>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</si>
  <si>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</si>
  <si>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70,10% del programado para la vigencia.</t>
  </si>
  <si>
    <t>Girar mínimo el 50%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</si>
  <si>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</si>
  <si>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</si>
  <si>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</si>
  <si>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Los giros son muy bajos a la fecha </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</si>
  <si>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</si>
  <si>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</si>
  <si>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</si>
  <si>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La meta alcanzó un 68,00% del programado para la vigencia.</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</si>
  <si>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</si>
  <si>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</si>
  <si>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</si>
  <si>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</si>
  <si>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</si>
  <si>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</si>
  <si>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 xml:space="preserve">Teniendo en cuenta el porcentaje de contratos registrados en estado de ejecución a 31/03/2025,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</si>
  <si>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</si>
  <si>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</si>
  <si>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</si>
  <si>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59,02% del programado para la vigencia.</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</si>
  <si>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</si>
  <si>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</si>
  <si>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</si>
  <si>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</si>
  <si>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</si>
  <si>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Meta no programada no obstante la alcaldia tien un avance del 7%</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</si>
  <si>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</si>
  <si>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</si>
  <si>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</si>
  <si>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100,00% del programado para la vigencia.</t>
  </si>
  <si>
    <t>Inspección, Vigilancia y Control</t>
  </si>
  <si>
    <t>Realizar 11.105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</si>
  <si>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</si>
  <si>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</si>
  <si>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</si>
  <si>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</si>
  <si>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</si>
  <si>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</si>
  <si>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</si>
  <si>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</si>
  <si>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expedientes a cargo de las inspecciones de policía impulsados</t>
  </si>
  <si>
    <t xml:space="preserve">Reporte DGP Radicado No. 20252200137553
Fecha: 07-04-2025
</t>
  </si>
  <si>
    <t xml:space="preserve">Expedientes a cargo de las Inspecciones de Policia impulsados </t>
  </si>
  <si>
    <t>Reporte metas de la DGP para los planes de Gestion de las Alcaldias Locales segun radicado No 20252200258243</t>
  </si>
  <si>
    <t>Más el 18% de lo programado</t>
  </si>
  <si>
    <t>Reporte de seguimiento de impulsos procesales. Aplicativo ARCO</t>
  </si>
  <si>
    <t>La meta alcanzó un 93,29% del programado para la vigencia.</t>
  </si>
  <si>
    <t>Proferir 2.697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</si>
  <si>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</si>
  <si>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</si>
  <si>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</si>
  <si>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 en primera instancia proferidos</t>
  </si>
  <si>
    <t xml:space="preserve">fallos de fondo de primera instancia proferidos </t>
  </si>
  <si>
    <t>Más el 4% de lo programado</t>
  </si>
  <si>
    <t>Reporte de seguimiento de fallos de fondo de actuaciones de policía. Aplicativo ARCO</t>
  </si>
  <si>
    <t>La meta alcanzó un 81,68% del programado para la vigencia.</t>
  </si>
  <si>
    <t>Terminar (archivar) 40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</si>
  <si>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</si>
  <si>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</si>
  <si>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</si>
  <si>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</si>
  <si>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</si>
  <si>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</si>
  <si>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administrativas terminadas archivadas </t>
  </si>
  <si>
    <t>Más el 67% de lo programado</t>
  </si>
  <si>
    <t>Reporte de seguimiento de actuaciones administrativas terminadas. Aplicativo SI ACTUA</t>
  </si>
  <si>
    <t>Terminar 38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</si>
  <si>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</si>
  <si>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</si>
  <si>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</si>
  <si>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</si>
  <si>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 xml:space="preserve">Actuaciones administrativas terminadas en primera instancia  </t>
  </si>
  <si>
    <t>Más el 75% de lo programado</t>
  </si>
  <si>
    <t>Reporte de seguimiento de actuaciones administrativas terminadas por vía gubernativa. Aplicativo SI ACTUA</t>
  </si>
  <si>
    <t>La meta alcanzó un 68,42% del programado para la vigencia.</t>
  </si>
  <si>
    <t>Realizar 111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</si>
  <si>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</si>
  <si>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</si>
  <si>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</si>
  <si>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</si>
  <si>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</si>
  <si>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Para el I trimestre (ENERO-FEBRERO-MARZO) se tenia programados 15 operativos de inspección, vigilancia y control de espacio publico y se realizaron 35 operativos , teniendo en cuenta que se contó con el talento humano para realizar esta actividad, permitiendo cumplir la meta propuesta</t>
  </si>
  <si>
    <t xml:space="preserve">Carpetas con acta de operativos </t>
  </si>
  <si>
    <t>Para el IV trimestre (ABRIL,MAYO,JUNIO) se tenia programados 32 operativos de inspección, vigilancia y control en materia de espacio publico y se realizaron 29, teniendo en cuenta que se contó con el talento humano para realizar esta actividad, permitiendo aportar al resago de los meses anteriores.</t>
  </si>
  <si>
    <t>Documentos de evidencia de operativos</t>
  </si>
  <si>
    <t>Para el I trimestre (JULIO-AGOSTO-SEPTIEMBRE) se tenia programados 32 operativos de inspección, vigilancia y control de espacio publico y se realizaron 38 operativos , teniendo en cuenta que se contó con el talento humano para realizar esta actividad, permitiendo cumplir la meta propuesta</t>
  </si>
  <si>
    <t>Se adjuntan las evidencias (Formatos) de realización de los operativos descritos en el trimestre objeto de seguimiento</t>
  </si>
  <si>
    <t>La meta alcanzó un 91,89% del programado para la vigencia.</t>
  </si>
  <si>
    <t>Realizar 232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</si>
  <si>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</si>
  <si>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</si>
  <si>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</si>
  <si>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Para el I trimestre (ENERO-FEBRERO-MARZO) se tenia programados 81 operativos de inspección, vigilancia y control de actvidad economica y se realizaron 81 operativos, teniendo en cuenta que se contó con el talento humano para realizar esta actividad, permitiendo cumplir la meta propuesta</t>
  </si>
  <si>
    <t>Para el IV trimestre (ABRIL,MAYO,JUNIO) se tenia programados 69 operativos de inspección, vigilancia y control en materia y se realizaron 67, teniendo en cuenta que se contó con el talento humano para realizar esta actividad, permitiendo aportar al resago de los meses anteriores.</t>
  </si>
  <si>
    <t>Para el I trimestre (JULIO-AGOSTO-SEPTIEMBRE) se tenia programados 69 operativos de inspección, vigilancia y control de actividad econoomica y se realizaron 77 operativos , teniendo en cuenta que se contó con el talento humano para realizar esta actividad, permitiendo cumplir la meta propuesta</t>
  </si>
  <si>
    <t>La meta alcanzó un 96,98% del programado para la vigencia.</t>
  </si>
  <si>
    <t>Realizar 86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</si>
  <si>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</si>
  <si>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</si>
  <si>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</si>
  <si>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I trimestre (ENERO-FEBRERO-MARZO) se tenia programados 7 operativos de inspección, vigilancia en actividad ambiental  y se realizaron 34 operativos, teniendo en cuenta que se contó con el talento humano para realizar esta actividad, permitiendo cumplir la meta propuest</t>
  </si>
  <si>
    <t>Para el IV trimestre (ABRIL,MAYO,JUNIO) se tenia programados 26 operativos de inspección, vigilancia y control en materia  ambiental y se realizaron 24, teniendo en cuenta que se contó con el talento humano para realizar esta actividad, permitiendo aportar al resago de los meses anteriores.</t>
  </si>
  <si>
    <t>Para el III trimestre (JULIO-AGOSTO-SEPTIEMBRE) se tenia programados 27 operativos de inspección, vigilancia en actividad ambiental  y se realizaron  40 operativos, teniendo en cuenta que se contó con el talento humano para realizar estas actividades, permitiendo cumplir la meta propuesta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</si>
  <si>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</si>
  <si>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</si>
  <si>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</si>
  <si>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</si>
  <si>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</si>
  <si>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</si>
  <si>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</si>
  <si>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</si>
  <si>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</si>
  <si>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</si>
  <si>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</si>
  <si>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</si>
  <si>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</si>
  <si>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</si>
  <si>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86%
Reporte consumo de agua y energía: información al día con corte a 30 de junio de 2025
Reporte consumo de papel: información al día con corte a 30 de mayo de 2025
Reporte ciclistas: información al día con corte a 30 de junio de 2025</t>
  </si>
  <si>
    <t>Reporte meta ambiental de la OAP</t>
  </si>
  <si>
    <t>No programada</t>
  </si>
  <si>
    <t>La meta alcanzó un 62,50%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</si>
  <si>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</si>
  <si>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</si>
  <si>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</si>
  <si>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</si>
  <si>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</si>
  <si>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</si>
  <si>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</si>
  <si>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</si>
  <si>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</si>
  <si>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</si>
  <si>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</si>
  <si>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</si>
  <si>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</si>
  <si>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Los Mártires, cumplió 103 requisitos, de los 104 que debe cumplir para el tirmestre relacionado;  marcó como desactualizados los puntos: 4.3 (1 ítem señalado) = 1 en total. </t>
  </si>
  <si>
    <t>Reporte meta de la Oficina Asesora de comunicaciones radicado No 20251400254903</t>
  </si>
  <si>
    <t xml:space="preserve">La Alcaldía Local de Los Mártires, cumplió 103 requisitos, de los 104 que debe cumplir para el trimestre relacionado;  marcó como desactualizados los puntos: 4.3 (1 ítem señalado) = 1 en total. </t>
  </si>
  <si>
    <t>Reporte de la Oficina Asesora de Comunicaciones a través de memorando 20251400383993.</t>
  </si>
  <si>
    <t>La meta alcanzó un 66,36%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</si>
  <si>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</si>
  <si>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</si>
  <si>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</si>
  <si>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</si>
  <si>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</si>
  <si>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</si>
  <si>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para el periodo </t>
  </si>
  <si>
    <t xml:space="preserve">Listado de asistencia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</si>
  <si>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</si>
  <si>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</si>
  <si>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</si>
  <si>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</si>
  <si>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</si>
  <si>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</si>
  <si>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</si>
  <si>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</si>
  <si>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</si>
  <si>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</si>
  <si>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</si>
  <si>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De los 7 requerimientos ciudadanos instaurados la alcaldia dio respuesta al 100%</t>
  </si>
  <si>
    <t>Segun respuesta a requerimientos Ciudadanos  Radicado No. 20254600138593
Fecha: 07-04-2025</t>
  </si>
  <si>
    <t>No programado</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</si>
  <si>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</si>
  <si>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</si>
  <si>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</si>
  <si>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</si>
  <si>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</si>
  <si>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</si>
  <si>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</si>
  <si>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</si>
  <si>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De los 28 requerimientos ciudadanos instaurados la alcaldia dio respuesta a 12 equivalente a 42,86%</t>
  </si>
  <si>
    <t>Segun respuesta a requerimientos Ciudadanos  Radicado No. 20254600138593
Fecha: 07-04-2026  y Radicado No. 20254600193883
Fecha: 23-05-2025</t>
  </si>
  <si>
    <t xml:space="preserve">La alcaldia dio respuesta a 23 requerimientos de los 36 instaurados en el periodo </t>
  </si>
  <si>
    <t xml:space="preserve">Segun radicado No 20254600258433 de la oficina de Atencion a la Ciudadania  </t>
  </si>
  <si>
    <t>Se repondió oportunamente 44 de 48 requerimientos.</t>
  </si>
  <si>
    <t>Reporte de la Subsecretaría de Gestión Institucional - Servicio de Atención a la Ciudadanía a través de memorando 20254600383923.</t>
  </si>
  <si>
    <t>La meta alcanzó un 49,60%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</si>
  <si>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</si>
  <si>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</si>
  <si>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</si>
  <si>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</si>
  <si>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</si>
  <si>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</si>
  <si>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</si>
  <si>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</si>
  <si>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activos.</t>
  </si>
  <si>
    <t xml:space="preserve">Segun radicado No 20254400249683 de la DTI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</si>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</sst>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0.0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sz val="11"/>
      <color rgb="FF000000"/>
      <name val="Aptos Narrow"/>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5" fillId="0" borderId="1" xfId="0"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5" fillId="0" borderId="1" xfId="0" applyFont="1" applyBorder="1" applyAlignment="1">
      <alignment vertical="center" wrapText="1"/>
    </xf>
    <xf numFmtId="0" fontId="1" fillId="0" borderId="0" xfId="0" applyFont="1" applyAlignment="1">
      <alignment horizontal="right" wrapText="1"/>
    </xf>
    <xf numFmtId="165" fontId="5" fillId="0" borderId="1" xfId="0" applyNumberFormat="1" applyFont="1" applyBorder="1" applyAlignment="1">
      <alignment horizontal="right" vertical="center" wrapText="1"/>
    </xf>
    <xf numFmtId="0" fontId="16" fillId="0" borderId="1" xfId="0" applyFont="1" applyBorder="1" applyAlignment="1">
      <alignment vertical="center" wrapText="1"/>
    </xf>
    <xf numFmtId="166" fontId="7" fillId="3" borderId="1" xfId="1" applyNumberFormat="1" applyFont="1" applyFill="1" applyBorder="1" applyAlignment="1">
      <alignment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9" fontId="1" fillId="0" borderId="1" xfId="0" applyNumberFormat="1" applyFont="1" applyBorder="1" applyAlignment="1">
      <alignment horizontal="right" vertical="center" wrapText="1"/>
    </xf>
    <xf numFmtId="9" fontId="5"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 fontId="5" fillId="0" borderId="1" xfId="1"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9" fontId="5" fillId="9" borderId="1" xfId="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15" fillId="9" borderId="1" xfId="0" applyFont="1" applyFill="1" applyBorder="1" applyAlignment="1">
      <alignmen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1" fillId="0" borderId="1" xfId="1" applyNumberFormat="1" applyFont="1" applyFill="1" applyBorder="1" applyAlignment="1">
      <alignment horizontal="right" vertical="center" wrapText="1"/>
    </xf>
    <xf numFmtId="0" fontId="17" fillId="0" borderId="13" xfId="0" applyFont="1" applyBorder="1" applyAlignment="1">
      <alignment wrapText="1"/>
    </xf>
    <xf numFmtId="0" fontId="17" fillId="0" borderId="4" xfId="0" applyFont="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9" borderId="13"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zoomScale="90" zoomScaleNormal="90" workbookViewId="0">
      <selection activeCell="E7" sqref="E7"/>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0" style="1" customWidth="1"/>
    <col min="9" max="9" width="10" style="1" customWidth="1"/>
    <col min="10" max="10" width="18.42578125" style="1" customWidth="1"/>
    <col min="11" max="11" width="38"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5" customHeight="1">
      <c r="A1" s="100" t="s">
        <v>0</v>
      </c>
      <c r="B1" s="101"/>
      <c r="C1" s="101"/>
      <c r="D1" s="101"/>
      <c r="E1" s="101"/>
      <c r="F1" s="101"/>
      <c r="G1" s="101"/>
      <c r="H1" s="101"/>
      <c r="I1" s="101"/>
      <c r="J1" s="101"/>
      <c r="K1" s="101"/>
      <c r="L1" s="102" t="s">
        <v>1</v>
      </c>
      <c r="M1" s="102"/>
      <c r="N1" s="102"/>
      <c r="O1" s="102"/>
      <c r="P1" s="102"/>
    </row>
    <row r="2" spans="1:45" s="35" customFormat="1" ht="23.45" customHeight="1">
      <c r="A2" s="104" t="s">
        <v>2</v>
      </c>
      <c r="B2" s="105"/>
      <c r="C2" s="105"/>
      <c r="D2" s="105"/>
      <c r="E2" s="105"/>
      <c r="F2" s="105"/>
      <c r="G2" s="105"/>
      <c r="H2" s="105"/>
      <c r="I2" s="105"/>
      <c r="J2" s="105"/>
      <c r="K2" s="105"/>
      <c r="L2" s="34"/>
      <c r="M2" s="34"/>
      <c r="N2" s="34"/>
      <c r="O2" s="34"/>
      <c r="P2" s="34"/>
    </row>
    <row r="3" spans="1:45" s="33" customFormat="1"/>
    <row r="4" spans="1:45" s="33" customFormat="1" ht="29.1" customHeight="1">
      <c r="F4" s="94" t="s">
        <v>3</v>
      </c>
      <c r="G4" s="95"/>
      <c r="H4" s="95"/>
      <c r="I4" s="95"/>
      <c r="J4" s="95"/>
      <c r="K4" s="96"/>
    </row>
    <row r="5" spans="1:45" s="33" customFormat="1" ht="15" customHeight="1">
      <c r="F5" s="2" t="s">
        <v>4</v>
      </c>
      <c r="G5" s="2" t="s">
        <v>5</v>
      </c>
      <c r="H5" s="94" t="s">
        <v>6</v>
      </c>
      <c r="I5" s="95"/>
      <c r="J5" s="95"/>
      <c r="K5" s="96"/>
    </row>
    <row r="6" spans="1:45" s="33" customFormat="1">
      <c r="F6" s="32">
        <v>1</v>
      </c>
      <c r="G6" s="32" t="s">
        <v>7</v>
      </c>
      <c r="H6" s="97" t="s">
        <v>8</v>
      </c>
      <c r="I6" s="97"/>
      <c r="J6" s="97"/>
      <c r="K6" s="97"/>
    </row>
    <row r="7" spans="1:45" s="33" customFormat="1" ht="41.25" customHeight="1">
      <c r="F7" s="32">
        <v>2</v>
      </c>
      <c r="G7" s="32" t="s">
        <v>9</v>
      </c>
      <c r="H7" s="97" t="s">
        <v>10</v>
      </c>
      <c r="I7" s="97"/>
      <c r="J7" s="97"/>
      <c r="K7" s="97"/>
    </row>
    <row r="8" spans="1:45" s="33" customFormat="1" ht="64.5" customHeight="1">
      <c r="F8" s="32">
        <v>3</v>
      </c>
      <c r="G8" s="32" t="s">
        <v>11</v>
      </c>
      <c r="H8" s="97" t="s">
        <v>12</v>
      </c>
      <c r="I8" s="97"/>
      <c r="J8" s="97"/>
      <c r="K8" s="97"/>
    </row>
    <row r="9" spans="1:45" s="33" customFormat="1" ht="36.75" customHeight="1">
      <c r="F9" s="89">
        <v>4</v>
      </c>
      <c r="G9" s="89" t="s">
        <v>13</v>
      </c>
      <c r="H9" s="98" t="s">
        <v>14</v>
      </c>
      <c r="I9" s="98"/>
      <c r="J9" s="98"/>
      <c r="K9" s="98"/>
    </row>
    <row r="10" spans="1:45" s="33" customFormat="1" ht="36.75" customHeight="1">
      <c r="F10" s="88">
        <v>5</v>
      </c>
      <c r="G10" s="88" t="s">
        <v>15</v>
      </c>
      <c r="H10" s="99" t="s">
        <v>16</v>
      </c>
      <c r="I10" s="99"/>
      <c r="J10" s="99"/>
      <c r="K10" s="99"/>
    </row>
    <row r="11" spans="1:45" s="33" customFormat="1"/>
    <row r="12" spans="1:45" ht="14.45" customHeight="1">
      <c r="A12" s="93" t="s">
        <v>17</v>
      </c>
      <c r="B12" s="93"/>
      <c r="C12" s="93" t="s">
        <v>18</v>
      </c>
      <c r="D12" s="93" t="s">
        <v>19</v>
      </c>
      <c r="E12" s="93"/>
      <c r="F12" s="93"/>
      <c r="G12" s="103" t="s">
        <v>20</v>
      </c>
      <c r="H12" s="103"/>
      <c r="I12" s="103"/>
      <c r="J12" s="103"/>
      <c r="K12" s="103"/>
      <c r="L12" s="103"/>
      <c r="M12" s="103"/>
      <c r="N12" s="103"/>
      <c r="O12" s="103"/>
      <c r="P12" s="103"/>
      <c r="Q12" s="103"/>
      <c r="R12" s="93" t="s">
        <v>21</v>
      </c>
      <c r="S12" s="93"/>
      <c r="T12" s="93"/>
      <c r="U12" s="93"/>
      <c r="V12" s="106" t="s">
        <v>22</v>
      </c>
      <c r="W12" s="107"/>
      <c r="X12" s="107"/>
      <c r="Y12" s="107"/>
      <c r="Z12" s="108"/>
      <c r="AA12" s="112" t="s">
        <v>23</v>
      </c>
      <c r="AB12" s="113"/>
      <c r="AC12" s="113"/>
      <c r="AD12" s="113"/>
      <c r="AE12" s="114"/>
      <c r="AF12" s="118" t="s">
        <v>24</v>
      </c>
      <c r="AG12" s="119"/>
      <c r="AH12" s="119"/>
      <c r="AI12" s="119"/>
      <c r="AJ12" s="120"/>
      <c r="AK12" s="124" t="s">
        <v>25</v>
      </c>
      <c r="AL12" s="125"/>
      <c r="AM12" s="125"/>
      <c r="AN12" s="125"/>
      <c r="AO12" s="126"/>
      <c r="AP12" s="130" t="s">
        <v>26</v>
      </c>
      <c r="AQ12" s="131"/>
      <c r="AR12" s="131"/>
      <c r="AS12" s="132"/>
    </row>
    <row r="13" spans="1:45" ht="14.45" customHeight="1">
      <c r="A13" s="93"/>
      <c r="B13" s="93"/>
      <c r="C13" s="93"/>
      <c r="D13" s="93"/>
      <c r="E13" s="93"/>
      <c r="F13" s="93"/>
      <c r="G13" s="103"/>
      <c r="H13" s="103"/>
      <c r="I13" s="103"/>
      <c r="J13" s="103"/>
      <c r="K13" s="103"/>
      <c r="L13" s="103"/>
      <c r="M13" s="103"/>
      <c r="N13" s="103"/>
      <c r="O13" s="103"/>
      <c r="P13" s="103"/>
      <c r="Q13" s="103"/>
      <c r="R13" s="93"/>
      <c r="S13" s="93"/>
      <c r="T13" s="93"/>
      <c r="U13" s="93"/>
      <c r="V13" s="109"/>
      <c r="W13" s="110"/>
      <c r="X13" s="110"/>
      <c r="Y13" s="110"/>
      <c r="Z13" s="111"/>
      <c r="AA13" s="115"/>
      <c r="AB13" s="116"/>
      <c r="AC13" s="116"/>
      <c r="AD13" s="116"/>
      <c r="AE13" s="117"/>
      <c r="AF13" s="121"/>
      <c r="AG13" s="122"/>
      <c r="AH13" s="122"/>
      <c r="AI13" s="122"/>
      <c r="AJ13" s="123"/>
      <c r="AK13" s="127"/>
      <c r="AL13" s="128"/>
      <c r="AM13" s="128"/>
      <c r="AN13" s="128"/>
      <c r="AO13" s="129"/>
      <c r="AP13" s="133"/>
      <c r="AQ13" s="134"/>
      <c r="AR13" s="134"/>
      <c r="AS13" s="135"/>
    </row>
    <row r="14" spans="1:45" ht="45">
      <c r="A14" s="2" t="s">
        <v>27</v>
      </c>
      <c r="B14" s="2" t="s">
        <v>28</v>
      </c>
      <c r="C14" s="93"/>
      <c r="D14" s="2" t="s">
        <v>29</v>
      </c>
      <c r="E14" s="2" t="s">
        <v>30</v>
      </c>
      <c r="F14" s="2" t="s">
        <v>31</v>
      </c>
      <c r="G14" s="18" t="s">
        <v>32</v>
      </c>
      <c r="H14" s="18" t="s">
        <v>33</v>
      </c>
      <c r="I14" s="18" t="s">
        <v>34</v>
      </c>
      <c r="J14" s="18" t="s">
        <v>35</v>
      </c>
      <c r="K14" s="18" t="s">
        <v>36</v>
      </c>
      <c r="L14" s="18" t="s">
        <v>37</v>
      </c>
      <c r="M14" s="18" t="s">
        <v>38</v>
      </c>
      <c r="N14" s="18" t="s">
        <v>39</v>
      </c>
      <c r="O14" s="18" t="s">
        <v>40</v>
      </c>
      <c r="P14" s="18" t="s">
        <v>41</v>
      </c>
      <c r="Q14" s="18" t="s">
        <v>42</v>
      </c>
      <c r="R14" s="2" t="s">
        <v>43</v>
      </c>
      <c r="S14" s="2" t="s">
        <v>44</v>
      </c>
      <c r="T14" s="2" t="s">
        <v>45</v>
      </c>
      <c r="U14" s="2" t="s">
        <v>46</v>
      </c>
      <c r="V14" s="3" t="s">
        <v>47</v>
      </c>
      <c r="W14" s="3" t="s">
        <v>48</v>
      </c>
      <c r="X14" s="3" t="s">
        <v>49</v>
      </c>
      <c r="Y14" s="3" t="s">
        <v>50</v>
      </c>
      <c r="Z14" s="3" t="s">
        <v>51</v>
      </c>
      <c r="AA14" s="21" t="s">
        <v>47</v>
      </c>
      <c r="AB14" s="21" t="s">
        <v>48</v>
      </c>
      <c r="AC14" s="21" t="s">
        <v>49</v>
      </c>
      <c r="AD14" s="21" t="s">
        <v>50</v>
      </c>
      <c r="AE14" s="21" t="s">
        <v>51</v>
      </c>
      <c r="AF14" s="22" t="s">
        <v>47</v>
      </c>
      <c r="AG14" s="22" t="s">
        <v>48</v>
      </c>
      <c r="AH14" s="22" t="s">
        <v>49</v>
      </c>
      <c r="AI14" s="22" t="s">
        <v>50</v>
      </c>
      <c r="AJ14" s="22" t="s">
        <v>51</v>
      </c>
      <c r="AK14" s="23" t="s">
        <v>47</v>
      </c>
      <c r="AL14" s="23" t="s">
        <v>48</v>
      </c>
      <c r="AM14" s="23" t="s">
        <v>49</v>
      </c>
      <c r="AN14" s="23" t="s">
        <v>50</v>
      </c>
      <c r="AO14" s="23" t="s">
        <v>51</v>
      </c>
      <c r="AP14" s="4" t="s">
        <v>47</v>
      </c>
      <c r="AQ14" s="4" t="s">
        <v>48</v>
      </c>
      <c r="AR14" s="4" t="s">
        <v>49</v>
      </c>
      <c r="AS14" s="4" t="s">
        <v>50</v>
      </c>
    </row>
    <row r="15" spans="1:45" s="27" customFormat="1" ht="150">
      <c r="A15" s="20">
        <v>4</v>
      </c>
      <c r="B15" s="19" t="s">
        <v>52</v>
      </c>
      <c r="C15" s="19" t="s">
        <v>53</v>
      </c>
      <c r="D15" s="20">
        <v>1</v>
      </c>
      <c r="E15" s="19" t="s">
        <v>54</v>
      </c>
      <c r="F15" s="19" t="s">
        <v>55</v>
      </c>
      <c r="G15" s="19" t="s">
        <v>56</v>
      </c>
      <c r="H15" s="19" t="s">
        <v>57</v>
      </c>
      <c r="I15" s="28" t="s">
        <v>58</v>
      </c>
      <c r="J15" s="19" t="s">
        <v>59</v>
      </c>
      <c r="K15" s="19" t="s">
        <v>60</v>
      </c>
      <c r="L15" s="29">
        <v>0</v>
      </c>
      <c r="M15" s="29">
        <v>0.1</v>
      </c>
      <c r="N15" s="29">
        <v>0.2</v>
      </c>
      <c r="O15" s="29">
        <v>0.4</v>
      </c>
      <c r="P15" s="29">
        <f t="shared" ref="P15:P21" si="0">O15</f>
        <v>0.4</v>
      </c>
      <c r="Q15" s="19" t="s">
        <v>61</v>
      </c>
      <c r="R15" s="19" t="s">
        <v>62</v>
      </c>
      <c r="S15" s="19" t="s">
        <v>63</v>
      </c>
      <c r="T15" s="19" t="s">
        <v>64</v>
      </c>
      <c r="U15" s="19" t="s">
        <v>65</v>
      </c>
      <c r="V15" s="56">
        <f t="shared" ref="V15:V28" si="1">L15</f>
        <v>0</v>
      </c>
      <c r="W15" s="59">
        <v>0</v>
      </c>
      <c r="X15" s="59">
        <f>IFERROR(IF(W15/V15&gt;100%,100%,W15/V15),0)</f>
        <v>0</v>
      </c>
      <c r="Y15" s="19" t="s">
        <v>66</v>
      </c>
      <c r="Z15" s="19" t="s">
        <v>67</v>
      </c>
      <c r="AA15" s="29">
        <f t="shared" ref="AA15:AA28" si="2">M15</f>
        <v>0.1</v>
      </c>
      <c r="AB15" s="81">
        <v>2.1000000000000001E-2</v>
      </c>
      <c r="AC15" s="55">
        <f>IFERROR(IF(AB15/AA15&gt;100%,100%,AB15/AA15),0)</f>
        <v>0.21</v>
      </c>
      <c r="AD15" s="19" t="s">
        <v>68</v>
      </c>
      <c r="AE15" s="19" t="s">
        <v>69</v>
      </c>
      <c r="AF15" s="56">
        <f t="shared" ref="AF15:AF28" si="3">N15</f>
        <v>0.2</v>
      </c>
      <c r="AG15" s="59">
        <v>4.4999999999999998E-2</v>
      </c>
      <c r="AH15" s="60">
        <f>IFERROR(IF(AG15/AF15&gt;100%,100%,AG15/AF15),0)</f>
        <v>0.22499999999999998</v>
      </c>
      <c r="AI15" s="19" t="s">
        <v>70</v>
      </c>
      <c r="AJ15" s="19" t="s">
        <v>71</v>
      </c>
      <c r="AK15" s="29">
        <f t="shared" ref="AK15:AK28" si="4">O15</f>
        <v>0.4</v>
      </c>
      <c r="AL15" s="19"/>
      <c r="AM15" s="55">
        <f>IFERROR(IF(AL15/AK15&gt;100%,100%,AL15/AK15),0)</f>
        <v>0</v>
      </c>
      <c r="AN15" s="19"/>
      <c r="AO15" s="19"/>
      <c r="AP15" s="56">
        <f t="shared" ref="AP15:AP28" si="5">P15</f>
        <v>0.4</v>
      </c>
      <c r="AQ15" s="58">
        <f>IFERROR(MAX(W15,AB15,AG15,AL15),0)</f>
        <v>4.4999999999999998E-2</v>
      </c>
      <c r="AR15" s="60">
        <f>IFERROR(IF(AQ15/AP15&gt;100%,100%,AQ15/AP15),0)</f>
        <v>0.11249999999999999</v>
      </c>
      <c r="AS15" s="19" t="s">
        <v>72</v>
      </c>
    </row>
    <row r="16" spans="1:45" s="27" customFormat="1" ht="117">
      <c r="A16" s="20">
        <v>3</v>
      </c>
      <c r="B16" s="19" t="s">
        <v>73</v>
      </c>
      <c r="C16" s="19" t="s">
        <v>74</v>
      </c>
      <c r="D16" s="20">
        <v>2</v>
      </c>
      <c r="E16" s="19" t="s">
        <v>75</v>
      </c>
      <c r="F16" s="19" t="s">
        <v>55</v>
      </c>
      <c r="G16" s="19" t="s">
        <v>76</v>
      </c>
      <c r="H16" s="19" t="s">
        <v>77</v>
      </c>
      <c r="I16" s="19" t="s">
        <v>78</v>
      </c>
      <c r="J16" s="19" t="s">
        <v>59</v>
      </c>
      <c r="K16" s="19" t="s">
        <v>60</v>
      </c>
      <c r="L16" s="29">
        <v>0.1</v>
      </c>
      <c r="M16" s="29">
        <v>0.2</v>
      </c>
      <c r="N16" s="29">
        <v>0.4</v>
      </c>
      <c r="O16" s="29">
        <v>0.66</v>
      </c>
      <c r="P16" s="29">
        <f t="shared" si="0"/>
        <v>0.66</v>
      </c>
      <c r="Q16" s="19" t="s">
        <v>61</v>
      </c>
      <c r="R16" s="19" t="s">
        <v>79</v>
      </c>
      <c r="S16" s="19" t="s">
        <v>80</v>
      </c>
      <c r="T16" s="19" t="s">
        <v>64</v>
      </c>
      <c r="U16" s="19" t="s">
        <v>65</v>
      </c>
      <c r="V16" s="56">
        <f t="shared" si="1"/>
        <v>0.1</v>
      </c>
      <c r="W16" s="59">
        <v>0.2656</v>
      </c>
      <c r="X16" s="59">
        <f t="shared" ref="X16:X19" si="6">IFERROR(IF(W16/V16&gt;100%,100%,W16/V16),0)</f>
        <v>1</v>
      </c>
      <c r="Y16" s="19" t="s">
        <v>81</v>
      </c>
      <c r="Z16" s="19" t="s">
        <v>82</v>
      </c>
      <c r="AA16" s="29">
        <f t="shared" si="2"/>
        <v>0.2</v>
      </c>
      <c r="AB16" s="81">
        <v>0.41810000000000003</v>
      </c>
      <c r="AC16" s="55">
        <f t="shared" ref="AC16:AC19" si="7">IFERROR(IF(AB16/AA16&gt;100%,100%,AB16/AA16),0)</f>
        <v>1</v>
      </c>
      <c r="AD16" s="19" t="s">
        <v>83</v>
      </c>
      <c r="AE16" s="19" t="s">
        <v>69</v>
      </c>
      <c r="AF16" s="56">
        <f t="shared" si="3"/>
        <v>0.4</v>
      </c>
      <c r="AG16" s="59">
        <v>0.65269999999999995</v>
      </c>
      <c r="AH16" s="60">
        <f t="shared" ref="AH16:AH19" si="8">IFERROR(IF(AG16/AF16&gt;100%,100%,AG16/AF16),0)</f>
        <v>1</v>
      </c>
      <c r="AI16" s="19" t="s">
        <v>84</v>
      </c>
      <c r="AJ16" s="19" t="s">
        <v>85</v>
      </c>
      <c r="AK16" s="29">
        <f t="shared" si="4"/>
        <v>0.66</v>
      </c>
      <c r="AL16" s="19"/>
      <c r="AM16" s="55">
        <f t="shared" ref="AM16:AM28" si="9">IFERROR(IF(AL16/AK16&gt;100%,100%,AL16/AK16),0)</f>
        <v>0</v>
      </c>
      <c r="AN16" s="19"/>
      <c r="AO16" s="19"/>
      <c r="AP16" s="56">
        <f t="shared" si="5"/>
        <v>0.66</v>
      </c>
      <c r="AQ16" s="58">
        <f>IFERROR(MAX(W16,AB16,AG16,AL16),0)</f>
        <v>0.65269999999999995</v>
      </c>
      <c r="AR16" s="60">
        <f t="shared" ref="AR16:AR19" si="10">IFERROR(IF(AQ16/AP16&gt;100%,100%,AQ16/AP16),0)</f>
        <v>0.98893939393939378</v>
      </c>
      <c r="AS16" s="75" t="s">
        <v>86</v>
      </c>
    </row>
    <row r="17" spans="1:45" s="27" customFormat="1" ht="117">
      <c r="A17" s="20">
        <v>3</v>
      </c>
      <c r="B17" s="19" t="s">
        <v>73</v>
      </c>
      <c r="C17" s="19" t="s">
        <v>74</v>
      </c>
      <c r="D17" s="20">
        <v>3</v>
      </c>
      <c r="E17" s="19" t="s">
        <v>87</v>
      </c>
      <c r="F17" s="19" t="s">
        <v>55</v>
      </c>
      <c r="G17" s="19" t="s">
        <v>88</v>
      </c>
      <c r="H17" s="19" t="s">
        <v>89</v>
      </c>
      <c r="I17" s="19" t="s">
        <v>90</v>
      </c>
      <c r="J17" s="19" t="s">
        <v>59</v>
      </c>
      <c r="K17" s="19" t="s">
        <v>60</v>
      </c>
      <c r="L17" s="29">
        <v>0.1</v>
      </c>
      <c r="M17" s="29">
        <v>0.2</v>
      </c>
      <c r="N17" s="29">
        <v>0.4</v>
      </c>
      <c r="O17" s="29">
        <v>0.63</v>
      </c>
      <c r="P17" s="29">
        <f t="shared" si="0"/>
        <v>0.63</v>
      </c>
      <c r="Q17" s="19" t="s">
        <v>61</v>
      </c>
      <c r="R17" s="19" t="s">
        <v>79</v>
      </c>
      <c r="S17" s="19" t="s">
        <v>80</v>
      </c>
      <c r="T17" s="19" t="s">
        <v>64</v>
      </c>
      <c r="U17" s="19" t="s">
        <v>65</v>
      </c>
      <c r="V17" s="56">
        <f t="shared" si="1"/>
        <v>0.1</v>
      </c>
      <c r="W17" s="59">
        <v>0.17169999999999999</v>
      </c>
      <c r="X17" s="59">
        <f t="shared" si="6"/>
        <v>1</v>
      </c>
      <c r="Y17" s="19" t="s">
        <v>81</v>
      </c>
      <c r="Z17" s="19" t="s">
        <v>82</v>
      </c>
      <c r="AA17" s="29">
        <f t="shared" si="2"/>
        <v>0.2</v>
      </c>
      <c r="AB17" s="81">
        <v>0.21859999999999999</v>
      </c>
      <c r="AC17" s="55">
        <f t="shared" si="7"/>
        <v>1</v>
      </c>
      <c r="AD17" s="19" t="s">
        <v>83</v>
      </c>
      <c r="AE17" s="19" t="s">
        <v>69</v>
      </c>
      <c r="AF17" s="56">
        <f t="shared" si="3"/>
        <v>0.4</v>
      </c>
      <c r="AG17" s="59">
        <v>0.37280000000000002</v>
      </c>
      <c r="AH17" s="60">
        <f t="shared" si="8"/>
        <v>0.93200000000000005</v>
      </c>
      <c r="AI17" s="19" t="s">
        <v>91</v>
      </c>
      <c r="AJ17" s="19" t="s">
        <v>85</v>
      </c>
      <c r="AK17" s="29">
        <f t="shared" si="4"/>
        <v>0.63</v>
      </c>
      <c r="AL17" s="19"/>
      <c r="AM17" s="55">
        <f t="shared" si="9"/>
        <v>0</v>
      </c>
      <c r="AN17" s="19"/>
      <c r="AO17" s="19"/>
      <c r="AP17" s="56">
        <f t="shared" si="5"/>
        <v>0.63</v>
      </c>
      <c r="AQ17" s="58">
        <f>IFERROR(MAX(W17,AB17,AG17,AL17),0)</f>
        <v>0.37280000000000002</v>
      </c>
      <c r="AR17" s="60">
        <f t="shared" si="10"/>
        <v>0.5917460317460318</v>
      </c>
      <c r="AS17" s="75" t="s">
        <v>92</v>
      </c>
    </row>
    <row r="18" spans="1:45" s="27" customFormat="1" ht="232.5">
      <c r="A18" s="20">
        <v>3</v>
      </c>
      <c r="B18" s="19" t="s">
        <v>73</v>
      </c>
      <c r="C18" s="19" t="s">
        <v>74</v>
      </c>
      <c r="D18" s="20">
        <v>4</v>
      </c>
      <c r="E18" s="19" t="s">
        <v>93</v>
      </c>
      <c r="F18" s="19" t="s">
        <v>55</v>
      </c>
      <c r="G18" s="19" t="s">
        <v>94</v>
      </c>
      <c r="H18" s="19" t="s">
        <v>95</v>
      </c>
      <c r="I18" s="28" t="s">
        <v>96</v>
      </c>
      <c r="J18" s="19" t="s">
        <v>59</v>
      </c>
      <c r="K18" s="19" t="s">
        <v>60</v>
      </c>
      <c r="L18" s="29">
        <v>0.18</v>
      </c>
      <c r="M18" s="29">
        <v>0.35</v>
      </c>
      <c r="N18" s="29">
        <v>0.7</v>
      </c>
      <c r="O18" s="29">
        <v>0.97</v>
      </c>
      <c r="P18" s="29">
        <f t="shared" si="0"/>
        <v>0.97</v>
      </c>
      <c r="Q18" s="19" t="s">
        <v>61</v>
      </c>
      <c r="R18" s="19" t="s">
        <v>79</v>
      </c>
      <c r="S18" s="19" t="s">
        <v>80</v>
      </c>
      <c r="T18" s="19" t="s">
        <v>64</v>
      </c>
      <c r="U18" s="19" t="s">
        <v>65</v>
      </c>
      <c r="V18" s="56">
        <f t="shared" si="1"/>
        <v>0.18</v>
      </c>
      <c r="W18" s="59">
        <v>0.15060000000000001</v>
      </c>
      <c r="X18" s="59">
        <f>IFERROR(IF(W18/V18&gt;100%,100%,W18/V18),0)</f>
        <v>0.83666666666666678</v>
      </c>
      <c r="Y18" s="19" t="s">
        <v>97</v>
      </c>
      <c r="Z18" s="19" t="s">
        <v>82</v>
      </c>
      <c r="AA18" s="29">
        <f t="shared" si="2"/>
        <v>0.35</v>
      </c>
      <c r="AB18" s="81">
        <v>0.28100000000000003</v>
      </c>
      <c r="AC18" s="55">
        <f>IFERROR(IF(AB18/AA18&gt;100%,100%,AB18/AA18),0)</f>
        <v>0.80285714285714294</v>
      </c>
      <c r="AD18" s="19" t="s">
        <v>98</v>
      </c>
      <c r="AE18" s="19" t="s">
        <v>69</v>
      </c>
      <c r="AF18" s="56">
        <f t="shared" si="3"/>
        <v>0.7</v>
      </c>
      <c r="AG18" s="79">
        <v>0.68</v>
      </c>
      <c r="AH18" s="60">
        <f>IFERROR(IF(AG18/AF18&gt;100%,100%,AG18/AF18),0)</f>
        <v>0.97142857142857153</v>
      </c>
      <c r="AI18" s="19" t="s">
        <v>99</v>
      </c>
      <c r="AJ18" s="19" t="s">
        <v>100</v>
      </c>
      <c r="AK18" s="29">
        <f t="shared" si="4"/>
        <v>0.97</v>
      </c>
      <c r="AL18" s="19"/>
      <c r="AM18" s="55">
        <f t="shared" si="9"/>
        <v>0</v>
      </c>
      <c r="AN18" s="19"/>
      <c r="AO18" s="19"/>
      <c r="AP18" s="56">
        <f t="shared" si="5"/>
        <v>0.97</v>
      </c>
      <c r="AQ18" s="58">
        <f>IFERROR(MAX(W18,AB18,AG18,AL18),0)</f>
        <v>0.68</v>
      </c>
      <c r="AR18" s="60">
        <f>IFERROR(IF(AQ18/AP18&gt;100%,100%,AQ18/AP18),0)</f>
        <v>0.70103092783505161</v>
      </c>
      <c r="AS18" s="75" t="s">
        <v>101</v>
      </c>
    </row>
    <row r="19" spans="1:45" s="27" customFormat="1" ht="265.5">
      <c r="A19" s="20">
        <v>3</v>
      </c>
      <c r="B19" s="19" t="s">
        <v>73</v>
      </c>
      <c r="C19" s="19" t="s">
        <v>74</v>
      </c>
      <c r="D19" s="20">
        <v>5</v>
      </c>
      <c r="E19" s="19" t="s">
        <v>102</v>
      </c>
      <c r="F19" s="19" t="s">
        <v>55</v>
      </c>
      <c r="G19" s="19" t="s">
        <v>103</v>
      </c>
      <c r="H19" s="19" t="s">
        <v>104</v>
      </c>
      <c r="I19" s="28" t="s">
        <v>105</v>
      </c>
      <c r="J19" s="19" t="s">
        <v>59</v>
      </c>
      <c r="K19" s="19" t="s">
        <v>60</v>
      </c>
      <c r="L19" s="29">
        <v>0.05</v>
      </c>
      <c r="M19" s="29">
        <v>0.15</v>
      </c>
      <c r="N19" s="29">
        <v>0.33</v>
      </c>
      <c r="O19" s="29">
        <v>0.5</v>
      </c>
      <c r="P19" s="29">
        <f t="shared" si="0"/>
        <v>0.5</v>
      </c>
      <c r="Q19" s="19" t="s">
        <v>61</v>
      </c>
      <c r="R19" s="19" t="s">
        <v>79</v>
      </c>
      <c r="S19" s="19" t="s">
        <v>80</v>
      </c>
      <c r="T19" s="19" t="s">
        <v>64</v>
      </c>
      <c r="U19" s="19" t="s">
        <v>65</v>
      </c>
      <c r="V19" s="56">
        <f t="shared" si="1"/>
        <v>0.05</v>
      </c>
      <c r="W19" s="59">
        <v>1.1599999999999999E-2</v>
      </c>
      <c r="X19" s="59">
        <f t="shared" si="6"/>
        <v>0.23199999999999998</v>
      </c>
      <c r="Y19" s="19" t="s">
        <v>106</v>
      </c>
      <c r="Z19" s="19" t="s">
        <v>82</v>
      </c>
      <c r="AA19" s="29">
        <f t="shared" si="2"/>
        <v>0.15</v>
      </c>
      <c r="AB19" s="81">
        <v>0.16789999999999999</v>
      </c>
      <c r="AC19" s="55">
        <f t="shared" si="7"/>
        <v>1</v>
      </c>
      <c r="AD19" s="19" t="s">
        <v>107</v>
      </c>
      <c r="AE19" s="19" t="s">
        <v>69</v>
      </c>
      <c r="AF19" s="56">
        <f t="shared" si="3"/>
        <v>0.33</v>
      </c>
      <c r="AG19" s="79">
        <v>0.34</v>
      </c>
      <c r="AH19" s="60">
        <f t="shared" si="8"/>
        <v>1</v>
      </c>
      <c r="AI19" s="19" t="s">
        <v>108</v>
      </c>
      <c r="AJ19" s="19" t="s">
        <v>109</v>
      </c>
      <c r="AK19" s="29">
        <f t="shared" si="4"/>
        <v>0.5</v>
      </c>
      <c r="AL19" s="19"/>
      <c r="AM19" s="55">
        <f t="shared" si="9"/>
        <v>0</v>
      </c>
      <c r="AN19" s="19"/>
      <c r="AO19" s="19"/>
      <c r="AP19" s="56">
        <f t="shared" si="5"/>
        <v>0.5</v>
      </c>
      <c r="AQ19" s="58">
        <f>IFERROR(MAX(W19,AB19,AG19,AL19),0)</f>
        <v>0.34</v>
      </c>
      <c r="AR19" s="60">
        <f t="shared" si="10"/>
        <v>0.68</v>
      </c>
      <c r="AS19" s="75" t="s">
        <v>110</v>
      </c>
    </row>
    <row r="20" spans="1:45" s="27" customFormat="1" ht="249">
      <c r="A20" s="20">
        <v>3</v>
      </c>
      <c r="B20" s="19" t="s">
        <v>73</v>
      </c>
      <c r="C20" s="19" t="s">
        <v>74</v>
      </c>
      <c r="D20" s="20">
        <v>6</v>
      </c>
      <c r="E20" s="19" t="s">
        <v>111</v>
      </c>
      <c r="F20" s="19" t="s">
        <v>55</v>
      </c>
      <c r="G20" s="19" t="s">
        <v>112</v>
      </c>
      <c r="H20" s="19" t="s">
        <v>113</v>
      </c>
      <c r="I20" s="19" t="s">
        <v>114</v>
      </c>
      <c r="J20" s="19" t="s">
        <v>115</v>
      </c>
      <c r="K20" s="19" t="s">
        <v>60</v>
      </c>
      <c r="L20" s="29">
        <v>0.97</v>
      </c>
      <c r="M20" s="29">
        <v>0.97</v>
      </c>
      <c r="N20" s="29">
        <v>0.97</v>
      </c>
      <c r="O20" s="29">
        <v>0.97</v>
      </c>
      <c r="P20" s="29">
        <f t="shared" si="0"/>
        <v>0.97</v>
      </c>
      <c r="Q20" s="19" t="s">
        <v>61</v>
      </c>
      <c r="R20" s="19" t="s">
        <v>79</v>
      </c>
      <c r="S20" s="19" t="s">
        <v>116</v>
      </c>
      <c r="T20" s="19" t="s">
        <v>64</v>
      </c>
      <c r="U20" s="19" t="s">
        <v>65</v>
      </c>
      <c r="V20" s="56">
        <f t="shared" si="1"/>
        <v>0.97</v>
      </c>
      <c r="W20" s="58">
        <v>0.44</v>
      </c>
      <c r="X20" s="59">
        <f>IFERROR(IF(W20/V20&gt;100%,100%,W20/V20),0)</f>
        <v>0.45360824742268041</v>
      </c>
      <c r="Y20" s="19" t="s">
        <v>117</v>
      </c>
      <c r="Z20" s="19" t="s">
        <v>82</v>
      </c>
      <c r="AA20" s="29">
        <f t="shared" si="2"/>
        <v>0.97</v>
      </c>
      <c r="AB20" s="28">
        <v>1</v>
      </c>
      <c r="AC20" s="55">
        <f>IFERROR(IF(AB20/AA20&gt;100%,100%,AB20/AA20),0)</f>
        <v>1</v>
      </c>
      <c r="AD20" s="19" t="s">
        <v>118</v>
      </c>
      <c r="AE20" s="19" t="s">
        <v>69</v>
      </c>
      <c r="AF20" s="56">
        <f t="shared" si="3"/>
        <v>0.97</v>
      </c>
      <c r="AG20" s="79">
        <v>0.85</v>
      </c>
      <c r="AH20" s="60">
        <f>IFERROR(IF(AG20/AF20&gt;100%,100%,AG20/AF20),0)</f>
        <v>0.87628865979381443</v>
      </c>
      <c r="AI20" s="91" t="s">
        <v>119</v>
      </c>
      <c r="AJ20" s="92" t="s">
        <v>120</v>
      </c>
      <c r="AK20" s="29">
        <f t="shared" si="4"/>
        <v>0.97</v>
      </c>
      <c r="AL20" s="19"/>
      <c r="AM20" s="55">
        <f t="shared" si="9"/>
        <v>0</v>
      </c>
      <c r="AN20" s="19"/>
      <c r="AO20" s="19"/>
      <c r="AP20" s="56">
        <f t="shared" si="5"/>
        <v>0.97</v>
      </c>
      <c r="AQ20" s="58">
        <f>IFERROR(AVERAGE(W20,AB20,AG20,AL20)*0.75,0)</f>
        <v>0.57250000000000001</v>
      </c>
      <c r="AR20" s="60">
        <f>IFERROR(IF(AQ20/AP20&gt;100%,100%,AQ20/AP20),0)</f>
        <v>0.59020618556701032</v>
      </c>
      <c r="AS20" s="75" t="s">
        <v>121</v>
      </c>
    </row>
    <row r="21" spans="1:45" s="27" customFormat="1" ht="315.75">
      <c r="A21" s="20">
        <v>3</v>
      </c>
      <c r="B21" s="19" t="s">
        <v>73</v>
      </c>
      <c r="C21" s="19" t="s">
        <v>74</v>
      </c>
      <c r="D21" s="20">
        <v>7</v>
      </c>
      <c r="E21" s="19" t="s">
        <v>122</v>
      </c>
      <c r="F21" s="19" t="s">
        <v>123</v>
      </c>
      <c r="G21" s="19" t="s">
        <v>124</v>
      </c>
      <c r="H21" s="19" t="s">
        <v>125</v>
      </c>
      <c r="I21" s="19" t="s">
        <v>126</v>
      </c>
      <c r="J21" s="19" t="s">
        <v>59</v>
      </c>
      <c r="K21" s="19" t="s">
        <v>60</v>
      </c>
      <c r="L21" s="29">
        <v>0</v>
      </c>
      <c r="M21" s="29">
        <v>0.7</v>
      </c>
      <c r="N21" s="29">
        <v>0.8</v>
      </c>
      <c r="O21" s="29">
        <v>1</v>
      </c>
      <c r="P21" s="29">
        <f t="shared" si="0"/>
        <v>1</v>
      </c>
      <c r="Q21" s="19" t="s">
        <v>61</v>
      </c>
      <c r="R21" s="19" t="s">
        <v>79</v>
      </c>
      <c r="S21" s="19" t="s">
        <v>116</v>
      </c>
      <c r="T21" s="19" t="s">
        <v>64</v>
      </c>
      <c r="U21" s="19" t="s">
        <v>65</v>
      </c>
      <c r="V21" s="56">
        <f t="shared" si="1"/>
        <v>0</v>
      </c>
      <c r="W21" s="59">
        <v>0</v>
      </c>
      <c r="X21" s="59">
        <f>IFERROR(IF(W21/V21&gt;100%,100%,W21/V21),0)</f>
        <v>0</v>
      </c>
      <c r="Y21" s="19" t="s">
        <v>127</v>
      </c>
      <c r="Z21" s="19" t="s">
        <v>67</v>
      </c>
      <c r="AA21" s="29">
        <f t="shared" si="2"/>
        <v>0.7</v>
      </c>
      <c r="AB21" s="28">
        <v>1</v>
      </c>
      <c r="AC21" s="55">
        <f>IFERROR(IF(AB21/AA21&gt;100%,100%,AB21/AA21),0)</f>
        <v>1</v>
      </c>
      <c r="AD21" s="19" t="s">
        <v>128</v>
      </c>
      <c r="AE21" s="19" t="s">
        <v>69</v>
      </c>
      <c r="AF21" s="56">
        <f t="shared" si="3"/>
        <v>0.8</v>
      </c>
      <c r="AG21" s="79">
        <v>1</v>
      </c>
      <c r="AH21" s="60">
        <f>IFERROR(IF(AG21/AF21&gt;100%,100%,AG21/AF21),0)</f>
        <v>1</v>
      </c>
      <c r="AI21" s="19" t="s">
        <v>129</v>
      </c>
      <c r="AJ21" s="19" t="s">
        <v>130</v>
      </c>
      <c r="AK21" s="29">
        <f t="shared" si="4"/>
        <v>1</v>
      </c>
      <c r="AL21" s="19"/>
      <c r="AM21" s="55">
        <f t="shared" si="9"/>
        <v>0</v>
      </c>
      <c r="AN21" s="19"/>
      <c r="AO21" s="19"/>
      <c r="AP21" s="56">
        <f t="shared" si="5"/>
        <v>1</v>
      </c>
      <c r="AQ21" s="58">
        <f>IFERROR(MAX(W21,AB21,AG21,AL21),0)</f>
        <v>1</v>
      </c>
      <c r="AR21" s="60">
        <f>IFERROR(IF(AQ21/AP21&gt;100%,100%,AQ21/AP21),0)</f>
        <v>1</v>
      </c>
      <c r="AS21" s="75" t="s">
        <v>131</v>
      </c>
    </row>
    <row r="22" spans="1:45" s="27" customFormat="1" ht="150">
      <c r="A22" s="20">
        <v>4</v>
      </c>
      <c r="B22" s="19" t="s">
        <v>52</v>
      </c>
      <c r="C22" s="19" t="s">
        <v>132</v>
      </c>
      <c r="D22" s="20">
        <v>8</v>
      </c>
      <c r="E22" s="19" t="s">
        <v>133</v>
      </c>
      <c r="F22" s="19" t="s">
        <v>55</v>
      </c>
      <c r="G22" s="19" t="s">
        <v>134</v>
      </c>
      <c r="H22" s="19" t="s">
        <v>135</v>
      </c>
      <c r="I22" s="19" t="s">
        <v>136</v>
      </c>
      <c r="J22" s="19" t="s">
        <v>137</v>
      </c>
      <c r="K22" s="19" t="s">
        <v>134</v>
      </c>
      <c r="L22" s="26">
        <v>2000</v>
      </c>
      <c r="M22" s="26">
        <v>3035</v>
      </c>
      <c r="N22" s="26">
        <v>3035</v>
      </c>
      <c r="O22" s="26">
        <v>3035</v>
      </c>
      <c r="P22" s="26">
        <f>SUM(L22:O22)</f>
        <v>11105</v>
      </c>
      <c r="Q22" s="19" t="s">
        <v>61</v>
      </c>
      <c r="R22" s="19" t="s">
        <v>138</v>
      </c>
      <c r="S22" s="19" t="s">
        <v>139</v>
      </c>
      <c r="T22" s="19" t="s">
        <v>140</v>
      </c>
      <c r="U22" s="19" t="s">
        <v>141</v>
      </c>
      <c r="V22" s="61">
        <f t="shared" si="1"/>
        <v>2000</v>
      </c>
      <c r="W22" s="57">
        <v>2614</v>
      </c>
      <c r="X22" s="59">
        <f>IFERROR(IF(W22/V22&gt;100%,100%,W22/V22),0)</f>
        <v>1</v>
      </c>
      <c r="Y22" s="19" t="s">
        <v>142</v>
      </c>
      <c r="Z22" s="19" t="s">
        <v>143</v>
      </c>
      <c r="AA22" s="26">
        <f t="shared" si="2"/>
        <v>3035</v>
      </c>
      <c r="AB22" s="19">
        <v>4160</v>
      </c>
      <c r="AC22" s="55">
        <f t="shared" ref="AC22" si="11">IFERROR(IF(AB22/AA22&gt;100%,100%,AB22/AA22),0)</f>
        <v>1</v>
      </c>
      <c r="AD22" s="19" t="s">
        <v>144</v>
      </c>
      <c r="AE22" s="19" t="s">
        <v>145</v>
      </c>
      <c r="AF22" s="61">
        <f t="shared" si="3"/>
        <v>3035</v>
      </c>
      <c r="AG22" s="57">
        <v>3586</v>
      </c>
      <c r="AH22" s="60">
        <f t="shared" ref="AH22" si="12">IFERROR(IF(AG22/AF22&gt;100%,100%,AG22/AF22),0)</f>
        <v>1</v>
      </c>
      <c r="AI22" s="19" t="s">
        <v>146</v>
      </c>
      <c r="AJ22" s="19" t="s">
        <v>147</v>
      </c>
      <c r="AK22" s="26">
        <f t="shared" si="4"/>
        <v>3035</v>
      </c>
      <c r="AL22" s="19"/>
      <c r="AM22" s="55">
        <f t="shared" si="9"/>
        <v>0</v>
      </c>
      <c r="AN22" s="19"/>
      <c r="AO22" s="19"/>
      <c r="AP22" s="57">
        <f t="shared" si="5"/>
        <v>11105</v>
      </c>
      <c r="AQ22" s="61">
        <f>IFERROR(W22+AB22+AG22+AL22,0)</f>
        <v>10360</v>
      </c>
      <c r="AR22" s="60">
        <f t="shared" ref="AR22" si="13">IFERROR(IF(AQ22/AP22&gt;100%,100%,AQ22/AP22),0)</f>
        <v>0.93291310220621337</v>
      </c>
      <c r="AS22" s="75" t="s">
        <v>148</v>
      </c>
    </row>
    <row r="23" spans="1:45" s="27" customFormat="1" ht="150">
      <c r="A23" s="20">
        <v>4</v>
      </c>
      <c r="B23" s="19" t="s">
        <v>52</v>
      </c>
      <c r="C23" s="19" t="s">
        <v>132</v>
      </c>
      <c r="D23" s="20">
        <v>9</v>
      </c>
      <c r="E23" s="19" t="s">
        <v>149</v>
      </c>
      <c r="F23" s="19" t="s">
        <v>55</v>
      </c>
      <c r="G23" s="19" t="s">
        <v>150</v>
      </c>
      <c r="H23" s="19" t="s">
        <v>151</v>
      </c>
      <c r="I23" s="19" t="s">
        <v>136</v>
      </c>
      <c r="J23" s="19" t="s">
        <v>137</v>
      </c>
      <c r="K23" s="19" t="s">
        <v>150</v>
      </c>
      <c r="L23" s="26">
        <v>637</v>
      </c>
      <c r="M23" s="26">
        <v>637</v>
      </c>
      <c r="N23" s="26">
        <v>786</v>
      </c>
      <c r="O23" s="26">
        <v>637</v>
      </c>
      <c r="P23" s="26">
        <f t="shared" ref="P23:P28" si="14">SUM(L23:O23)</f>
        <v>2697</v>
      </c>
      <c r="Q23" s="19" t="s">
        <v>61</v>
      </c>
      <c r="R23" s="30" t="s">
        <v>152</v>
      </c>
      <c r="S23" s="30" t="s">
        <v>139</v>
      </c>
      <c r="T23" s="19" t="s">
        <v>140</v>
      </c>
      <c r="U23" s="19" t="s">
        <v>141</v>
      </c>
      <c r="V23" s="61">
        <f t="shared" si="1"/>
        <v>637</v>
      </c>
      <c r="W23" s="57">
        <v>511</v>
      </c>
      <c r="X23" s="59">
        <f t="shared" ref="X23" si="15">IFERROR(IF(W23/V23&gt;100%,100%,W23/V23),0)</f>
        <v>0.80219780219780223</v>
      </c>
      <c r="Y23" s="19" t="s">
        <v>153</v>
      </c>
      <c r="Z23" s="19" t="s">
        <v>143</v>
      </c>
      <c r="AA23" s="26">
        <f t="shared" si="2"/>
        <v>637</v>
      </c>
      <c r="AB23" s="19">
        <v>877</v>
      </c>
      <c r="AC23" s="55">
        <f>IFERROR(IF(AB23/AA23&gt;100%,100%,AB23/AA23),0)</f>
        <v>1</v>
      </c>
      <c r="AD23" s="19" t="s">
        <v>154</v>
      </c>
      <c r="AE23" s="19" t="s">
        <v>145</v>
      </c>
      <c r="AF23" s="61">
        <f t="shared" si="3"/>
        <v>786</v>
      </c>
      <c r="AG23" s="57">
        <v>815</v>
      </c>
      <c r="AH23" s="60">
        <f>IFERROR(IF(AG23/AF23&gt;100%,100%,AG23/AF23),0)</f>
        <v>1</v>
      </c>
      <c r="AI23" s="19" t="s">
        <v>155</v>
      </c>
      <c r="AJ23" s="19" t="s">
        <v>156</v>
      </c>
      <c r="AK23" s="26">
        <f t="shared" si="4"/>
        <v>637</v>
      </c>
      <c r="AL23" s="19"/>
      <c r="AM23" s="55">
        <f t="shared" si="9"/>
        <v>0</v>
      </c>
      <c r="AN23" s="19"/>
      <c r="AO23" s="19"/>
      <c r="AP23" s="57">
        <f t="shared" si="5"/>
        <v>2697</v>
      </c>
      <c r="AQ23" s="61">
        <f t="shared" ref="AQ22:AQ28" si="16">IFERROR(W23+AB23+AG23+AL23,0)</f>
        <v>2203</v>
      </c>
      <c r="AR23" s="60">
        <f>IFERROR(IF(AQ23/AP23&gt;100%,100%,AQ23/AP23),0)</f>
        <v>0.81683351872450871</v>
      </c>
      <c r="AS23" s="75" t="s">
        <v>157</v>
      </c>
    </row>
    <row r="24" spans="1:45" s="27" customFormat="1" ht="150">
      <c r="A24" s="20">
        <v>4</v>
      </c>
      <c r="B24" s="19" t="s">
        <v>52</v>
      </c>
      <c r="C24" s="19" t="s">
        <v>132</v>
      </c>
      <c r="D24" s="20">
        <v>10</v>
      </c>
      <c r="E24" s="19" t="s">
        <v>158</v>
      </c>
      <c r="F24" s="19" t="s">
        <v>55</v>
      </c>
      <c r="G24" s="19" t="s">
        <v>159</v>
      </c>
      <c r="H24" s="19" t="s">
        <v>160</v>
      </c>
      <c r="I24" s="19" t="s">
        <v>136</v>
      </c>
      <c r="J24" s="19" t="s">
        <v>137</v>
      </c>
      <c r="K24" s="19" t="s">
        <v>161</v>
      </c>
      <c r="L24" s="26">
        <v>6</v>
      </c>
      <c r="M24" s="26">
        <v>9</v>
      </c>
      <c r="N24" s="26">
        <v>15</v>
      </c>
      <c r="O24" s="26">
        <v>10</v>
      </c>
      <c r="P24" s="26">
        <f t="shared" si="14"/>
        <v>40</v>
      </c>
      <c r="Q24" s="19" t="s">
        <v>61</v>
      </c>
      <c r="R24" s="19" t="s">
        <v>162</v>
      </c>
      <c r="S24" s="19" t="s">
        <v>163</v>
      </c>
      <c r="T24" s="19" t="s">
        <v>140</v>
      </c>
      <c r="U24" s="19" t="s">
        <v>141</v>
      </c>
      <c r="V24" s="61">
        <f t="shared" si="1"/>
        <v>6</v>
      </c>
      <c r="W24" s="57">
        <v>34</v>
      </c>
      <c r="X24" s="59">
        <f>IFERROR(IF(W24/V24&gt;100%,100%,W24/V24),0)</f>
        <v>1</v>
      </c>
      <c r="Y24" s="19" t="s">
        <v>164</v>
      </c>
      <c r="Z24" s="19" t="s">
        <v>143</v>
      </c>
      <c r="AA24" s="26">
        <f t="shared" si="2"/>
        <v>9</v>
      </c>
      <c r="AB24" s="19">
        <v>18</v>
      </c>
      <c r="AC24" s="55">
        <f t="shared" ref="AC24" si="17">IFERROR(IF(AB24/AA24&gt;100%,100%,AB24/AA24),0)</f>
        <v>1</v>
      </c>
      <c r="AD24" s="19" t="s">
        <v>165</v>
      </c>
      <c r="AE24" s="19" t="s">
        <v>145</v>
      </c>
      <c r="AF24" s="61">
        <f t="shared" si="3"/>
        <v>15</v>
      </c>
      <c r="AG24" s="57">
        <v>25</v>
      </c>
      <c r="AH24" s="90">
        <f t="shared" ref="AH24" si="18">IFERROR(IF(AG24/AF24&gt;100%,100%,AG24/AF24),0)</f>
        <v>1</v>
      </c>
      <c r="AI24" s="19" t="s">
        <v>166</v>
      </c>
      <c r="AJ24" s="19" t="s">
        <v>167</v>
      </c>
      <c r="AK24" s="26">
        <f t="shared" si="4"/>
        <v>10</v>
      </c>
      <c r="AL24" s="19"/>
      <c r="AM24" s="55">
        <f t="shared" si="9"/>
        <v>0</v>
      </c>
      <c r="AN24" s="19"/>
      <c r="AO24" s="19"/>
      <c r="AP24" s="57">
        <f t="shared" si="5"/>
        <v>40</v>
      </c>
      <c r="AQ24" s="61">
        <f t="shared" si="16"/>
        <v>77</v>
      </c>
      <c r="AR24" s="60">
        <f t="shared" ref="AR24" si="19">IFERROR(IF(AQ24/AP24&gt;100%,100%,AQ24/AP24),0)</f>
        <v>1</v>
      </c>
      <c r="AS24" s="75" t="s">
        <v>131</v>
      </c>
    </row>
    <row r="25" spans="1:45" s="27" customFormat="1" ht="150">
      <c r="A25" s="20">
        <v>4</v>
      </c>
      <c r="B25" s="19" t="s">
        <v>52</v>
      </c>
      <c r="C25" s="19" t="s">
        <v>132</v>
      </c>
      <c r="D25" s="20">
        <v>11</v>
      </c>
      <c r="E25" s="19" t="s">
        <v>168</v>
      </c>
      <c r="F25" s="19" t="s">
        <v>55</v>
      </c>
      <c r="G25" s="19" t="s">
        <v>169</v>
      </c>
      <c r="H25" s="19" t="s">
        <v>170</v>
      </c>
      <c r="I25" s="19" t="s">
        <v>136</v>
      </c>
      <c r="J25" s="19" t="s">
        <v>137</v>
      </c>
      <c r="K25" s="19" t="s">
        <v>171</v>
      </c>
      <c r="L25" s="36">
        <v>6</v>
      </c>
      <c r="M25" s="36">
        <v>9</v>
      </c>
      <c r="N25" s="36">
        <v>12</v>
      </c>
      <c r="O25" s="36">
        <v>11</v>
      </c>
      <c r="P25" s="26">
        <f t="shared" si="14"/>
        <v>38</v>
      </c>
      <c r="Q25" s="19" t="s">
        <v>61</v>
      </c>
      <c r="R25" s="19" t="s">
        <v>162</v>
      </c>
      <c r="S25" s="19" t="s">
        <v>163</v>
      </c>
      <c r="T25" s="19" t="s">
        <v>140</v>
      </c>
      <c r="U25" s="19" t="s">
        <v>141</v>
      </c>
      <c r="V25" s="61">
        <f t="shared" si="1"/>
        <v>6</v>
      </c>
      <c r="W25" s="79">
        <v>0</v>
      </c>
      <c r="X25" s="59">
        <f t="shared" ref="X25" si="20">IFERROR(IF(W25/V25&gt;100%,100%,W25/V25),0)</f>
        <v>0</v>
      </c>
      <c r="Y25" s="19" t="s">
        <v>172</v>
      </c>
      <c r="Z25" s="19" t="s">
        <v>143</v>
      </c>
      <c r="AA25" s="26">
        <f t="shared" si="2"/>
        <v>9</v>
      </c>
      <c r="AB25" s="19">
        <v>5</v>
      </c>
      <c r="AC25" s="55">
        <f>IFERROR(IF(AB25/AA25&gt;100%,100%,AB25/AA25),0)</f>
        <v>0.55555555555555558</v>
      </c>
      <c r="AD25" s="19" t="s">
        <v>173</v>
      </c>
      <c r="AE25" s="19" t="s">
        <v>145</v>
      </c>
      <c r="AF25" s="61">
        <f t="shared" si="3"/>
        <v>12</v>
      </c>
      <c r="AG25" s="57">
        <v>21</v>
      </c>
      <c r="AH25" s="90">
        <f>IFERROR(IF(AG25/AF25&gt;100%,100%,AG25/AF25),0)</f>
        <v>1</v>
      </c>
      <c r="AI25" s="19" t="s">
        <v>174</v>
      </c>
      <c r="AJ25" s="19" t="s">
        <v>175</v>
      </c>
      <c r="AK25" s="26">
        <f t="shared" si="4"/>
        <v>11</v>
      </c>
      <c r="AL25" s="19"/>
      <c r="AM25" s="55">
        <f t="shared" si="9"/>
        <v>0</v>
      </c>
      <c r="AN25" s="19"/>
      <c r="AO25" s="19"/>
      <c r="AP25" s="57">
        <f t="shared" si="5"/>
        <v>38</v>
      </c>
      <c r="AQ25" s="61">
        <f t="shared" si="16"/>
        <v>26</v>
      </c>
      <c r="AR25" s="60">
        <f>IFERROR(IF(AQ25/AP25&gt;100%,100%,AQ25/AP25),0)</f>
        <v>0.68421052631578949</v>
      </c>
      <c r="AS25" s="75" t="s">
        <v>176</v>
      </c>
    </row>
    <row r="26" spans="1:45" s="27" customFormat="1" ht="166.5">
      <c r="A26" s="20">
        <v>4</v>
      </c>
      <c r="B26" s="19" t="s">
        <v>52</v>
      </c>
      <c r="C26" s="19" t="s">
        <v>132</v>
      </c>
      <c r="D26" s="20">
        <v>12</v>
      </c>
      <c r="E26" s="19" t="s">
        <v>177</v>
      </c>
      <c r="F26" s="19" t="s">
        <v>55</v>
      </c>
      <c r="G26" s="19" t="s">
        <v>178</v>
      </c>
      <c r="H26" s="19" t="s">
        <v>179</v>
      </c>
      <c r="I26" s="19" t="s">
        <v>136</v>
      </c>
      <c r="J26" s="19" t="s">
        <v>137</v>
      </c>
      <c r="K26" s="19" t="s">
        <v>180</v>
      </c>
      <c r="L26" s="36">
        <v>15</v>
      </c>
      <c r="M26" s="36">
        <v>32</v>
      </c>
      <c r="N26" s="36">
        <v>32</v>
      </c>
      <c r="O26" s="36">
        <v>32</v>
      </c>
      <c r="P26" s="26">
        <f t="shared" si="14"/>
        <v>111</v>
      </c>
      <c r="Q26" s="19" t="s">
        <v>61</v>
      </c>
      <c r="R26" s="19" t="s">
        <v>181</v>
      </c>
      <c r="S26" s="19" t="s">
        <v>182</v>
      </c>
      <c r="T26" s="19" t="s">
        <v>140</v>
      </c>
      <c r="U26" s="19" t="s">
        <v>141</v>
      </c>
      <c r="V26" s="61">
        <f t="shared" si="1"/>
        <v>15</v>
      </c>
      <c r="W26" s="57">
        <v>35</v>
      </c>
      <c r="X26" s="59">
        <f>IFERROR(IF(W26/V26&gt;100%,100%,W26/V26),0)</f>
        <v>1</v>
      </c>
      <c r="Y26" s="19" t="s">
        <v>183</v>
      </c>
      <c r="Z26" s="19" t="s">
        <v>184</v>
      </c>
      <c r="AA26" s="26">
        <f t="shared" si="2"/>
        <v>32</v>
      </c>
      <c r="AB26" s="19">
        <v>29</v>
      </c>
      <c r="AC26" s="55">
        <f t="shared" ref="AC26" si="21">IFERROR(IF(AB26/AA26&gt;100%,100%,AB26/AA26),0)</f>
        <v>0.90625</v>
      </c>
      <c r="AD26" s="19" t="s">
        <v>185</v>
      </c>
      <c r="AE26" s="19" t="s">
        <v>186</v>
      </c>
      <c r="AF26" s="61">
        <f t="shared" si="3"/>
        <v>32</v>
      </c>
      <c r="AG26" s="57">
        <v>38</v>
      </c>
      <c r="AH26" s="90">
        <f t="shared" ref="AH26" si="22">IFERROR(IF(AG26/AF26&gt;100%,100%,AG26/AF26),0)</f>
        <v>1</v>
      </c>
      <c r="AI26" s="19" t="s">
        <v>187</v>
      </c>
      <c r="AJ26" s="19" t="s">
        <v>188</v>
      </c>
      <c r="AK26" s="26">
        <f t="shared" si="4"/>
        <v>32</v>
      </c>
      <c r="AL26" s="19"/>
      <c r="AM26" s="55">
        <f t="shared" si="9"/>
        <v>0</v>
      </c>
      <c r="AN26" s="19"/>
      <c r="AO26" s="19"/>
      <c r="AP26" s="57">
        <f t="shared" si="5"/>
        <v>111</v>
      </c>
      <c r="AQ26" s="61">
        <f t="shared" si="16"/>
        <v>102</v>
      </c>
      <c r="AR26" s="60">
        <f t="shared" ref="AR26" si="23">IFERROR(IF(AQ26/AP26&gt;100%,100%,AQ26/AP26),0)</f>
        <v>0.91891891891891897</v>
      </c>
      <c r="AS26" s="75" t="s">
        <v>189</v>
      </c>
    </row>
    <row r="27" spans="1:45" s="27" customFormat="1" ht="166.5">
      <c r="A27" s="20">
        <v>4</v>
      </c>
      <c r="B27" s="19" t="s">
        <v>52</v>
      </c>
      <c r="C27" s="19" t="s">
        <v>132</v>
      </c>
      <c r="D27" s="20">
        <v>13</v>
      </c>
      <c r="E27" s="19" t="s">
        <v>190</v>
      </c>
      <c r="F27" s="19" t="s">
        <v>55</v>
      </c>
      <c r="G27" s="19" t="s">
        <v>191</v>
      </c>
      <c r="H27" s="19" t="s">
        <v>192</v>
      </c>
      <c r="I27" s="19" t="s">
        <v>136</v>
      </c>
      <c r="J27" s="19" t="s">
        <v>137</v>
      </c>
      <c r="K27" s="19" t="s">
        <v>180</v>
      </c>
      <c r="L27" s="26">
        <v>42</v>
      </c>
      <c r="M27" s="26">
        <v>69</v>
      </c>
      <c r="N27" s="26">
        <v>69</v>
      </c>
      <c r="O27" s="26">
        <v>52</v>
      </c>
      <c r="P27" s="26">
        <f t="shared" si="14"/>
        <v>232</v>
      </c>
      <c r="Q27" s="19" t="s">
        <v>61</v>
      </c>
      <c r="R27" s="19" t="s">
        <v>193</v>
      </c>
      <c r="S27" s="19" t="s">
        <v>182</v>
      </c>
      <c r="T27" s="19" t="s">
        <v>140</v>
      </c>
      <c r="U27" s="19" t="s">
        <v>141</v>
      </c>
      <c r="V27" s="61">
        <f t="shared" si="1"/>
        <v>42</v>
      </c>
      <c r="W27" s="57">
        <v>81</v>
      </c>
      <c r="X27" s="59">
        <f t="shared" ref="X27" si="24">IFERROR(IF(W27/V27&gt;100%,100%,W27/V27),0)</f>
        <v>1</v>
      </c>
      <c r="Y27" s="19" t="s">
        <v>194</v>
      </c>
      <c r="Z27" s="19" t="s">
        <v>184</v>
      </c>
      <c r="AA27" s="26">
        <f t="shared" si="2"/>
        <v>69</v>
      </c>
      <c r="AB27" s="19">
        <v>67</v>
      </c>
      <c r="AC27" s="55">
        <f>IFERROR(IF(AB27/AA27&gt;100%,100%,AB27/AA27),0)</f>
        <v>0.97101449275362317</v>
      </c>
      <c r="AD27" s="19" t="s">
        <v>195</v>
      </c>
      <c r="AE27" s="19" t="s">
        <v>186</v>
      </c>
      <c r="AF27" s="61">
        <f t="shared" si="3"/>
        <v>69</v>
      </c>
      <c r="AG27" s="57">
        <v>77</v>
      </c>
      <c r="AH27" s="90">
        <f>IFERROR(IF(AG27/AF27&gt;100%,100%,AG27/AF27),0)</f>
        <v>1</v>
      </c>
      <c r="AI27" s="19" t="s">
        <v>196</v>
      </c>
      <c r="AJ27" s="19" t="s">
        <v>188</v>
      </c>
      <c r="AK27" s="26">
        <f t="shared" si="4"/>
        <v>52</v>
      </c>
      <c r="AL27" s="19"/>
      <c r="AM27" s="55">
        <f t="shared" si="9"/>
        <v>0</v>
      </c>
      <c r="AN27" s="19"/>
      <c r="AO27" s="19"/>
      <c r="AP27" s="57">
        <f t="shared" si="5"/>
        <v>232</v>
      </c>
      <c r="AQ27" s="61">
        <f t="shared" si="16"/>
        <v>225</v>
      </c>
      <c r="AR27" s="60">
        <f>IFERROR(IF(AQ27/AP27&gt;100%,100%,AQ27/AP27),0)</f>
        <v>0.96982758620689657</v>
      </c>
      <c r="AS27" s="75" t="s">
        <v>197</v>
      </c>
    </row>
    <row r="28" spans="1:45" s="27" customFormat="1" ht="166.5">
      <c r="A28" s="20">
        <v>4</v>
      </c>
      <c r="B28" s="19" t="s">
        <v>52</v>
      </c>
      <c r="C28" s="19" t="s">
        <v>132</v>
      </c>
      <c r="D28" s="20">
        <v>14</v>
      </c>
      <c r="E28" s="19" t="s">
        <v>198</v>
      </c>
      <c r="F28" s="19" t="s">
        <v>55</v>
      </c>
      <c r="G28" s="19" t="s">
        <v>199</v>
      </c>
      <c r="H28" s="19" t="s">
        <v>200</v>
      </c>
      <c r="I28" s="19" t="s">
        <v>136</v>
      </c>
      <c r="J28" s="19" t="s">
        <v>137</v>
      </c>
      <c r="K28" s="19" t="s">
        <v>180</v>
      </c>
      <c r="L28" s="26">
        <v>7</v>
      </c>
      <c r="M28" s="26">
        <v>26</v>
      </c>
      <c r="N28" s="26">
        <v>27</v>
      </c>
      <c r="O28" s="26">
        <v>26</v>
      </c>
      <c r="P28" s="26">
        <f t="shared" si="14"/>
        <v>86</v>
      </c>
      <c r="Q28" s="19" t="s">
        <v>61</v>
      </c>
      <c r="R28" s="19" t="s">
        <v>201</v>
      </c>
      <c r="S28" s="19" t="s">
        <v>182</v>
      </c>
      <c r="T28" s="19" t="s">
        <v>140</v>
      </c>
      <c r="U28" s="19" t="s">
        <v>141</v>
      </c>
      <c r="V28" s="61">
        <f t="shared" si="1"/>
        <v>7</v>
      </c>
      <c r="W28" s="57">
        <v>34</v>
      </c>
      <c r="X28" s="59">
        <f>IFERROR(IF(W28/V28&gt;100%,100%,W28/V28),0)</f>
        <v>1</v>
      </c>
      <c r="Y28" s="19" t="s">
        <v>202</v>
      </c>
      <c r="Z28" s="19" t="s">
        <v>184</v>
      </c>
      <c r="AA28" s="26">
        <f t="shared" si="2"/>
        <v>26</v>
      </c>
      <c r="AB28" s="19">
        <v>24</v>
      </c>
      <c r="AC28" s="55">
        <f t="shared" ref="AC28" si="25">IFERROR(IF(AB28/AA28&gt;100%,100%,AB28/AA28),0)</f>
        <v>0.92307692307692313</v>
      </c>
      <c r="AD28" s="19" t="s">
        <v>203</v>
      </c>
      <c r="AE28" s="19" t="s">
        <v>186</v>
      </c>
      <c r="AF28" s="61">
        <f t="shared" si="3"/>
        <v>27</v>
      </c>
      <c r="AG28" s="57">
        <v>40</v>
      </c>
      <c r="AH28" s="90">
        <f t="shared" ref="AH28" si="26">IFERROR(IF(AG28/AF28&gt;100%,100%,AG28/AF28),0)</f>
        <v>1</v>
      </c>
      <c r="AI28" s="19" t="s">
        <v>204</v>
      </c>
      <c r="AJ28" s="19" t="s">
        <v>188</v>
      </c>
      <c r="AK28" s="26">
        <f t="shared" si="4"/>
        <v>26</v>
      </c>
      <c r="AL28" s="19"/>
      <c r="AM28" s="55">
        <f t="shared" si="9"/>
        <v>0</v>
      </c>
      <c r="AN28" s="19"/>
      <c r="AO28" s="19"/>
      <c r="AP28" s="57">
        <f t="shared" si="5"/>
        <v>86</v>
      </c>
      <c r="AQ28" s="61">
        <f t="shared" si="16"/>
        <v>98</v>
      </c>
      <c r="AR28" s="60">
        <f t="shared" ref="AR28" si="27">IFERROR(IF(AQ28/AP28&gt;100%,100%,AQ28/AP28),0)</f>
        <v>1</v>
      </c>
      <c r="AS28" s="75" t="s">
        <v>131</v>
      </c>
    </row>
    <row r="29" spans="1:45" s="5" customFormat="1" ht="15.75">
      <c r="A29" s="10"/>
      <c r="B29" s="10"/>
      <c r="C29" s="10"/>
      <c r="D29" s="10"/>
      <c r="E29" s="13" t="s">
        <v>205</v>
      </c>
      <c r="F29" s="10"/>
      <c r="G29" s="10"/>
      <c r="H29" s="10"/>
      <c r="I29" s="10"/>
      <c r="J29" s="10"/>
      <c r="K29" s="10"/>
      <c r="L29" s="14"/>
      <c r="M29" s="14"/>
      <c r="N29" s="14"/>
      <c r="O29" s="14"/>
      <c r="P29" s="14"/>
      <c r="Q29" s="10"/>
      <c r="R29" s="10"/>
      <c r="S29" s="10"/>
      <c r="T29" s="10"/>
      <c r="U29" s="10"/>
      <c r="V29" s="15"/>
      <c r="W29" s="15"/>
      <c r="X29" s="62">
        <f>AVERAGE(X16,X17,X18,X19,X20,X22,X23,X24,X25,X26,X27,X28)*80%</f>
        <v>0.62163151441914344</v>
      </c>
      <c r="Y29" s="14"/>
      <c r="Z29" s="14"/>
      <c r="AA29" s="14"/>
      <c r="AB29" s="14"/>
      <c r="AC29" s="76">
        <f>AVERAGE(AC15:AC28)*80%</f>
        <v>0.70678594938532835</v>
      </c>
      <c r="AD29" s="14"/>
      <c r="AE29" s="14"/>
      <c r="AF29" s="15"/>
      <c r="AG29" s="15"/>
      <c r="AH29" s="62">
        <f>AVERAGE(AH15:AH28)*80%</f>
        <v>0.74312669892699357</v>
      </c>
      <c r="AI29" s="14"/>
      <c r="AJ29" s="14"/>
      <c r="AK29" s="14"/>
      <c r="AL29" s="14"/>
      <c r="AM29" s="14">
        <f>AVERAGE(AM15:AM28)*80%</f>
        <v>0</v>
      </c>
      <c r="AN29" s="10"/>
      <c r="AO29" s="10"/>
      <c r="AP29" s="15"/>
      <c r="AQ29" s="15"/>
      <c r="AR29" s="62">
        <f>AVERAGE(AR15:AR28)*80%</f>
        <v>0.62783578236913229</v>
      </c>
      <c r="AS29" s="10"/>
    </row>
    <row r="30" spans="1:45" s="50" customFormat="1" ht="182.25">
      <c r="A30" s="31">
        <v>3</v>
      </c>
      <c r="B30" s="24" t="s">
        <v>73</v>
      </c>
      <c r="C30" s="24" t="s">
        <v>206</v>
      </c>
      <c r="D30" s="31" t="s">
        <v>207</v>
      </c>
      <c r="E30" s="24" t="s">
        <v>208</v>
      </c>
      <c r="F30" s="24" t="s">
        <v>209</v>
      </c>
      <c r="G30" s="24" t="s">
        <v>210</v>
      </c>
      <c r="H30" s="24" t="s">
        <v>211</v>
      </c>
      <c r="I30" s="24" t="s">
        <v>212</v>
      </c>
      <c r="J30" s="37" t="s">
        <v>115</v>
      </c>
      <c r="K30" s="37" t="s">
        <v>213</v>
      </c>
      <c r="L30" s="38" t="s">
        <v>214</v>
      </c>
      <c r="M30" s="39">
        <v>0.8</v>
      </c>
      <c r="N30" s="38" t="s">
        <v>214</v>
      </c>
      <c r="O30" s="39">
        <v>0.8</v>
      </c>
      <c r="P30" s="39">
        <v>0.8</v>
      </c>
      <c r="Q30" s="24" t="s">
        <v>61</v>
      </c>
      <c r="R30" s="24" t="s">
        <v>215</v>
      </c>
      <c r="S30" s="24" t="s">
        <v>216</v>
      </c>
      <c r="T30" s="24" t="s">
        <v>217</v>
      </c>
      <c r="U30" s="24" t="s">
        <v>218</v>
      </c>
      <c r="V30" s="63">
        <v>0</v>
      </c>
      <c r="W30" s="65">
        <v>0</v>
      </c>
      <c r="X30" s="65">
        <f>IFERROR(IF(W30/V30&gt;100%,100%,W30/V30),0)</f>
        <v>0</v>
      </c>
      <c r="Y30" s="24" t="s">
        <v>66</v>
      </c>
      <c r="Z30" s="24" t="s">
        <v>67</v>
      </c>
      <c r="AA30" s="41">
        <f>M30</f>
        <v>0.8</v>
      </c>
      <c r="AB30" s="80">
        <v>1</v>
      </c>
      <c r="AC30" s="54">
        <f>IFERROR(IF(AB30/AA30&gt;100%,100%,AB30/AA30),0)</f>
        <v>1</v>
      </c>
      <c r="AD30" s="24" t="s">
        <v>219</v>
      </c>
      <c r="AE30" s="24" t="s">
        <v>220</v>
      </c>
      <c r="AF30" s="66">
        <v>0</v>
      </c>
      <c r="AG30" s="69">
        <v>0</v>
      </c>
      <c r="AH30" s="65">
        <f>IFERROR(IF(AG30/AF30&gt;100%,100%,AG30/AF30),0)</f>
        <v>0</v>
      </c>
      <c r="AI30" s="24" t="s">
        <v>221</v>
      </c>
      <c r="AJ30" s="24" t="s">
        <v>221</v>
      </c>
      <c r="AK30" s="41">
        <f>O30</f>
        <v>0.8</v>
      </c>
      <c r="AL30" s="24"/>
      <c r="AM30" s="54">
        <f>IFERROR(IF(AL30/AK30&gt;100%,100%,AL30/AK30),0)</f>
        <v>0</v>
      </c>
      <c r="AN30" s="24"/>
      <c r="AO30" s="24"/>
      <c r="AP30" s="68">
        <f>P30</f>
        <v>0.8</v>
      </c>
      <c r="AQ30" s="69">
        <f>IFERROR(AVERAGE(AB30,AL30)*0.5,0)</f>
        <v>0.5</v>
      </c>
      <c r="AR30" s="67">
        <f>IFERROR(IF(AQ30/AP30&gt;100%,100%,AQ30/AP30),0)</f>
        <v>0.625</v>
      </c>
      <c r="AS30" s="24" t="s">
        <v>222</v>
      </c>
    </row>
    <row r="31" spans="1:45" s="50" customFormat="1" ht="150">
      <c r="A31" s="31">
        <v>5</v>
      </c>
      <c r="B31" s="24" t="s">
        <v>223</v>
      </c>
      <c r="C31" s="24" t="s">
        <v>224</v>
      </c>
      <c r="D31" s="31" t="s">
        <v>225</v>
      </c>
      <c r="E31" s="42" t="s">
        <v>226</v>
      </c>
      <c r="F31" s="42" t="s">
        <v>209</v>
      </c>
      <c r="G31" s="42" t="s">
        <v>227</v>
      </c>
      <c r="H31" s="42" t="s">
        <v>228</v>
      </c>
      <c r="I31" s="42" t="s">
        <v>229</v>
      </c>
      <c r="J31" s="42" t="s">
        <v>230</v>
      </c>
      <c r="K31" s="42" t="s">
        <v>227</v>
      </c>
      <c r="L31" s="43" t="s">
        <v>221</v>
      </c>
      <c r="M31" s="44">
        <v>1</v>
      </c>
      <c r="N31" s="44">
        <v>1</v>
      </c>
      <c r="O31" s="45">
        <v>1</v>
      </c>
      <c r="P31" s="45">
        <v>1</v>
      </c>
      <c r="Q31" s="42" t="s">
        <v>231</v>
      </c>
      <c r="R31" s="42" t="s">
        <v>232</v>
      </c>
      <c r="S31" s="42" t="s">
        <v>233</v>
      </c>
      <c r="T31" s="46" t="s">
        <v>234</v>
      </c>
      <c r="U31" s="47" t="s">
        <v>235</v>
      </c>
      <c r="V31" s="63">
        <v>0</v>
      </c>
      <c r="W31" s="65">
        <v>0</v>
      </c>
      <c r="X31" s="65">
        <f t="shared" ref="X31:X36" si="28">IFERROR(IF(W31/V31&gt;100%,100%,W31/V31),0)</f>
        <v>0</v>
      </c>
      <c r="Y31" s="24" t="s">
        <v>66</v>
      </c>
      <c r="Z31" s="24" t="s">
        <v>67</v>
      </c>
      <c r="AA31" s="41">
        <f>M31</f>
        <v>1</v>
      </c>
      <c r="AB31" s="54">
        <v>0.99039999999999995</v>
      </c>
      <c r="AC31" s="54">
        <f t="shared" ref="AC31:AC36" si="29">IFERROR(IF(AB31/AA31&gt;100%,100%,AB31/AA31),0)</f>
        <v>0.99039999999999995</v>
      </c>
      <c r="AD31" s="24" t="s">
        <v>236</v>
      </c>
      <c r="AE31" s="24" t="s">
        <v>237</v>
      </c>
      <c r="AF31" s="68">
        <f>N31</f>
        <v>1</v>
      </c>
      <c r="AG31" s="65">
        <v>0.99039999999999995</v>
      </c>
      <c r="AH31" s="65">
        <f t="shared" ref="AH31:AH36" si="30">IFERROR(IF(AG31/AF31&gt;100%,100%,AG31/AF31),0)</f>
        <v>0.99039999999999995</v>
      </c>
      <c r="AI31" s="24" t="s">
        <v>238</v>
      </c>
      <c r="AJ31" s="24" t="s">
        <v>239</v>
      </c>
      <c r="AK31" s="41">
        <f>O31</f>
        <v>1</v>
      </c>
      <c r="AL31" s="24"/>
      <c r="AM31" s="54">
        <f>IFERROR(IF(AL31/AK31&gt;100%,100%,AL31/AK31),0)</f>
        <v>0</v>
      </c>
      <c r="AN31" s="24"/>
      <c r="AO31" s="24"/>
      <c r="AP31" s="68">
        <f>P31</f>
        <v>1</v>
      </c>
      <c r="AQ31" s="69">
        <f>IFERROR(AVERAGE(AB31,AG31,AL31)*0.67,0)</f>
        <v>0.66356800000000005</v>
      </c>
      <c r="AR31" s="67">
        <f>IFERROR(IF(AQ31/AP31&gt;100%,100%,AQ31/AP31),0)</f>
        <v>0.66356800000000005</v>
      </c>
      <c r="AS31" s="24" t="s">
        <v>240</v>
      </c>
    </row>
    <row r="32" spans="1:45" s="50" customFormat="1" ht="117">
      <c r="A32" s="31">
        <v>3</v>
      </c>
      <c r="B32" s="24" t="s">
        <v>73</v>
      </c>
      <c r="C32" s="24" t="s">
        <v>206</v>
      </c>
      <c r="D32" s="31" t="s">
        <v>241</v>
      </c>
      <c r="E32" s="24" t="s">
        <v>242</v>
      </c>
      <c r="F32" s="24" t="s">
        <v>209</v>
      </c>
      <c r="G32" s="24" t="s">
        <v>243</v>
      </c>
      <c r="H32" s="24" t="s">
        <v>244</v>
      </c>
      <c r="I32" s="31" t="s">
        <v>245</v>
      </c>
      <c r="J32" s="25" t="s">
        <v>137</v>
      </c>
      <c r="K32" s="24" t="s">
        <v>243</v>
      </c>
      <c r="L32" s="48">
        <v>0</v>
      </c>
      <c r="M32" s="48">
        <v>1</v>
      </c>
      <c r="N32" s="48">
        <v>0</v>
      </c>
      <c r="O32" s="48">
        <v>1</v>
      </c>
      <c r="P32" s="48">
        <v>2</v>
      </c>
      <c r="Q32" s="24" t="s">
        <v>61</v>
      </c>
      <c r="R32" s="42" t="s">
        <v>246</v>
      </c>
      <c r="S32" s="42" t="s">
        <v>246</v>
      </c>
      <c r="T32" s="42" t="s">
        <v>217</v>
      </c>
      <c r="U32" s="42" t="s">
        <v>217</v>
      </c>
      <c r="V32" s="63">
        <f>L32</f>
        <v>0</v>
      </c>
      <c r="W32" s="65">
        <v>0</v>
      </c>
      <c r="X32" s="65">
        <f t="shared" si="28"/>
        <v>0</v>
      </c>
      <c r="Y32" s="24" t="s">
        <v>66</v>
      </c>
      <c r="Z32" s="24" t="s">
        <v>67</v>
      </c>
      <c r="AA32" s="82">
        <f>M32</f>
        <v>1</v>
      </c>
      <c r="AB32" s="24">
        <v>1</v>
      </c>
      <c r="AC32" s="54">
        <f t="shared" si="29"/>
        <v>1</v>
      </c>
      <c r="AD32" s="24" t="s">
        <v>247</v>
      </c>
      <c r="AE32" s="24" t="s">
        <v>248</v>
      </c>
      <c r="AF32" s="63">
        <f>N32</f>
        <v>0</v>
      </c>
      <c r="AG32" s="74">
        <v>0</v>
      </c>
      <c r="AH32" s="65">
        <f t="shared" si="30"/>
        <v>0</v>
      </c>
      <c r="AI32" s="24" t="s">
        <v>221</v>
      </c>
      <c r="AJ32" s="24" t="s">
        <v>221</v>
      </c>
      <c r="AK32" s="40">
        <f>O32</f>
        <v>1</v>
      </c>
      <c r="AL32" s="24"/>
      <c r="AM32" s="54">
        <f>IFERROR(IF(AL32/AK32&gt;100%,100%,AL32/AK32),0)</f>
        <v>0</v>
      </c>
      <c r="AN32" s="24"/>
      <c r="AO32" s="24"/>
      <c r="AP32" s="64">
        <f>P32</f>
        <v>2</v>
      </c>
      <c r="AQ32" s="63">
        <f>IFERROR(AB32+AL32,0)</f>
        <v>1</v>
      </c>
      <c r="AR32" s="67">
        <f>IFERROR(IF(AQ32/AP32&gt;100%,100%,AQ32/AP32),0)</f>
        <v>0.5</v>
      </c>
      <c r="AS32" s="24" t="s">
        <v>249</v>
      </c>
    </row>
    <row r="33" spans="1:45" s="50" customFormat="1" ht="150">
      <c r="A33" s="31">
        <v>3</v>
      </c>
      <c r="B33" s="24" t="s">
        <v>73</v>
      </c>
      <c r="C33" s="24" t="s">
        <v>250</v>
      </c>
      <c r="D33" s="31" t="s">
        <v>251</v>
      </c>
      <c r="E33" s="42" t="s">
        <v>252</v>
      </c>
      <c r="F33" s="42" t="s">
        <v>209</v>
      </c>
      <c r="G33" s="42" t="s">
        <v>253</v>
      </c>
      <c r="H33" s="42" t="s">
        <v>254</v>
      </c>
      <c r="I33" s="42" t="s">
        <v>255</v>
      </c>
      <c r="J33" s="42" t="s">
        <v>137</v>
      </c>
      <c r="K33" s="42" t="s">
        <v>256</v>
      </c>
      <c r="L33" s="49">
        <v>1</v>
      </c>
      <c r="M33" s="49">
        <v>0</v>
      </c>
      <c r="N33" s="49">
        <v>0</v>
      </c>
      <c r="O33" s="49">
        <v>0</v>
      </c>
      <c r="P33" s="49">
        <v>1</v>
      </c>
      <c r="Q33" s="42" t="s">
        <v>61</v>
      </c>
      <c r="R33" s="42" t="s">
        <v>257</v>
      </c>
      <c r="S33" s="42" t="s">
        <v>258</v>
      </c>
      <c r="T33" s="42" t="s">
        <v>217</v>
      </c>
      <c r="U33" s="42" t="s">
        <v>259</v>
      </c>
      <c r="V33" s="68">
        <v>1</v>
      </c>
      <c r="W33" s="69">
        <f>7/7</f>
        <v>1</v>
      </c>
      <c r="X33" s="65">
        <f>IFERROR(IF(W33/V33&gt;100%,100%,W33/V33),0)</f>
        <v>1</v>
      </c>
      <c r="Y33" s="24" t="s">
        <v>260</v>
      </c>
      <c r="Z33" s="24" t="s">
        <v>261</v>
      </c>
      <c r="AA33" s="80">
        <f>M33</f>
        <v>0</v>
      </c>
      <c r="AB33" s="54">
        <v>0</v>
      </c>
      <c r="AC33" s="54">
        <f>IFERROR(IF(AB33/AA33&gt;100%,100%,AB33/AA33),0)</f>
        <v>0</v>
      </c>
      <c r="AD33" s="24" t="s">
        <v>66</v>
      </c>
      <c r="AE33" s="24" t="s">
        <v>66</v>
      </c>
      <c r="AF33" s="66">
        <v>0</v>
      </c>
      <c r="AG33" s="69">
        <v>0</v>
      </c>
      <c r="AH33" s="65">
        <f>IFERROR(IF(AG33/AF33&gt;100%,100%,AG33/AF33),0)</f>
        <v>0</v>
      </c>
      <c r="AI33" s="24" t="s">
        <v>221</v>
      </c>
      <c r="AJ33" s="24" t="s">
        <v>221</v>
      </c>
      <c r="AK33" s="40" t="s">
        <v>262</v>
      </c>
      <c r="AL33" s="24"/>
      <c r="AM33" s="54">
        <f>IFERROR(IF(AL33/AK33&gt;100%,100%,AL33/AK33),0)</f>
        <v>0</v>
      </c>
      <c r="AN33" s="24"/>
      <c r="AO33" s="24"/>
      <c r="AP33" s="66">
        <v>1</v>
      </c>
      <c r="AQ33" s="66">
        <f>IFERROR(W33+AB33+AG33+AL33,0)</f>
        <v>1</v>
      </c>
      <c r="AR33" s="67">
        <f>IFERROR(IF(AQ33/AP33&gt;100%,100%,AQ33/AP33),0)</f>
        <v>1</v>
      </c>
      <c r="AS33" s="72" t="s">
        <v>263</v>
      </c>
    </row>
    <row r="34" spans="1:45" s="50" customFormat="1" ht="232.5">
      <c r="A34" s="31">
        <v>3</v>
      </c>
      <c r="B34" s="24" t="s">
        <v>73</v>
      </c>
      <c r="C34" s="24" t="s">
        <v>250</v>
      </c>
      <c r="D34" s="31" t="s">
        <v>264</v>
      </c>
      <c r="E34" s="42" t="s">
        <v>265</v>
      </c>
      <c r="F34" s="42" t="s">
        <v>209</v>
      </c>
      <c r="G34" s="42" t="s">
        <v>266</v>
      </c>
      <c r="H34" s="42" t="s">
        <v>267</v>
      </c>
      <c r="I34" s="42" t="s">
        <v>126</v>
      </c>
      <c r="J34" s="42" t="s">
        <v>115</v>
      </c>
      <c r="K34" s="42" t="s">
        <v>266</v>
      </c>
      <c r="L34" s="49">
        <v>1</v>
      </c>
      <c r="M34" s="49">
        <v>1</v>
      </c>
      <c r="N34" s="49">
        <v>1</v>
      </c>
      <c r="O34" s="49">
        <v>1</v>
      </c>
      <c r="P34" s="49">
        <v>1</v>
      </c>
      <c r="Q34" s="42" t="s">
        <v>268</v>
      </c>
      <c r="R34" s="42" t="s">
        <v>269</v>
      </c>
      <c r="S34" s="42" t="s">
        <v>270</v>
      </c>
      <c r="T34" s="42" t="s">
        <v>217</v>
      </c>
      <c r="U34" s="42" t="s">
        <v>259</v>
      </c>
      <c r="V34" s="68">
        <f>L34</f>
        <v>1</v>
      </c>
      <c r="W34" s="69">
        <f>12/28</f>
        <v>0.42857142857142855</v>
      </c>
      <c r="X34" s="65">
        <f t="shared" si="28"/>
        <v>0.42857142857142855</v>
      </c>
      <c r="Y34" s="24" t="s">
        <v>271</v>
      </c>
      <c r="Z34" s="24" t="s">
        <v>272</v>
      </c>
      <c r="AA34" s="41">
        <f>M34</f>
        <v>1</v>
      </c>
      <c r="AB34" s="83">
        <f>23/36</f>
        <v>0.63888888888888884</v>
      </c>
      <c r="AC34" s="54">
        <f t="shared" si="29"/>
        <v>0.63888888888888884</v>
      </c>
      <c r="AD34" s="24" t="s">
        <v>273</v>
      </c>
      <c r="AE34" s="24" t="s">
        <v>274</v>
      </c>
      <c r="AF34" s="68">
        <f>N34</f>
        <v>1</v>
      </c>
      <c r="AG34" s="69">
        <f>44/48</f>
        <v>0.91666666666666663</v>
      </c>
      <c r="AH34" s="65">
        <f t="shared" si="30"/>
        <v>0.91666666666666663</v>
      </c>
      <c r="AI34" s="24" t="s">
        <v>275</v>
      </c>
      <c r="AJ34" s="24" t="s">
        <v>276</v>
      </c>
      <c r="AK34" s="41">
        <f>O34</f>
        <v>1</v>
      </c>
      <c r="AL34" s="24"/>
      <c r="AM34" s="54">
        <f>IFERROR(IF(AL34/AK34&gt;100%,100%,AL34/AK34),0)</f>
        <v>0</v>
      </c>
      <c r="AN34" s="24"/>
      <c r="AO34" s="24"/>
      <c r="AP34" s="84">
        <f>P34</f>
        <v>1</v>
      </c>
      <c r="AQ34" s="85">
        <f>IFERROR(AVERAGE(W34,AB34,AG34,AL34)*0.75,0)</f>
        <v>0.49603174603174605</v>
      </c>
      <c r="AR34" s="86">
        <f>IFERROR(IF(AQ34/AP34&gt;100%,100%,AQ34/AP34),0)</f>
        <v>0.49603174603174605</v>
      </c>
      <c r="AS34" s="87" t="s">
        <v>277</v>
      </c>
    </row>
    <row r="35" spans="1:45" s="50" customFormat="1" ht="83.25" customHeight="1">
      <c r="A35" s="31">
        <v>3</v>
      </c>
      <c r="B35" s="24" t="s">
        <v>73</v>
      </c>
      <c r="C35" s="24" t="s">
        <v>278</v>
      </c>
      <c r="D35" s="31" t="s">
        <v>279</v>
      </c>
      <c r="E35" s="24" t="s">
        <v>280</v>
      </c>
      <c r="F35" s="42" t="s">
        <v>209</v>
      </c>
      <c r="G35" s="24" t="s">
        <v>281</v>
      </c>
      <c r="H35" s="24" t="s">
        <v>282</v>
      </c>
      <c r="I35" s="24" t="s">
        <v>283</v>
      </c>
      <c r="J35" s="51" t="s">
        <v>137</v>
      </c>
      <c r="K35" s="24" t="s">
        <v>281</v>
      </c>
      <c r="L35" s="52">
        <v>0</v>
      </c>
      <c r="M35" s="52">
        <v>1</v>
      </c>
      <c r="N35" s="52">
        <v>0</v>
      </c>
      <c r="O35" s="52">
        <v>0</v>
      </c>
      <c r="P35" s="53">
        <v>1</v>
      </c>
      <c r="Q35" s="24" t="s">
        <v>61</v>
      </c>
      <c r="R35" s="24" t="s">
        <v>281</v>
      </c>
      <c r="S35" s="24" t="s">
        <v>284</v>
      </c>
      <c r="T35" s="24" t="s">
        <v>217</v>
      </c>
      <c r="U35" s="24" t="s">
        <v>285</v>
      </c>
      <c r="V35" s="63">
        <f>L35</f>
        <v>0</v>
      </c>
      <c r="W35" s="65">
        <v>0</v>
      </c>
      <c r="X35" s="65">
        <f>IFERROR(IF(W35/V35&gt;100%,100%,W35/V35),0)</f>
        <v>0</v>
      </c>
      <c r="Y35" s="24" t="s">
        <v>66</v>
      </c>
      <c r="Z35" s="24" t="s">
        <v>67</v>
      </c>
      <c r="AA35" s="40">
        <f>M35</f>
        <v>1</v>
      </c>
      <c r="AB35" s="80">
        <v>0.5</v>
      </c>
      <c r="AC35" s="54">
        <f>IFERROR(IF(AB35/AA35&gt;100%,100%,AB35/AA35),0)</f>
        <v>0.5</v>
      </c>
      <c r="AD35" s="24" t="s">
        <v>286</v>
      </c>
      <c r="AE35" s="24" t="s">
        <v>287</v>
      </c>
      <c r="AF35" s="63">
        <f>N35</f>
        <v>0</v>
      </c>
      <c r="AG35" s="74">
        <v>0</v>
      </c>
      <c r="AH35" s="65">
        <f>IFERROR(IF(AG35/AF35&gt;100%,100%,AG35/AF35),0)</f>
        <v>0</v>
      </c>
      <c r="AI35" s="24" t="s">
        <v>221</v>
      </c>
      <c r="AJ35" s="24" t="s">
        <v>221</v>
      </c>
      <c r="AK35" s="40">
        <f>O35</f>
        <v>0</v>
      </c>
      <c r="AL35" s="24"/>
      <c r="AM35" s="54">
        <f>IFERROR(IF(AL35/AK35&gt;100%,100%,AL35/AK35),0)</f>
        <v>0</v>
      </c>
      <c r="AN35" s="24"/>
      <c r="AO35" s="24"/>
      <c r="AP35" s="64">
        <f>P35</f>
        <v>1</v>
      </c>
      <c r="AQ35" s="74">
        <f>IFERROR(W35+AB35+AG35+AL35,0)</f>
        <v>0.5</v>
      </c>
      <c r="AR35" s="67">
        <f>IFERROR(IF(AQ35/AP35&gt;100%,100%,AQ35/AP35),0)</f>
        <v>0.5</v>
      </c>
      <c r="AS35" s="87" t="s">
        <v>249</v>
      </c>
    </row>
    <row r="36" spans="1:45" s="50" customFormat="1" ht="94.5" customHeight="1">
      <c r="A36" s="31">
        <v>3</v>
      </c>
      <c r="B36" s="24" t="s">
        <v>73</v>
      </c>
      <c r="C36" s="24" t="s">
        <v>278</v>
      </c>
      <c r="D36" s="31" t="s">
        <v>288</v>
      </c>
      <c r="E36" s="24" t="s">
        <v>289</v>
      </c>
      <c r="F36" s="42" t="s">
        <v>209</v>
      </c>
      <c r="G36" s="24" t="s">
        <v>290</v>
      </c>
      <c r="H36" s="24" t="s">
        <v>291</v>
      </c>
      <c r="I36" s="24" t="s">
        <v>283</v>
      </c>
      <c r="J36" s="51" t="s">
        <v>137</v>
      </c>
      <c r="K36" s="24" t="s">
        <v>290</v>
      </c>
      <c r="L36" s="53">
        <v>0</v>
      </c>
      <c r="M36" s="53">
        <v>0</v>
      </c>
      <c r="N36" s="53">
        <v>0</v>
      </c>
      <c r="O36" s="53">
        <v>1</v>
      </c>
      <c r="P36" s="53">
        <v>1</v>
      </c>
      <c r="Q36" s="24" t="s">
        <v>61</v>
      </c>
      <c r="R36" s="24" t="s">
        <v>292</v>
      </c>
      <c r="S36" s="24" t="s">
        <v>293</v>
      </c>
      <c r="T36" s="24" t="s">
        <v>217</v>
      </c>
      <c r="U36" s="24" t="s">
        <v>285</v>
      </c>
      <c r="V36" s="63">
        <f>L36</f>
        <v>0</v>
      </c>
      <c r="W36" s="65">
        <v>0</v>
      </c>
      <c r="X36" s="65">
        <f t="shared" si="28"/>
        <v>0</v>
      </c>
      <c r="Y36" s="24" t="s">
        <v>66</v>
      </c>
      <c r="Z36" s="24" t="s">
        <v>67</v>
      </c>
      <c r="AA36" s="40">
        <f>M36</f>
        <v>0</v>
      </c>
      <c r="AB36" s="54">
        <v>0</v>
      </c>
      <c r="AC36" s="54">
        <f t="shared" si="29"/>
        <v>0</v>
      </c>
      <c r="AD36" s="24" t="s">
        <v>66</v>
      </c>
      <c r="AE36" s="24" t="s">
        <v>66</v>
      </c>
      <c r="AF36" s="63">
        <f>N36</f>
        <v>0</v>
      </c>
      <c r="AG36" s="74">
        <v>0</v>
      </c>
      <c r="AH36" s="65">
        <f t="shared" si="30"/>
        <v>0</v>
      </c>
      <c r="AI36" s="24" t="s">
        <v>221</v>
      </c>
      <c r="AJ36" s="24" t="s">
        <v>221</v>
      </c>
      <c r="AK36" s="40">
        <f>O36</f>
        <v>1</v>
      </c>
      <c r="AL36" s="24"/>
      <c r="AM36" s="54">
        <f>IFERROR(IF(AL36/AK36&gt;100%,100%,AL36/AK36),0)</f>
        <v>0</v>
      </c>
      <c r="AN36" s="24"/>
      <c r="AO36" s="24"/>
      <c r="AP36" s="64">
        <f>P36</f>
        <v>1</v>
      </c>
      <c r="AQ36" s="74">
        <f>IFERROR(W36+AB36+AG36+AL36,0)</f>
        <v>0</v>
      </c>
      <c r="AR36" s="67">
        <f>IFERROR(IF(AQ36/AP36&gt;100%,100%,AQ36/AP36),0)</f>
        <v>0</v>
      </c>
      <c r="AS36" s="42" t="s">
        <v>294</v>
      </c>
    </row>
    <row r="37" spans="1:45" s="5" customFormat="1" ht="17.25" customHeight="1">
      <c r="A37" s="10"/>
      <c r="B37" s="10"/>
      <c r="C37" s="10"/>
      <c r="D37" s="10"/>
      <c r="E37" s="11" t="s">
        <v>295</v>
      </c>
      <c r="F37" s="11"/>
      <c r="G37" s="11"/>
      <c r="H37" s="11"/>
      <c r="I37" s="11"/>
      <c r="J37" s="11"/>
      <c r="K37" s="11"/>
      <c r="L37" s="12"/>
      <c r="M37" s="12"/>
      <c r="N37" s="12"/>
      <c r="O37" s="12"/>
      <c r="P37" s="12"/>
      <c r="Q37" s="11"/>
      <c r="R37" s="10"/>
      <c r="S37" s="10"/>
      <c r="T37" s="10"/>
      <c r="U37" s="10"/>
      <c r="V37" s="16"/>
      <c r="W37" s="16"/>
      <c r="X37" s="70">
        <f>AVERAGE(X33,X34)*20%</f>
        <v>0.14285714285714288</v>
      </c>
      <c r="Y37" s="10"/>
      <c r="Z37" s="10"/>
      <c r="AA37" s="12"/>
      <c r="AB37" s="12"/>
      <c r="AC37" s="77">
        <f>AVERAGE(AC30,AC31,AC32,AC34,AC35)*20%</f>
        <v>0.16517155555555554</v>
      </c>
      <c r="AD37" s="10"/>
      <c r="AE37" s="10"/>
      <c r="AF37" s="16"/>
      <c r="AG37" s="16"/>
      <c r="AH37" s="70">
        <f>AVERAGE(AH31,AH34)*20%</f>
        <v>0.19070666666666669</v>
      </c>
      <c r="AI37" s="10"/>
      <c r="AJ37" s="10"/>
      <c r="AK37" s="12"/>
      <c r="AL37" s="12"/>
      <c r="AM37" s="77">
        <f>AVERAGE(AM30:AM36)*20%</f>
        <v>0</v>
      </c>
      <c r="AN37" s="10"/>
      <c r="AO37" s="10"/>
      <c r="AP37" s="16"/>
      <c r="AQ37" s="16"/>
      <c r="AR37" s="70">
        <f>AVERAGE(AR30,AR31,AR32,AR33,AR34,AR35)*20%</f>
        <v>0.12615332486772488</v>
      </c>
      <c r="AS37" s="10"/>
    </row>
    <row r="38" spans="1:45" s="9" customFormat="1" ht="20.25">
      <c r="A38" s="6"/>
      <c r="B38" s="6"/>
      <c r="C38" s="6"/>
      <c r="D38" s="6"/>
      <c r="E38" s="7" t="s">
        <v>296</v>
      </c>
      <c r="F38" s="6"/>
      <c r="G38" s="6"/>
      <c r="H38" s="6"/>
      <c r="I38" s="6"/>
      <c r="J38" s="6"/>
      <c r="K38" s="6"/>
      <c r="L38" s="8"/>
      <c r="M38" s="8"/>
      <c r="N38" s="8"/>
      <c r="O38" s="8"/>
      <c r="P38" s="8"/>
      <c r="Q38" s="6"/>
      <c r="R38" s="6"/>
      <c r="S38" s="6"/>
      <c r="T38" s="6"/>
      <c r="U38" s="6"/>
      <c r="V38" s="17"/>
      <c r="W38" s="17"/>
      <c r="X38" s="71">
        <f>X29+X37</f>
        <v>0.76448865727628634</v>
      </c>
      <c r="Y38" s="6"/>
      <c r="Z38" s="6"/>
      <c r="AA38" s="8"/>
      <c r="AB38" s="8"/>
      <c r="AC38" s="78">
        <f>AC29+AC37</f>
        <v>0.87195750494088387</v>
      </c>
      <c r="AD38" s="6"/>
      <c r="AE38" s="6"/>
      <c r="AF38" s="17"/>
      <c r="AG38" s="17"/>
      <c r="AH38" s="71">
        <f>AH29+AH37</f>
        <v>0.93383336559366026</v>
      </c>
      <c r="AI38" s="6"/>
      <c r="AJ38" s="6"/>
      <c r="AK38" s="8"/>
      <c r="AL38" s="8"/>
      <c r="AM38" s="78">
        <f>AM29+AM37</f>
        <v>0</v>
      </c>
      <c r="AN38" s="6"/>
      <c r="AO38" s="6"/>
      <c r="AP38" s="17"/>
      <c r="AQ38" s="17"/>
      <c r="AR38" s="71">
        <f>AR29+AR37</f>
        <v>0.75398910723685719</v>
      </c>
      <c r="AS38" s="6"/>
    </row>
    <row r="39" spans="1:45">
      <c r="AP39" s="73"/>
      <c r="AQ39" s="73"/>
      <c r="AR39" s="73"/>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R12:U13"/>
    <mergeCell ref="F4:K4"/>
    <mergeCell ref="H5:K5"/>
    <mergeCell ref="H6:K6"/>
    <mergeCell ref="H7:K7"/>
    <mergeCell ref="H8:K8"/>
    <mergeCell ref="H9:K9"/>
    <mergeCell ref="H10:K10"/>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55</v>
      </c>
    </row>
    <row r="3" spans="1:1">
      <c r="A3" t="s">
        <v>123</v>
      </c>
    </row>
    <row r="4" spans="1:1">
      <c r="A4" t="s">
        <v>209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6EFF55-090C-4EA5-83DB-543D1CBFEF17}"/>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