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E055B471-716D-4232-94D5-531E13C1D019}"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Q33" i="1"/>
  <c r="AQ32" i="1"/>
  <c r="AG35" i="1"/>
  <c r="AF33" i="1"/>
  <c r="AQ31" i="1"/>
  <c r="AQ15" i="1"/>
  <c r="X37" i="1"/>
  <c r="X36" i="1"/>
  <c r="X33" i="1"/>
  <c r="X32" i="1"/>
  <c r="X31" i="1"/>
  <c r="X15" i="1"/>
  <c r="AK36" i="1"/>
  <c r="AK37" i="1"/>
  <c r="AK35" i="1"/>
  <c r="AK33" i="1"/>
  <c r="AK34" i="1"/>
  <c r="AH31" i="1"/>
  <c r="AM37" i="1"/>
  <c r="AM34" i="1"/>
  <c r="AM35" i="1"/>
  <c r="AM36" i="1"/>
  <c r="AM33" i="1"/>
  <c r="AF35" i="1"/>
  <c r="AH35" i="1" s="1"/>
  <c r="AF34" i="1"/>
  <c r="AH34" i="1" s="1"/>
  <c r="AH33" i="1"/>
  <c r="AA35" i="1"/>
  <c r="AC35" i="1" s="1"/>
  <c r="AA34" i="1"/>
  <c r="AC34" i="1" s="1"/>
  <c r="AA33" i="1"/>
  <c r="AC33" i="1" s="1"/>
  <c r="W35" i="1"/>
  <c r="AQ35" i="1" s="1"/>
  <c r="W34" i="1"/>
  <c r="X34" i="1" s="1"/>
  <c r="AQ37" i="1"/>
  <c r="AP37" i="1"/>
  <c r="AQ36" i="1"/>
  <c r="AP36" i="1"/>
  <c r="AP35" i="1"/>
  <c r="AQ34" i="1"/>
  <c r="AR34" i="1" s="1"/>
  <c r="AP33" i="1"/>
  <c r="AR33" i="1" s="1"/>
  <c r="AP32" i="1"/>
  <c r="AR32" i="1" s="1"/>
  <c r="AP31" i="1"/>
  <c r="AR31" i="1" s="1"/>
  <c r="AQ29" i="1"/>
  <c r="AQ28" i="1"/>
  <c r="AQ27" i="1"/>
  <c r="AQ26" i="1"/>
  <c r="AQ25" i="1"/>
  <c r="AQ24" i="1"/>
  <c r="AQ23" i="1"/>
  <c r="AQ22" i="1"/>
  <c r="AQ21" i="1"/>
  <c r="AQ19" i="1"/>
  <c r="AQ18" i="1"/>
  <c r="AQ17" i="1"/>
  <c r="AQ16" i="1"/>
  <c r="V35" i="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P29" i="1"/>
  <c r="AP29" i="1" s="1"/>
  <c r="P26" i="1"/>
  <c r="AP26" i="1" s="1"/>
  <c r="P27" i="1"/>
  <c r="AP27" i="1" s="1"/>
  <c r="P28" i="1"/>
  <c r="AP28" i="1" s="1"/>
  <c r="P23" i="1"/>
  <c r="AP23" i="1" s="1"/>
  <c r="P24" i="1"/>
  <c r="AP24" i="1" s="1"/>
  <c r="P25" i="1"/>
  <c r="AP25" i="1" s="1"/>
  <c r="P22" i="1"/>
  <c r="AP22" i="1" s="1"/>
  <c r="P21" i="1"/>
  <c r="AP21" i="1" s="1"/>
  <c r="P20" i="1"/>
  <c r="AP20" i="1" s="1"/>
  <c r="AR20" i="1" s="1"/>
  <c r="X16" i="1" l="1"/>
  <c r="X30" i="1" s="1"/>
  <c r="AR21" i="1"/>
  <c r="AR22" i="1"/>
  <c r="AR23" i="1"/>
  <c r="AR24" i="1"/>
  <c r="AR25" i="1"/>
  <c r="AR26" i="1"/>
  <c r="AR27" i="1"/>
  <c r="AR28" i="1"/>
  <c r="AR29" i="1"/>
  <c r="AR36" i="1"/>
  <c r="AR37" i="1"/>
  <c r="AR35" i="1"/>
  <c r="AR38" i="1" s="1"/>
  <c r="X35" i="1"/>
  <c r="P19" i="1"/>
  <c r="AP19" i="1" s="1"/>
  <c r="AR19" i="1" s="1"/>
  <c r="P18" i="1"/>
  <c r="AP18" i="1" s="1"/>
  <c r="AR18" i="1" s="1"/>
  <c r="P17" i="1"/>
  <c r="AP17" i="1" s="1"/>
  <c r="AR17" i="1" s="1"/>
  <c r="P16" i="1"/>
  <c r="AP16" i="1" s="1"/>
  <c r="AR16" i="1" s="1"/>
  <c r="P15" i="1"/>
  <c r="AP15" i="1" s="1"/>
  <c r="AR15" i="1" s="1"/>
  <c r="AR30" i="1" s="1"/>
  <c r="X38" i="1" l="1"/>
  <c r="X39" i="1" s="1"/>
  <c r="AR39" i="1"/>
  <c r="AK15" i="1"/>
  <c r="AM15" i="1" s="1"/>
  <c r="AK31" i="1"/>
  <c r="AM31" i="1" s="1"/>
  <c r="AK32" i="1"/>
  <c r="AM32"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7" i="1"/>
  <c r="AH37" i="1" s="1"/>
  <c r="AF36" i="1"/>
  <c r="AH36" i="1" s="1"/>
  <c r="AF32" i="1"/>
  <c r="AH32" i="1" s="1"/>
  <c r="AH38"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37" i="1"/>
  <c r="AC37" i="1" s="1"/>
  <c r="AA36" i="1"/>
  <c r="AC36" i="1" s="1"/>
  <c r="AA32" i="1"/>
  <c r="AC32" i="1" s="1"/>
  <c r="AA31" i="1"/>
  <c r="AC31" i="1" s="1"/>
  <c r="AC38"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C30" i="1" s="1"/>
  <c r="AM38" i="1" l="1"/>
  <c r="AM30" i="1"/>
  <c r="AM39" i="1" s="1"/>
  <c r="AH30" i="1"/>
  <c r="AH39" i="1" s="1"/>
  <c r="AC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rgb="FF000000"/>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rgb="FF000000"/>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rgb="FF000000"/>
            <rFont val="Tahoma"/>
            <family val="2"/>
          </rPr>
          <t xml:space="preserve">Son el resultado aceptable que se espera alcanzar en un periodo de tiempo a través de la ejecución y/o cumplimiento de los entregables. 
</t>
        </r>
        <r>
          <rPr>
            <b/>
            <sz val="9"/>
            <color rgb="FF000000"/>
            <rFont val="Tahoma"/>
            <family val="2"/>
          </rPr>
          <t xml:space="preserve">
</t>
        </r>
        <r>
          <rPr>
            <b/>
            <sz val="9"/>
            <color rgb="FF000000"/>
            <rFont val="Tahoma"/>
            <family val="2"/>
          </rPr>
          <t xml:space="preserve">Se debe redactar la meta iniciando con un verbo en infinitivo fuerte, seguido de una magnitud o cantidad, una unidad de medida que se encuentre en términos numéricos o porcentuales y finalmente el complemento.
</t>
        </r>
        <r>
          <rPr>
            <b/>
            <sz val="9"/>
            <color rgb="FF000000"/>
            <rFont val="Tahoma"/>
            <family val="2"/>
          </rPr>
          <t xml:space="preserve">
</t>
        </r>
        <r>
          <rPr>
            <b/>
            <sz val="9"/>
            <color rgb="FF000000"/>
            <rFont val="Tahoma"/>
            <family val="2"/>
          </rPr>
          <t xml:space="preserve">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<sst xmlns="http://schemas.openxmlformats.org/spreadsheetml/2006/main" count="565" uniqueCount="323">
  <si>
    <r>
      <rPr>
        <b/>
        <sz val="14"/>
        <rFont val="Calibri Light"/>
        <family val="2"/>
        <scheme val="major"/>
      </rPr>
      <t>FORMULACIÓN Y SEGUIMIENTO PLANES DE GESTIÓN NIVEL LOCAL</t>
    </r>
    <r>
      <rPr>
        <b/>
        <sz val="11"/>
        <color theme="1"/>
        <rFont val="Calibri Light"/>
        <family val="2"/>
        <scheme val="major"/>
      </rPr>
      <t xml:space="preserve">
ALCALDÍA LOCAL DE CHAPINERO</t>
    </r>
  </si>
  <si>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</si>
  <si>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</si>
  <si>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</si>
  <si>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</si>
  <si>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</si>
  <si>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</si>
  <si>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</si>
  <si>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116109</t>
  </si>
  <si>
    <t>16 de abril de 20255</t>
  </si>
  <si>
    <t>Para el primer trimestre de la vigencia 2025, el Plan de Gestión de la Alcaldia local de Chapinero  alcanzó un nivel de desempeño del 80,56% y 29,43%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</si>
  <si>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</si>
  <si>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</si>
  <si>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</si>
  <si>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r>
      <rPr>
        <sz val="11"/>
        <color rgb="FF000000"/>
        <rFont val="Calibri Light"/>
      </rPr>
      <t>Para el II trimestre de la vigencia 2025, el Plan de Gestión de la Alcaldia local de Chapinero  alcanzó un nivel de desempeño del 86,48% y 49,67% acumulado para la vigencia</t>
    </r>
    <r>
      <rPr>
        <b/>
        <sz val="11"/>
        <color rgb="FF000000"/>
        <rFont val="Calibri Light"/>
      </rPr>
      <t>.</t>
    </r>
  </si>
  <si>
    <t>15 de octubre de 2025</t>
  </si>
  <si>
    <r>
      <rPr>
        <sz val="11"/>
        <color rgb="FF000000"/>
        <rFont val="Calibri Light"/>
      </rPr>
      <t>Para el III trimestre de la vigencia 2025, el Plan de Gestión de la Alcaldia local de Chapinero  alcanzó un nivel de desempeño del 79,90% y 64,82% acumulado para la vigencia</t>
    </r>
    <r>
      <rPr>
        <b/>
        <sz val="11"/>
        <color rgb="FF000000"/>
        <rFont val="Calibri Light"/>
      </rPr>
      <t>.</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</si>
  <si>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</si>
  <si>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</si>
  <si>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</si>
  <si>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</si>
  <si>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</si>
  <si>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</si>
  <si>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</si>
  <si>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</si>
  <si>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</si>
  <si>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</si>
  <si>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</si>
  <si>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</si>
  <si>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</si>
  <si>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</si>
  <si>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</si>
  <si>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</si>
  <si>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</si>
  <si>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</si>
  <si>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</si>
  <si>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</si>
  <si>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</si>
  <si>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</si>
  <si>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</si>
  <si>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</si>
  <si>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</si>
  <si>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</si>
  <si>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</si>
  <si>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</si>
  <si>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</si>
  <si>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</si>
  <si>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</si>
  <si>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</si>
  <si>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</si>
  <si>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</si>
  <si>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</si>
  <si>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</si>
  <si>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</si>
  <si>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</si>
  <si>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</si>
  <si>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</si>
  <si>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</si>
  <si>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</si>
  <si>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</si>
  <si>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</si>
  <si>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</si>
  <si>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</si>
  <si>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</si>
  <si>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</si>
  <si>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</si>
  <si>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</si>
  <si>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</si>
  <si>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</si>
  <si>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Reporte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</si>
  <si>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</si>
  <si>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</si>
  <si>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9,25%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</si>
  <si>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</si>
  <si>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</si>
  <si>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</si>
  <si>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</si>
  <si>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</si>
  <si>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</si>
  <si>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</si>
  <si>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</si>
  <si>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</si>
  <si>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</si>
  <si>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</si>
  <si>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</si>
  <si>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Se superó la meta programada para el 2do trimestre</t>
  </si>
  <si>
    <t>No se cumple con la meta programada para el 3er trimestre</t>
  </si>
  <si>
    <t>Reporte ejecución Bogdata corte 30-09-2025</t>
  </si>
  <si>
    <t>La meta alcanzó un 58,71%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</si>
  <si>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</si>
  <si>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</si>
  <si>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</si>
  <si>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</si>
  <si>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</si>
  <si>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</si>
  <si>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65,85%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</si>
  <si>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</si>
  <si>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</si>
  <si>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</si>
  <si>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</si>
  <si>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</si>
  <si>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</si>
  <si>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</si>
  <si>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</si>
  <si>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</si>
  <si>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</si>
  <si>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48,45%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</si>
  <si>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</si>
  <si>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</si>
  <si>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</si>
  <si>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</si>
  <si>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</si>
  <si>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</si>
  <si>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</si>
  <si>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</si>
  <si>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</si>
  <si>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60,78%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</si>
  <si>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</si>
  <si>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</si>
  <si>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</si>
  <si>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</si>
  <si>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</si>
  <si>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</si>
  <si>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</si>
  <si>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</si>
  <si>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</si>
  <si>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</si>
  <si>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</si>
  <si>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</si>
  <si>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59,79%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</si>
  <si>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</si>
  <si>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</si>
  <si>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</si>
  <si>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</si>
  <si>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</si>
  <si>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</si>
  <si>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86%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</si>
  <si>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</si>
  <si>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</si>
  <si>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</si>
  <si>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</si>
  <si>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100,00% del programado para la vigencia.</t>
  </si>
  <si>
    <t>Inspección, Vigilancia y Control</t>
  </si>
  <si>
    <t>8</t>
  </si>
  <si>
    <t>Realizar 12.240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</si>
  <si>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</si>
  <si>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</si>
  <si>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</si>
  <si>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</si>
  <si>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</si>
  <si>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</si>
  <si>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</si>
  <si>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</si>
  <si>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3010 expedientes a cargo de las inspecciones de policía impulsados </t>
  </si>
  <si>
    <t>Memorando 20252200137553 Seguimiento a metas locales Planes de Gestión PRIMER Trimestre 2025 DGP</t>
  </si>
  <si>
    <t xml:space="preserve">Expedientes a cargo de las inspeccione s de policia </t>
  </si>
  <si>
    <t>Reporte de la DGP segun radicado No 20252200258243</t>
  </si>
  <si>
    <t>Más el 85% de lo programado</t>
  </si>
  <si>
    <t>Reporte de seguimiento de impulsos procesales. Aplicativo ARCO</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</si>
  <si>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</si>
  <si>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</si>
  <si>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</si>
  <si>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</si>
  <si>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</si>
  <si>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548 fallos de fondo en primera instancia proferidos </t>
  </si>
  <si>
    <t xml:space="preserve">Fallos de fondo </t>
  </si>
  <si>
    <t>Más el 1% de lo programado</t>
  </si>
  <si>
    <t>Reporte de seguimiento de fallos de fondo de actuaciones de policía. Aplicativo ARCO</t>
  </si>
  <si>
    <t>La meta alcanzó un 68,43% del programado para la vigencia.</t>
  </si>
  <si>
    <t>10</t>
  </si>
  <si>
    <t>Terminar (archivar) 150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</si>
  <si>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</si>
  <si>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</si>
  <si>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</si>
  <si>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</si>
  <si>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</si>
  <si>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19 actuaciones administrativas terminadas (archivadas) </t>
  </si>
  <si>
    <t xml:space="preserve">Actuaciones adminitrativas activas </t>
  </si>
  <si>
    <t>Menos el 86% de lo programado</t>
  </si>
  <si>
    <t>Reporte de seguimiento de actuaciones administrativas terminadas. Aplicativo SI ACTUA</t>
  </si>
  <si>
    <t>La meta alcanzó un 25,33% del programado para la vigencia.</t>
  </si>
  <si>
    <t>11</t>
  </si>
  <si>
    <t>Terminar 157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</si>
  <si>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</si>
  <si>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</si>
  <si>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</si>
  <si>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7 actuaciones Administrativas terminadas hasta la primera instancia </t>
  </si>
  <si>
    <t xml:space="preserve">Actuaciones adminitrativas de primera instancia  </t>
  </si>
  <si>
    <t>Menos el 98% de lo programado</t>
  </si>
  <si>
    <t>Reporte de seguimiento de actuaciones administrativas terminadas por vía gubernativa. Aplicativo SI ACTUA</t>
  </si>
  <si>
    <t>La meta alcanzó un 8,92% del programado para la vigencia.</t>
  </si>
  <si>
    <t>12</t>
  </si>
  <si>
    <t>Realizar 629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</si>
  <si>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</si>
  <si>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</si>
  <si>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</si>
  <si>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</si>
  <si>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</si>
  <si>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283 operativos de inspección, vigilancia y control en materia de integridad del espacio público</t>
  </si>
  <si>
    <t xml:space="preserve">
GET-IVC-F037 Formato técnico de visita y/o verificación - espacio público.
Acta de asistencia e informe del operativo
Registros operativos Alcaldía Local
</t>
  </si>
  <si>
    <t xml:space="preserve"># 37741 KR 13 CLL 42
# 37743 KR 13 CLL 79
# 37742 KR 16 CLL 75
# 37723 CLL 40 A KR.. 13
# 37816 CLL 72 KR 15
# 37823 PARQUE HIPPIES
# 37725 KR 1 CLL 60
# 37724 CLL 77 KR 14
# 37738 CLL 45 KR 13
# 37813 CHAPINERO CENTRAL
# 37818 ESTAC.TRANSML.CLL45
# 37761 CLL 78 KR 15
# 37849 KR 2 CLL 44
# 37884 CLL 57 KR 39
# 37888 UNIVERSIDAD PEDAGOG.
# 37887 CLL 85 , ZONA T 
# 37848 CHICO NORTE  -EL REFUGIO 
# 37883 CLL 93 KR 11 
# 37886  CLL 66 KR 58
# 37808 CLL 90 KR 15 
# 37810 CLL 94 KR 13
# 37819 CLL 61 KR 7
# 37840 AV.CARACAS CLL 40 
# 37820 CLL 7 KR 9
# 37822 CLL 68 KR 4 
# 37839 KR 13 CLL 52 A
# 37763 PARQUE HHIPPIES
# 37762 CLL 83 HASTA CLL 85
# 37739 MARISCAL SUCRE
# 37740 CLL 52 KR 13
# 37747 CHAPINERO CENTRO
# 37744 CLL 42 HASTA CLL 57
# 37737 CHICO NORTE
# 37660 ESTAC.TRANSMIL CLL 45
# 37661 UNIVER.PEDAGOGICA
# 37659 ZONA G
# 37695 CHICO LAGO
# 37694 4 PARQUES
# 37693 QUINTA CAMACHO
# 37748 CHICO LAGO
# 37444 CLINICA NOGALES
# 37629  SENA 
# 37630 KR 13 CLL 54
# 37709 ANTIGUO CONTRY 
# 37703 ANTIGUO CONTRY 
# 37609 CHAPINERO CENTRAL -PARQUES
# 37608 KR 15 CLL 76
# 37603 PLAZA LOURDES
# 37605 CLL 45 KR 7
# 37614 CLL 52 KR 9
# 37610 CLL 63 KR 7
# 37612 CLL 62 KR 7 
# 37611 CLL 65 KR 9
# 37604 PARQUE HIPPIES
# 37602 CHAPINERO CENTRAL 
# 37607 PARQUE VIRREY
# 37698 ZONA T 
# 37679 ZONA G 
# 37704 PARQUE HIPIPIES
# 37577 PORCINCULA 
# 37581 PARQUE NACIONAL
# 37628 CLL 85 KRA 7 
# 37578 UNIVERSIDAD EAN 
# 37588 KR 10 CLL 54
# 37587 CLL 65 KR 7
# 37591 KR 3 CLL 61
# 37589 PLAZOLETA LORUDES
# 37592 CLL 65 KR 5
# 37619  KR 7 CLL 55 
# 37615 KR 13 CLL 65 
# 37616 PLAZOLETA LORUDES
# 37617 PARQUE HIPPIES, FRANCIA, CEREZOS
# 37618  QUEBRADA LA VIEJA 
# 37595 SAN LUIS 
# 37203 PARQUE DE LA 93
# 37202 PARQUES JURIDICCION 
# 37201 CLL84 KR 11
# 37200 SAN LUIS 
# 37199 LA SALLE
# 37197 CLL 54 KR 13
# 37216 CHICO LAGO
# 37204 BARRIOS ALTOS CHAPINERO
# 37364 JUERISDICCION PARQUES CHAP.
# 37362 ESTACION TRANSML.CLL 45
# 37361 UNV.JAVERIANA Y PARQ.NAL.
# 37360  CLL 45 A CLL 57
# 37358 CASA DE JUSTICIA 
# 37137 CLL 90 KR 15
# 37355 CLL 78 KR 15 
# 37356 KR 7 CLL 70
# 37366 DEPRIMIDO CLL 72
# 37359 UNIVERSIDAD DISTRITAL
# 37389 UNIV.PEDAGOGICA
# 37390 KR 14 CLL 70
# 37386 CLL 57 KR 14
# 37384 CHICO NORTE
# 37383 ROSALES 
# 37388 ROSALES
# 37387 CHICO NORTE 
# 37402 KR 5 DIAG 70 
# 37048 TRANSV. 18 CLL 98
# 37680 KR 5 CLL 68
# 37676 CLL 84 KR 13
# 37678 PARQUE LEON DE GREIF
# 37509 AV. CARACAS CLL 57
# 37508 KR 7 CCL 65 
# 37507 CLL 72 CLL 90 
# 37504 CLL 45 KR 13
# 37502 PARQUE NACIONAL 
# 37501 PARQUE NACIONAL 
# 37503 CLL 82 KR 12
# 37506 PLAZA DE BOLIVAR 
# 37590 CLL 59 KR 7
# 37198 TRANSV.18 CLL 98 
# 38298 CHICO ALTO 
# 38508 ANTIGUO CONTRY 
# 38549 CHAPINERO CENTRO 
# 38682 CLL 80 KR 19
# 38910 CLL 80 KR 19 A
# 38941 CLL 100 CHICO NORTE
#38938POLITECNICO GRANCOLOMBIANO
# 38940 CHAPINERO CENTRO
# 38981 CLL 52 A 39
# 38986 PARQUE HIPPIES ,LOURDES, FLORES
# 38994 PLAZOLETA CLL 85 Y ZONA T
# 39212 ESTACION TRANSM. CLL 57
# 39296 DEPRIMIDO 72 ALREDEDORES
# 39268 KR 3 ESTE CON 45
# 39361 KR 9 CLL 60
# 39336 AUTP.NORTE CLL 94
# 39356 LEON DE GREIFF
#39457 CLL 85  EL RETIRO 
# 39520 CLL 85 KR 14
# 40227 KR 7 CLL 65
# 40221 PARQUE LA 93 Y LEON DE GREIFF
# 40026 DIAGONAL 55 KR 3
# 39852 CLL 62 KR 13 
# 39756 CARACAS Y 15 ENTRE 7 Y 8
# 39984 PARDO RUBIO
# 39982 CLL 96 KR 6 
# 39686 CLL 85 KR 15 
# 39668 CLL 57 KR 8
# 39666 CLL 54 AV.CARACAS
# 39667 CLL 56 KR 13
# 39544 KR 7 Y 8
# 39659 KR 16 CLL 88 
# 39520 PARQUE DE LEON
# 39558 LOURDES,QUINTA CAMACHO
# 39412 CARRERA 13 MARLY 
# 38972 CLL 90 Y KR 5 
# 40244 PARQUE NACIONAL
# 40245 PARQUE NACIONAL
# 40246 PARQUE NACIONAL
# 40247 PARQUE NACIONAL
# 40249 PARQUE NACIONAL
# 40250 PARQUE NACIONAL
# 40255 PARQUE NACIONAL
# 40254 PARQUE NACIONAL
# 40252 PARQUE NACIONAL
# 40259 PARQUE NACIONAL 
# 40260 PARQUE NACIONAL
# 40261 PARQUE NACIONAL
# 40262 PARQUE NACIONAL
# 40270 PARQUE NACIONAL
# 40276 PARQUE NACIONAL
# 40272 PARQUE NACIONAL
# 40277 PARQUE NACIONAL
# 40275 PARQUE NACIONAL
# 40280 PARQUE NACIONAL
# 40281 PARQUE NACIONAL 
# 40012 ZONA ROSA
# 40282 PARQUE NACIONAL
# 40136 CLL 100 KR 15
# 40283 PARQUE NACIONAL
# 40284 PARQUE NACIONAL
# 40285 PARQUE NACIONAL
# 40294 PARQUE NACIONAL
# 40144 CLL 79 CLL 80 KR 15 
# 40295 PARQUE NACIONAL
# 40296 PARQUE NACIONAL
# 40300 PARQUE NACIONAL
# 40299 PARQUE NACIONAL
# 40298 PARQUE NACIONAL
# 40449 PARQUE NACIONAL
# 40448 PARQUE NACIONAL
# 40447 PARQUE NACIONAL
# 40464 PARQUE NACIONAL
# 40461 PARQUE NACIONAL
# 40462 PARQUE NACIONAL 
# 40481 PARQUE NACIONAL
# 40483 PARQUE NACIONAL 
# 40482 PARQUE NACIONAL 
# 40545 PARQUE NACIONAL 
# 40544 PARQUE NACIONAL
# 40543 PARQUE NACIONAL 
# 40248 PARQUE DE LA 93
# 40428 CLL 54 Y CALLE 57
# 40644 PARQUE NACIONAL 
# 40643 MARY Y SUCRE
# 40635 DEPRIMIDO CLL72
# 40500 CLL 85 KR 11
# 40598 CLL 45 KR 9 
# 40739 DEPRIMIDO CLL 72,UNIV.PEDAG.
# 40738 CLL 45 KR 13
# PARQUE NACIONAL 
# 40806 PARQUE NACIONAL 
# 40807 PARQUE NACIONAL 
# 40808 PARQUE NACIONAL 
# 40809 PARQUE NACIONAL 
# 40819 PARQUE NACIONAL 
# 40820 PARQUE NACIONAL 
# 40821 PARQUE NACIONAL
# 40824 PARQUE NACIONAL 
# 40825 PARQUE NACIONAL 
# 40826 PARQUE NACIONAL 
# 40833 PARQUE NACIONAL 
# 40834 MONITOREO PARQ.NAC.
# 40835 PARQUE NACIONAL 
# 40836 PARQUE NACIONAL 
# 40838 PARQUE NACIONAL
# 40789 CLL 95 KR 23
# 40788 CLL 65 A KR 1 
# 40599 KR 7 CLL 60
# 40951 MARLY - SUCRE 
# 40965 CLL 85 ZONA T
# 40966 CHAPINERO NORTE 
# 41067 MARLY - SUCRE
# 40730 KR 15 CLL 72
#  41228 PARQUE NACIONAL
# 41367 CLL 57 HASTA LA 34
# 41352 ESTACION CLL 57
# 41229 PARQUE NACIONAL
# 41230 PARQUE NACIONAL 
# 41233 PARQUE NACIONAL 
# 41231 PARQUE NACIONAL 
# 41231 PARQUE NACIONAL 
# 41234 PARQUE NACIONAL
# 41235 PARQUE NACIONAL
# 41226 PARQUE NACIONAL
# 41225 PARQUE NACIONAL 
# 41224 PARQUE NACIONAL 
# 41221 PARQUE NACIONAL
# 41220 PARQUE NACIONAL 
# 41219 PARQUE NACIONAL 
# 41199 PARQUE NACIONAL 
# 41200 PARQUE NACIONAL 
# 41200 PARQUE NACIONAL 
# 41201 PARQUE NACIONAL 
# 41202 PARQUE NACIONAL 
# 41204 PARQUE NACIONAL 
# 41206 PARQUE NACIONAL
# 41207 PARQUE NACIONAL 
# 41090 CLL 57 - CLL 45 
# 41153 PARQUE 93 
# 40891 CLL 85 KR 15
# 40969 ZONA ROSA
# 41463 ESTACION CLL 57
# 40798 ZONA ROZA  KR 111 CLL15
# 40730 KR 15 CLL 72
# 40599  KR 7 CLL 60
</t>
  </si>
  <si>
    <t xml:space="preserve"># 42342 ESTAC. TM.CLL 57
# 42500 PARQUE NACIONAL
# 42341 CHAPINERO CENTRO 
# 42372 PARQUE NACIONAL
# 42368 PARQUE NACIONAL
# 42377 PARQUE NACIONAL
# 42376 PARQUE NACIONAL
# 42369 PARQUE NACIONAL
# 42370 PARQUE NACIONAL
# 42382 PARQUE NACIONAL 
# 42378 PARQUE NACIONAL 
# 42381 PARQUE BNACIONAL 
# 42235 ZONA ROSA
# 42232 CLL 100 KR 19
# 42104 ZONA ROSA
# 42477 CLL 72 CHAPINERO
# 42478 AV.CARACAS CLL 57
# 42485 QUINTA CAMACHO
# 42639 ESTAC.TM.CLL 57
# 42525 ESTAC. TM.CLL 57
# 42383 CLL 100 KR 19 Y 11
# 42504 PARQUE NACIONAL 
# 42502 PARQUE NACIONAL
# 42501 PARQUE NACIONAL
# 42755 CLL 72 KR 14
#42630 CLL 82 KR 12 
# 42460 CLL 69 CLL 72
# 42384 CHICO LAGO
# 42628 PARQ. 93
# 42629 CLL 92 KR 11 Y 15
# 42629 CLL 92 KR 11 Y 15
# 42796 CLL 90 KR 22
# 42819 PARQUE NACIONAL
# 42818 PARQUE NACIONAL
# 42817 PARQUE NACIONAL
# 42815 PARQUE NACIONAL 
# 42814 PARQUE NACIONAL 
# 42813 PARQUE NACIONAL
# 42808 PARQUE NACIONAL
# 42807 PARQUE NACIONAL
# 42806 PARQUE NACIONAL
# 42805 PARQUE SUCRE ,NAL
# 42804 PARQUE NACIONAL
# 42845 ZONA T
# 42838 PARQUE NACIONAL
# 42837 PARQUE NACIONAL 
# 42836 PARQUE NACIONAL
# 42835 PARQUE NACIONAL
# 42834 PARQ.NAL, SUCRE
# 42833 PARQ.NAL, SUCRE
# 42831 PARQ.NAL.SUCRE
# 42829 PARQ.NAL,SUCRE
# 42828 PARQUE NACIONAL
# 42822 PARQ.NAL,SUCRE
# 42821 PARQ.NAL, SUCRE
# 42820 PARQUE NACIONAL
# 42756 CLL 85 KR 11
# 43018 ESTACION CLLL 57
# 43017 CLL 72 KR 11
# 43103 CHAPINERO CENTRAL
# 43095 PARQ.FLORES,LOURDES
# 43092 ESTAC.TM.CLL 57
# 42992 ZONA ROSA
# 42991 CLL 100 KR 11 
# 42876 KR 13 CLL 54
# 43117 ESTAC.TMC-CLL 57
# 43154 PARQUE NACIONAL
# 43156 PARQUE NACIONAL
# 43157 PARQUE NACIONAL
# 43159  PARQUE NACIONAL
# 43160 PARQUE NACIONAL 
# 43161 PARQUE NACIONAL
# 43162 PARQUE NACIONAL
# 43163 PARQUE NACIONAL 
# 43164 PARQUE NACIONAL
# 43166 PARQUE NACIONAL
# 43283 CLL 57 Y CLL 72
# 43325 CLL 82 CON 12
# 43124 CLL 79 Y 77
# 43211 CLL 90 KR 15
# 43127 CLL 95 CON AUTP.NTE.
# 44046  KR 12 ENTRE CLL 93 Y 93 A
# 43709 ESTACION CLL 45
# 43794 ESTAC.CLL 45 TM.
# 43791 CHAPINERO CENTRO-QUINTA CAMCH.
# 43784 CLL 95 CON AUTOPISTA
# 43639 ZONA ROSA , CLL 82 CON KR 12
# 43551 CLL 77 KR 15
# 43550 KR 13 CLL 57
# 43689 CLL 72 CARACAS A KR 7
# 43898 ESTACION CLL 57 TM
# 43843 MARLY
# 43987 ESTACION TM CLL 57
# 43988 ESTAC. CLL 45 
# 43996 SUCRE
# 44162 CHAPINERO 
# 44166 CHAPINERO CENTRAL
# 43844 KR 13 CLL 54 Y 65
# 44011 ZONA ROSA KR 12 CLL 82
# 44230 MONITOREO PARQ.NACIONAL
# 44231 PARQ.NACIONAL-SUCRE
# 44250 TRANSMIL.CLL 57
# 44049 CLL 90 KR 15 
# 44228 PARQUE NACIONAL
# 44232 PARQUE NACIONAL
# 44234 PARQUE NACIONAL
# 44235 PARQUE NACIONAL
# 44238 PARQUE NACIONAL
# 44237 PARQUE NACIONAL
# 44236 PARQUE NACIONAL
# 44241 PARQUE NACIONAL
# 44196 CLL 77 KR 11
# 44240 PARQUE NACIONAL
# 44239 PARQUE NACIONAL 
# 44242 PARQUE NACIONAL
# 44197 KR 13 CLL 45
# 44265 CLL 57 ESTAC.TRANSML.
# 44268 CLL 85 ,CLL 100  KR 15
# 44295 ZONA ROSA,CLL 82 KR 12
# 44347 CLL 100 A CLL 95 
# 45296 PARQUE NACIONAL
# 45298 PARQUE NACIONAL
# 44562 CLL 77  KR 14
# 44917 CLL 90 KR 18
# 44914 ESTAC.TRANSML. CLL 57
# 45299 PARQUE NACIONAL
# 45301 PARQUE NACIONAL
# 45304 PARQUE NACIONAL 
# 45305 PARQUE NACIONAL
# 45272 ESTACION TM. CLL 57
# 45309 PARQUE NACIONAL
# 45307 PARQUE NACIONAL
# 45308 PARQUE NACIONAL
# 45306 PARQUE NACIONAL
# 45816 ESTAC.TM. CLL 57
# 45629 ZONA ROSA, CLL 82 KR 11
# 44620 CLL 82 KR 12
# 45300 CLL 85 KR 12 A LA 15
# 45506 CLL 100 KR 15
# 44944 CLL 90 KR 15
# 45713 CLL 90 KR 18
# 45564 CHICO 
# 45583 EL VIRREY
# 46514 CL 57 KRA 14
# 46309 CL 39 KRA 7
# 46310 CL 39 KRA 7
# 46311 CL 39 KRA 7
# 45712 KRA 13 63A
# 46313 CL 39 KRA 7
# 46314 CL 39 KRA 7
# 46315 CL 39 KRA 7
# 46316 CL 39 KRA 7
# 46317 CL 39 KRA 7
# 46320 CL 39 KRA 7
# 46318 CL 39 KRA 7 
# 46319 CL 39 KRA 7
# 46755 CL 98 KRA 8
# 46327 CL 39 KRA 7
# 46329 CL 39 KRA 7
# 46326 CL 39 KRA 7
# 46330 CL 39 KRA 7
# 46331 CL 39 KRA 7
# 46332 CL 39 KRA 7
# 46256 CL 85 KRA 13
# 46334 CL 39 KRA 7
# 46335 CL 39 KRA 7
# 46336 CL 39 KRA 7
# 46337 CL 39 KRA 7
# 46176 AUTONORTE CL 10
# 46744 CL 57 KRA 14
# 47026 CL 45 KRA 14
# 46739 ESTACION TEMP. MARLY
# 47011 ESTACION TEMP. CL 57
# 47012 EL VIRREY
# 47016 CL 57 KRA 14
# 47020 ESTACION TM MARLY
#47024 CL 90 KRA 20
# 47108 CL 60 KRA 13
# 47366 CL 39 KRA 7
# 47367 CL 39 KRA 7
# 47227 KRA 13 CL 54
# 47368 CL 39 KRA 7
# 47357 ESTACION TM MARLY
# 47369 CL 39 KRA 7
# 47370 CL 39 KRA 7
# 47432 CL 70 KRA 4
# 47618 CHICO NORTE
# 47619 CL 54 KRA 13
# 47623 ESTACION TM MARLY
# 47628 ESTACION TM CL 45
# 47634 ESTACION TM 57
# 46312 CL 39 KRA 7
# 46126 CL 90 KRA 20
# 46157 ZONA ROSA
# 46804 ESTACION TM 96
# 45941 CL 77 KRA 13
# 46352 PARQUE 93
# 46499 KRA 13 CL 45
# 46713 CL 74 KRA 14
# 46728 AV CARACAS CL 72
# 46921 KRA 11 CL 92
# 47061 CL 95 AUTONORTE
# 47129 CL 77 KRA 15
# 47221 CL 63 KRA 13
# 47291 ZONA ROSA
# 47412 AV CARACAS CL 39
# 47804 ESTACION TM CL 48
# 47664 ESTACION TM CK 57
# 47458 KRA 13 CL 54
# 47581 CL 77 KRA 16A
# 47582 CL 90 KRA 20
# 47905 ESTACION TM MARLY
</t>
  </si>
  <si>
    <t>13</t>
  </si>
  <si>
    <t>Realizar 351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</si>
  <si>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</si>
  <si>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</si>
  <si>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</si>
  <si>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73 operativos de inspección, vigilancia y control en materia de actividad económica</t>
  </si>
  <si>
    <t xml:space="preserve">
GET-IVC-F035 Acta de visita
GDI-GPD-F029 Evidencia de reunión 
Acta de asistencia e informe del operativo
Registros operativos Alcaldía Local
</t>
  </si>
  <si>
    <t xml:space="preserve"># 37824 CLL 59 KR 9 
# 37836 CLL 51 KR 13
# 38084 KR 11 CLL 64 
# 37838 KR 11 CLL 93 A
# 38083 PARDO RUBIO 
# 37919 CLL 59 KR 9 
# 37187 CLL 97 KR 14
# 37584 CLL 69 A KR 4
# 37379 KR 13 A CLL 60
# 38014 KR 115 CLL 92
# 37521 CLL 65 KR 5
# 37957 CLL 59 KR 7
# 37403 CLL 69 KR 6
# 37930 CLL 59 KR 10 
# 38064 KR 4A CLL 66
# 38355 CLL 49 KR 8
# 38428 KR 5  CLL 65
# 38375 CLL 85 KR 13
# 38401 CLL 59 KR 9
# 38536 KR 11 CLL 69
# 38596 KR 14 CLL 97
# 38595 KR 5 CLL 46
# 38607 CLL 49 KR 5
# 38786 DIAGONAL 68 18-28
# 37983 CALLE 70 KR 4
# 38030 KR 3 CLL 60
# 39166 KR 13 A CLL 79
# 39261 CENTRO COMERCIAL GALERIA 93
# 39306 MARISCAL SUCRE 
# 39411 PARDO RUBIO 
# 39428 KR 11 B CLL 96
# 39079 KR 13 CLL 48
# 38917 CLL 57 KR 7
# 38818 CALLE 95 KR 21
# 38817 TRANSV. 23 CLL 97
# 38911-38912 CALLE 13 KR 44
# 38765 CLL 60 BIS KR 13
# 38913 CLL 77 KR 13
# 39458 KR 19 CLL 89
# 39691 CLL 67 KR 11
# 39683 SECTOR ESPERANZA
# 39576 CLL 60 KR 9 
# 39100 CLL 93 B KR 13
# 39870 KR 13 CLL 54
# 39813 CLL 100 KR 11
# 39814 KR 9 CLL 46 
# 39912 KR 14 CLL 79
# 39913 CLL 77 KR 16
# 40315 KR 13 CLL 49
# 40234 CLL 78 KR 12
# 39480 KR 14 CLL 88
# 40017 CLL 51 KR 7
# 40337 CLL 55 KR 13
# 40232 KR 15 CLL 92
# 39748 KR 14 CLL 79
# 39749 CLL 79 KR 14
# 39118 CLL 84 A KR 13
# 42105 CLL 80 KR 19 A
# 42103 CLL 76 KR 16
# 42102 DIAGONAL 55 No.03-06
# 40357 CLL 81 KR 8
# 40512 KR.2 CLL 65
# 40743 CHICO LAGO
# 40883 KR 11 CLL 64 
# 41245 CLL 44 KR 8 
# 41113 KR 11 CLL 67
# 41111 ZONA ROSA
# 41112 CLL 58 BIS KR 10
# 41034 CLL 53 KR 9
# 40986 PARQUE DE LA 93
# 40682 CLL 99 B KR 3 A
# 40679 KR 5 CLL 69
# 40476 CLL 98 KR 17 A 
# 40650 CLL 57 KR 7
# 40474 CLL 75 KR 4
# 41468 KR 9 CLL 46
# 39118 CLL 84 A KR 13
# 41665 CLL 60 KR 13
# 41664 KR 14 CLL 83
# 41247 KR 7 CLL 43
# 41544 AV.CARACAS CLL 58 
# 41830 CLL 50 KR 9 
# 41858 CLL 41 KR 8
# 41829 CLL 50 A KR 13
# 41843 CLL 42 A KR 7 A
# 41593 CLL 59 KR 9
# 41255 CLL 60 KR 7
# 41550 CLL 57 KR 9 
# 41252 CLL 57 KR 7
# 41251 KR 13 CLL 79
# 41249 KR  14 CLL 54
# 41866 CLL 61 KR 9A
# 41727 KR 8 CLL 57
# 41879 KR 11 CLL 61
# 41726 KR 13 CLL 83 
# 41966 CLL 46 KR 7
# 41734 CLL 90 KR 17
# 41940 KR 14 CLL 95
# 41948 TRANSV. 5 ESTE  CLL 61
# 41847 CLL 54 KR 13
# 41733 CLL 59 KR 9
# 41732 CLL 57 KR 9
# 41685 CLL 56 KR 13 
# 41984 CLL 49 KR 7 
# 42107 KM 4,5 VIA LA CALAERA
# 42108 KR 13 CLL 66
</t>
  </si>
  <si>
    <t xml:space="preserve"># 42148 KR 9  CLL 52 A
# 42118 KR 11 CLL 61
# 42463 BARRIO ROSALES
# 42163 KR 13 CLL 46 
# 42491 CLL 99 B KR 3 A 
# 42490 KR 13 CLL 64
# 42303 KR 13 CLL 59
# 42304 CLL 56 KR 13
# 42165 KR 13 CLL 85
# 42166 KR 12 A CLL 79
# 42450 KR 15 CLL 92
# 42164 KR 13 A CLL 60
# 43111 KR 7 CLL 50
# 43012 CLL 80 KR 8
# 43031 CLL 84 KR 8
# 42816 KR 7 CLL 55
# 42767 CLL 60 BIS KR 13
# 42766 CLL 60 KR 9 
# 42765 KR 9 CLL 51
# 42763 KR 11 CLL 64
# 42487 CLL 77 KR 16
# 42479 KR 13 CLL 40 C 
# 42768 CLL 69 KR 10
# 43417 CLL 47 KR 8
# 43414 CLL 47 KR 8
# 43202 KR 11 CLL 70
# 43200 CLL 98 KR 18
# 43146 KR 8 CLL 67
# 42764 CLL 84 A KR 9
# 42762 CLL 47 KR 7 
# 42488 CLL 95 KR 11
# 42484 CLL 90 KR 18
# 43589 KR 13 CLL 46 
# 43600 KR 6 CLL 56
# 43205 CLL 64 KR 13
# 43203 CLL 100 B KR 5 C
# 43602 CLL 57 KR 13
# 43603 KR 8 CLL 41
# 43201 KR 10 A 70-37
# 44045 CLL 81 A KR 8
# 43945 CLL 47 # 5-19 
# 43608 CLL 51 KR 7
# 43605 KR 11 CLL 82
# 43606 KR 15 CLL 99
# 43607 KR 8 CLL 59
# 43906 CLL 59 KR 13
# 43903 KR 16 CLL 86 A
# 43902 KR 9 CLL 72
# 43905 CLL 47 - ZONA T
# 44179 KR 10 CLL 94 A
# 44225 CLL 65 KR 4
# 44223 CLL 74 KR 3
# 44395 KR 13 CLL 46
# 45256 KR 13 CLL68
# 44551 KR 9 A CLL 60
# 45413 AV.CARACAS CLL 63
#45 412 KR 13 CLL 66
# 45411 ZONA T
# 45410 ZONA T
# 45795 KR 10 CLL 93
# 45859 CLL 78 KR 12 
# 45559 CLL 59 KR 8
# 45409 KR 16 CLL 88
# 45408 CLL 64 KR 13
# 45407 CLL 45 KR 13
# 44550 KR 9 CLL 59 
# 44549 CLL 60 KR 9
# 44548 KR 13 CLL 48
# 45354 CLL 52 A KR 9
# 44546 CLL 51 KR 13 
# 45092 KR 13 CLL 60
# 44545 CLL 45 KR 4 A
# 44195 KR 6 CLL 67
# 44194 CLL 69 A KR 93
# 44191 KR 13 CLL 60
# 44193 CLL 59 KR 4 B
# 44189 CLL 59 KR 13
# 44192 KR 13 CLL 48
# 44175 KR 7 CLL 74
# 44178 KR 5 CLL 58
# 44379 CLL 69 A KR 5
# 43907 CLL 51 KR 7
# 43904 KR 14 A CLL 83
# 43206 CLL 57 KR 17
# 45890 CALL 60 KR 10
# 45943 KR 11 CLL 96
# 46270 CL 63 KRA 13
# 45891 KRA 13 CL 78
# 46153 KRA 4A CL 66
# 44570 KRA 10 CL 54
# 45893 CL 51 KRA 7
# 45894 KRA 13 CL 64
# 45895 CL 45 CL 08
# 45896 KRA 14A  CL83
# 46501 CL 64 KRA 7
# 46507 CL 70 KRA 8 
# 46509 KRA 14 CL 81
# 46484 KRA 18 CL 78
# 46643 KRA 7 CL 50
# 46486 CL 59 KRA 7
# 46487 KRA 4 CL 73
# 46756 KRA 4 CL 69
# 46961 CL 74 KRA 2
# 46962 AV CARACAS CL 51
# 46483 CL 82 KRA 12
# 46488 CL 42 KRA 5
# 46489 KRA 4 CL 54
# 46490 KRA 7 CL 48A
# 46491 KRA 7 CL 45
# 47254 CL 57 KRA 13
# 46968 CL 85 KRA 14
# 46969 CL 84A KRA 9
# 47344 KRA 9A CL 62
# 47431 CL 69A KRA 5
# 47346 KRA 13 CL 65
# 47347 KRA 9 CL 59
# 47822 CL 63 KRA 7
</t>
  </si>
  <si>
    <t>La meta alcanzó un 85,75% del programado para la vigencia.</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</si>
  <si>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</si>
  <si>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</si>
  <si>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</si>
  <si>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</si>
  <si>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</si>
  <si>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7 operativos de inspección, vigilancia y control para dar cumplimiento a los fallos de cerros orientales</t>
  </si>
  <si>
    <t>Evidencia de reunión Operativo IVC</t>
  </si>
  <si>
    <t># 37845 POLIGONO 121 A Y 179
# 37550 POLIGONO 63 Y 121
# 37514 POLIGONO 90 
# 38403 POLIGONO 90 Y 91
# 26371 POLIGONOS 33-86-87
# 40214 POLIGONO MONIT. 239 Y 240
# 40213 POLIGONO MONIT. 17
# 39909 POLIGONO MONIT. 57
# 39907 POLIGONO MONIT.91
# 39087 POLIGONO MONIT.187
# 41006 POLIGONO MONIT.121
# 41005 POLIGONO MONIT. 60 Y 61</t>
  </si>
  <si>
    <t># 42289 POLIGONO MONITORE 121A
# 42290 POLIGONO MONITOREO 179
# 42597 POLIGONO MONITOREO 86 Y 87
# 43426 POLIGONO MONITOREO 97 Y 98
# 43043 POLIGONO MONITOREO 91
# 43044 POLIGONO MONITOREO 90-238
# 43428 POLIGONO MONITOREO 60
# 43723 POLIGONO 33 - 294
# 44440 POLIGONO MONITOREO 187
# 45449 POLIGONO MONITOREO 97
# 45476 POLIGONO MONITOREO 60
# 45825 POLIGONO MONITOREO 238
# 45826 POLIGONO MONITOREO 60
# 46354 POLIGONO MONITOREO 57 Y 17 
# 46370 POLIGONO MONITOREO 60
# 46773 POLIGONO MONITOREO 098 Y 239
# 47239 POLIGONO 17 Y 294
# 47568 POLIGONO MONITOREO 60 Y 61</t>
  </si>
  <si>
    <t>La meta alcanzó un 88,10% del programado para la vigencia.</t>
  </si>
  <si>
    <t>15</t>
  </si>
  <si>
    <t>Realizar 280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</si>
  <si>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</si>
  <si>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</si>
  <si>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</si>
  <si>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51 operativos de inspección, vigilancia y control en materia de actividad ambiental</t>
  </si>
  <si>
    <t xml:space="preserve"># 37749 LAS DELICIAS
# 37594 CLL 64 KR 4 
# 37579 CLL 45 KR 15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 37385 CHICO NORTE 
# 38242 KR 11 CLL 85
# 38293 KR 14 CLL 53
# 38385 CLL 52 A LA CLL 39
# 38543 CLL 77 HASTA CLL 93
# 38545 CLL 45 CLL 72
# 38549 CHAPINERO CENTRO 
# 38862 CHAPINERO CENTRO 
# 38861 CHAPINERO CENTRO 
# 38487 MARLY Y SUCRE
#  38864 QUEBRADA LAS DELICIAS
# 39459 CLL 45 PARQUE SUCRE,4 PARQUES
# 39451 CLL 85 Y 90 KR 11 
# 39381 CLL 53 PARQUE HIPPIES
# 39425 CHAPINERO CENTRO 
# 39354 CLL 72 CLL 85 
# 39371 MARLY,SUCRE
# 39355 PARDO RUBIO 
# 39293 CLL 53 PARQUE NACIONAL
# 39297 QUEBRADA LAS DELICIAS 
# 38993 NOGAL , CHAPINERO CENTRO 
# 38989 CLL 52 A LA 39 
# 38988 CHICO LAGO 
# 38939 CLL 52 A 39
# 38896 DEPRIMIDO 94
# 39557 CLL 45 A CLL 39
# 39757 KR 15 CLL 54
# 40371 KR 13 CLL45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t>
  </si>
  <si>
    <t xml:space="preserve"># 42844 CLL 55 KR 7
# 42794 CLL 53 PARQUE SUCRE 
# 42527 MARLY
# 42482 CLL 70 A  - CLL 72
# 42362 CHAPINERO CENTRO
# 43167 CHICO LAGO
# 43234 CHAPINERO CENTRO
# 42901 CALL 97 KR 12
# 47865 CANAL ARZOBISPO
# 47870 KRA 7A CL 94
# 47872 KRA 18 CL 79
# 43792 MARLY - SUCRE
# 43793 KR 15 CLL 77 
# 45269 PARQUE HIPIOIES,FLORES,LOURDES
# 45268 MARLY - SUCRE
# 47864 CL 77 AUTO NORTE
# 47868 AV CARACAS CL 45
# 46223 AV CIRCUNVALAR CL 72
# 46147 KRA 1 BIS DG 72
# 47009 CL 85 KRA 14
# 47014 QUEBRADA LA VIEJA
# 47044 MARLY
# 47041 UNILAGO
# 47124 QUINTA CAMACHO
# 47224 CHAPINERO CENTRAL
# 47252 CL 80 KRA 15
# 47351 CL 87 KRA 15
# 47382 SAN ISIDRO
# 47626 CHICO NORTE
# 47898 KRA 12 CL 78
# 47887 KRA 9 CL 76
# 47891 AV CARACAS CL 56
# 47886 CL 72 AV CARACAS
# 47890 AUTONORTE CL 76
# 47888 KRA 13 CL 54
# 47926 CL 72 AV CARACAS
# 47924 ENTORNO ESCOLAR
# 47878 CL 62 KRA 9A
# 47876 KRA 1BIS CL 65
# 47874 EL NOGAL
# 47834 CL 39A
# 47885 KRA 3 ESTE CL 43
# 47883 AV CARACAS CL 70
# 47881 KRA 2 CL 44A
# 47904 UNILAGO
</t>
  </si>
  <si>
    <t>La meta alcanzó un 58,47%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</si>
  <si>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</si>
  <si>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</si>
  <si>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</si>
  <si>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</si>
  <si>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</si>
  <si>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</si>
  <si>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</si>
  <si>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</si>
  <si>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</si>
  <si>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</si>
  <si>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</si>
  <si>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</si>
  <si>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</si>
  <si>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</si>
  <si>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96%
Reporte consumo de agua y energía: Información al día con corte al 30 de mayo
Reporte de consumo de papel: Presenta reporte con corte al mes de abril
Reporte de ciclistas: Información al día con corte al 30 de mayo"
</t>
  </si>
  <si>
    <t>Reporte meta ambiental de la OAP</t>
  </si>
  <si>
    <t>No programada</t>
  </si>
  <si>
    <t>La meta alcanzó un 61,25%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</si>
  <si>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</si>
  <si>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</si>
  <si>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</si>
  <si>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</si>
  <si>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</si>
  <si>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</si>
  <si>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</si>
  <si>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</si>
  <si>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</si>
  <si>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</si>
  <si>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</si>
  <si>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</si>
  <si>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</si>
  <si>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Chapinero, cumplió 104 requisitos, de los 104 que debe cumplir para el tirmestre relacionado.</t>
  </si>
  <si>
    <t>Reporte meta de la Oficina asesora de comunicaciones Radicado No 2025140025490</t>
  </si>
  <si>
    <t>La Alcaldía Local de Chapinero, cumplió 104 requisitos, de los 104 que debe cumplir para el trimestre relacionado.</t>
  </si>
  <si>
    <t>Reporte de la Oficina Asesora de Comunicaciones a través de memorando 20251400383993.</t>
  </si>
  <si>
    <t>La meta alcanzó un 67,00% del programado para la vigencia.
Meta No Programada para el Trimestre I.</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</si>
  <si>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</si>
  <si>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</si>
  <si>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</si>
  <si>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</si>
  <si>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</si>
  <si>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</si>
  <si>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tirmestre</t>
  </si>
  <si>
    <t xml:space="preserve">Listado de acistencia y presentacion y registo fotografco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</si>
  <si>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</si>
  <si>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</si>
  <si>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</si>
  <si>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</si>
  <si>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</si>
  <si>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</si>
  <si>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</si>
  <si>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</si>
  <si>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</si>
  <si>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</si>
  <si>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</si>
  <si>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 de 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</si>
  <si>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</si>
  <si>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Meta no programada para el periodo</t>
  </si>
  <si>
    <t>Reporte de la Oficina de atencion a la ciudadania radicado No 20254600258433</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</si>
  <si>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</si>
  <si>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</si>
  <si>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</si>
  <si>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</si>
  <si>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</si>
  <si>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</si>
  <si>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</si>
  <si>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</si>
  <si>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59 de 75 requerimientos tipificados como derecho de petición ciudadano en los aplicativos Bogotá Te Escucha y ORFEO asignados.</t>
  </si>
  <si>
    <t xml:space="preserve">87 respuestas dadas y 13 pendientes de respuesta </t>
  </si>
  <si>
    <t>Se repondió oportunamente 107 de 110 requerimientos.</t>
  </si>
  <si>
    <t>Reporte de la Subsecretaría de Gestión Institucional - Servicio de Atención a la Ciudadanía a través de memorando 20254600383923.</t>
  </si>
  <si>
    <t>La meta alcanzó un 65,73%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</si>
  <si>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</si>
  <si>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</si>
  <si>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</si>
  <si>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</si>
  <si>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</si>
  <si>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</si>
  <si>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</si>
  <si>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</si>
  <si>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t>
  </si>
  <si>
    <t xml:space="preserve">Segun radcado No 20254400249683 de la Direccion de TIC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</si>
  <si>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</si>
  <si>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</si>
  <si>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</si>
  <si>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</si>
  <si>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</si>
  <si>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</si>
  <si>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para el periodo </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</si>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</sst>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9"/>
      <color rgb="FF000000"/>
      <name val="Tahoma"/>
      <family val="2"/>
    </font>
    <font>
      <b/>
      <sz val="11"/>
      <color rgb="FF000000"/>
      <name val="Calibri Light"/>
      <family val="2"/>
      <scheme val="major"/>
    </font>
    <font>
      <sz val="11"/>
      <color rgb="FF000000"/>
      <name val="Calibri Light"/>
      <family val="2"/>
      <scheme val="major"/>
    </font>
    <font>
      <sz val="11"/>
      <color rgb="FF000000"/>
      <name val="Aptos Display"/>
      <family val="2"/>
    </font>
    <font>
      <sz val="11"/>
      <color rgb="FF000000"/>
      <name val="Calibri Light"/>
    </font>
    <font>
      <b/>
      <sz val="11"/>
      <color rgb="FF000000"/>
      <name val="Calibri Light"/>
    </font>
    <font>
      <sz val="8"/>
      <color rgb="FF000000"/>
      <name val="Calibri"/>
    </font>
    <font>
      <sz val="8"/>
      <color theme="1"/>
      <name val="Calibri"/>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49" fontId="1" fillId="9" borderId="1" xfId="0" applyNumberFormat="1" applyFont="1" applyFill="1" applyBorder="1" applyAlignment="1">
      <alignment horizontal="center" vertical="center" wrapText="1"/>
    </xf>
    <xf numFmtId="9"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1" fontId="1" fillId="9" borderId="1" xfId="0" applyNumberFormat="1" applyFont="1" applyFill="1" applyBorder="1" applyAlignment="1">
      <alignment horizontal="right" vertical="center" wrapText="1"/>
    </xf>
    <xf numFmtId="1" fontId="1" fillId="9" borderId="1" xfId="2"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0" borderId="1" xfId="1" applyFont="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1" fillId="9" borderId="1" xfId="0" applyFont="1" applyFill="1" applyBorder="1" applyAlignment="1">
      <alignment vertical="center" wrapText="1"/>
    </xf>
    <xf numFmtId="0" fontId="5" fillId="10" borderId="1" xfId="0" applyFont="1" applyFill="1" applyBorder="1" applyAlignment="1">
      <alignment vertical="center" wrapText="1"/>
    </xf>
    <xf numFmtId="0" fontId="5" fillId="0" borderId="1" xfId="0" applyFont="1" applyBorder="1" applyAlignment="1">
      <alignment vertical="center" wrapText="1"/>
    </xf>
    <xf numFmtId="0" fontId="5" fillId="9" borderId="1" xfId="0" applyFont="1" applyFill="1" applyBorder="1" applyAlignment="1">
      <alignment vertical="center" wrapText="1"/>
    </xf>
    <xf numFmtId="0" fontId="5" fillId="0" borderId="1" xfId="0" applyFont="1" applyBorder="1" applyAlignment="1">
      <alignment horizontal="right"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9" fillId="2" borderId="1" xfId="0" applyNumberFormat="1" applyFont="1" applyFill="1" applyBorder="1" applyAlignment="1">
      <alignment wrapText="1"/>
    </xf>
    <xf numFmtId="0" fontId="1" fillId="0" borderId="0" xfId="0" applyFont="1" applyAlignment="1">
      <alignment horizontal="left" vertical="center" wrapText="1"/>
    </xf>
    <xf numFmtId="0" fontId="16" fillId="0" borderId="1" xfId="0" applyFont="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xf>
    <xf numFmtId="9" fontId="7" fillId="3" borderId="1" xfId="1" applyFont="1" applyFill="1" applyBorder="1" applyAlignment="1">
      <alignment horizontal="right" vertical="center" wrapText="1"/>
    </xf>
    <xf numFmtId="0" fontId="6" fillId="3" borderId="1" xfId="0" applyFont="1" applyFill="1" applyBorder="1" applyAlignment="1">
      <alignment horizontal="center"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0" fontId="6" fillId="0" borderId="0" xfId="0" applyFont="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10" fontId="1" fillId="0" borderId="1" xfId="0" applyNumberFormat="1" applyFont="1" applyBorder="1" applyAlignment="1">
      <alignment horizontal="justify"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1" fontId="5"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10" fontId="7" fillId="3" borderId="1" xfId="1" applyNumberFormat="1" applyFont="1" applyFill="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3" fillId="0" borderId="1" xfId="0" applyNumberFormat="1" applyFont="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0" fillId="0" borderId="13" xfId="0" applyFont="1" applyBorder="1" applyAlignment="1">
      <alignment horizontal="left"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6" xfId="0" applyFont="1" applyBorder="1" applyAlignment="1">
      <alignment vertical="center" wrapText="1"/>
    </xf>
    <xf numFmtId="10" fontId="5"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6"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9" borderId="1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13" xfId="0" applyFont="1" applyFill="1" applyBorder="1" applyAlignment="1">
      <alignment horizontal="justify" vertical="center" wrapText="1"/>
    </xf>
    <xf numFmtId="0" fontId="1" fillId="9" borderId="13"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337086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9"/>
  <sheetViews>
    <sheetView tabSelected="1" topLeftCell="AH10" zoomScaleNormal="100" workbookViewId="0">
      <selection activeCell="AQ14" sqref="AQ14"/>
    </sheetView>
  </sheetViews>
  <sheetFormatPr defaultColWidth="10.85546875" defaultRowHeight="15"/>
  <cols>
    <col min="1" max="1" width="4.140625" style="1" customWidth="1"/>
    <col min="2" max="2" width="25.42578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42578125" style="1" customWidth="1"/>
    <col min="9" max="9" width="10" style="1" customWidth="1"/>
    <col min="10" max="10" width="18.42578125" style="1" customWidth="1"/>
    <col min="11" max="11" width="15.85546875" style="1" customWidth="1"/>
    <col min="12" max="15" width="7.28515625" style="1" customWidth="1"/>
    <col min="16" max="16" width="22.42578125" style="1" customWidth="1"/>
    <col min="17" max="17" width="17.85546875" style="56" customWidth="1"/>
    <col min="18" max="18" width="19.7109375" style="1" customWidth="1"/>
    <col min="19" max="19" width="21.7109375" style="1" customWidth="1"/>
    <col min="20" max="21" width="25.42578125" style="1" customWidth="1"/>
    <col min="22" max="24" width="16.42578125" style="1" customWidth="1"/>
    <col min="25" max="25" width="40.28515625" style="1" customWidth="1"/>
    <col min="26" max="29" width="16.42578125" style="1" customWidth="1"/>
    <col min="30" max="30" width="33.42578125" style="1" customWidth="1"/>
    <col min="31" max="34" width="16.42578125" style="1" customWidth="1"/>
    <col min="35" max="35" width="43.7109375" style="1" customWidth="1"/>
    <col min="36" max="36" width="16.42578125" style="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7" s="29" customFormat="1" ht="70.150000000000006" customHeight="1">
      <c r="A1" s="139" t="s">
        <v>0</v>
      </c>
      <c r="B1" s="140"/>
      <c r="C1" s="140"/>
      <c r="D1" s="140"/>
      <c r="E1" s="140"/>
      <c r="F1" s="140"/>
      <c r="G1" s="140"/>
      <c r="H1" s="140"/>
      <c r="I1" s="140"/>
      <c r="J1" s="140"/>
      <c r="K1" s="140"/>
      <c r="L1" s="141" t="s">
        <v>1</v>
      </c>
      <c r="M1" s="142"/>
      <c r="N1" s="142"/>
      <c r="O1" s="142"/>
      <c r="P1" s="142"/>
      <c r="Q1" s="52"/>
    </row>
    <row r="2" spans="1:47" s="31" customFormat="1" ht="23.45" customHeight="1">
      <c r="A2" s="144" t="s">
        <v>2</v>
      </c>
      <c r="B2" s="145"/>
      <c r="C2" s="145"/>
      <c r="D2" s="145"/>
      <c r="E2" s="145"/>
      <c r="F2" s="145"/>
      <c r="G2" s="145"/>
      <c r="H2" s="145"/>
      <c r="I2" s="145"/>
      <c r="J2" s="145"/>
      <c r="K2" s="145"/>
      <c r="L2" s="30"/>
      <c r="M2" s="30"/>
      <c r="N2" s="30"/>
      <c r="O2" s="30"/>
      <c r="P2" s="30"/>
      <c r="Q2" s="53"/>
    </row>
    <row r="3" spans="1:47" s="29" customFormat="1">
      <c r="Q3" s="52"/>
    </row>
    <row r="4" spans="1:47" s="29" customFormat="1" ht="29.1" customHeight="1">
      <c r="F4" s="148" t="s">
        <v>3</v>
      </c>
      <c r="G4" s="149"/>
      <c r="H4" s="149"/>
      <c r="I4" s="149"/>
      <c r="J4" s="149"/>
      <c r="K4" s="150"/>
      <c r="Q4" s="52"/>
    </row>
    <row r="5" spans="1:47" s="29" customFormat="1" ht="15" customHeight="1">
      <c r="F5" s="2" t="s">
        <v>4</v>
      </c>
      <c r="G5" s="2" t="s">
        <v>5</v>
      </c>
      <c r="H5" s="148" t="s">
        <v>6</v>
      </c>
      <c r="I5" s="149"/>
      <c r="J5" s="149"/>
      <c r="K5" s="150"/>
      <c r="Q5" s="52"/>
    </row>
    <row r="6" spans="1:47" s="29" customFormat="1">
      <c r="F6" s="28">
        <v>1</v>
      </c>
      <c r="G6" s="28" t="s">
        <v>7</v>
      </c>
      <c r="H6" s="151" t="s">
        <v>8</v>
      </c>
      <c r="I6" s="151"/>
      <c r="J6" s="151"/>
      <c r="K6" s="151"/>
      <c r="Q6" s="52"/>
    </row>
    <row r="7" spans="1:47" s="29" customFormat="1" ht="47.25" customHeight="1">
      <c r="F7" s="28">
        <v>2</v>
      </c>
      <c r="G7" s="28" t="s">
        <v>9</v>
      </c>
      <c r="H7" s="151" t="s">
        <v>10</v>
      </c>
      <c r="I7" s="151"/>
      <c r="J7" s="151"/>
      <c r="K7" s="151"/>
      <c r="Q7" s="52"/>
    </row>
    <row r="8" spans="1:47" s="29" customFormat="1" ht="65.25" customHeight="1">
      <c r="F8" s="28">
        <v>3</v>
      </c>
      <c r="G8" s="28" t="s">
        <v>11</v>
      </c>
      <c r="H8" s="151" t="s">
        <v>12</v>
      </c>
      <c r="I8" s="151"/>
      <c r="J8" s="151"/>
      <c r="K8" s="151"/>
      <c r="Q8" s="52"/>
    </row>
    <row r="9" spans="1:47" s="29" customFormat="1" ht="65.25" customHeight="1">
      <c r="F9" s="101">
        <v>4</v>
      </c>
      <c r="G9" s="101" t="s">
        <v>13</v>
      </c>
      <c r="H9" s="146" t="s">
        <v>14</v>
      </c>
      <c r="I9" s="147"/>
      <c r="J9" s="147"/>
      <c r="K9" s="147"/>
      <c r="Q9" s="52"/>
    </row>
    <row r="10" spans="1:47" s="29" customFormat="1" ht="65.25" customHeight="1">
      <c r="F10" s="100">
        <v>5</v>
      </c>
      <c r="G10" s="100" t="s">
        <v>15</v>
      </c>
      <c r="H10" s="152" t="s">
        <v>16</v>
      </c>
      <c r="I10" s="153"/>
      <c r="J10" s="153"/>
      <c r="K10" s="153"/>
      <c r="Q10" s="52"/>
    </row>
    <row r="11" spans="1:47" s="29" customFormat="1">
      <c r="Q11" s="52"/>
    </row>
    <row r="12" spans="1:47" ht="14.45" customHeight="1">
      <c r="A12" s="138" t="s">
        <v>17</v>
      </c>
      <c r="B12" s="138"/>
      <c r="C12" s="138" t="s">
        <v>18</v>
      </c>
      <c r="D12" s="138" t="s">
        <v>19</v>
      </c>
      <c r="E12" s="138"/>
      <c r="F12" s="138"/>
      <c r="G12" s="143" t="s">
        <v>20</v>
      </c>
      <c r="H12" s="143"/>
      <c r="I12" s="143"/>
      <c r="J12" s="143"/>
      <c r="K12" s="143"/>
      <c r="L12" s="143"/>
      <c r="M12" s="143"/>
      <c r="N12" s="143"/>
      <c r="O12" s="143"/>
      <c r="P12" s="143"/>
      <c r="Q12" s="143"/>
      <c r="R12" s="138" t="s">
        <v>21</v>
      </c>
      <c r="S12" s="138"/>
      <c r="T12" s="138"/>
      <c r="U12" s="138"/>
      <c r="V12" s="108" t="s">
        <v>22</v>
      </c>
      <c r="W12" s="109"/>
      <c r="X12" s="109"/>
      <c r="Y12" s="109"/>
      <c r="Z12" s="110"/>
      <c r="AA12" s="114" t="s">
        <v>23</v>
      </c>
      <c r="AB12" s="115"/>
      <c r="AC12" s="115"/>
      <c r="AD12" s="115"/>
      <c r="AE12" s="116"/>
      <c r="AF12" s="120" t="s">
        <v>24</v>
      </c>
      <c r="AG12" s="121"/>
      <c r="AH12" s="121"/>
      <c r="AI12" s="121"/>
      <c r="AJ12" s="122"/>
      <c r="AK12" s="126" t="s">
        <v>25</v>
      </c>
      <c r="AL12" s="127"/>
      <c r="AM12" s="127"/>
      <c r="AN12" s="127"/>
      <c r="AO12" s="128"/>
      <c r="AP12" s="132" t="s">
        <v>26</v>
      </c>
      <c r="AQ12" s="133"/>
      <c r="AR12" s="133"/>
      <c r="AS12" s="134"/>
    </row>
    <row r="13" spans="1:47" ht="14.45" customHeight="1">
      <c r="A13" s="138"/>
      <c r="B13" s="138"/>
      <c r="C13" s="138"/>
      <c r="D13" s="138"/>
      <c r="E13" s="138"/>
      <c r="F13" s="138"/>
      <c r="G13" s="143"/>
      <c r="H13" s="143"/>
      <c r="I13" s="143"/>
      <c r="J13" s="143"/>
      <c r="K13" s="143"/>
      <c r="L13" s="143"/>
      <c r="M13" s="143"/>
      <c r="N13" s="143"/>
      <c r="O13" s="143"/>
      <c r="P13" s="143"/>
      <c r="Q13" s="143"/>
      <c r="R13" s="138"/>
      <c r="S13" s="138"/>
      <c r="T13" s="138"/>
      <c r="U13" s="138"/>
      <c r="V13" s="111"/>
      <c r="W13" s="112"/>
      <c r="X13" s="112"/>
      <c r="Y13" s="112"/>
      <c r="Z13" s="113"/>
      <c r="AA13" s="117"/>
      <c r="AB13" s="118"/>
      <c r="AC13" s="118"/>
      <c r="AD13" s="118"/>
      <c r="AE13" s="119"/>
      <c r="AF13" s="123"/>
      <c r="AG13" s="124"/>
      <c r="AH13" s="124"/>
      <c r="AI13" s="124"/>
      <c r="AJ13" s="125"/>
      <c r="AK13" s="129"/>
      <c r="AL13" s="130"/>
      <c r="AM13" s="130"/>
      <c r="AN13" s="130"/>
      <c r="AO13" s="131"/>
      <c r="AP13" s="135"/>
      <c r="AQ13" s="136"/>
      <c r="AR13" s="136"/>
      <c r="AS13" s="137"/>
    </row>
    <row r="14" spans="1:47" ht="45">
      <c r="A14" s="2" t="s">
        <v>27</v>
      </c>
      <c r="B14" s="2" t="s">
        <v>28</v>
      </c>
      <c r="C14" s="138"/>
      <c r="D14" s="2" t="s">
        <v>29</v>
      </c>
      <c r="E14" s="2" t="s">
        <v>30</v>
      </c>
      <c r="F14" s="2" t="s">
        <v>31</v>
      </c>
      <c r="G14" s="16" t="s">
        <v>32</v>
      </c>
      <c r="H14" s="16" t="s">
        <v>33</v>
      </c>
      <c r="I14" s="16" t="s">
        <v>34</v>
      </c>
      <c r="J14" s="57" t="s">
        <v>35</v>
      </c>
      <c r="K14" s="57" t="s">
        <v>36</v>
      </c>
      <c r="L14" s="16" t="s">
        <v>37</v>
      </c>
      <c r="M14" s="16" t="s">
        <v>38</v>
      </c>
      <c r="N14" s="16" t="s">
        <v>39</v>
      </c>
      <c r="O14" s="16" t="s">
        <v>40</v>
      </c>
      <c r="P14" s="16" t="s">
        <v>41</v>
      </c>
      <c r="Q14" s="16" t="s">
        <v>42</v>
      </c>
      <c r="R14" s="2" t="s">
        <v>43</v>
      </c>
      <c r="S14" s="2" t="s">
        <v>44</v>
      </c>
      <c r="T14" s="2" t="s">
        <v>45</v>
      </c>
      <c r="U14" s="2" t="s">
        <v>46</v>
      </c>
      <c r="V14" s="3" t="s">
        <v>47</v>
      </c>
      <c r="W14" s="3" t="s">
        <v>48</v>
      </c>
      <c r="X14" s="3" t="s">
        <v>49</v>
      </c>
      <c r="Y14" s="3" t="s">
        <v>50</v>
      </c>
      <c r="Z14" s="3" t="s">
        <v>51</v>
      </c>
      <c r="AA14" s="19" t="s">
        <v>47</v>
      </c>
      <c r="AB14" s="19" t="s">
        <v>48</v>
      </c>
      <c r="AC14" s="19" t="s">
        <v>49</v>
      </c>
      <c r="AD14" s="19" t="s">
        <v>50</v>
      </c>
      <c r="AE14" s="19" t="s">
        <v>51</v>
      </c>
      <c r="AF14" s="20" t="s">
        <v>47</v>
      </c>
      <c r="AG14" s="20" t="s">
        <v>48</v>
      </c>
      <c r="AH14" s="20" t="s">
        <v>49</v>
      </c>
      <c r="AI14" s="20" t="s">
        <v>50</v>
      </c>
      <c r="AJ14" s="20" t="s">
        <v>51</v>
      </c>
      <c r="AK14" s="21" t="s">
        <v>47</v>
      </c>
      <c r="AL14" s="21" t="s">
        <v>48</v>
      </c>
      <c r="AM14" s="21" t="s">
        <v>49</v>
      </c>
      <c r="AN14" s="21" t="s">
        <v>50</v>
      </c>
      <c r="AO14" s="21" t="s">
        <v>51</v>
      </c>
      <c r="AP14" s="4" t="s">
        <v>47</v>
      </c>
      <c r="AQ14" s="4" t="s">
        <v>48</v>
      </c>
      <c r="AR14" s="4" t="s">
        <v>49</v>
      </c>
      <c r="AS14" s="4" t="s">
        <v>50</v>
      </c>
    </row>
    <row r="15" spans="1:47" s="25" customFormat="1" ht="199.5">
      <c r="A15" s="18">
        <v>4</v>
      </c>
      <c r="B15" s="17" t="s">
        <v>52</v>
      </c>
      <c r="C15" s="17" t="s">
        <v>53</v>
      </c>
      <c r="D15" s="22" t="s">
        <v>54</v>
      </c>
      <c r="E15" s="17" t="s">
        <v>55</v>
      </c>
      <c r="F15" s="17" t="s">
        <v>56</v>
      </c>
      <c r="G15" s="17" t="s">
        <v>57</v>
      </c>
      <c r="H15" s="17" t="s">
        <v>58</v>
      </c>
      <c r="I15" s="26" t="s">
        <v>59</v>
      </c>
      <c r="J15" s="58" t="s">
        <v>60</v>
      </c>
      <c r="K15" s="58" t="s">
        <v>61</v>
      </c>
      <c r="L15" s="39">
        <v>0</v>
      </c>
      <c r="M15" s="39">
        <v>0.1</v>
      </c>
      <c r="N15" s="39">
        <v>0.2</v>
      </c>
      <c r="O15" s="39">
        <v>0.4</v>
      </c>
      <c r="P15" s="39">
        <f t="shared" ref="P15:P21" si="0">O15</f>
        <v>0.4</v>
      </c>
      <c r="Q15" s="18" t="s">
        <v>62</v>
      </c>
      <c r="R15" s="17" t="s">
        <v>63</v>
      </c>
      <c r="S15" s="32" t="s">
        <v>64</v>
      </c>
      <c r="T15" s="32" t="s">
        <v>65</v>
      </c>
      <c r="U15" s="17" t="s">
        <v>66</v>
      </c>
      <c r="V15" s="64">
        <v>0</v>
      </c>
      <c r="W15" s="91">
        <v>0</v>
      </c>
      <c r="X15" s="89">
        <f>IFERROR(IF(W15/V15&gt;100%,100%,W15/V15),0)</f>
        <v>0</v>
      </c>
      <c r="Y15" s="64" t="s">
        <v>67</v>
      </c>
      <c r="Z15" s="64" t="s">
        <v>67</v>
      </c>
      <c r="AA15" s="39">
        <f t="shared" ref="AA15:AA29" si="1">M15</f>
        <v>0.1</v>
      </c>
      <c r="AB15" s="85">
        <v>3.6999999999999998E-2</v>
      </c>
      <c r="AC15" s="94">
        <f>IFERROR(IF(AB15/AA15&gt;100%,100%,AB15/AA15),0)</f>
        <v>0.36999999999999994</v>
      </c>
      <c r="AD15" s="17" t="s">
        <v>68</v>
      </c>
      <c r="AE15" s="17" t="s">
        <v>69</v>
      </c>
      <c r="AF15" s="65">
        <f t="shared" ref="AF15:AF29" si="2">N15</f>
        <v>0.2</v>
      </c>
      <c r="AG15" s="66">
        <v>1.7999999999999999E-2</v>
      </c>
      <c r="AH15" s="66">
        <f>IFERROR(IF(AG15/AF15&gt;100%,100%,AG15/AF15),0)</f>
        <v>8.9999999999999983E-2</v>
      </c>
      <c r="AI15" s="17" t="s">
        <v>70</v>
      </c>
      <c r="AJ15" s="17" t="s">
        <v>71</v>
      </c>
      <c r="AK15" s="26">
        <f t="shared" ref="AK15:AK29" si="3">O15</f>
        <v>0.4</v>
      </c>
      <c r="AL15" s="17"/>
      <c r="AM15" s="88">
        <f>IFERROR(IF(AL15/AK15&gt;100%,100%,AL15/AK15),0)</f>
        <v>0</v>
      </c>
      <c r="AN15" s="17"/>
      <c r="AO15" s="17"/>
      <c r="AP15" s="65">
        <f t="shared" ref="AP15:AP29" si="4">P15</f>
        <v>0.4</v>
      </c>
      <c r="AQ15" s="71">
        <f>IFERROR(MAX(W15,AB15,AG15,AL15),0)</f>
        <v>3.6999999999999998E-2</v>
      </c>
      <c r="AR15" s="66">
        <f>IFERROR(IF(AQ15/AP15&gt;100%,100%,AQ15/AP15),0)</f>
        <v>9.2499999999999985E-2</v>
      </c>
      <c r="AS15" s="76" t="s">
        <v>72</v>
      </c>
      <c r="AU15" s="75"/>
    </row>
    <row r="16" spans="1:47" s="25" customFormat="1" ht="150">
      <c r="A16" s="18">
        <v>3</v>
      </c>
      <c r="B16" s="17" t="s">
        <v>73</v>
      </c>
      <c r="C16" s="32" t="s">
        <v>74</v>
      </c>
      <c r="D16" s="36" t="s">
        <v>75</v>
      </c>
      <c r="E16" s="32" t="s">
        <v>76</v>
      </c>
      <c r="F16" s="32" t="s">
        <v>56</v>
      </c>
      <c r="G16" s="32" t="s">
        <v>77</v>
      </c>
      <c r="H16" s="32" t="s">
        <v>78</v>
      </c>
      <c r="I16" s="32" t="s">
        <v>79</v>
      </c>
      <c r="J16" s="59" t="s">
        <v>60</v>
      </c>
      <c r="K16" s="59" t="s">
        <v>61</v>
      </c>
      <c r="L16" s="40">
        <v>0.05</v>
      </c>
      <c r="M16" s="40">
        <v>0.2</v>
      </c>
      <c r="N16" s="40">
        <v>0.4</v>
      </c>
      <c r="O16" s="40">
        <v>0.68</v>
      </c>
      <c r="P16" s="40">
        <f t="shared" si="0"/>
        <v>0.68</v>
      </c>
      <c r="Q16" s="28" t="s">
        <v>62</v>
      </c>
      <c r="R16" s="32" t="s">
        <v>80</v>
      </c>
      <c r="S16" s="32" t="s">
        <v>81</v>
      </c>
      <c r="T16" s="32" t="s">
        <v>82</v>
      </c>
      <c r="U16" s="17" t="s">
        <v>66</v>
      </c>
      <c r="V16" s="65">
        <f t="shared" ref="V16:V29" si="5">L16</f>
        <v>0.05</v>
      </c>
      <c r="W16" s="85">
        <v>0.1477</v>
      </c>
      <c r="X16" s="89">
        <f t="shared" ref="X16:X29" si="6">IFERROR(IF(W16/V16&gt;100%,100%,W16/V16),0)</f>
        <v>1</v>
      </c>
      <c r="Y16" s="84" t="s">
        <v>83</v>
      </c>
      <c r="Z16" s="64" t="s">
        <v>84</v>
      </c>
      <c r="AA16" s="39">
        <f t="shared" si="1"/>
        <v>0.2</v>
      </c>
      <c r="AB16" s="85">
        <v>0.27510000000000001</v>
      </c>
      <c r="AC16" s="94">
        <f t="shared" ref="AC16:AC29" si="7">IFERROR(IF(AB16/AA16&gt;100%,100%,AB16/AA16),0)</f>
        <v>1</v>
      </c>
      <c r="AD16" s="17" t="s">
        <v>85</v>
      </c>
      <c r="AE16" s="17" t="s">
        <v>69</v>
      </c>
      <c r="AF16" s="65">
        <f t="shared" si="2"/>
        <v>0.4</v>
      </c>
      <c r="AG16" s="66">
        <v>0.3992</v>
      </c>
      <c r="AH16" s="66">
        <f t="shared" ref="AH16:AH29" si="8">IFERROR(IF(AG16/AF16&gt;100%,100%,AG16/AF16),0)</f>
        <v>0.998</v>
      </c>
      <c r="AI16" s="17" t="s">
        <v>86</v>
      </c>
      <c r="AJ16" s="17" t="s">
        <v>87</v>
      </c>
      <c r="AK16" s="26">
        <f t="shared" si="3"/>
        <v>0.68</v>
      </c>
      <c r="AL16" s="17"/>
      <c r="AM16" s="88">
        <f t="shared" ref="AM16:AM29" si="9">IFERROR(IF(AL16/AK16&gt;100%,100%,AL16/AK16),0)</f>
        <v>0</v>
      </c>
      <c r="AN16" s="17"/>
      <c r="AO16" s="17"/>
      <c r="AP16" s="65">
        <f t="shared" si="4"/>
        <v>0.68</v>
      </c>
      <c r="AQ16" s="71">
        <f>IFERROR(MAX(W16,AB16,AG16,AL16),0)</f>
        <v>0.3992</v>
      </c>
      <c r="AR16" s="66">
        <f t="shared" ref="AR16:AR29" si="10">IFERROR(IF(AQ16/AP16&gt;100%,100%,AQ16/AP16),0)</f>
        <v>0.58705882352941174</v>
      </c>
      <c r="AS16" s="17" t="s">
        <v>88</v>
      </c>
    </row>
    <row r="17" spans="1:45" s="25" customFormat="1" ht="150">
      <c r="A17" s="18">
        <v>3</v>
      </c>
      <c r="B17" s="17" t="s">
        <v>73</v>
      </c>
      <c r="C17" s="32" t="s">
        <v>74</v>
      </c>
      <c r="D17" s="36" t="s">
        <v>89</v>
      </c>
      <c r="E17" s="32" t="s">
        <v>90</v>
      </c>
      <c r="F17" s="32" t="s">
        <v>56</v>
      </c>
      <c r="G17" s="32" t="s">
        <v>91</v>
      </c>
      <c r="H17" s="32" t="s">
        <v>92</v>
      </c>
      <c r="I17" s="32" t="s">
        <v>93</v>
      </c>
      <c r="J17" s="59" t="s">
        <v>60</v>
      </c>
      <c r="K17" s="59" t="s">
        <v>61</v>
      </c>
      <c r="L17" s="40">
        <v>0.12</v>
      </c>
      <c r="M17" s="40">
        <v>0.3</v>
      </c>
      <c r="N17" s="40">
        <v>0.48</v>
      </c>
      <c r="O17" s="40">
        <v>0.65</v>
      </c>
      <c r="P17" s="40">
        <f t="shared" si="0"/>
        <v>0.65</v>
      </c>
      <c r="Q17" s="28" t="s">
        <v>62</v>
      </c>
      <c r="R17" s="32" t="s">
        <v>80</v>
      </c>
      <c r="S17" s="32" t="s">
        <v>81</v>
      </c>
      <c r="T17" s="32" t="s">
        <v>82</v>
      </c>
      <c r="U17" s="17" t="s">
        <v>66</v>
      </c>
      <c r="V17" s="65">
        <f t="shared" si="5"/>
        <v>0.12</v>
      </c>
      <c r="W17" s="85">
        <v>0.10150000000000001</v>
      </c>
      <c r="X17" s="89">
        <f t="shared" si="6"/>
        <v>0.84583333333333344</v>
      </c>
      <c r="Y17" s="84" t="s">
        <v>94</v>
      </c>
      <c r="Z17" s="64" t="s">
        <v>84</v>
      </c>
      <c r="AA17" s="39">
        <f t="shared" si="1"/>
        <v>0.3</v>
      </c>
      <c r="AB17" s="85">
        <v>0.41599999999999998</v>
      </c>
      <c r="AC17" s="94">
        <f t="shared" si="7"/>
        <v>1</v>
      </c>
      <c r="AD17" s="17" t="s">
        <v>85</v>
      </c>
      <c r="AE17" s="17" t="s">
        <v>69</v>
      </c>
      <c r="AF17" s="65">
        <f t="shared" si="2"/>
        <v>0.48</v>
      </c>
      <c r="AG17" s="66">
        <v>0.42799999999999999</v>
      </c>
      <c r="AH17" s="66">
        <f t="shared" si="8"/>
        <v>0.89166666666666672</v>
      </c>
      <c r="AI17" s="17" t="s">
        <v>86</v>
      </c>
      <c r="AJ17" s="17" t="s">
        <v>87</v>
      </c>
      <c r="AK17" s="26">
        <f t="shared" si="3"/>
        <v>0.65</v>
      </c>
      <c r="AL17" s="17"/>
      <c r="AM17" s="88">
        <f t="shared" si="9"/>
        <v>0</v>
      </c>
      <c r="AN17" s="17"/>
      <c r="AO17" s="17"/>
      <c r="AP17" s="65">
        <f t="shared" si="4"/>
        <v>0.65</v>
      </c>
      <c r="AQ17" s="71">
        <f>IFERROR(MAX(W17,AB17,AG17,AL17),0)</f>
        <v>0.42799999999999999</v>
      </c>
      <c r="AR17" s="66">
        <f t="shared" si="10"/>
        <v>0.65846153846153843</v>
      </c>
      <c r="AS17" s="17" t="s">
        <v>95</v>
      </c>
    </row>
    <row r="18" spans="1:45" s="25" customFormat="1" ht="232.5">
      <c r="A18" s="18">
        <v>3</v>
      </c>
      <c r="B18" s="17" t="s">
        <v>73</v>
      </c>
      <c r="C18" s="32" t="s">
        <v>74</v>
      </c>
      <c r="D18" s="36" t="s">
        <v>96</v>
      </c>
      <c r="E18" s="32" t="s">
        <v>97</v>
      </c>
      <c r="F18" s="32" t="s">
        <v>56</v>
      </c>
      <c r="G18" s="32" t="s">
        <v>98</v>
      </c>
      <c r="H18" s="32" t="s">
        <v>99</v>
      </c>
      <c r="I18" s="37" t="s">
        <v>100</v>
      </c>
      <c r="J18" s="59" t="s">
        <v>60</v>
      </c>
      <c r="K18" s="59" t="s">
        <v>61</v>
      </c>
      <c r="L18" s="40">
        <v>0.18</v>
      </c>
      <c r="M18" s="40">
        <v>0.35</v>
      </c>
      <c r="N18" s="40">
        <v>0.7</v>
      </c>
      <c r="O18" s="40">
        <v>0.97</v>
      </c>
      <c r="P18" s="40">
        <f t="shared" si="0"/>
        <v>0.97</v>
      </c>
      <c r="Q18" s="28" t="s">
        <v>62</v>
      </c>
      <c r="R18" s="32" t="s">
        <v>80</v>
      </c>
      <c r="S18" s="32" t="s">
        <v>81</v>
      </c>
      <c r="T18" s="32" t="s">
        <v>82</v>
      </c>
      <c r="U18" s="17" t="s">
        <v>66</v>
      </c>
      <c r="V18" s="65">
        <f t="shared" si="5"/>
        <v>0.18</v>
      </c>
      <c r="W18" s="85">
        <v>0.16350000000000001</v>
      </c>
      <c r="X18" s="89">
        <f t="shared" si="6"/>
        <v>0.90833333333333344</v>
      </c>
      <c r="Y18" s="84" t="s">
        <v>101</v>
      </c>
      <c r="Z18" s="64" t="s">
        <v>102</v>
      </c>
      <c r="AA18" s="39">
        <f t="shared" si="1"/>
        <v>0.35</v>
      </c>
      <c r="AB18" s="85">
        <v>0.31359999999999999</v>
      </c>
      <c r="AC18" s="94">
        <f t="shared" si="7"/>
        <v>0.89600000000000002</v>
      </c>
      <c r="AD18" s="17" t="s">
        <v>103</v>
      </c>
      <c r="AE18" s="17" t="s">
        <v>69</v>
      </c>
      <c r="AF18" s="65">
        <f t="shared" si="2"/>
        <v>0.7</v>
      </c>
      <c r="AG18" s="65">
        <v>0.47</v>
      </c>
      <c r="AH18" s="66">
        <f t="shared" si="8"/>
        <v>0.67142857142857149</v>
      </c>
      <c r="AI18" s="17" t="s">
        <v>104</v>
      </c>
      <c r="AJ18" s="17" t="s">
        <v>105</v>
      </c>
      <c r="AK18" s="26">
        <f t="shared" si="3"/>
        <v>0.97</v>
      </c>
      <c r="AL18" s="17"/>
      <c r="AM18" s="88">
        <f t="shared" si="9"/>
        <v>0</v>
      </c>
      <c r="AN18" s="17"/>
      <c r="AO18" s="17"/>
      <c r="AP18" s="65">
        <f t="shared" si="4"/>
        <v>0.97</v>
      </c>
      <c r="AQ18" s="71">
        <f>IFERROR(MAX(W18,AB18,AG18,AL18),0)</f>
        <v>0.47</v>
      </c>
      <c r="AR18" s="66">
        <f t="shared" si="10"/>
        <v>0.4845360824742268</v>
      </c>
      <c r="AS18" s="17" t="s">
        <v>106</v>
      </c>
    </row>
    <row r="19" spans="1:45" s="25" customFormat="1" ht="265.5">
      <c r="A19" s="18">
        <v>3</v>
      </c>
      <c r="B19" s="17" t="s">
        <v>73</v>
      </c>
      <c r="C19" s="32" t="s">
        <v>74</v>
      </c>
      <c r="D19" s="36" t="s">
        <v>107</v>
      </c>
      <c r="E19" s="32" t="s">
        <v>108</v>
      </c>
      <c r="F19" s="32" t="s">
        <v>56</v>
      </c>
      <c r="G19" s="32" t="s">
        <v>109</v>
      </c>
      <c r="H19" s="32" t="s">
        <v>110</v>
      </c>
      <c r="I19" s="37" t="s">
        <v>111</v>
      </c>
      <c r="J19" s="59" t="s">
        <v>60</v>
      </c>
      <c r="K19" s="59" t="s">
        <v>61</v>
      </c>
      <c r="L19" s="40">
        <v>0.04</v>
      </c>
      <c r="M19" s="40">
        <v>0.15</v>
      </c>
      <c r="N19" s="40">
        <v>0.33</v>
      </c>
      <c r="O19" s="40">
        <v>0.51</v>
      </c>
      <c r="P19" s="40">
        <f t="shared" si="0"/>
        <v>0.51</v>
      </c>
      <c r="Q19" s="28" t="s">
        <v>62</v>
      </c>
      <c r="R19" s="32" t="s">
        <v>80</v>
      </c>
      <c r="S19" s="32" t="s">
        <v>81</v>
      </c>
      <c r="T19" s="32" t="s">
        <v>82</v>
      </c>
      <c r="U19" s="17" t="s">
        <v>66</v>
      </c>
      <c r="V19" s="65">
        <f t="shared" si="5"/>
        <v>0.04</v>
      </c>
      <c r="W19" s="85">
        <v>6.0000000000000001E-3</v>
      </c>
      <c r="X19" s="89">
        <f>IFERROR(IF(W19/V19&gt;100%,100%,W19/V19),0)</f>
        <v>0.15</v>
      </c>
      <c r="Y19" s="84" t="s">
        <v>112</v>
      </c>
      <c r="Z19" s="64" t="s">
        <v>102</v>
      </c>
      <c r="AA19" s="39">
        <f t="shared" si="1"/>
        <v>0.15</v>
      </c>
      <c r="AB19" s="85">
        <v>0.1565</v>
      </c>
      <c r="AC19" s="94">
        <f t="shared" si="7"/>
        <v>1</v>
      </c>
      <c r="AD19" s="17" t="s">
        <v>113</v>
      </c>
      <c r="AE19" s="17" t="s">
        <v>69</v>
      </c>
      <c r="AF19" s="65">
        <f t="shared" si="2"/>
        <v>0.33</v>
      </c>
      <c r="AG19" s="65">
        <v>0.31</v>
      </c>
      <c r="AH19" s="66">
        <f>IFERROR(IF(AG19/AF19&gt;100%,100%,AG19/AF19),0)</f>
        <v>0.93939393939393934</v>
      </c>
      <c r="AI19" s="17" t="s">
        <v>114</v>
      </c>
      <c r="AJ19" s="17" t="s">
        <v>115</v>
      </c>
      <c r="AK19" s="26">
        <f t="shared" si="3"/>
        <v>0.51</v>
      </c>
      <c r="AL19" s="17"/>
      <c r="AM19" s="88">
        <f>IFERROR(IF(AL19/AK19&gt;100%,100%,AL19/AK19),0)</f>
        <v>0</v>
      </c>
      <c r="AN19" s="17"/>
      <c r="AO19" s="17"/>
      <c r="AP19" s="65">
        <f t="shared" si="4"/>
        <v>0.51</v>
      </c>
      <c r="AQ19" s="71">
        <f>IFERROR(MAX(W19,AB19,AG19,AL19),0)</f>
        <v>0.31</v>
      </c>
      <c r="AR19" s="66">
        <f>IFERROR(IF(AQ19/AP19&gt;100%,100%,AQ19/AP19),0)</f>
        <v>0.60784313725490191</v>
      </c>
      <c r="AS19" s="17" t="s">
        <v>116</v>
      </c>
    </row>
    <row r="20" spans="1:45" s="25" customFormat="1" ht="299.25">
      <c r="A20" s="18">
        <v>3</v>
      </c>
      <c r="B20" s="17" t="s">
        <v>73</v>
      </c>
      <c r="C20" s="32" t="s">
        <v>74</v>
      </c>
      <c r="D20" s="36" t="s">
        <v>117</v>
      </c>
      <c r="E20" s="32" t="s">
        <v>118</v>
      </c>
      <c r="F20" s="32" t="s">
        <v>56</v>
      </c>
      <c r="G20" s="32" t="s">
        <v>119</v>
      </c>
      <c r="H20" s="32" t="s">
        <v>120</v>
      </c>
      <c r="I20" s="32" t="s">
        <v>121</v>
      </c>
      <c r="J20" s="59" t="s">
        <v>122</v>
      </c>
      <c r="K20" s="59" t="s">
        <v>61</v>
      </c>
      <c r="L20" s="40">
        <v>0.97</v>
      </c>
      <c r="M20" s="40">
        <v>0.97</v>
      </c>
      <c r="N20" s="40">
        <v>0.97</v>
      </c>
      <c r="O20" s="40">
        <v>0.97</v>
      </c>
      <c r="P20" s="40">
        <f t="shared" si="0"/>
        <v>0.97</v>
      </c>
      <c r="Q20" s="28" t="s">
        <v>62</v>
      </c>
      <c r="R20" s="32" t="s">
        <v>80</v>
      </c>
      <c r="S20" s="32" t="s">
        <v>123</v>
      </c>
      <c r="T20" s="32" t="s">
        <v>82</v>
      </c>
      <c r="U20" s="17" t="s">
        <v>66</v>
      </c>
      <c r="V20" s="65">
        <f t="shared" si="5"/>
        <v>0.97</v>
      </c>
      <c r="W20" s="85">
        <v>0.34</v>
      </c>
      <c r="X20" s="89">
        <f t="shared" si="6"/>
        <v>0.3505154639175258</v>
      </c>
      <c r="Y20" s="84" t="s">
        <v>124</v>
      </c>
      <c r="Z20" s="64" t="s">
        <v>125</v>
      </c>
      <c r="AA20" s="39">
        <f t="shared" si="1"/>
        <v>0.97</v>
      </c>
      <c r="AB20" s="85">
        <v>0.98</v>
      </c>
      <c r="AC20" s="94">
        <f t="shared" si="7"/>
        <v>1</v>
      </c>
      <c r="AD20" s="17" t="s">
        <v>126</v>
      </c>
      <c r="AE20" s="17" t="s">
        <v>69</v>
      </c>
      <c r="AF20" s="65">
        <f t="shared" si="2"/>
        <v>0.97</v>
      </c>
      <c r="AG20" s="65">
        <v>1</v>
      </c>
      <c r="AH20" s="66">
        <f t="shared" si="8"/>
        <v>1</v>
      </c>
      <c r="AI20" s="17" t="s">
        <v>127</v>
      </c>
      <c r="AJ20" s="17" t="s">
        <v>128</v>
      </c>
      <c r="AK20" s="26">
        <f t="shared" si="3"/>
        <v>0.97</v>
      </c>
      <c r="AL20" s="17"/>
      <c r="AM20" s="88">
        <f t="shared" si="9"/>
        <v>0</v>
      </c>
      <c r="AN20" s="17"/>
      <c r="AO20" s="17"/>
      <c r="AP20" s="65">
        <f t="shared" si="4"/>
        <v>0.97</v>
      </c>
      <c r="AQ20" s="71">
        <f>IFERROR(AVERAGE(W20,AB20,AG20,AL20)*0.75,0)</f>
        <v>0.58000000000000007</v>
      </c>
      <c r="AR20" s="66">
        <f t="shared" si="10"/>
        <v>0.597938144329897</v>
      </c>
      <c r="AS20" s="17" t="s">
        <v>129</v>
      </c>
    </row>
    <row r="21" spans="1:45" s="25" customFormat="1" ht="409.6">
      <c r="A21" s="18">
        <v>3</v>
      </c>
      <c r="B21" s="17" t="s">
        <v>73</v>
      </c>
      <c r="C21" s="32" t="s">
        <v>74</v>
      </c>
      <c r="D21" s="36" t="s">
        <v>130</v>
      </c>
      <c r="E21" s="32" t="s">
        <v>131</v>
      </c>
      <c r="F21" s="32" t="s">
        <v>132</v>
      </c>
      <c r="G21" s="32" t="s">
        <v>133</v>
      </c>
      <c r="H21" s="32" t="s">
        <v>134</v>
      </c>
      <c r="I21" s="32" t="s">
        <v>135</v>
      </c>
      <c r="J21" s="59" t="s">
        <v>60</v>
      </c>
      <c r="K21" s="59" t="s">
        <v>61</v>
      </c>
      <c r="L21" s="40">
        <v>0.4</v>
      </c>
      <c r="M21" s="40">
        <v>0.7</v>
      </c>
      <c r="N21" s="40">
        <v>0.9</v>
      </c>
      <c r="O21" s="40">
        <v>1</v>
      </c>
      <c r="P21" s="40">
        <f t="shared" si="0"/>
        <v>1</v>
      </c>
      <c r="Q21" s="28" t="s">
        <v>62</v>
      </c>
      <c r="R21" s="32" t="s">
        <v>80</v>
      </c>
      <c r="S21" s="32" t="s">
        <v>123</v>
      </c>
      <c r="T21" s="32" t="s">
        <v>82</v>
      </c>
      <c r="U21" s="17" t="s">
        <v>66</v>
      </c>
      <c r="V21" s="65">
        <f t="shared" si="5"/>
        <v>0.4</v>
      </c>
      <c r="W21" s="85">
        <v>0.85699999999999998</v>
      </c>
      <c r="X21" s="89">
        <f>IFERROR(IF(W21/V21&gt;100%,100%,W21/V21),0)</f>
        <v>1</v>
      </c>
      <c r="Y21" s="86" t="s">
        <v>136</v>
      </c>
      <c r="Z21" s="87" t="s">
        <v>137</v>
      </c>
      <c r="AA21" s="39">
        <f t="shared" si="1"/>
        <v>0.7</v>
      </c>
      <c r="AB21" s="65">
        <v>1</v>
      </c>
      <c r="AC21" s="94">
        <f t="shared" si="7"/>
        <v>1</v>
      </c>
      <c r="AD21" s="17" t="s">
        <v>138</v>
      </c>
      <c r="AE21" s="17" t="s">
        <v>69</v>
      </c>
      <c r="AF21" s="65">
        <f t="shared" si="2"/>
        <v>0.9</v>
      </c>
      <c r="AG21" s="65">
        <v>1</v>
      </c>
      <c r="AH21" s="66">
        <f>IFERROR(IF(AG21/AF21&gt;100%,100%,AG21/AF21),0)</f>
        <v>1</v>
      </c>
      <c r="AI21" s="17" t="s">
        <v>139</v>
      </c>
      <c r="AJ21" s="17" t="s">
        <v>140</v>
      </c>
      <c r="AK21" s="26">
        <f t="shared" si="3"/>
        <v>1</v>
      </c>
      <c r="AL21" s="17"/>
      <c r="AM21" s="88">
        <f>IFERROR(IF(AL21/AK21&gt;100%,100%,AL21/AK21),0)</f>
        <v>0</v>
      </c>
      <c r="AN21" s="17"/>
      <c r="AO21" s="17"/>
      <c r="AP21" s="65">
        <f t="shared" si="4"/>
        <v>1</v>
      </c>
      <c r="AQ21" s="71">
        <f>IFERROR(MAX(W21,AB21,AG21,AL21),0)</f>
        <v>1</v>
      </c>
      <c r="AR21" s="66">
        <f>IFERROR(IF(AQ21/AP21&gt;100%,100%,AQ21/AP21),0)</f>
        <v>1</v>
      </c>
      <c r="AS21" s="17" t="s">
        <v>141</v>
      </c>
    </row>
    <row r="22" spans="1:45" s="25" customFormat="1" ht="133.5">
      <c r="A22" s="18">
        <v>4</v>
      </c>
      <c r="B22" s="17" t="s">
        <v>52</v>
      </c>
      <c r="C22" s="32" t="s">
        <v>142</v>
      </c>
      <c r="D22" s="36" t="s">
        <v>143</v>
      </c>
      <c r="E22" s="32" t="s">
        <v>144</v>
      </c>
      <c r="F22" s="32" t="s">
        <v>56</v>
      </c>
      <c r="G22" s="32" t="s">
        <v>145</v>
      </c>
      <c r="H22" s="32" t="s">
        <v>146</v>
      </c>
      <c r="I22" s="32" t="s">
        <v>147</v>
      </c>
      <c r="J22" s="59" t="s">
        <v>148</v>
      </c>
      <c r="K22" s="59" t="s">
        <v>145</v>
      </c>
      <c r="L22" s="41">
        <v>3060</v>
      </c>
      <c r="M22" s="41">
        <v>3060</v>
      </c>
      <c r="N22" s="41">
        <v>3060</v>
      </c>
      <c r="O22" s="41">
        <v>3060</v>
      </c>
      <c r="P22" s="41">
        <f>SUM(L22:O22)</f>
        <v>12240</v>
      </c>
      <c r="Q22" s="28" t="s">
        <v>62</v>
      </c>
      <c r="R22" s="32" t="s">
        <v>149</v>
      </c>
      <c r="S22" s="32" t="s">
        <v>150</v>
      </c>
      <c r="T22" s="32" t="s">
        <v>151</v>
      </c>
      <c r="U22" s="17" t="s">
        <v>152</v>
      </c>
      <c r="V22" s="67">
        <f t="shared" si="5"/>
        <v>3060</v>
      </c>
      <c r="W22" s="67">
        <v>3010</v>
      </c>
      <c r="X22" s="89">
        <f t="shared" si="6"/>
        <v>0.9836601307189542</v>
      </c>
      <c r="Y22" s="84" t="s">
        <v>153</v>
      </c>
      <c r="Z22" s="64" t="s">
        <v>154</v>
      </c>
      <c r="AA22" s="67">
        <f t="shared" si="1"/>
        <v>3060</v>
      </c>
      <c r="AB22" s="95">
        <v>6989</v>
      </c>
      <c r="AC22" s="94">
        <f t="shared" si="7"/>
        <v>1</v>
      </c>
      <c r="AD22" s="17" t="s">
        <v>155</v>
      </c>
      <c r="AE22" s="17" t="s">
        <v>156</v>
      </c>
      <c r="AF22" s="67">
        <f t="shared" si="2"/>
        <v>3060</v>
      </c>
      <c r="AG22" s="95">
        <v>5653</v>
      </c>
      <c r="AH22" s="66">
        <f t="shared" si="8"/>
        <v>1</v>
      </c>
      <c r="AI22" s="17" t="s">
        <v>157</v>
      </c>
      <c r="AJ22" s="17" t="s">
        <v>158</v>
      </c>
      <c r="AK22" s="24">
        <f t="shared" si="3"/>
        <v>3060</v>
      </c>
      <c r="AL22" s="17"/>
      <c r="AM22" s="88">
        <f t="shared" si="9"/>
        <v>0</v>
      </c>
      <c r="AN22" s="17"/>
      <c r="AO22" s="17"/>
      <c r="AP22" s="67">
        <f t="shared" si="4"/>
        <v>12240</v>
      </c>
      <c r="AQ22" s="99">
        <f t="shared" ref="AQ22:AQ29" si="11">IFERROR(W22+AB22+AG22+AL22,0)</f>
        <v>15652</v>
      </c>
      <c r="AR22" s="66">
        <f t="shared" si="10"/>
        <v>1</v>
      </c>
      <c r="AS22" s="17" t="s">
        <v>141</v>
      </c>
    </row>
    <row r="23" spans="1:45" s="25" customFormat="1" ht="133.5">
      <c r="A23" s="18">
        <v>4</v>
      </c>
      <c r="B23" s="17" t="s">
        <v>52</v>
      </c>
      <c r="C23" s="32" t="s">
        <v>142</v>
      </c>
      <c r="D23" s="36" t="s">
        <v>159</v>
      </c>
      <c r="E23" s="32" t="s">
        <v>160</v>
      </c>
      <c r="F23" s="32" t="s">
        <v>56</v>
      </c>
      <c r="G23" s="32" t="s">
        <v>161</v>
      </c>
      <c r="H23" s="32" t="s">
        <v>162</v>
      </c>
      <c r="I23" s="32" t="s">
        <v>147</v>
      </c>
      <c r="J23" s="59" t="s">
        <v>148</v>
      </c>
      <c r="K23" s="59" t="s">
        <v>161</v>
      </c>
      <c r="L23" s="41">
        <v>1020</v>
      </c>
      <c r="M23" s="41">
        <v>1020</v>
      </c>
      <c r="N23" s="41">
        <v>1020</v>
      </c>
      <c r="O23" s="41">
        <v>1020</v>
      </c>
      <c r="P23" s="41">
        <f t="shared" ref="P23:P29" si="12">SUM(L23:O23)</f>
        <v>4080</v>
      </c>
      <c r="Q23" s="28" t="s">
        <v>62</v>
      </c>
      <c r="R23" s="38" t="s">
        <v>163</v>
      </c>
      <c r="S23" s="38" t="s">
        <v>150</v>
      </c>
      <c r="T23" s="32" t="s">
        <v>151</v>
      </c>
      <c r="U23" s="17" t="s">
        <v>152</v>
      </c>
      <c r="V23" s="67">
        <f t="shared" si="5"/>
        <v>1020</v>
      </c>
      <c r="W23" s="67">
        <v>548</v>
      </c>
      <c r="X23" s="89">
        <f t="shared" si="6"/>
        <v>0.53725490196078429</v>
      </c>
      <c r="Y23" s="84" t="s">
        <v>164</v>
      </c>
      <c r="Z23" s="64" t="s">
        <v>154</v>
      </c>
      <c r="AA23" s="67">
        <f t="shared" si="1"/>
        <v>1020</v>
      </c>
      <c r="AB23" s="95">
        <v>1215</v>
      </c>
      <c r="AC23" s="94">
        <f t="shared" si="7"/>
        <v>1</v>
      </c>
      <c r="AD23" s="17" t="s">
        <v>165</v>
      </c>
      <c r="AE23" s="17" t="s">
        <v>156</v>
      </c>
      <c r="AF23" s="67">
        <f t="shared" si="2"/>
        <v>1020</v>
      </c>
      <c r="AG23" s="95">
        <v>1029</v>
      </c>
      <c r="AH23" s="66">
        <f t="shared" si="8"/>
        <v>1</v>
      </c>
      <c r="AI23" s="17" t="s">
        <v>166</v>
      </c>
      <c r="AJ23" s="17" t="s">
        <v>167</v>
      </c>
      <c r="AK23" s="24">
        <f t="shared" si="3"/>
        <v>1020</v>
      </c>
      <c r="AL23" s="17"/>
      <c r="AM23" s="88">
        <f t="shared" si="9"/>
        <v>0</v>
      </c>
      <c r="AN23" s="17"/>
      <c r="AO23" s="17"/>
      <c r="AP23" s="67">
        <f t="shared" si="4"/>
        <v>4080</v>
      </c>
      <c r="AQ23" s="99">
        <f t="shared" si="11"/>
        <v>2792</v>
      </c>
      <c r="AR23" s="66">
        <f t="shared" si="10"/>
        <v>0.68431372549019609</v>
      </c>
      <c r="AS23" s="17" t="s">
        <v>168</v>
      </c>
    </row>
    <row r="24" spans="1:45" s="25" customFormat="1" ht="133.5">
      <c r="A24" s="18">
        <v>4</v>
      </c>
      <c r="B24" s="17" t="s">
        <v>52</v>
      </c>
      <c r="C24" s="32" t="s">
        <v>142</v>
      </c>
      <c r="D24" s="36" t="s">
        <v>169</v>
      </c>
      <c r="E24" s="32" t="s">
        <v>170</v>
      </c>
      <c r="F24" s="32" t="s">
        <v>56</v>
      </c>
      <c r="G24" s="32" t="s">
        <v>171</v>
      </c>
      <c r="H24" s="32" t="s">
        <v>172</v>
      </c>
      <c r="I24" s="32" t="s">
        <v>147</v>
      </c>
      <c r="J24" s="59" t="s">
        <v>148</v>
      </c>
      <c r="K24" s="59" t="s">
        <v>173</v>
      </c>
      <c r="L24" s="41">
        <v>21</v>
      </c>
      <c r="M24" s="41">
        <v>36</v>
      </c>
      <c r="N24" s="41">
        <v>51</v>
      </c>
      <c r="O24" s="41">
        <v>42</v>
      </c>
      <c r="P24" s="41">
        <f t="shared" si="12"/>
        <v>150</v>
      </c>
      <c r="Q24" s="28" t="s">
        <v>62</v>
      </c>
      <c r="R24" s="32" t="s">
        <v>174</v>
      </c>
      <c r="S24" s="32" t="s">
        <v>175</v>
      </c>
      <c r="T24" s="32" t="s">
        <v>151</v>
      </c>
      <c r="U24" s="17" t="s">
        <v>152</v>
      </c>
      <c r="V24" s="67">
        <f t="shared" si="5"/>
        <v>21</v>
      </c>
      <c r="W24" s="67">
        <v>19</v>
      </c>
      <c r="X24" s="89">
        <f>IFERROR(IF(W24/V24&gt;100%,100%,W24/V24),0)</f>
        <v>0.90476190476190477</v>
      </c>
      <c r="Y24" s="84" t="s">
        <v>176</v>
      </c>
      <c r="Z24" s="64" t="s">
        <v>154</v>
      </c>
      <c r="AA24" s="67">
        <f t="shared" si="1"/>
        <v>36</v>
      </c>
      <c r="AB24" s="95">
        <v>12</v>
      </c>
      <c r="AC24" s="94">
        <f t="shared" si="7"/>
        <v>0.33333333333333331</v>
      </c>
      <c r="AD24" s="17" t="s">
        <v>177</v>
      </c>
      <c r="AE24" s="17" t="s">
        <v>156</v>
      </c>
      <c r="AF24" s="67">
        <f t="shared" si="2"/>
        <v>51</v>
      </c>
      <c r="AG24" s="95">
        <v>7</v>
      </c>
      <c r="AH24" s="66">
        <f>IFERROR(IF(AG24/AF24&gt;100%,100%,AG24/AF24),0)</f>
        <v>0.13725490196078433</v>
      </c>
      <c r="AI24" s="17" t="s">
        <v>178</v>
      </c>
      <c r="AJ24" s="17" t="s">
        <v>179</v>
      </c>
      <c r="AK24" s="24">
        <f t="shared" si="3"/>
        <v>42</v>
      </c>
      <c r="AL24" s="17"/>
      <c r="AM24" s="88">
        <f>IFERROR(IF(AL24/AK24&gt;100%,100%,AL24/AK24),0)</f>
        <v>0</v>
      </c>
      <c r="AN24" s="17"/>
      <c r="AO24" s="17"/>
      <c r="AP24" s="67">
        <f t="shared" si="4"/>
        <v>150</v>
      </c>
      <c r="AQ24" s="99">
        <f t="shared" si="11"/>
        <v>38</v>
      </c>
      <c r="AR24" s="66">
        <f>IFERROR(IF(AQ24/AP24&gt;100%,100%,AQ24/AP24),0)</f>
        <v>0.25333333333333335</v>
      </c>
      <c r="AS24" s="17" t="s">
        <v>180</v>
      </c>
    </row>
    <row r="25" spans="1:45" s="25" customFormat="1" ht="133.5">
      <c r="A25" s="18">
        <v>4</v>
      </c>
      <c r="B25" s="17" t="s">
        <v>52</v>
      </c>
      <c r="C25" s="32" t="s">
        <v>142</v>
      </c>
      <c r="D25" s="36" t="s">
        <v>181</v>
      </c>
      <c r="E25" s="32" t="s">
        <v>182</v>
      </c>
      <c r="F25" s="32" t="s">
        <v>56</v>
      </c>
      <c r="G25" s="32" t="s">
        <v>183</v>
      </c>
      <c r="H25" s="32" t="s">
        <v>184</v>
      </c>
      <c r="I25" s="32" t="s">
        <v>147</v>
      </c>
      <c r="J25" s="59" t="s">
        <v>148</v>
      </c>
      <c r="K25" s="59" t="s">
        <v>185</v>
      </c>
      <c r="L25" s="42">
        <v>24</v>
      </c>
      <c r="M25" s="42">
        <v>39</v>
      </c>
      <c r="N25" s="42">
        <v>54</v>
      </c>
      <c r="O25" s="42">
        <v>40</v>
      </c>
      <c r="P25" s="41">
        <f t="shared" si="12"/>
        <v>157</v>
      </c>
      <c r="Q25" s="28" t="s">
        <v>62</v>
      </c>
      <c r="R25" s="32" t="s">
        <v>174</v>
      </c>
      <c r="S25" s="32" t="s">
        <v>175</v>
      </c>
      <c r="T25" s="32" t="s">
        <v>151</v>
      </c>
      <c r="U25" s="17" t="s">
        <v>152</v>
      </c>
      <c r="V25" s="67">
        <f t="shared" si="5"/>
        <v>24</v>
      </c>
      <c r="W25" s="67">
        <v>7</v>
      </c>
      <c r="X25" s="89">
        <f t="shared" si="6"/>
        <v>0.29166666666666669</v>
      </c>
      <c r="Y25" s="84" t="s">
        <v>186</v>
      </c>
      <c r="Z25" s="64" t="s">
        <v>154</v>
      </c>
      <c r="AA25" s="67">
        <f t="shared" si="1"/>
        <v>39</v>
      </c>
      <c r="AB25" s="95">
        <v>6</v>
      </c>
      <c r="AC25" s="94">
        <f t="shared" si="7"/>
        <v>0.15384615384615385</v>
      </c>
      <c r="AD25" s="17" t="s">
        <v>187</v>
      </c>
      <c r="AE25" s="17" t="s">
        <v>156</v>
      </c>
      <c r="AF25" s="67">
        <f t="shared" si="2"/>
        <v>54</v>
      </c>
      <c r="AG25" s="95">
        <v>1</v>
      </c>
      <c r="AH25" s="66">
        <f t="shared" si="8"/>
        <v>1.8518518518518517E-2</v>
      </c>
      <c r="AI25" s="17" t="s">
        <v>188</v>
      </c>
      <c r="AJ25" s="17" t="s">
        <v>189</v>
      </c>
      <c r="AK25" s="24">
        <f t="shared" si="3"/>
        <v>40</v>
      </c>
      <c r="AL25" s="17"/>
      <c r="AM25" s="88">
        <f t="shared" si="9"/>
        <v>0</v>
      </c>
      <c r="AN25" s="17"/>
      <c r="AO25" s="17"/>
      <c r="AP25" s="67">
        <f t="shared" si="4"/>
        <v>157</v>
      </c>
      <c r="AQ25" s="99">
        <f t="shared" si="11"/>
        <v>14</v>
      </c>
      <c r="AR25" s="66">
        <f t="shared" si="10"/>
        <v>8.9171974522292988E-2</v>
      </c>
      <c r="AS25" s="17" t="s">
        <v>190</v>
      </c>
    </row>
    <row r="26" spans="1:45" s="25" customFormat="1" ht="409.6">
      <c r="A26" s="18">
        <v>4</v>
      </c>
      <c r="B26" s="17" t="s">
        <v>52</v>
      </c>
      <c r="C26" s="32" t="s">
        <v>142</v>
      </c>
      <c r="D26" s="36" t="s">
        <v>191</v>
      </c>
      <c r="E26" s="32" t="s">
        <v>192</v>
      </c>
      <c r="F26" s="32" t="s">
        <v>56</v>
      </c>
      <c r="G26" s="32" t="s">
        <v>193</v>
      </c>
      <c r="H26" s="32" t="s">
        <v>194</v>
      </c>
      <c r="I26" s="32" t="s">
        <v>147</v>
      </c>
      <c r="J26" s="59" t="s">
        <v>148</v>
      </c>
      <c r="K26" s="59" t="s">
        <v>195</v>
      </c>
      <c r="L26" s="42">
        <v>113</v>
      </c>
      <c r="M26" s="42">
        <v>189</v>
      </c>
      <c r="N26" s="42">
        <v>189</v>
      </c>
      <c r="O26" s="42">
        <v>138</v>
      </c>
      <c r="P26" s="41">
        <f>SUM(L26:O26)</f>
        <v>629</v>
      </c>
      <c r="Q26" s="28" t="s">
        <v>62</v>
      </c>
      <c r="R26" s="32" t="s">
        <v>196</v>
      </c>
      <c r="S26" s="32" t="s">
        <v>197</v>
      </c>
      <c r="T26" s="32" t="s">
        <v>151</v>
      </c>
      <c r="U26" s="17" t="s">
        <v>152</v>
      </c>
      <c r="V26" s="67">
        <f t="shared" si="5"/>
        <v>113</v>
      </c>
      <c r="W26" s="67">
        <v>283</v>
      </c>
      <c r="X26" s="89">
        <f t="shared" si="6"/>
        <v>1</v>
      </c>
      <c r="Y26" s="84" t="s">
        <v>198</v>
      </c>
      <c r="Z26" s="64" t="s">
        <v>199</v>
      </c>
      <c r="AA26" s="67">
        <f t="shared" si="1"/>
        <v>189</v>
      </c>
      <c r="AB26" s="95">
        <v>257</v>
      </c>
      <c r="AC26" s="94">
        <f t="shared" si="7"/>
        <v>1</v>
      </c>
      <c r="AD26" s="17" t="s">
        <v>200</v>
      </c>
      <c r="AE26" s="17" t="s">
        <v>199</v>
      </c>
      <c r="AF26" s="67">
        <f t="shared" si="2"/>
        <v>189</v>
      </c>
      <c r="AG26" s="95">
        <v>212</v>
      </c>
      <c r="AH26" s="66">
        <f t="shared" si="8"/>
        <v>1</v>
      </c>
      <c r="AI26" s="102" t="s">
        <v>201</v>
      </c>
      <c r="AJ26" s="103" t="s">
        <v>199</v>
      </c>
      <c r="AK26" s="24">
        <f t="shared" si="3"/>
        <v>138</v>
      </c>
      <c r="AL26" s="17"/>
      <c r="AM26" s="88">
        <f t="shared" si="9"/>
        <v>0</v>
      </c>
      <c r="AN26" s="17"/>
      <c r="AO26" s="17"/>
      <c r="AP26" s="67">
        <f t="shared" si="4"/>
        <v>629</v>
      </c>
      <c r="AQ26" s="99">
        <f t="shared" si="11"/>
        <v>752</v>
      </c>
      <c r="AR26" s="66">
        <f t="shared" si="10"/>
        <v>1</v>
      </c>
      <c r="AS26" s="17" t="s">
        <v>141</v>
      </c>
    </row>
    <row r="27" spans="1:45" s="25" customFormat="1" ht="409.6">
      <c r="A27" s="18">
        <v>4</v>
      </c>
      <c r="B27" s="17" t="s">
        <v>52</v>
      </c>
      <c r="C27" s="32" t="s">
        <v>142</v>
      </c>
      <c r="D27" s="36" t="s">
        <v>202</v>
      </c>
      <c r="E27" s="32" t="s">
        <v>203</v>
      </c>
      <c r="F27" s="32" t="s">
        <v>56</v>
      </c>
      <c r="G27" s="32" t="s">
        <v>204</v>
      </c>
      <c r="H27" s="32" t="s">
        <v>205</v>
      </c>
      <c r="I27" s="32" t="s">
        <v>147</v>
      </c>
      <c r="J27" s="59" t="s">
        <v>148</v>
      </c>
      <c r="K27" s="59" t="s">
        <v>195</v>
      </c>
      <c r="L27" s="41">
        <v>64</v>
      </c>
      <c r="M27" s="41">
        <v>105</v>
      </c>
      <c r="N27" s="41">
        <v>105</v>
      </c>
      <c r="O27" s="41">
        <v>77</v>
      </c>
      <c r="P27" s="41">
        <f t="shared" si="12"/>
        <v>351</v>
      </c>
      <c r="Q27" s="28" t="s">
        <v>62</v>
      </c>
      <c r="R27" s="32" t="s">
        <v>206</v>
      </c>
      <c r="S27" s="32" t="s">
        <v>197</v>
      </c>
      <c r="T27" s="32" t="s">
        <v>151</v>
      </c>
      <c r="U27" s="17" t="s">
        <v>152</v>
      </c>
      <c r="V27" s="67">
        <f t="shared" si="5"/>
        <v>64</v>
      </c>
      <c r="W27" s="67">
        <v>73</v>
      </c>
      <c r="X27" s="89">
        <f t="shared" si="6"/>
        <v>1</v>
      </c>
      <c r="Y27" s="32" t="s">
        <v>207</v>
      </c>
      <c r="Z27" s="64" t="s">
        <v>208</v>
      </c>
      <c r="AA27" s="67">
        <f t="shared" si="1"/>
        <v>105</v>
      </c>
      <c r="AB27" s="95">
        <v>110</v>
      </c>
      <c r="AC27" s="94">
        <f t="shared" si="7"/>
        <v>1</v>
      </c>
      <c r="AD27" s="17" t="s">
        <v>209</v>
      </c>
      <c r="AE27" s="17" t="s">
        <v>208</v>
      </c>
      <c r="AF27" s="67">
        <f t="shared" si="2"/>
        <v>105</v>
      </c>
      <c r="AG27" s="95">
        <v>118</v>
      </c>
      <c r="AH27" s="66">
        <f>IFERROR(IF(AG27/AF27&gt;100%,100%,AG27/AF27),0)</f>
        <v>1</v>
      </c>
      <c r="AI27" s="102" t="s">
        <v>210</v>
      </c>
      <c r="AJ27" s="103" t="s">
        <v>208</v>
      </c>
      <c r="AK27" s="24">
        <f t="shared" si="3"/>
        <v>77</v>
      </c>
      <c r="AL27" s="17"/>
      <c r="AM27" s="88">
        <f>IFERROR(IF(AL27/AK27&gt;100%,100%,AL27/AK27),0)</f>
        <v>0</v>
      </c>
      <c r="AN27" s="17"/>
      <c r="AO27" s="17"/>
      <c r="AP27" s="67">
        <f t="shared" si="4"/>
        <v>351</v>
      </c>
      <c r="AQ27" s="99">
        <f t="shared" si="11"/>
        <v>301</v>
      </c>
      <c r="AR27" s="66">
        <f>IFERROR(IF(AQ27/AP27&gt;100%,100%,AQ27/AP27),0)</f>
        <v>0.85754985754985757</v>
      </c>
      <c r="AS27" s="17" t="s">
        <v>211</v>
      </c>
    </row>
    <row r="28" spans="1:45" s="25" customFormat="1" ht="232.5">
      <c r="A28" s="18">
        <v>4</v>
      </c>
      <c r="B28" s="17" t="s">
        <v>52</v>
      </c>
      <c r="C28" s="32" t="s">
        <v>142</v>
      </c>
      <c r="D28" s="36" t="s">
        <v>212</v>
      </c>
      <c r="E28" s="32" t="s">
        <v>213</v>
      </c>
      <c r="F28" s="32" t="s">
        <v>56</v>
      </c>
      <c r="G28" s="32" t="s">
        <v>214</v>
      </c>
      <c r="H28" s="32" t="s">
        <v>215</v>
      </c>
      <c r="I28" s="32" t="s">
        <v>147</v>
      </c>
      <c r="J28" s="59" t="s">
        <v>148</v>
      </c>
      <c r="K28" s="59" t="s">
        <v>195</v>
      </c>
      <c r="L28" s="41">
        <v>7</v>
      </c>
      <c r="M28" s="41">
        <v>12</v>
      </c>
      <c r="N28" s="41">
        <v>12</v>
      </c>
      <c r="O28" s="41">
        <v>11</v>
      </c>
      <c r="P28" s="41">
        <f t="shared" si="12"/>
        <v>42</v>
      </c>
      <c r="Q28" s="28" t="s">
        <v>62</v>
      </c>
      <c r="R28" s="32" t="s">
        <v>216</v>
      </c>
      <c r="S28" s="32" t="s">
        <v>197</v>
      </c>
      <c r="T28" s="32" t="s">
        <v>151</v>
      </c>
      <c r="U28" s="17" t="s">
        <v>152</v>
      </c>
      <c r="V28" s="67">
        <f t="shared" si="5"/>
        <v>7</v>
      </c>
      <c r="W28" s="67">
        <v>7</v>
      </c>
      <c r="X28" s="89">
        <f t="shared" si="6"/>
        <v>1</v>
      </c>
      <c r="Y28" s="32" t="s">
        <v>217</v>
      </c>
      <c r="Z28" s="64" t="s">
        <v>218</v>
      </c>
      <c r="AA28" s="67">
        <f t="shared" si="1"/>
        <v>12</v>
      </c>
      <c r="AB28" s="95">
        <v>12</v>
      </c>
      <c r="AC28" s="94">
        <f t="shared" si="7"/>
        <v>1</v>
      </c>
      <c r="AD28" s="17" t="s">
        <v>219</v>
      </c>
      <c r="AE28" s="17" t="s">
        <v>216</v>
      </c>
      <c r="AF28" s="67">
        <f t="shared" si="2"/>
        <v>12</v>
      </c>
      <c r="AG28" s="95">
        <v>18</v>
      </c>
      <c r="AH28" s="66">
        <f t="shared" si="8"/>
        <v>1</v>
      </c>
      <c r="AI28" s="102" t="s">
        <v>220</v>
      </c>
      <c r="AJ28" s="104" t="s">
        <v>216</v>
      </c>
      <c r="AK28" s="24">
        <f t="shared" si="3"/>
        <v>11</v>
      </c>
      <c r="AL28" s="17"/>
      <c r="AM28" s="88">
        <f t="shared" si="9"/>
        <v>0</v>
      </c>
      <c r="AN28" s="17"/>
      <c r="AO28" s="17"/>
      <c r="AP28" s="67">
        <f t="shared" si="4"/>
        <v>42</v>
      </c>
      <c r="AQ28" s="99">
        <f t="shared" si="11"/>
        <v>37</v>
      </c>
      <c r="AR28" s="66">
        <f t="shared" si="10"/>
        <v>0.88095238095238093</v>
      </c>
      <c r="AS28" s="17" t="s">
        <v>221</v>
      </c>
    </row>
    <row r="29" spans="1:45" s="25" customFormat="1" ht="409.6">
      <c r="A29" s="18">
        <v>4</v>
      </c>
      <c r="B29" s="17" t="s">
        <v>52</v>
      </c>
      <c r="C29" s="32" t="s">
        <v>142</v>
      </c>
      <c r="D29" s="36" t="s">
        <v>222</v>
      </c>
      <c r="E29" s="32" t="s">
        <v>223</v>
      </c>
      <c r="F29" s="32" t="s">
        <v>56</v>
      </c>
      <c r="G29" s="32" t="s">
        <v>224</v>
      </c>
      <c r="H29" s="32" t="s">
        <v>225</v>
      </c>
      <c r="I29" s="32" t="s">
        <v>147</v>
      </c>
      <c r="J29" s="59" t="s">
        <v>148</v>
      </c>
      <c r="K29" s="59" t="s">
        <v>195</v>
      </c>
      <c r="L29" s="41">
        <v>51</v>
      </c>
      <c r="M29" s="41">
        <v>84</v>
      </c>
      <c r="N29" s="41">
        <v>84</v>
      </c>
      <c r="O29" s="41">
        <v>61</v>
      </c>
      <c r="P29" s="41">
        <f t="shared" si="12"/>
        <v>280</v>
      </c>
      <c r="Q29" s="28" t="s">
        <v>62</v>
      </c>
      <c r="R29" s="32" t="s">
        <v>226</v>
      </c>
      <c r="S29" s="32" t="s">
        <v>197</v>
      </c>
      <c r="T29" s="32" t="s">
        <v>151</v>
      </c>
      <c r="U29" s="17" t="s">
        <v>152</v>
      </c>
      <c r="V29" s="67">
        <f t="shared" si="5"/>
        <v>51</v>
      </c>
      <c r="W29" s="67">
        <v>51</v>
      </c>
      <c r="X29" s="89">
        <f t="shared" si="6"/>
        <v>1</v>
      </c>
      <c r="Y29" s="32" t="s">
        <v>227</v>
      </c>
      <c r="Z29" s="64" t="s">
        <v>218</v>
      </c>
      <c r="AA29" s="67">
        <f t="shared" si="1"/>
        <v>84</v>
      </c>
      <c r="AB29" s="95">
        <v>68</v>
      </c>
      <c r="AC29" s="94">
        <f t="shared" si="7"/>
        <v>0.80952380952380953</v>
      </c>
      <c r="AD29" s="17" t="s">
        <v>228</v>
      </c>
      <c r="AE29" s="17" t="s">
        <v>226</v>
      </c>
      <c r="AF29" s="67">
        <f t="shared" si="2"/>
        <v>84</v>
      </c>
      <c r="AG29" s="95">
        <v>45</v>
      </c>
      <c r="AH29" s="66">
        <f t="shared" si="8"/>
        <v>0.5357142857142857</v>
      </c>
      <c r="AI29" s="102" t="s">
        <v>229</v>
      </c>
      <c r="AJ29" s="105" t="s">
        <v>226</v>
      </c>
      <c r="AK29" s="24">
        <f t="shared" si="3"/>
        <v>61</v>
      </c>
      <c r="AL29" s="17"/>
      <c r="AM29" s="88">
        <f t="shared" si="9"/>
        <v>0</v>
      </c>
      <c r="AN29" s="17"/>
      <c r="AO29" s="17"/>
      <c r="AP29" s="67">
        <f t="shared" si="4"/>
        <v>280</v>
      </c>
      <c r="AQ29" s="99">
        <f t="shared" si="11"/>
        <v>164</v>
      </c>
      <c r="AR29" s="66">
        <f t="shared" si="10"/>
        <v>0.58571428571428574</v>
      </c>
      <c r="AS29" s="17" t="s">
        <v>230</v>
      </c>
    </row>
    <row r="30" spans="1:45" s="83" customFormat="1" ht="21.75" customHeight="1">
      <c r="A30" s="77"/>
      <c r="B30" s="77"/>
      <c r="C30" s="77"/>
      <c r="D30" s="77"/>
      <c r="E30" s="78" t="s">
        <v>231</v>
      </c>
      <c r="F30" s="77"/>
      <c r="G30" s="77"/>
      <c r="H30" s="77"/>
      <c r="I30" s="77"/>
      <c r="J30" s="77"/>
      <c r="K30" s="77"/>
      <c r="L30" s="79"/>
      <c r="M30" s="79"/>
      <c r="N30" s="79"/>
      <c r="O30" s="79"/>
      <c r="P30" s="79"/>
      <c r="Q30" s="80"/>
      <c r="R30" s="77"/>
      <c r="S30" s="77"/>
      <c r="T30" s="77"/>
      <c r="U30" s="77"/>
      <c r="V30" s="81"/>
      <c r="W30" s="81"/>
      <c r="X30" s="82">
        <f>AVERAGE(X16:X29)*80%</f>
        <v>0.62697289912528609</v>
      </c>
      <c r="Y30" s="81"/>
      <c r="Z30" s="81"/>
      <c r="AA30" s="79"/>
      <c r="AB30" s="79"/>
      <c r="AC30" s="96">
        <f>AVERAGE(AC15:AC29)*80%</f>
        <v>0.67001084249084253</v>
      </c>
      <c r="AD30" s="81"/>
      <c r="AE30" s="81"/>
      <c r="AF30" s="79"/>
      <c r="AG30" s="79"/>
      <c r="AH30" s="96">
        <f>AVERAGE(AH15:AH29)*80%</f>
        <v>0.60170543379641428</v>
      </c>
      <c r="AI30" s="81"/>
      <c r="AJ30" s="81"/>
      <c r="AK30" s="81"/>
      <c r="AL30" s="81"/>
      <c r="AM30" s="81">
        <f>AVERAGE(AM15:AM29)*80%</f>
        <v>0</v>
      </c>
      <c r="AN30" s="77"/>
      <c r="AO30" s="77"/>
      <c r="AP30" s="79"/>
      <c r="AQ30" s="79"/>
      <c r="AR30" s="82">
        <f>AVERAGE(AR15:AR29)*80%</f>
        <v>0.50023324179265716</v>
      </c>
      <c r="AS30" s="77"/>
    </row>
    <row r="31" spans="1:45" s="25" customFormat="1" ht="182.25">
      <c r="A31" s="27">
        <v>3</v>
      </c>
      <c r="B31" s="23" t="s">
        <v>73</v>
      </c>
      <c r="C31" s="23" t="s">
        <v>232</v>
      </c>
      <c r="D31" s="27" t="s">
        <v>233</v>
      </c>
      <c r="E31" s="23" t="s">
        <v>234</v>
      </c>
      <c r="F31" s="23" t="s">
        <v>235</v>
      </c>
      <c r="G31" s="23" t="s">
        <v>236</v>
      </c>
      <c r="H31" s="23" t="s">
        <v>237</v>
      </c>
      <c r="I31" s="23" t="s">
        <v>238</v>
      </c>
      <c r="J31" s="60" t="s">
        <v>122</v>
      </c>
      <c r="K31" s="60" t="s">
        <v>239</v>
      </c>
      <c r="L31" s="43" t="s">
        <v>240</v>
      </c>
      <c r="M31" s="44">
        <v>0.8</v>
      </c>
      <c r="N31" s="43" t="s">
        <v>240</v>
      </c>
      <c r="O31" s="44">
        <v>0.8</v>
      </c>
      <c r="P31" s="44">
        <v>0.8</v>
      </c>
      <c r="Q31" s="27" t="s">
        <v>62</v>
      </c>
      <c r="R31" s="23" t="s">
        <v>241</v>
      </c>
      <c r="S31" s="23" t="s">
        <v>242</v>
      </c>
      <c r="T31" s="23" t="s">
        <v>243</v>
      </c>
      <c r="U31" s="23" t="s">
        <v>244</v>
      </c>
      <c r="V31" s="68">
        <v>0</v>
      </c>
      <c r="W31" s="92">
        <v>0</v>
      </c>
      <c r="X31" s="90">
        <f>IFERROR(IF(W31/V31&gt;100%,100%,W31/V31),0)</f>
        <v>0</v>
      </c>
      <c r="Y31" s="68" t="s">
        <v>67</v>
      </c>
      <c r="Z31" s="68" t="s">
        <v>67</v>
      </c>
      <c r="AA31" s="47">
        <f>M31</f>
        <v>0.8</v>
      </c>
      <c r="AB31" s="69">
        <v>0.98</v>
      </c>
      <c r="AC31" s="72">
        <f>IFERROR(IF(AB31/AA31&gt;100%,100%,AB31/AA31),0)</f>
        <v>1</v>
      </c>
      <c r="AD31" s="23" t="s">
        <v>245</v>
      </c>
      <c r="AE31" s="23" t="s">
        <v>246</v>
      </c>
      <c r="AF31" s="47">
        <v>0</v>
      </c>
      <c r="AG31" s="69">
        <v>0</v>
      </c>
      <c r="AH31" s="106">
        <f>IFERROR(IF(AG31/AF31&gt;100%,100%,AG31/AF31),0)</f>
        <v>0</v>
      </c>
      <c r="AI31" s="23" t="s">
        <v>247</v>
      </c>
      <c r="AJ31" s="23" t="s">
        <v>247</v>
      </c>
      <c r="AK31" s="68">
        <f>O31</f>
        <v>0.8</v>
      </c>
      <c r="AL31" s="23"/>
      <c r="AM31" s="90">
        <f>IFERROR(IF(AL31/AK31&gt;100%,100%,AL31/AK31),0)</f>
        <v>0</v>
      </c>
      <c r="AN31" s="23"/>
      <c r="AO31" s="23"/>
      <c r="AP31" s="49">
        <f>P31</f>
        <v>0.8</v>
      </c>
      <c r="AQ31" s="73">
        <f>IFERROR(AVERAGE(AB31,AL31)*0.5,0)</f>
        <v>0.49</v>
      </c>
      <c r="AR31" s="72">
        <f>IFERROR(IF(AQ31/AP31&gt;100%,100%,AQ31/AP31),0)</f>
        <v>0.61249999999999993</v>
      </c>
      <c r="AS31" s="33" t="s">
        <v>248</v>
      </c>
    </row>
    <row r="32" spans="1:45" s="25" customFormat="1" ht="216">
      <c r="A32" s="27">
        <v>5</v>
      </c>
      <c r="B32" s="23" t="s">
        <v>249</v>
      </c>
      <c r="C32" s="23" t="s">
        <v>250</v>
      </c>
      <c r="D32" s="27" t="s">
        <v>251</v>
      </c>
      <c r="E32" s="33" t="s">
        <v>252</v>
      </c>
      <c r="F32" s="33" t="s">
        <v>235</v>
      </c>
      <c r="G32" s="33" t="s">
        <v>253</v>
      </c>
      <c r="H32" s="33" t="s">
        <v>254</v>
      </c>
      <c r="I32" s="33" t="s">
        <v>255</v>
      </c>
      <c r="J32" s="61" t="s">
        <v>256</v>
      </c>
      <c r="K32" s="61" t="s">
        <v>253</v>
      </c>
      <c r="L32" s="45" t="s">
        <v>247</v>
      </c>
      <c r="M32" s="46">
        <v>1</v>
      </c>
      <c r="N32" s="46">
        <v>1</v>
      </c>
      <c r="O32" s="47">
        <v>1</v>
      </c>
      <c r="P32" s="47">
        <v>1</v>
      </c>
      <c r="Q32" s="27" t="s">
        <v>257</v>
      </c>
      <c r="R32" s="33" t="s">
        <v>258</v>
      </c>
      <c r="S32" s="33" t="s">
        <v>259</v>
      </c>
      <c r="T32" s="34" t="s">
        <v>260</v>
      </c>
      <c r="U32" s="35" t="s">
        <v>261</v>
      </c>
      <c r="V32" s="68">
        <v>0</v>
      </c>
      <c r="W32" s="92">
        <v>0</v>
      </c>
      <c r="X32" s="90">
        <f>IFERROR(IF(W32/V32&gt;100%,100%,W32/V32),0)</f>
        <v>0</v>
      </c>
      <c r="Y32" s="68" t="s">
        <v>67</v>
      </c>
      <c r="Z32" s="68" t="s">
        <v>67</v>
      </c>
      <c r="AA32" s="47">
        <f>M32</f>
        <v>1</v>
      </c>
      <c r="AB32" s="69">
        <v>1</v>
      </c>
      <c r="AC32" s="72">
        <f t="shared" ref="AC32:AC37" si="13">IFERROR(IF(AB32/AA32&gt;100%,100%,AB32/AA32),0)</f>
        <v>1</v>
      </c>
      <c r="AD32" s="23" t="s">
        <v>262</v>
      </c>
      <c r="AE32" s="23" t="s">
        <v>263</v>
      </c>
      <c r="AF32" s="47">
        <f>N32</f>
        <v>1</v>
      </c>
      <c r="AG32" s="69">
        <v>1</v>
      </c>
      <c r="AH32" s="106">
        <f t="shared" ref="AH32:AH36" si="14">IFERROR(IF(AG32/AF32&gt;100%,100%,AG32/AF32),0)</f>
        <v>1</v>
      </c>
      <c r="AI32" s="23" t="s">
        <v>264</v>
      </c>
      <c r="AJ32" s="23" t="s">
        <v>265</v>
      </c>
      <c r="AK32" s="92">
        <f>O32</f>
        <v>1</v>
      </c>
      <c r="AL32" s="23"/>
      <c r="AM32" s="90">
        <f t="shared" ref="AM32:AM36" si="15">IFERROR(IF(AL32/AK32&gt;100%,100%,AL32/AK32),0)</f>
        <v>0</v>
      </c>
      <c r="AN32" s="23"/>
      <c r="AO32" s="23"/>
      <c r="AP32" s="49">
        <f>P32</f>
        <v>1</v>
      </c>
      <c r="AQ32" s="73">
        <f>IFERROR(AVERAGE(AB32,AG32,AL32)*0.67,0)</f>
        <v>0.67</v>
      </c>
      <c r="AR32" s="72">
        <f t="shared" ref="AR32:AR37" si="16">IFERROR(IF(AQ32/AP32&gt;100%,100%,AQ32/AP32),0)</f>
        <v>0.67</v>
      </c>
      <c r="AS32" s="33" t="s">
        <v>266</v>
      </c>
    </row>
    <row r="33" spans="1:45" s="25" customFormat="1" ht="117">
      <c r="A33" s="27">
        <v>3</v>
      </c>
      <c r="B33" s="23" t="s">
        <v>73</v>
      </c>
      <c r="C33" s="23" t="s">
        <v>232</v>
      </c>
      <c r="D33" s="27" t="s">
        <v>267</v>
      </c>
      <c r="E33" s="23" t="s">
        <v>268</v>
      </c>
      <c r="F33" s="23" t="s">
        <v>235</v>
      </c>
      <c r="G33" s="23" t="s">
        <v>269</v>
      </c>
      <c r="H33" s="23" t="s">
        <v>270</v>
      </c>
      <c r="I33" s="27" t="s">
        <v>271</v>
      </c>
      <c r="J33" s="62" t="s">
        <v>148</v>
      </c>
      <c r="K33" s="61" t="s">
        <v>269</v>
      </c>
      <c r="L33" s="48">
        <v>0</v>
      </c>
      <c r="M33" s="48">
        <v>1</v>
      </c>
      <c r="N33" s="48">
        <v>0</v>
      </c>
      <c r="O33" s="48">
        <v>1</v>
      </c>
      <c r="P33" s="48">
        <v>2</v>
      </c>
      <c r="Q33" s="27" t="s">
        <v>62</v>
      </c>
      <c r="R33" s="33" t="s">
        <v>272</v>
      </c>
      <c r="S33" s="33" t="s">
        <v>272</v>
      </c>
      <c r="T33" s="33" t="s">
        <v>243</v>
      </c>
      <c r="U33" s="33" t="s">
        <v>243</v>
      </c>
      <c r="V33" s="68">
        <v>0</v>
      </c>
      <c r="W33" s="92">
        <v>0</v>
      </c>
      <c r="X33" s="90">
        <f>IFERROR(IF(W33/V33&gt;100%,100%,W33/V33),0)</f>
        <v>0</v>
      </c>
      <c r="Y33" s="68" t="s">
        <v>67</v>
      </c>
      <c r="Z33" s="68" t="s">
        <v>67</v>
      </c>
      <c r="AA33" s="93">
        <f>M33</f>
        <v>1</v>
      </c>
      <c r="AB33" s="63">
        <v>1</v>
      </c>
      <c r="AC33" s="72">
        <f t="shared" si="13"/>
        <v>1</v>
      </c>
      <c r="AD33" s="23" t="s">
        <v>273</v>
      </c>
      <c r="AE33" s="23" t="s">
        <v>274</v>
      </c>
      <c r="AF33" s="93">
        <f>N33</f>
        <v>0</v>
      </c>
      <c r="AG33" s="107">
        <v>0</v>
      </c>
      <c r="AH33" s="106">
        <f t="shared" si="14"/>
        <v>0</v>
      </c>
      <c r="AI33" s="23" t="s">
        <v>247</v>
      </c>
      <c r="AJ33" s="23" t="s">
        <v>247</v>
      </c>
      <c r="AK33" s="92">
        <f t="shared" ref="AK33:AK35" si="17">O33</f>
        <v>1</v>
      </c>
      <c r="AL33" s="23"/>
      <c r="AM33" s="90">
        <f t="shared" si="15"/>
        <v>0</v>
      </c>
      <c r="AN33" s="23"/>
      <c r="AO33" s="23"/>
      <c r="AP33" s="63">
        <f>P33</f>
        <v>2</v>
      </c>
      <c r="AQ33" s="107">
        <f>IFERROR(AB33+AL33,0)</f>
        <v>1</v>
      </c>
      <c r="AR33" s="72">
        <f t="shared" si="16"/>
        <v>0.5</v>
      </c>
      <c r="AS33" s="33" t="s">
        <v>275</v>
      </c>
    </row>
    <row r="34" spans="1:45" s="25" customFormat="1" ht="150">
      <c r="A34" s="27">
        <v>3</v>
      </c>
      <c r="B34" s="23" t="s">
        <v>73</v>
      </c>
      <c r="C34" s="23" t="s">
        <v>276</v>
      </c>
      <c r="D34" s="27" t="s">
        <v>277</v>
      </c>
      <c r="E34" s="33" t="s">
        <v>278</v>
      </c>
      <c r="F34" s="33" t="s">
        <v>235</v>
      </c>
      <c r="G34" s="33" t="s">
        <v>279</v>
      </c>
      <c r="H34" s="33" t="s">
        <v>280</v>
      </c>
      <c r="I34" s="33" t="s">
        <v>281</v>
      </c>
      <c r="J34" s="61" t="s">
        <v>148</v>
      </c>
      <c r="K34" s="61" t="s">
        <v>282</v>
      </c>
      <c r="L34" s="49">
        <v>1</v>
      </c>
      <c r="M34" s="49">
        <v>0</v>
      </c>
      <c r="N34" s="49">
        <v>0</v>
      </c>
      <c r="O34" s="49">
        <v>0</v>
      </c>
      <c r="P34" s="49">
        <v>1</v>
      </c>
      <c r="Q34" s="27" t="s">
        <v>62</v>
      </c>
      <c r="R34" s="33" t="s">
        <v>283</v>
      </c>
      <c r="S34" s="33" t="s">
        <v>284</v>
      </c>
      <c r="T34" s="33" t="s">
        <v>243</v>
      </c>
      <c r="U34" s="33" t="s">
        <v>285</v>
      </c>
      <c r="V34" s="49">
        <v>1</v>
      </c>
      <c r="W34" s="69">
        <f>5/5</f>
        <v>1</v>
      </c>
      <c r="X34" s="90">
        <f>IFERROR(IF(W34/V34&gt;100%,100%,W34/V34),0)</f>
        <v>1</v>
      </c>
      <c r="Y34" s="23" t="s">
        <v>286</v>
      </c>
      <c r="Z34" s="23" t="s">
        <v>287</v>
      </c>
      <c r="AA34" s="93">
        <f>M34</f>
        <v>0</v>
      </c>
      <c r="AB34" s="69">
        <v>0</v>
      </c>
      <c r="AC34" s="72">
        <f t="shared" si="13"/>
        <v>0</v>
      </c>
      <c r="AD34" s="23" t="s">
        <v>288</v>
      </c>
      <c r="AE34" s="23" t="s">
        <v>289</v>
      </c>
      <c r="AF34" s="47">
        <f>M34</f>
        <v>0</v>
      </c>
      <c r="AG34" s="69">
        <v>0</v>
      </c>
      <c r="AH34" s="106">
        <f t="shared" si="14"/>
        <v>0</v>
      </c>
      <c r="AI34" s="23" t="s">
        <v>247</v>
      </c>
      <c r="AJ34" s="23" t="s">
        <v>247</v>
      </c>
      <c r="AK34" s="92">
        <f t="shared" si="17"/>
        <v>0</v>
      </c>
      <c r="AL34" s="23"/>
      <c r="AM34" s="90">
        <f>IFERROR(IF(AL34/AK34&gt;100%,100%,AL34/AK34),0)</f>
        <v>0</v>
      </c>
      <c r="AN34" s="23"/>
      <c r="AO34" s="23"/>
      <c r="AP34" s="47">
        <v>1</v>
      </c>
      <c r="AQ34" s="69">
        <f>IFERROR(W34+AB34+AG34+AL34,0)</f>
        <v>1</v>
      </c>
      <c r="AR34" s="72">
        <f t="shared" si="16"/>
        <v>1</v>
      </c>
      <c r="AS34" s="33" t="s">
        <v>290</v>
      </c>
    </row>
    <row r="35" spans="1:45" s="25" customFormat="1" ht="182.25">
      <c r="A35" s="27">
        <v>3</v>
      </c>
      <c r="B35" s="23" t="s">
        <v>73</v>
      </c>
      <c r="C35" s="23" t="s">
        <v>276</v>
      </c>
      <c r="D35" s="27" t="s">
        <v>291</v>
      </c>
      <c r="E35" s="33" t="s">
        <v>292</v>
      </c>
      <c r="F35" s="33" t="s">
        <v>235</v>
      </c>
      <c r="G35" s="33" t="s">
        <v>293</v>
      </c>
      <c r="H35" s="33" t="s">
        <v>294</v>
      </c>
      <c r="I35" s="33" t="s">
        <v>135</v>
      </c>
      <c r="J35" s="61" t="s">
        <v>122</v>
      </c>
      <c r="K35" s="61" t="s">
        <v>293</v>
      </c>
      <c r="L35" s="49">
        <v>1</v>
      </c>
      <c r="M35" s="49">
        <v>1</v>
      </c>
      <c r="N35" s="49">
        <v>1</v>
      </c>
      <c r="O35" s="49">
        <v>1</v>
      </c>
      <c r="P35" s="49">
        <v>1</v>
      </c>
      <c r="Q35" s="27" t="s">
        <v>295</v>
      </c>
      <c r="R35" s="33" t="s">
        <v>296</v>
      </c>
      <c r="S35" s="33" t="s">
        <v>297</v>
      </c>
      <c r="T35" s="33" t="s">
        <v>243</v>
      </c>
      <c r="U35" s="33" t="s">
        <v>285</v>
      </c>
      <c r="V35" s="49">
        <f>L35</f>
        <v>1</v>
      </c>
      <c r="W35" s="69">
        <f>59/75</f>
        <v>0.78666666666666663</v>
      </c>
      <c r="X35" s="90">
        <f>IFERROR(IF(W35/V35&gt;100%,100%,W35/V35),0)</f>
        <v>0.78666666666666663</v>
      </c>
      <c r="Y35" s="23" t="s">
        <v>298</v>
      </c>
      <c r="Z35" s="23" t="s">
        <v>287</v>
      </c>
      <c r="AA35" s="93">
        <f>M35</f>
        <v>1</v>
      </c>
      <c r="AB35" s="69">
        <v>0.87</v>
      </c>
      <c r="AC35" s="72">
        <f t="shared" si="13"/>
        <v>0.87</v>
      </c>
      <c r="AD35" s="23" t="s">
        <v>299</v>
      </c>
      <c r="AE35" s="23" t="s">
        <v>289</v>
      </c>
      <c r="AF35" s="47">
        <f>M35</f>
        <v>1</v>
      </c>
      <c r="AG35" s="69">
        <f>107/110</f>
        <v>0.97272727272727277</v>
      </c>
      <c r="AH35" s="106">
        <f>IFERROR(IF(AG35/AF35&gt;100%,100%,AG35/AF35),0)</f>
        <v>0.97272727272727277</v>
      </c>
      <c r="AI35" s="23" t="s">
        <v>300</v>
      </c>
      <c r="AJ35" s="23" t="s">
        <v>301</v>
      </c>
      <c r="AK35" s="92">
        <f>O35</f>
        <v>1</v>
      </c>
      <c r="AL35" s="23"/>
      <c r="AM35" s="90">
        <f t="shared" si="15"/>
        <v>0</v>
      </c>
      <c r="AN35" s="23"/>
      <c r="AO35" s="23"/>
      <c r="AP35" s="49">
        <f>P35</f>
        <v>1</v>
      </c>
      <c r="AQ35" s="73">
        <f>IFERROR(AVERAGE(W35,AB35,AG35,AL35)*0.75,0)</f>
        <v>0.65734848484848485</v>
      </c>
      <c r="AR35" s="72">
        <f>IFERROR(IF(AQ35/AP35&gt;100%,100%,AQ35/AP35),0)</f>
        <v>0.65734848484848485</v>
      </c>
      <c r="AS35" s="33" t="s">
        <v>302</v>
      </c>
    </row>
    <row r="36" spans="1:45" s="25" customFormat="1" ht="117">
      <c r="A36" s="27">
        <v>3</v>
      </c>
      <c r="B36" s="23" t="s">
        <v>73</v>
      </c>
      <c r="C36" s="23" t="s">
        <v>303</v>
      </c>
      <c r="D36" s="27" t="s">
        <v>304</v>
      </c>
      <c r="E36" s="23" t="s">
        <v>305</v>
      </c>
      <c r="F36" s="33" t="s">
        <v>235</v>
      </c>
      <c r="G36" s="23" t="s">
        <v>306</v>
      </c>
      <c r="H36" s="23" t="s">
        <v>307</v>
      </c>
      <c r="I36" s="23" t="s">
        <v>308</v>
      </c>
      <c r="J36" s="62" t="s">
        <v>148</v>
      </c>
      <c r="K36" s="61" t="s">
        <v>306</v>
      </c>
      <c r="L36" s="50">
        <v>0</v>
      </c>
      <c r="M36" s="50">
        <v>1</v>
      </c>
      <c r="N36" s="50">
        <v>0</v>
      </c>
      <c r="O36" s="50">
        <v>0</v>
      </c>
      <c r="P36" s="51">
        <v>1</v>
      </c>
      <c r="Q36" s="27" t="s">
        <v>62</v>
      </c>
      <c r="R36" s="23" t="s">
        <v>306</v>
      </c>
      <c r="S36" s="23" t="s">
        <v>309</v>
      </c>
      <c r="T36" s="23" t="s">
        <v>243</v>
      </c>
      <c r="U36" s="23" t="s">
        <v>310</v>
      </c>
      <c r="V36" s="68">
        <v>0</v>
      </c>
      <c r="W36" s="92">
        <v>0</v>
      </c>
      <c r="X36" s="90">
        <f>IFERROR(IF(W36/V36&gt;100%,100%,W36/V36),0)</f>
        <v>0</v>
      </c>
      <c r="Y36" s="68" t="s">
        <v>67</v>
      </c>
      <c r="Z36" s="68" t="s">
        <v>67</v>
      </c>
      <c r="AA36" s="93">
        <f>M36</f>
        <v>1</v>
      </c>
      <c r="AB36" s="63">
        <v>1</v>
      </c>
      <c r="AC36" s="72">
        <f t="shared" si="13"/>
        <v>1</v>
      </c>
      <c r="AD36" s="23" t="s">
        <v>311</v>
      </c>
      <c r="AE36" s="23" t="s">
        <v>312</v>
      </c>
      <c r="AF36" s="93">
        <f>N36</f>
        <v>0</v>
      </c>
      <c r="AG36" s="107">
        <v>0</v>
      </c>
      <c r="AH36" s="106">
        <f t="shared" si="14"/>
        <v>0</v>
      </c>
      <c r="AI36" s="23" t="s">
        <v>247</v>
      </c>
      <c r="AJ36" s="23" t="s">
        <v>247</v>
      </c>
      <c r="AK36" s="92">
        <f t="shared" ref="AK36:AK37" si="18">O36</f>
        <v>0</v>
      </c>
      <c r="AL36" s="23"/>
      <c r="AM36" s="90">
        <f t="shared" si="15"/>
        <v>0</v>
      </c>
      <c r="AN36" s="23"/>
      <c r="AO36" s="23"/>
      <c r="AP36" s="63">
        <f>P36</f>
        <v>1</v>
      </c>
      <c r="AQ36" s="69">
        <f>IFERROR(W36+AB36+AG36+AL36,0)</f>
        <v>1</v>
      </c>
      <c r="AR36" s="72">
        <f t="shared" si="16"/>
        <v>1</v>
      </c>
      <c r="AS36" s="33" t="s">
        <v>290</v>
      </c>
    </row>
    <row r="37" spans="1:45" s="25" customFormat="1" ht="150">
      <c r="A37" s="27">
        <v>3</v>
      </c>
      <c r="B37" s="23" t="s">
        <v>73</v>
      </c>
      <c r="C37" s="23" t="s">
        <v>303</v>
      </c>
      <c r="D37" s="27" t="s">
        <v>313</v>
      </c>
      <c r="E37" s="23" t="s">
        <v>314</v>
      </c>
      <c r="F37" s="33" t="s">
        <v>235</v>
      </c>
      <c r="G37" s="23" t="s">
        <v>315</v>
      </c>
      <c r="H37" s="23" t="s">
        <v>316</v>
      </c>
      <c r="I37" s="23" t="s">
        <v>308</v>
      </c>
      <c r="J37" s="62" t="s">
        <v>148</v>
      </c>
      <c r="K37" s="61" t="s">
        <v>315</v>
      </c>
      <c r="L37" s="51">
        <v>0</v>
      </c>
      <c r="M37" s="51">
        <v>0</v>
      </c>
      <c r="N37" s="51">
        <v>0</v>
      </c>
      <c r="O37" s="51">
        <v>1</v>
      </c>
      <c r="P37" s="51">
        <v>1</v>
      </c>
      <c r="Q37" s="27" t="s">
        <v>62</v>
      </c>
      <c r="R37" s="23" t="s">
        <v>317</v>
      </c>
      <c r="S37" s="23" t="s">
        <v>318</v>
      </c>
      <c r="T37" s="23" t="s">
        <v>243</v>
      </c>
      <c r="U37" s="23" t="s">
        <v>310</v>
      </c>
      <c r="V37" s="68">
        <v>0</v>
      </c>
      <c r="W37" s="92">
        <v>0</v>
      </c>
      <c r="X37" s="90">
        <f>IFERROR(IF(W37/V37&gt;100%,100%,W37/V37),0)</f>
        <v>0</v>
      </c>
      <c r="Y37" s="68" t="s">
        <v>67</v>
      </c>
      <c r="Z37" s="68" t="s">
        <v>67</v>
      </c>
      <c r="AA37" s="93">
        <f>M37</f>
        <v>0</v>
      </c>
      <c r="AB37" s="47">
        <v>0</v>
      </c>
      <c r="AC37" s="72">
        <f t="shared" si="13"/>
        <v>0</v>
      </c>
      <c r="AD37" s="23" t="s">
        <v>288</v>
      </c>
      <c r="AE37" s="23" t="s">
        <v>319</v>
      </c>
      <c r="AF37" s="93">
        <f>N37</f>
        <v>0</v>
      </c>
      <c r="AG37" s="107">
        <v>0</v>
      </c>
      <c r="AH37" s="106">
        <f>IFERROR(IF(AG37/AF37&gt;100%,100%,AG37/AF37),0)</f>
        <v>0</v>
      </c>
      <c r="AI37" s="23" t="s">
        <v>247</v>
      </c>
      <c r="AJ37" s="23" t="s">
        <v>247</v>
      </c>
      <c r="AK37" s="92">
        <f t="shared" si="18"/>
        <v>1</v>
      </c>
      <c r="AL37" s="23"/>
      <c r="AM37" s="90">
        <f>IFERROR(IF(AL37/AK37&gt;100%,100%,AL37/AK37),0)</f>
        <v>0</v>
      </c>
      <c r="AN37" s="23"/>
      <c r="AO37" s="23"/>
      <c r="AP37" s="63">
        <f>P37</f>
        <v>1</v>
      </c>
      <c r="AQ37" s="69">
        <f>IFERROR(W37+AB37+AG37+AL37,0)</f>
        <v>0</v>
      </c>
      <c r="AR37" s="72">
        <f t="shared" si="16"/>
        <v>0</v>
      </c>
      <c r="AS37" s="33" t="s">
        <v>320</v>
      </c>
    </row>
    <row r="38" spans="1:45" s="5" customFormat="1" ht="17.25">
      <c r="A38" s="10"/>
      <c r="B38" s="10"/>
      <c r="C38" s="10"/>
      <c r="D38" s="10"/>
      <c r="E38" s="11" t="s">
        <v>321</v>
      </c>
      <c r="F38" s="11"/>
      <c r="G38" s="11"/>
      <c r="H38" s="11"/>
      <c r="I38" s="11"/>
      <c r="J38" s="11"/>
      <c r="K38" s="11"/>
      <c r="L38" s="14"/>
      <c r="M38" s="14"/>
      <c r="N38" s="14"/>
      <c r="O38" s="14"/>
      <c r="P38" s="14"/>
      <c r="Q38" s="54"/>
      <c r="R38" s="10"/>
      <c r="S38" s="10"/>
      <c r="T38" s="10"/>
      <c r="U38" s="10"/>
      <c r="V38" s="12"/>
      <c r="W38" s="12"/>
      <c r="X38" s="70">
        <f>AVERAGE(X34,X35)*20%</f>
        <v>0.17866666666666667</v>
      </c>
      <c r="Y38" s="10"/>
      <c r="Z38" s="10"/>
      <c r="AA38" s="14"/>
      <c r="AB38" s="14"/>
      <c r="AC38" s="97">
        <f>AVERAGE(AC31,AC32,AC33,AC35,AC36)*20%</f>
        <v>0.1948</v>
      </c>
      <c r="AD38" s="10"/>
      <c r="AE38" s="10"/>
      <c r="AF38" s="14"/>
      <c r="AG38" s="14"/>
      <c r="AH38" s="97">
        <f>AVERAGE(AH32,AH35)*20%</f>
        <v>0.19727272727272727</v>
      </c>
      <c r="AI38" s="10"/>
      <c r="AJ38" s="10"/>
      <c r="AK38" s="12"/>
      <c r="AL38" s="12"/>
      <c r="AM38" s="13">
        <f>AVERAGE(AM31:AM37)*20%</f>
        <v>0</v>
      </c>
      <c r="AN38" s="10"/>
      <c r="AO38" s="10"/>
      <c r="AP38" s="14"/>
      <c r="AQ38" s="14"/>
      <c r="AR38" s="70">
        <f>AVERAGE(AR31,AR32,AR33,AR34,AR35,AR36)*20%</f>
        <v>0.14799494949494948</v>
      </c>
      <c r="AS38" s="10"/>
    </row>
    <row r="39" spans="1:45" s="9" customFormat="1" ht="20.25">
      <c r="A39" s="6"/>
      <c r="B39" s="6"/>
      <c r="C39" s="6"/>
      <c r="D39" s="6"/>
      <c r="E39" s="7" t="s">
        <v>322</v>
      </c>
      <c r="F39" s="6"/>
      <c r="G39" s="6"/>
      <c r="H39" s="6"/>
      <c r="I39" s="6"/>
      <c r="J39" s="6"/>
      <c r="K39" s="6"/>
      <c r="L39" s="15"/>
      <c r="M39" s="15"/>
      <c r="N39" s="15"/>
      <c r="O39" s="15"/>
      <c r="P39" s="15"/>
      <c r="Q39" s="55"/>
      <c r="R39" s="6"/>
      <c r="S39" s="6"/>
      <c r="T39" s="6"/>
      <c r="U39" s="6"/>
      <c r="V39" s="8"/>
      <c r="W39" s="8"/>
      <c r="X39" s="74">
        <f>X30+X38</f>
        <v>0.80563956579195273</v>
      </c>
      <c r="Y39" s="6"/>
      <c r="Z39" s="6"/>
      <c r="AA39" s="15"/>
      <c r="AB39" s="15"/>
      <c r="AC39" s="98">
        <f>AC30+AC38</f>
        <v>0.8648108424908425</v>
      </c>
      <c r="AD39" s="6"/>
      <c r="AE39" s="6"/>
      <c r="AF39" s="15"/>
      <c r="AG39" s="15"/>
      <c r="AH39" s="98">
        <f>AH30+AH38</f>
        <v>0.79897816106914155</v>
      </c>
      <c r="AI39" s="6"/>
      <c r="AJ39" s="6"/>
      <c r="AK39" s="8"/>
      <c r="AL39" s="8"/>
      <c r="AM39" s="74">
        <f>AM30+AM38</f>
        <v>0</v>
      </c>
      <c r="AN39" s="6"/>
      <c r="AO39" s="6"/>
      <c r="AP39" s="15"/>
      <c r="AQ39" s="15"/>
      <c r="AR39" s="74">
        <f>AR30+AR38</f>
        <v>0.64822819128760667</v>
      </c>
      <c r="AS39" s="6"/>
    </row>
  </sheetData>
  <mergeCells count="20">
    <mergeCell ref="R12:U13"/>
    <mergeCell ref="F4:K4"/>
    <mergeCell ref="H5:K5"/>
    <mergeCell ref="H6:K6"/>
    <mergeCell ref="H7:K7"/>
    <mergeCell ref="H8:K8"/>
    <mergeCell ref="H10:K10"/>
    <mergeCell ref="A12:B13"/>
    <mergeCell ref="C12:C14"/>
    <mergeCell ref="A1:K1"/>
    <mergeCell ref="L1:P1"/>
    <mergeCell ref="D12:F13"/>
    <mergeCell ref="G12:Q13"/>
    <mergeCell ref="A2:K2"/>
    <mergeCell ref="H9:K9"/>
    <mergeCell ref="V12:Z13"/>
    <mergeCell ref="AA12:AE13"/>
    <mergeCell ref="AF12:AJ13"/>
    <mergeCell ref="AK12:AO13"/>
    <mergeCell ref="AP12:AS13"/>
  </mergeCells>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42578125" bestFit="1" customWidth="1"/>
  </cols>
  <sheetData>
    <row r="1" spans="1:1">
      <c r="A1" t="s">
        <v>31</v>
      </c>
    </row>
    <row r="2" spans="1:1">
      <c r="A2" t="s">
        <v>56</v>
      </c>
    </row>
    <row r="3" spans="1:1">
      <c r="A3" t="s">
        <v>132</v>
      </c>
    </row>
    <row r="4" spans="1:1">
      <c r="A4"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6FE31F52-893C-4AAE-AB4A-AC0BE48FABC3}"/>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