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F0489E9B-37CB-41C0-A5A6-4CD4DA640C5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2" i="1" l="1"/>
  <c r="AC22" i="1"/>
  <c r="AC30" i="1"/>
  <c r="AR30" i="1"/>
  <c r="AQ23" i="1"/>
  <c r="AB19" i="1"/>
  <c r="AQ29" i="1"/>
  <c r="AQ28" i="1"/>
  <c r="AQ27" i="1"/>
  <c r="AQ26" i="1"/>
  <c r="AQ25" i="1"/>
  <c r="AQ24" i="1"/>
  <c r="AQ21" i="1"/>
  <c r="AQ20" i="1"/>
  <c r="AQ19" i="1"/>
  <c r="AQ18" i="1"/>
  <c r="AQ17" i="1"/>
  <c r="AQ16" i="1"/>
  <c r="AM30" i="1"/>
  <c r="AH30" i="1"/>
  <c r="X30" i="1"/>
  <c r="AM22" i="1"/>
  <c r="AH22" i="1"/>
  <c r="X22" i="1"/>
  <c r="AR27" i="1"/>
  <c r="AR24" i="1"/>
  <c r="AR21" i="1"/>
  <c r="AR20" i="1"/>
  <c r="AR19" i="1"/>
  <c r="AR18" i="1"/>
  <c r="AR16" i="1"/>
  <c r="AM29" i="1"/>
  <c r="AM28" i="1"/>
  <c r="AM27" i="1"/>
  <c r="AM26" i="1"/>
  <c r="AM25" i="1"/>
  <c r="AM24" i="1"/>
  <c r="AM23" i="1"/>
  <c r="AM21" i="1"/>
  <c r="AM20" i="1"/>
  <c r="AM19" i="1"/>
  <c r="AM18" i="1"/>
  <c r="AM17" i="1"/>
  <c r="AM16" i="1"/>
  <c r="AM15" i="1"/>
  <c r="AH29" i="1"/>
  <c r="AH28" i="1"/>
  <c r="AH27" i="1"/>
  <c r="AH26" i="1"/>
  <c r="AH25" i="1"/>
  <c r="AH24" i="1"/>
  <c r="AH23" i="1"/>
  <c r="AH21" i="1"/>
  <c r="AH20" i="1"/>
  <c r="AH19" i="1"/>
  <c r="AH18" i="1"/>
  <c r="AH17" i="1"/>
  <c r="AH16" i="1"/>
  <c r="AH15" i="1"/>
  <c r="AC29" i="1"/>
  <c r="AC28" i="1"/>
  <c r="AC27" i="1"/>
  <c r="AC26" i="1"/>
  <c r="AC25" i="1"/>
  <c r="AC24" i="1"/>
  <c r="AC23" i="1"/>
  <c r="AC21" i="1"/>
  <c r="AC20" i="1"/>
  <c r="AC19" i="1"/>
  <c r="AC18" i="1"/>
  <c r="AC17" i="1"/>
  <c r="AC16" i="1"/>
  <c r="AC15" i="1"/>
  <c r="X29" i="1"/>
  <c r="X28" i="1"/>
  <c r="X27" i="1"/>
  <c r="X26" i="1"/>
  <c r="X25" i="1"/>
  <c r="X24" i="1"/>
  <c r="X23" i="1"/>
  <c r="X21" i="1"/>
  <c r="X20" i="1"/>
  <c r="X19" i="1"/>
  <c r="X18" i="1"/>
  <c r="X17" i="1"/>
  <c r="X16" i="1"/>
  <c r="X15" i="1"/>
  <c r="AK28" i="1"/>
  <c r="AK27" i="1"/>
  <c r="AF27" i="1"/>
  <c r="AF28" i="1"/>
  <c r="AA28" i="1"/>
  <c r="AA27" i="1"/>
  <c r="AR23" i="1"/>
  <c r="AR29" i="1"/>
  <c r="AR28" i="1"/>
  <c r="AR25" i="1"/>
  <c r="AR17" i="1"/>
  <c r="AQ15" i="1"/>
  <c r="AR15" i="1" s="1"/>
  <c r="AP27" i="1"/>
  <c r="W26" i="1"/>
  <c r="AR26" i="1" s="1"/>
  <c r="AP28" i="1"/>
  <c r="AA21" i="1"/>
  <c r="AF21" i="1"/>
  <c r="AK21" i="1"/>
  <c r="AP21" i="1"/>
  <c r="V21" i="1"/>
  <c r="V16" i="1"/>
  <c r="AA16" i="1"/>
  <c r="AF16" i="1"/>
  <c r="AK16" i="1"/>
  <c r="AP16" i="1"/>
  <c r="V17" i="1"/>
  <c r="AA17" i="1"/>
  <c r="AF17" i="1"/>
  <c r="AK17" i="1"/>
  <c r="AP17" i="1"/>
  <c r="V18" i="1"/>
  <c r="AA18" i="1"/>
  <c r="AF18" i="1"/>
  <c r="AK18" i="1"/>
  <c r="AP18" i="1"/>
  <c r="V19" i="1"/>
  <c r="AA19" i="1"/>
  <c r="AF19" i="1"/>
  <c r="AK19" i="1"/>
  <c r="AP19" i="1"/>
  <c r="V20" i="1"/>
  <c r="AA20" i="1"/>
  <c r="AF20" i="1"/>
  <c r="AK20" i="1"/>
  <c r="AP20" i="1"/>
  <c r="V28" i="1"/>
  <c r="V27" i="1"/>
  <c r="V15" i="1" l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W42" i="4" s="1"/>
  <c r="AP23" i="1"/>
  <c r="AP15" i="1"/>
  <c r="AK15" i="1"/>
  <c r="AK23" i="1"/>
  <c r="AP29" i="1"/>
  <c r="AP26" i="1"/>
  <c r="AP25" i="1"/>
  <c r="AP24" i="1"/>
  <c r="AK29" i="1"/>
  <c r="AK26" i="1"/>
  <c r="AK25" i="1"/>
  <c r="AK24" i="1"/>
  <c r="AF29" i="1"/>
  <c r="AF26" i="1"/>
  <c r="AF25" i="1"/>
  <c r="AF24" i="1"/>
  <c r="AF23" i="1"/>
  <c r="AF15" i="1"/>
  <c r="AA29" i="1"/>
  <c r="AA26" i="1"/>
  <c r="AA25" i="1"/>
  <c r="AA24" i="1"/>
  <c r="AA23" i="1"/>
  <c r="AA15" i="1"/>
  <c r="V29" i="1"/>
  <c r="V26" i="1"/>
  <c r="V25" i="1"/>
  <c r="V24" i="1"/>
  <c r="V23" i="1"/>
  <c r="AR31" i="1" l="1"/>
  <c r="AB42" i="4"/>
  <c r="X31" i="1"/>
  <c r="AQ42" i="4"/>
  <c r="AH31" i="1"/>
  <c r="AC31" i="1" l="1"/>
  <c r="AM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tc={B37A08AE-D78F-415A-BF67-DD0BE578ECF0}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4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4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4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4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2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W24" authorId="2" shapeId="0" xr:uid="{B37A08AE-D78F-415A-BF67-DD0BE578ECF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 meta debe ser programada conforme con lo establecido en el cronograma de actualización documental</t>
      </text>
    </comment>
    <comment ref="D30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<sst xmlns="http://schemas.openxmlformats.org/spreadsheetml/2006/main" count="496" uniqueCount="250">
  <si>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</si>
  <si>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</si>
  <si>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</si>
  <si>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</si>
  <si>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</si>
  <si>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</si>
  <si>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</si>
  <si>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</si>
  <si>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</si>
  <si>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</si>
  <si>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</si>
  <si>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</si>
  <si>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</si>
  <si>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</si>
  <si>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</si>
  <si>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</si>
  <si>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</si>
  <si>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</si>
  <si>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</si>
  <si>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</si>
  <si>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</si>
  <si>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</si>
  <si>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</si>
  <si>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</si>
  <si>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</si>
  <si>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</si>
  <si>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</si>
  <si>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</si>
  <si>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</si>
  <si>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</si>
  <si>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</si>
  <si>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</si>
  <si>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</si>
  <si>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</si>
  <si>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</si>
  <si>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</si>
  <si>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</si>
  <si>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</si>
  <si>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</si>
  <si>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</si>
  <si>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SERVICIO ATENCION A LA CIUDADANIA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</si>
  <si>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</si>
  <si>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</si>
  <si>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SERVICIO DE ATENCION A LA CIUDADANIA (SGI)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</si>
  <si>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</si>
  <si>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</si>
  <si>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</si>
  <si>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116039</t>
    </r>
  </si>
  <si>
    <t>07 de marzo de 2025</t>
  </si>
  <si>
    <t>Se realiza ajuste en la programacion de la meta MT2 debido a  modificacion del cronograma de actualizacion  documental  solicitado por parte de  la Analista del proceso Angela Cabeza de la OAP  Caso HOLA No 129821</t>
  </si>
  <si>
    <t>16 de abril de 2025</t>
  </si>
  <si>
    <t>Para el primer trimestre de la vigencia 2025, el Plan de Gestión del proceso Servicio de Atencion a la Ciudadania  SAC   alcanzó un nivel de desempeño del 99,82% y 43,00% acumulado para la vigencia.</t>
  </si>
  <si>
    <t>26 de mayo de 2025</t>
  </si>
  <si>
    <t>Se realiza ajuste teniendo en cuenta el memorando de alcance  Radicado No. 20254600193883 Fecha: 23-05-2025 de la Oficina de Atencion a la Ciudadania sobre la meta transversal No MT4 y MT5, del Plan de Gestión de la Oficina de Atencion a la Ciudadania alcanzó un nivel de desempeño del 99,91% y del 43,02% acumulado para la vigencia</t>
  </si>
  <si>
    <t>16 de julio de 2025</t>
  </si>
  <si>
    <t>Para el II trimestre de la vigencia 2025, el Plan de Gestión del proceso Servicio de Atencion a la Ciudadania  SAC   alcanzó un nivel de desempeño del  95,01% y 55,01%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</si>
  <si>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</si>
  <si>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</si>
  <si>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</si>
  <si>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</si>
  <si>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</si>
  <si>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</si>
  <si>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</si>
  <si>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</si>
  <si>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</si>
  <si>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Efectuar la entrega a los titulares o devolución a las entidades emisoras del 90% de los documentos de identificación extraviados que cumplen con el tiempo de custodia definidos en el procedimiento.</t>
  </si>
  <si>
    <t>Gestión</t>
  </si>
  <si>
    <t>Porcentaje de entrega o devolución de Documentos Extraviados</t>
  </si>
  <si>
    <t>(Número  total de documentos entregados o devueltos en 2.025 / Número total de documentos registrados en el aplicativo SIDE-BIZAGI que cumplen con el tiempo de custodia) * 100</t>
  </si>
  <si>
    <t>Cantidad de documentos registrados en el aplicativo SIDE-BIZAGI con corte al 1 de enero de 2025.</t>
  </si>
  <si>
    <t>Creciente</t>
  </si>
  <si>
    <t>Porcentaje  de entrega o devolución de documentos extraviados</t>
  </si>
  <si>
    <t>Eficacia</t>
  </si>
  <si>
    <t>Política 7. Servicio al Ciudadano</t>
  </si>
  <si>
    <t>8037- Implementación de acciones orientadas a la gestión pública efectiva y transparente en la Secretaria Distrital de Gobierno de Bogotá D.C.</t>
  </si>
  <si>
    <t>Consolidado de seguimiento a la gestión del Banco de Documentos extraviados</t>
  </si>
  <si>
    <t>Reporte aplicativo SIDE-BIZAGI</t>
  </si>
  <si>
    <t>Subsecretaría de Gestión Institucional - Servicio a la Ciudadanía</t>
  </si>
  <si>
    <t>Para el cuarto primer trimestre del 2.025 se hizo entrega de 3.105 documentos extraviados, de los cuales 3,041 fueron devueltos a las entidades originadoras y 64 entregados al titular. Lo anterior,  frente al total de documentos registrados en el aplicativo SIDE-BIZAGI que cumplieron con el tiempo de custodia descrito en el instructivo. Con lo anterior se logró el 48% de porcentaje acumulado de  devolución de los documentos extraviados, lo que permite concluir que se superó en un 38% la meta programada para el trimestre evaluado.</t>
  </si>
  <si>
    <t>Consolidado actas de entrega de documentos a titulares, oficios de devolución a entidades generadores y oficios de recepción de documentos.</t>
  </si>
  <si>
    <t>Para el segundo trimestre del 2.025 se hizo entrega de 4.200 documentos extraviados, de los cuales 4.116 fueron devueltos a las entidades originadoras y 84 entregados al titular. Lo anterior,  frente al total de documentos registrados en el aplicativo SIDE-BIZAGI que cumplieron con el tiempo de custodia descrito en el instructivo. Como consecuencia, se logró el 67% de porcentaje acumulado de  devolución de los documentos extraviados, lo que permite concluir que se superó en un 37% la meta programada para el trimestre evaluado.</t>
  </si>
  <si>
    <t>Se alcanzó un avance de 74,44% sobre el programado de la vigencia.</t>
  </si>
  <si>
    <t>Realizar cuatro (4) seguimientos a los puntos presenciales de Atención a la Ciudadanía (Nivel Central, Alcaldías Locales, Red CADE), para la verificación del cumplimiento de los criterios del formato "Monitoreo a la calidad del servicio - Alcaldías locales" del Plan de Acción de la Política Pública Distrital de Servicio a la Ciudadanía, así como del cumplimiento de Accesibilidad a Medios Físicos NTC 6047 de 2013 y la normaividada vigente, al igual, la implementación de la Política Pública de Atención a la Ciudadanía.</t>
  </si>
  <si>
    <t>Seguimiento a los puntos de atención a la ciudadanía para la verificación del cumplimiento de criterios.</t>
  </si>
  <si>
    <t>Número de seguimientos realizados a los puntos de atención a la ciudadanía</t>
  </si>
  <si>
    <t>4 visitas de seguimiento a los puntos de atención realizada en la vigencia 2024.</t>
  </si>
  <si>
    <t>Suma</t>
  </si>
  <si>
    <t>Acta de visitas realizadas.</t>
  </si>
  <si>
    <t>Formatos de verificación de  "Monitoreo a la calidad del servicio - Alcaldías locales" del plan de acción de la Política Pública Distrital de Servicio a la Ciudadanía, así como del cumplimiento de Accesibilidad a Medios Fisicos NTC 6047 de 2013 y la normaividada vigente, al igual, la implementación de la Política Pública de Atención a la Ciudadanía.</t>
  </si>
  <si>
    <t>Se realiza visita de seguimiento por parte de la oficina de Servicio de Atención a la Ciudadanía,  a los 28 puntos de atención presencial: (1) nivel central, veinte (20) Alcaldías Locales, Siete (7) SuperCADES, para verificar el cumplimiento de accesibilidad a medios físicos de conformidad a la NTC 6047 de 2013.</t>
  </si>
  <si>
    <t>Actas de visita y seguimiento al cumplimiento de las condiciones de la NTC 6047 de 2013 de accesibilidad a medios físicos.</t>
  </si>
  <si>
    <t>Se realiza visita de seguimiento por parte de la oficina de Servicio de Atención a la Ciudadanía,  a los 28 puntos de atención presencial: (1) nivel central, veinte (20) Alcaldías Locales, Siete (7) SuperCADES, para verificar el cumplimiento de accesibilidad a medios físicos de conformidad a la NTC 6047 de 2013 y la implementación de la Política Pública de Atención a la Ciudadanía. Al igual, se realiza una (1) nueva visita a lo localidad de suba en el marco de los ajustes razonables que se efectúan en la planta física del punto, para un total de (29) visitas.</t>
  </si>
  <si>
    <t>Se alcanzó un avance de 50,00% sobre el programado de la vigencia.</t>
  </si>
  <si>
    <t>Realizar un (1) evento para la exaltación y desarrollo de las habilidades y capacidades de las personas  con discapacidad  que permita fortalecer el impacto e incidencia de la Estrategia Gobierno Sin Límites.</t>
  </si>
  <si>
    <t>Evento de disminución de barreras</t>
  </si>
  <si>
    <t>Número de eventos de disminución de barreras realizados</t>
  </si>
  <si>
    <t>1 Evento de desarrollo de habilidades y capacidades realizada en la vigencia 2024.</t>
  </si>
  <si>
    <t>Número</t>
  </si>
  <si>
    <t>Actas de reuniones adelantadas en cada trimestre para la organización del evento, registros fotográficos, grabaciones de reuniones virtuales, archivos y anexos generales relacionados con el evento.</t>
  </si>
  <si>
    <t>Informes, reportes, planes y demás registros de información pertinentes al asunto.</t>
  </si>
  <si>
    <t>No Programada</t>
  </si>
  <si>
    <t xml:space="preserve">Meta no programada para el periodo </t>
  </si>
  <si>
    <t>Se alcanzó un avance de 0,00% sobre el programado de la vigencia.
Meta no programada para los trimestres I ni II de 2025.</t>
  </si>
  <si>
    <t>Realizar cuatro (4) ferias itinerantes de servicios enfocadas en la atención a la ciudadanía con enfoque diferencial, preferencial e incluyente en el territorio en el marco de la estrategia "Gobierno al Territorio".</t>
  </si>
  <si>
    <t>Ferias itinerantes de servicios</t>
  </si>
  <si>
    <t>Número de ferias itinerantes de servicios realizadas</t>
  </si>
  <si>
    <t>4 ferias realizadas en la vigencia 2024.</t>
  </si>
  <si>
    <t>Actas de asistencia y registro fotográfico de cada feria desarrollada</t>
  </si>
  <si>
    <t>Se llevó a cabo la primer feria itinerante durante el primer trimestre del 2025 , con un enfoque diferencial, preferencial e incluyente, en compañía de Alcaldías Locales de la zona, entidades distritales y entidades privadas cuyo objetivo fue brindar servicios alternos a la comunidad y hacer extensiva a ella la oferta institucional de la Secretaría Distrital de Gobierno, incluyendo otras entidades del distrito, actores locales y comunitarios entre otros. Esta feria se desarrolló el día 29 de marzo en la plazoleta del centro comercial El Ensueño, localidad de Ciudad Bolivar.</t>
  </si>
  <si>
    <t>Acta de los servicios prestados y los ciudadanos beneficiados, incluye planilla de asistencia, piezas publicitarias y registros fotográficos.</t>
  </si>
  <si>
    <t>Se llevó a cabo feria itinerante "Gobierno al Territorio" durante el segundo trimestre del 2025, con un enfoque diferencial, preferencial e incluyente, en compañía de Alcaldías Locales de la zona, entidades distritales y entidades privadas cuyo objetivo es brindar servicios alternos a la comunidad y hacer extensiva a ella la oferta institucional de la Secretaría Distrital de Gobierno, incluyendo otras entidades del distrito, entidades nacionales, entidades privadas,  actores locales y comunitarios entre otros.  La feria en mención se desarrolló el día 14 de junio en el Parque Rincón Amberes ubicado en la Cra. 93# 128C - 10 localidad de Suba.</t>
  </si>
  <si>
    <t>5</t>
  </si>
  <si>
    <t>Adelantar el seguimiento al 100% de las peticiones ciudadanas registradas, recibidas e ingresadas por el aplicativo Bogotá Te Escucha.</t>
  </si>
  <si>
    <t>Porcentaje de seguimiento a las peticiones  ciudadanas registradas, recibidas e ingresadas por el aplicativo Bogotá Te Escucha.</t>
  </si>
  <si>
    <t>(Número total de peticiones con seguimiento / Número  total de peticiones registradas, recibidas e ingresadas) x 100%</t>
  </si>
  <si>
    <t>Saldo de peticiones pendientes registradas, recibidas e ingresadas con seguimiento adelantado en el periodo a analizar con corte al 1 de enero de 2025.</t>
  </si>
  <si>
    <t>Constante</t>
  </si>
  <si>
    <t>Porcentaje</t>
  </si>
  <si>
    <t>Consolidado de seguimientos efectuados a las peticiones registradas, recibidas e ingresadas por el aplicativo Bogotá Te Escucha.</t>
  </si>
  <si>
    <t>Aplicativo de Gestión Documental ORFEO</t>
  </si>
  <si>
    <t xml:space="preserve">En el primer trimestre del 2025, se efectuó el seguimiento al 100% de las peticiones ciudadanas de cada una de las 24 dependencias de nivel central y las 20 alcaldías locales. Como resultado de este seguimiento se recibieron/registraron 23.134 peticiones, y se gestionaron 17.248, logrando un porcentaje de descongestión del 74% de las peticiones registradas, recibidas e ingresadas. 
Los mecanismos de seguimiento tuvieron por objetivo actuar de manera preventiva cuando estaba por finalizar el plazo de respuesta de la solicitud, y de manera correctiva en los casos en que se superó el tiempo de respuesta establecido por la ley. 
</t>
  </si>
  <si>
    <t>Reportes Semanales seguimiento a peticiones por Alcaldías Locales y Dependencias de Nivel Central.</t>
  </si>
  <si>
    <t xml:space="preserve">En el segundo trimestre de la vigencia 2025, se efectuó el seguimiento al 100% de las peticiones ciudadanas de cada una de las 24 dependencias de nivel central y las 20 Alcaldías Locales. Como resultado de este seguimiento se recibieron/registraron 17.719 peticiones, y se gestionaron 16.950, logrando un porcentaje de descongestión del 96% de las peticiones registradas, recibidas e ingresadas. 
Los mecanismos de seguimiento tuvieron por objetivo actuar de manera preventiva cuando estaba por finalizar el plazo de respuesta de la solicitud, y de manera correctiva en los casos en que se superó el tiempo de respuesta establecido por la ley. </t>
  </si>
  <si>
    <t>6</t>
  </si>
  <si>
    <t>Realizar un (1) reporte mensual a la Oficina Asesora de Planeación de la cantidad de peticiones registradas y clasificadas como sugerencias.</t>
  </si>
  <si>
    <t>Reporte mensual de peticiones registradas y clasificadas como Sugerencias.</t>
  </si>
  <si>
    <t>Número de reportes mensuales de peticiones registradas y clasificadas como sugerencias enviados a la OAP</t>
  </si>
  <si>
    <t>N/A</t>
  </si>
  <si>
    <t>Reporte de peticiones clasificadas como sugerencias.</t>
  </si>
  <si>
    <t>Reporte PQRS Oficina de Servicio Atención a la Ciudadanía y/o Reporte PQRS Secretaria General</t>
  </si>
  <si>
    <t>En el primer trimestre del 2025, se enviaron 3 reportes de peticiones clasificadas como sugerencias a la Oficina Asesora de Planeación, indicando que la cantidad de peticiones recibidas con esta tipología fue de cero.</t>
  </si>
  <si>
    <t>Reporte PQRS Oficina de Servicio Atención a la Ciudadanía y/o Reporte PQRS Secretaria General y Soporte de Correos remitidos a la OAP.</t>
  </si>
  <si>
    <t>En el segundo trimestre del 2025, se enviaron 2 reportes de peticiones clasificadas como sugerencias a la Oficina Asesora de Planeación, indicando que, la cantidad de peticiones recibidas con esta tipología fue de 2, una recibida en el mes de mayo y otra en el mes de junio.</t>
  </si>
  <si>
    <t>Se alcanzó un avance de 41,67% sobre el programado de la vigencia.</t>
  </si>
  <si>
    <t>Elaborar  doce (12) reportes preventivos mensuales que den cuenta de la cantidad de peticiones vencidas y pendientes de respuesta en las dependencias del nivel central y local de la entidad.</t>
  </si>
  <si>
    <t>Retadora (mejora)</t>
  </si>
  <si>
    <t>Reportes mensuales de peticiones vencidas y pendientes de respuesta.</t>
  </si>
  <si>
    <t>Número de reportes preventivos mensuales proyectados y enviados que den cuenta de las peticiones  vencidas y pendientes de respuesta en las dependencias del nivel central y local de la entidad</t>
  </si>
  <si>
    <t>52 reportes realizados en la vigencia 2024.</t>
  </si>
  <si>
    <t>Reportes semanales enviados por correo que den cuenta de la cantidad de peticiones vencidas y pendientes de respuesta en las dependencias del nivel central y local de la entidad.</t>
  </si>
  <si>
    <t>En el primer trimestre de 2025, se realizaron reportes y alertas preventivas semanales a las dependencias de la Secretaría Distrital de Gobierno, informando la cantidad de peticiones en términos y vencidas. Cabe aclarar que, cada reporte semanal se compone de reportes a promotores de la mejora, alertas de peticiones vencidas y pendientes de respuesta y correos de información preventiva. Por tanto, durante las 13 semanas del trimestre se remitieron 32 reportes los cuales se ven discriminados por fecha de remisión</t>
  </si>
  <si>
    <t>Reporte PQRS Oficina de Servicio Atención a la Ciudadanía y/o Reporte PQRS Secretaria General, correos de alertas e información preventiva remitidos a Alcaldías Locales y Dependencias del Nivel Central.</t>
  </si>
  <si>
    <t>En el segundo trimestre de la vigencia 2025, se realizaron reportes y alertas preventivas diarias a las dependencias de la Secretaría Distrital de Gobierno, informando la cantidad de peticiones en términos y vencidas. Por tanto, durante las 13 semanas del trimestre se consolidaron  3 carpetas de cada uno de los meses con   12 archivos que contienen 25   correos, respondiendo al proceso dinámico de las PQRS ciudadanas en la entidad.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</si>
  <si>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</si>
  <si>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</si>
  <si>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</si>
  <si>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</si>
  <si>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</si>
  <si>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</si>
  <si>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</si>
  <si>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</si>
  <si>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</si>
  <si>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</si>
  <si>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</si>
  <si>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</si>
  <si>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</si>
  <si>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</si>
  <si>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Atención al Ciudadano: Calificación 69%
Reporte consumo de papel: Información al día con corte a 30 de mayo de 2025.
Impresiones: Presenta un aumento del 132,4 % en comparación con el periodo enero-mayo 2024.
Participación en actividades: 
Circular 26 : de 32 personas de la dependencia participaron 17 personas.
Economía circular:de 32 personas de la dependencia participo 1 persona.
Semana ambiental: de 32 personas de la dependencia participaron 0 personas.
Campaña puesto a puesto: reciben puntuación máxima por su participación 
Adopta tu punto ecológico: En las inspecciones efectuados el 06 de mayo y 13 de junio se identificó mezcla en tres de tres contenedores.
Socialización Sistema de Gestión Ambiental: de 32 personas de la dependencia participaron 20 personas, representan el 63% de participación.
Indicadores de agua y energía: De acuerdo con reporte con corte a 30 de mayo de 2025 presentado en Comité Institucional de Gestión y Desempeño se van cumpliendo las meta de consumo de agua 1m3 y energía 38 kw/h</t>
  </si>
  <si>
    <t>Reporte realizado por la OAP - Gestión Ambiental el día 07-07-2025 a traves de correo electrónico.</t>
  </si>
  <si>
    <t>Se alcanzó un avance de 43,13%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</si>
  <si>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</si>
  <si>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</si>
  <si>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</si>
  <si>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</si>
  <si>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</si>
  <si>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 xml:space="preserve">Suma 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</si>
  <si>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</si>
  <si>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</si>
  <si>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</si>
  <si>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</si>
  <si>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</si>
  <si>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el proceso dio cumplimiento a la meta programada para el periodo</t>
  </si>
  <si>
    <t xml:space="preserve">Reporte de </t>
  </si>
  <si>
    <t>Se cumplio al 100% con la programación de los documentos a actualizar de acuerdo a la programación trimestral.</t>
  </si>
  <si>
    <t>Reporte realizado por la OAP - Gestión por Procesos el día 03-07-2025 a traves de correo electrónico.</t>
  </si>
  <si>
    <t>Se alcanzó un avance de 43,00%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</si>
  <si>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</si>
  <si>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</si>
  <si>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</si>
  <si>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</si>
  <si>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</si>
  <si>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</si>
  <si>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 xml:space="preserve">Se realizó jornada de capacitación o entrenamiento por parte de los promotores de mejora sobre el Sistema de Gestión y/o los procesos, dirigida al personal de planta y contratistas para el fortalecimiento del Modelo Integrado de Planeación y Gestión. </t>
  </si>
  <si>
    <t>Listado de asistencia.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</si>
  <si>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</si>
  <si>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</si>
  <si>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</si>
  <si>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</si>
  <si>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</si>
  <si>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</si>
  <si>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</si>
  <si>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</si>
  <si>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El proceso dio cumplimiento a la meta programada para el periodo dando respuesta a 139 requerimientos de los 139 instaurados </t>
  </si>
  <si>
    <t>Segun  eporte Sistema Distrital de Gestión de Peticiones Ciudadanas - Bogotá te  EscuchaRadicado No. 20254600138593
Fecha: 07-04-2025</t>
  </si>
  <si>
    <t>Se alcanzó un avance de 100,00%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</si>
  <si>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</si>
  <si>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</si>
  <si>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</si>
  <si>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</si>
  <si>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</si>
  <si>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</si>
  <si>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</si>
  <si>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 xml:space="preserve">El proceso dio respuesta a 6809 requerimientos ciudadanos de los 6897 insturados durante el periodo  </t>
  </si>
  <si>
    <t>Segun  eporte Sistema Distrital de Gestión de Peticiones Ciudadanas - Bogotá te  EscuchaRadicado No. 20254600138593 
Fecha: 07-04-2026  y Radicado No. 20254600193883</t>
  </si>
  <si>
    <t>Se gestionó oportunamente 6690 de 6690 solicitudes de registradas.</t>
  </si>
  <si>
    <t>Reporte realizado por la SGI-SAC el día 08-07-2024 a traves de memorando 20254600258433.</t>
  </si>
  <si>
    <t>Se alcanzó un avance de 49,68% sobre el programado de la vigencia.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</si>
  <si>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</si>
  <si>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</si>
  <si>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</si>
  <si>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</si>
  <si>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</si>
  <si>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</si>
  <si>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</si>
  <si>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 xml:space="preserve">Entregaron la matriz de activos y tiene el visto bueno del jefe. Corresponde a la Subsecretaría de Gestión Institucional.
</t>
  </si>
  <si>
    <t>Reporte realizado por la DTI el día 02-07-2024 a traves de memorando 20254400249683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</si>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</sst>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  <font>
      <sz val="11"/>
      <color rgb="FF0070C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64" fontId="1" fillId="0" borderId="1" xfId="1" applyNumberFormat="1" applyFont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right" wrapText="1"/>
    </xf>
    <xf numFmtId="165" fontId="1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" fontId="1" fillId="9" borderId="1" xfId="0" applyNumberFormat="1" applyFont="1" applyFill="1" applyBorder="1" applyAlignment="1">
      <alignment horizontal="right" vertical="center" wrapText="1"/>
    </xf>
    <xf numFmtId="9" fontId="1" fillId="0" borderId="1" xfId="1" applyFont="1" applyFill="1" applyBorder="1" applyAlignment="1">
      <alignment horizontal="right" vertical="center" wrapText="1"/>
    </xf>
    <xf numFmtId="9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9" fontId="4" fillId="9" borderId="1" xfId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9" fontId="4" fillId="9" borderId="1" xfId="0" applyNumberFormat="1" applyFont="1" applyFill="1" applyBorder="1" applyAlignment="1">
      <alignment horizontal="right" vertical="center" wrapText="1"/>
    </xf>
    <xf numFmtId="9" fontId="1" fillId="9" borderId="1" xfId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justify" vertical="center" wrapText="1"/>
    </xf>
    <xf numFmtId="0" fontId="1" fillId="9" borderId="4" xfId="0" applyFont="1" applyFill="1" applyBorder="1" applyAlignment="1">
      <alignment horizontal="justify" vertical="center" wrapText="1"/>
    </xf>
    <xf numFmtId="0" fontId="1" fillId="9" borderId="3" xfId="0" applyFont="1" applyFill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CD4BB7E1-05E1-42FE-908C-3DAA9B14D804}" userId="f71585992275b3c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4" dT="2024-11-05T20:04:30.42" personId="{CD4BB7E1-05E1-42FE-908C-3DAA9B14D804}" id="{B37A08AE-D78F-415A-BF67-DD0BE578ECF0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 t="s">
        <v>1</v>
      </c>
      <c r="N1" s="97"/>
      <c r="O1" s="97"/>
      <c r="P1" s="97"/>
      <c r="Q1" s="97"/>
    </row>
    <row r="2" spans="1:44" s="43" customFormat="1" ht="23.45" customHeight="1">
      <c r="A2" s="98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100" t="s">
        <v>3</v>
      </c>
      <c r="B4" s="100"/>
      <c r="C4" s="100"/>
      <c r="D4" s="100"/>
      <c r="E4" s="47"/>
      <c r="F4" s="47"/>
      <c r="G4" s="47"/>
      <c r="H4" s="101"/>
      <c r="I4" s="101"/>
      <c r="J4" s="101"/>
      <c r="K4" s="101"/>
      <c r="L4" s="102"/>
    </row>
    <row r="5" spans="1:44" s="41" customFormat="1" ht="15" customHeight="1">
      <c r="A5" s="100"/>
      <c r="B5" s="100"/>
      <c r="C5" s="100"/>
      <c r="D5" s="100"/>
      <c r="E5" s="2"/>
      <c r="F5" s="2"/>
      <c r="G5" s="2"/>
      <c r="H5" s="2" t="s">
        <v>4</v>
      </c>
      <c r="I5" s="103" t="s">
        <v>5</v>
      </c>
      <c r="J5" s="101"/>
      <c r="K5" s="101"/>
      <c r="L5" s="102"/>
    </row>
    <row r="6" spans="1:44" s="41" customFormat="1">
      <c r="A6" s="100"/>
      <c r="B6" s="100"/>
      <c r="C6" s="100"/>
      <c r="D6" s="100"/>
      <c r="E6" s="2"/>
      <c r="F6" s="2"/>
      <c r="G6" s="2"/>
      <c r="H6" s="44"/>
      <c r="I6" s="104" t="s">
        <v>6</v>
      </c>
      <c r="J6" s="104"/>
      <c r="K6" s="104"/>
      <c r="L6" s="104"/>
    </row>
    <row r="7" spans="1:44" s="41" customFormat="1">
      <c r="A7" s="100"/>
      <c r="B7" s="100"/>
      <c r="C7" s="100"/>
      <c r="D7" s="100"/>
      <c r="E7" s="2"/>
      <c r="F7" s="2"/>
      <c r="G7" s="2"/>
      <c r="H7" s="44"/>
      <c r="I7" s="104"/>
      <c r="J7" s="104"/>
      <c r="K7" s="104"/>
      <c r="L7" s="104"/>
    </row>
    <row r="8" spans="1:44" s="41" customFormat="1">
      <c r="A8" s="100"/>
      <c r="B8" s="100"/>
      <c r="C8" s="100"/>
      <c r="D8" s="100"/>
      <c r="E8" s="2"/>
      <c r="F8" s="2"/>
      <c r="G8" s="2"/>
      <c r="H8" s="44"/>
      <c r="I8" s="104"/>
      <c r="J8" s="104"/>
      <c r="K8" s="104"/>
      <c r="L8" s="104"/>
    </row>
    <row r="9" spans="1:44" s="41" customFormat="1"/>
    <row r="10" spans="1:44" ht="14.45" customHeight="1">
      <c r="A10" s="100" t="s">
        <v>7</v>
      </c>
      <c r="B10" s="100"/>
      <c r="C10" s="109" t="s">
        <v>8</v>
      </c>
      <c r="D10" s="110"/>
      <c r="E10" s="110"/>
      <c r="F10" s="110"/>
      <c r="G10" s="111"/>
      <c r="H10" s="105" t="s">
        <v>9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 t="s">
        <v>10</v>
      </c>
      <c r="T10" s="106" t="s">
        <v>11</v>
      </c>
      <c r="U10" s="115" t="s">
        <v>12</v>
      </c>
      <c r="V10" s="116"/>
      <c r="W10" s="116"/>
      <c r="X10" s="116"/>
      <c r="Y10" s="117"/>
      <c r="Z10" s="121" t="s">
        <v>13</v>
      </c>
      <c r="AA10" s="122"/>
      <c r="AB10" s="122"/>
      <c r="AC10" s="122"/>
      <c r="AD10" s="123"/>
      <c r="AE10" s="127" t="s">
        <v>14</v>
      </c>
      <c r="AF10" s="128"/>
      <c r="AG10" s="128"/>
      <c r="AH10" s="128"/>
      <c r="AI10" s="129"/>
      <c r="AJ10" s="133" t="s">
        <v>15</v>
      </c>
      <c r="AK10" s="134"/>
      <c r="AL10" s="134"/>
      <c r="AM10" s="134"/>
      <c r="AN10" s="135"/>
      <c r="AO10" s="139" t="s">
        <v>16</v>
      </c>
      <c r="AP10" s="140"/>
      <c r="AQ10" s="140"/>
      <c r="AR10" s="141"/>
    </row>
    <row r="11" spans="1:44" ht="14.45" customHeight="1">
      <c r="A11" s="100"/>
      <c r="B11" s="100"/>
      <c r="C11" s="112"/>
      <c r="D11" s="113"/>
      <c r="E11" s="113"/>
      <c r="F11" s="113"/>
      <c r="G11" s="11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7"/>
      <c r="T11" s="107"/>
      <c r="U11" s="118"/>
      <c r="V11" s="119"/>
      <c r="W11" s="119"/>
      <c r="X11" s="119"/>
      <c r="Y11" s="120"/>
      <c r="Z11" s="124"/>
      <c r="AA11" s="125"/>
      <c r="AB11" s="125"/>
      <c r="AC11" s="125"/>
      <c r="AD11" s="126"/>
      <c r="AE11" s="130"/>
      <c r="AF11" s="131"/>
      <c r="AG11" s="131"/>
      <c r="AH11" s="131"/>
      <c r="AI11" s="132"/>
      <c r="AJ11" s="136"/>
      <c r="AK11" s="137"/>
      <c r="AL11" s="137"/>
      <c r="AM11" s="137"/>
      <c r="AN11" s="138"/>
      <c r="AO11" s="142"/>
      <c r="AP11" s="143"/>
      <c r="AQ11" s="143"/>
      <c r="AR11" s="144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8"/>
      <c r="T12" s="10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1"/>
  <sheetViews>
    <sheetView tabSelected="1" topLeftCell="A8" zoomScale="70" zoomScaleNormal="70" workbookViewId="0">
      <selection activeCell="F11" sqref="F11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5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145" t="s">
        <v>41</v>
      </c>
      <c r="L1" s="97"/>
      <c r="M1" s="97"/>
      <c r="N1" s="97"/>
      <c r="O1" s="97"/>
    </row>
    <row r="2" spans="1:45" s="43" customFormat="1" ht="23.45" customHeigh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150" t="s">
        <v>3</v>
      </c>
      <c r="B4" s="150"/>
      <c r="C4" s="150"/>
      <c r="D4" s="149" t="s">
        <v>43</v>
      </c>
      <c r="E4" s="101" t="s">
        <v>44</v>
      </c>
      <c r="F4" s="101"/>
      <c r="G4" s="101"/>
      <c r="H4" s="101"/>
      <c r="I4" s="101"/>
      <c r="J4" s="102"/>
    </row>
    <row r="5" spans="1:45" s="41" customFormat="1" ht="15" customHeight="1">
      <c r="A5" s="150"/>
      <c r="B5" s="150"/>
      <c r="C5" s="150"/>
      <c r="D5" s="149"/>
      <c r="E5" s="72" t="s">
        <v>45</v>
      </c>
      <c r="F5" s="2" t="s">
        <v>4</v>
      </c>
      <c r="G5" s="103" t="s">
        <v>5</v>
      </c>
      <c r="H5" s="101"/>
      <c r="I5" s="101"/>
      <c r="J5" s="102"/>
    </row>
    <row r="6" spans="1:45" s="41" customFormat="1" ht="16.5">
      <c r="A6" s="150"/>
      <c r="B6" s="150"/>
      <c r="C6" s="150"/>
      <c r="D6" s="149"/>
      <c r="E6" s="94">
        <v>1</v>
      </c>
      <c r="F6" s="44" t="s">
        <v>46</v>
      </c>
      <c r="G6" s="104" t="s">
        <v>47</v>
      </c>
      <c r="H6" s="104"/>
      <c r="I6" s="104"/>
      <c r="J6" s="104"/>
    </row>
    <row r="7" spans="1:45" s="41" customFormat="1" ht="54.75" customHeight="1">
      <c r="A7" s="150"/>
      <c r="B7" s="150"/>
      <c r="C7" s="150"/>
      <c r="D7" s="149"/>
      <c r="E7" s="94">
        <v>2</v>
      </c>
      <c r="F7" s="44" t="s">
        <v>48</v>
      </c>
      <c r="G7" s="104" t="s">
        <v>49</v>
      </c>
      <c r="H7" s="104"/>
      <c r="I7" s="104"/>
      <c r="J7" s="104"/>
    </row>
    <row r="8" spans="1:45" s="41" customFormat="1" ht="49.5" customHeight="1">
      <c r="A8" s="150"/>
      <c r="B8" s="150"/>
      <c r="C8" s="150"/>
      <c r="D8" s="149"/>
      <c r="E8" s="94">
        <v>3</v>
      </c>
      <c r="F8" s="44" t="s">
        <v>50</v>
      </c>
      <c r="G8" s="104" t="s">
        <v>51</v>
      </c>
      <c r="H8" s="104"/>
      <c r="I8" s="104"/>
      <c r="J8" s="104"/>
    </row>
    <row r="9" spans="1:45" s="41" customFormat="1" ht="69" customHeight="1">
      <c r="A9" s="150"/>
      <c r="B9" s="150"/>
      <c r="C9" s="150"/>
      <c r="D9" s="149"/>
      <c r="E9" s="94">
        <v>4</v>
      </c>
      <c r="F9" s="44" t="s">
        <v>52</v>
      </c>
      <c r="G9" s="146" t="s">
        <v>53</v>
      </c>
      <c r="H9" s="147"/>
      <c r="I9" s="147"/>
      <c r="J9" s="148"/>
    </row>
    <row r="10" spans="1:45" s="41" customFormat="1" ht="69" customHeight="1">
      <c r="A10" s="150"/>
      <c r="B10" s="150"/>
      <c r="C10" s="150"/>
      <c r="D10" s="149"/>
      <c r="E10" s="94">
        <v>5</v>
      </c>
      <c r="F10" s="44" t="s">
        <v>54</v>
      </c>
      <c r="G10" s="104" t="s">
        <v>55</v>
      </c>
      <c r="H10" s="104"/>
      <c r="I10" s="104"/>
      <c r="J10" s="104"/>
    </row>
    <row r="11" spans="1:45" s="41" customFormat="1"/>
    <row r="12" spans="1:45" ht="14.45" customHeight="1">
      <c r="A12" s="100" t="s">
        <v>7</v>
      </c>
      <c r="B12" s="100"/>
      <c r="C12" s="100" t="s">
        <v>56</v>
      </c>
      <c r="D12" s="100"/>
      <c r="E12" s="100"/>
      <c r="F12" s="105" t="s">
        <v>9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 t="s">
        <v>10</v>
      </c>
      <c r="R12" s="106" t="s">
        <v>11</v>
      </c>
      <c r="S12" s="100" t="s">
        <v>57</v>
      </c>
      <c r="T12" s="100"/>
      <c r="U12" s="100"/>
      <c r="V12" s="115" t="s">
        <v>12</v>
      </c>
      <c r="W12" s="116"/>
      <c r="X12" s="116"/>
      <c r="Y12" s="116"/>
      <c r="Z12" s="117"/>
      <c r="AA12" s="121" t="s">
        <v>13</v>
      </c>
      <c r="AB12" s="122"/>
      <c r="AC12" s="122"/>
      <c r="AD12" s="122"/>
      <c r="AE12" s="123"/>
      <c r="AF12" s="127" t="s">
        <v>14</v>
      </c>
      <c r="AG12" s="128"/>
      <c r="AH12" s="128"/>
      <c r="AI12" s="128"/>
      <c r="AJ12" s="129"/>
      <c r="AK12" s="133" t="s">
        <v>15</v>
      </c>
      <c r="AL12" s="134"/>
      <c r="AM12" s="134"/>
      <c r="AN12" s="134"/>
      <c r="AO12" s="135"/>
      <c r="AP12" s="139" t="s">
        <v>16</v>
      </c>
      <c r="AQ12" s="140"/>
      <c r="AR12" s="140"/>
      <c r="AS12" s="141"/>
    </row>
    <row r="13" spans="1:45" ht="14.45" customHeight="1">
      <c r="A13" s="100"/>
      <c r="B13" s="100"/>
      <c r="C13" s="100"/>
      <c r="D13" s="100"/>
      <c r="E13" s="100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7"/>
      <c r="R13" s="107"/>
      <c r="S13" s="100"/>
      <c r="T13" s="100"/>
      <c r="U13" s="100"/>
      <c r="V13" s="118"/>
      <c r="W13" s="119"/>
      <c r="X13" s="119"/>
      <c r="Y13" s="119"/>
      <c r="Z13" s="120"/>
      <c r="AA13" s="124"/>
      <c r="AB13" s="125"/>
      <c r="AC13" s="125"/>
      <c r="AD13" s="125"/>
      <c r="AE13" s="126"/>
      <c r="AF13" s="130"/>
      <c r="AG13" s="131"/>
      <c r="AH13" s="131"/>
      <c r="AI13" s="131"/>
      <c r="AJ13" s="132"/>
      <c r="AK13" s="136"/>
      <c r="AL13" s="137"/>
      <c r="AM13" s="137"/>
      <c r="AN13" s="137"/>
      <c r="AO13" s="138"/>
      <c r="AP13" s="142"/>
      <c r="AQ13" s="143"/>
      <c r="AR13" s="143"/>
      <c r="AS13" s="144"/>
    </row>
    <row r="14" spans="1:45" ht="50.25">
      <c r="A14" s="2" t="s">
        <v>17</v>
      </c>
      <c r="B14" s="2" t="s">
        <v>18</v>
      </c>
      <c r="C14" s="2" t="s">
        <v>58</v>
      </c>
      <c r="D14" s="2" t="s">
        <v>59</v>
      </c>
      <c r="E14" s="2" t="s">
        <v>60</v>
      </c>
      <c r="F14" s="20" t="s">
        <v>24</v>
      </c>
      <c r="G14" s="20" t="s">
        <v>25</v>
      </c>
      <c r="H14" s="20" t="s">
        <v>26</v>
      </c>
      <c r="I14" s="20" t="s">
        <v>61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33</v>
      </c>
      <c r="P14" s="20" t="s">
        <v>34</v>
      </c>
      <c r="Q14" s="108"/>
      <c r="R14" s="108"/>
      <c r="S14" s="2" t="s">
        <v>62</v>
      </c>
      <c r="T14" s="2" t="s">
        <v>22</v>
      </c>
      <c r="U14" s="2" t="s">
        <v>23</v>
      </c>
      <c r="V14" s="3" t="s">
        <v>35</v>
      </c>
      <c r="W14" s="3" t="s">
        <v>36</v>
      </c>
      <c r="X14" s="3" t="s">
        <v>37</v>
      </c>
      <c r="Y14" s="3" t="s">
        <v>38</v>
      </c>
      <c r="Z14" s="3" t="s">
        <v>39</v>
      </c>
      <c r="AA14" s="23" t="s">
        <v>35</v>
      </c>
      <c r="AB14" s="23" t="s">
        <v>36</v>
      </c>
      <c r="AC14" s="23" t="s">
        <v>37</v>
      </c>
      <c r="AD14" s="23" t="s">
        <v>38</v>
      </c>
      <c r="AE14" s="23" t="s">
        <v>39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5" t="s">
        <v>35</v>
      </c>
      <c r="AL14" s="25" t="s">
        <v>36</v>
      </c>
      <c r="AM14" s="25" t="s">
        <v>37</v>
      </c>
      <c r="AN14" s="25" t="s">
        <v>38</v>
      </c>
      <c r="AO14" s="25" t="s">
        <v>39</v>
      </c>
      <c r="AP14" s="4" t="s">
        <v>35</v>
      </c>
      <c r="AQ14" s="4" t="s">
        <v>36</v>
      </c>
      <c r="AR14" s="4" t="s">
        <v>37</v>
      </c>
      <c r="AS14" s="4" t="s">
        <v>38</v>
      </c>
    </row>
    <row r="15" spans="1:45" s="32" customFormat="1" ht="282.75">
      <c r="A15" s="55">
        <v>3</v>
      </c>
      <c r="B15" s="56" t="s">
        <v>63</v>
      </c>
      <c r="C15" s="26" t="s">
        <v>64</v>
      </c>
      <c r="D15" s="21" t="s">
        <v>65</v>
      </c>
      <c r="E15" s="22" t="s">
        <v>66</v>
      </c>
      <c r="F15" s="21" t="s">
        <v>67</v>
      </c>
      <c r="G15" s="21" t="s">
        <v>68</v>
      </c>
      <c r="H15" s="35" t="s">
        <v>69</v>
      </c>
      <c r="I15" s="22" t="s">
        <v>70</v>
      </c>
      <c r="J15" s="53" t="s">
        <v>71</v>
      </c>
      <c r="K15" s="59">
        <v>0.1</v>
      </c>
      <c r="L15" s="59">
        <v>0.3</v>
      </c>
      <c r="M15" s="59">
        <v>0.6</v>
      </c>
      <c r="N15" s="59">
        <v>0.9</v>
      </c>
      <c r="O15" s="59">
        <v>0.9</v>
      </c>
      <c r="P15" s="21" t="s">
        <v>72</v>
      </c>
      <c r="Q15" s="21" t="s">
        <v>73</v>
      </c>
      <c r="R15" s="21" t="s">
        <v>74</v>
      </c>
      <c r="S15" s="21" t="s">
        <v>75</v>
      </c>
      <c r="T15" s="21" t="s">
        <v>76</v>
      </c>
      <c r="U15" s="21" t="s">
        <v>77</v>
      </c>
      <c r="V15" s="58">
        <f>K15</f>
        <v>0.1</v>
      </c>
      <c r="W15" s="75">
        <v>0.48</v>
      </c>
      <c r="X15" s="60">
        <f>IFERROR(IF(W15/V15&gt;100%,100%,W15/V15),0)</f>
        <v>1</v>
      </c>
      <c r="Y15" s="21" t="s">
        <v>78</v>
      </c>
      <c r="Z15" s="21" t="s">
        <v>79</v>
      </c>
      <c r="AA15" s="58">
        <f t="shared" ref="AA15" si="0">L15</f>
        <v>0.3</v>
      </c>
      <c r="AB15" s="75">
        <v>0.67</v>
      </c>
      <c r="AC15" s="60">
        <f>IFERROR(IF(AB15/AA15&gt;100%,100%,AB15/AA15),0)</f>
        <v>1</v>
      </c>
      <c r="AD15" s="21" t="s">
        <v>80</v>
      </c>
      <c r="AE15" s="21" t="s">
        <v>79</v>
      </c>
      <c r="AF15" s="58">
        <f t="shared" ref="AF15" si="1">M15</f>
        <v>0.6</v>
      </c>
      <c r="AG15" s="62"/>
      <c r="AH15" s="60">
        <f>IFERROR(IF(AG15/AF15&gt;100%,100%,AG15/AF15),0)</f>
        <v>0</v>
      </c>
      <c r="AI15" s="21"/>
      <c r="AJ15" s="21"/>
      <c r="AK15" s="58">
        <f t="shared" ref="AK15" si="2">N15</f>
        <v>0.9</v>
      </c>
      <c r="AL15" s="62"/>
      <c r="AM15" s="60">
        <f>IFERROR(IF(AL15/AK15&gt;100%,100%,AL15/AK15),0)</f>
        <v>0</v>
      </c>
      <c r="AN15" s="21"/>
      <c r="AO15" s="21"/>
      <c r="AP15" s="58">
        <f t="shared" ref="AP15" si="3">O15</f>
        <v>0.9</v>
      </c>
      <c r="AQ15" s="66">
        <f>IFERROR(MAX(W15,AB15,AG15,AL15),0)</f>
        <v>0.67</v>
      </c>
      <c r="AR15" s="60">
        <f>IFERROR(IF(AQ15/AP15&gt;100%,100%,AQ15/AP15),0)</f>
        <v>0.74444444444444446</v>
      </c>
      <c r="AS15" s="71" t="s">
        <v>81</v>
      </c>
    </row>
    <row r="16" spans="1:45" s="32" customFormat="1" ht="332.25">
      <c r="A16" s="55">
        <v>3</v>
      </c>
      <c r="B16" s="56" t="s">
        <v>63</v>
      </c>
      <c r="C16" s="50">
        <v>2</v>
      </c>
      <c r="D16" s="53" t="s">
        <v>82</v>
      </c>
      <c r="E16" s="50" t="s">
        <v>66</v>
      </c>
      <c r="F16" s="53" t="s">
        <v>83</v>
      </c>
      <c r="G16" s="22" t="s">
        <v>84</v>
      </c>
      <c r="H16" s="35" t="s">
        <v>85</v>
      </c>
      <c r="I16" s="44" t="s">
        <v>86</v>
      </c>
      <c r="J16" s="53" t="s">
        <v>84</v>
      </c>
      <c r="K16" s="73">
        <v>1</v>
      </c>
      <c r="L16" s="76">
        <v>1</v>
      </c>
      <c r="M16" s="76">
        <v>1</v>
      </c>
      <c r="N16" s="76">
        <v>1</v>
      </c>
      <c r="O16" s="76">
        <v>4</v>
      </c>
      <c r="P16" s="49" t="s">
        <v>72</v>
      </c>
      <c r="Q16" s="21" t="s">
        <v>73</v>
      </c>
      <c r="R16" s="21" t="s">
        <v>74</v>
      </c>
      <c r="S16" s="49" t="s">
        <v>87</v>
      </c>
      <c r="T16" s="49" t="s">
        <v>88</v>
      </c>
      <c r="U16" s="49" t="s">
        <v>77</v>
      </c>
      <c r="V16" s="61">
        <f t="shared" ref="V16:V21" si="4">K16</f>
        <v>1</v>
      </c>
      <c r="W16" s="70">
        <v>1</v>
      </c>
      <c r="X16" s="60">
        <f>IFERROR(IF(W16/V16&gt;100%,100%,W16/V16),0)</f>
        <v>1</v>
      </c>
      <c r="Y16" s="21" t="s">
        <v>89</v>
      </c>
      <c r="Z16" s="21" t="s">
        <v>90</v>
      </c>
      <c r="AA16" s="73">
        <f t="shared" ref="AA16:AB20" si="5">L16</f>
        <v>1</v>
      </c>
      <c r="AB16" s="70">
        <v>1</v>
      </c>
      <c r="AC16" s="60">
        <f>IFERROR(IF(AB16/AA16&gt;100%,100%,AB16/AA16),0)</f>
        <v>1</v>
      </c>
      <c r="AD16" s="21" t="s">
        <v>91</v>
      </c>
      <c r="AE16" s="21" t="s">
        <v>90</v>
      </c>
      <c r="AF16" s="73">
        <f t="shared" ref="AF16:AF20" si="6">M16</f>
        <v>1</v>
      </c>
      <c r="AG16" s="62"/>
      <c r="AH16" s="60">
        <f>IFERROR(IF(AG16/AF16&gt;100%,100%,AG16/AF16),0)</f>
        <v>0</v>
      </c>
      <c r="AI16" s="21"/>
      <c r="AJ16" s="21"/>
      <c r="AK16" s="73">
        <f t="shared" ref="AK16:AK21" si="7">N16</f>
        <v>1</v>
      </c>
      <c r="AL16" s="62"/>
      <c r="AM16" s="60">
        <f>IFERROR(IF(AL16/AK16&gt;100%,100%,AL16/AK16),0)</f>
        <v>0</v>
      </c>
      <c r="AN16" s="21"/>
      <c r="AO16" s="21"/>
      <c r="AP16" s="62">
        <f t="shared" ref="AP16:AP21" si="8">O16</f>
        <v>4</v>
      </c>
      <c r="AQ16" s="70">
        <f>IFERROR(SUM(W16,AB16,AG16,AL16),0)</f>
        <v>2</v>
      </c>
      <c r="AR16" s="60">
        <f>IFERROR(IF(AQ16/AP16&gt;100%,100%,AQ16/AP16),0)</f>
        <v>0.5</v>
      </c>
      <c r="AS16" s="71" t="s">
        <v>92</v>
      </c>
    </row>
    <row r="17" spans="1:45" s="32" customFormat="1" ht="199.5">
      <c r="A17" s="55">
        <v>3</v>
      </c>
      <c r="B17" s="56" t="s">
        <v>63</v>
      </c>
      <c r="C17" s="50">
        <v>3</v>
      </c>
      <c r="D17" s="53" t="s">
        <v>93</v>
      </c>
      <c r="E17" s="22" t="s">
        <v>66</v>
      </c>
      <c r="F17" s="53" t="s">
        <v>94</v>
      </c>
      <c r="G17" s="22" t="s">
        <v>95</v>
      </c>
      <c r="H17" s="35" t="s">
        <v>96</v>
      </c>
      <c r="I17" s="44" t="s">
        <v>86</v>
      </c>
      <c r="J17" s="53" t="s">
        <v>97</v>
      </c>
      <c r="K17" s="73">
        <v>0</v>
      </c>
      <c r="L17" s="76">
        <v>0</v>
      </c>
      <c r="M17" s="76">
        <v>0</v>
      </c>
      <c r="N17" s="76">
        <v>1</v>
      </c>
      <c r="O17" s="76">
        <v>1</v>
      </c>
      <c r="P17" s="49" t="s">
        <v>72</v>
      </c>
      <c r="Q17" s="21" t="s">
        <v>73</v>
      </c>
      <c r="R17" s="21" t="s">
        <v>74</v>
      </c>
      <c r="S17" s="49" t="s">
        <v>98</v>
      </c>
      <c r="T17" s="49" t="s">
        <v>99</v>
      </c>
      <c r="U17" s="49" t="s">
        <v>77</v>
      </c>
      <c r="V17" s="61">
        <f t="shared" si="4"/>
        <v>0</v>
      </c>
      <c r="W17" s="70">
        <v>0</v>
      </c>
      <c r="X17" s="60">
        <f>IFERROR(IF(W17/V17&gt;100%,100%,W17/V17),0)</f>
        <v>0</v>
      </c>
      <c r="Y17" s="21" t="s">
        <v>100</v>
      </c>
      <c r="Z17" s="21" t="s">
        <v>100</v>
      </c>
      <c r="AA17" s="73">
        <f t="shared" si="5"/>
        <v>0</v>
      </c>
      <c r="AB17" s="70">
        <v>0</v>
      </c>
      <c r="AC17" s="60">
        <f>IFERROR(IF(AB17/AA17&gt;100%,100%,AB17/AA17),0)</f>
        <v>0</v>
      </c>
      <c r="AD17" s="21" t="s">
        <v>101</v>
      </c>
      <c r="AE17" s="21" t="s">
        <v>101</v>
      </c>
      <c r="AF17" s="73">
        <f t="shared" si="6"/>
        <v>0</v>
      </c>
      <c r="AG17" s="70">
        <v>0</v>
      </c>
      <c r="AH17" s="60">
        <f>IFERROR(IF(AG17/AF17&gt;100%,100%,AG17/AF17),0)</f>
        <v>0</v>
      </c>
      <c r="AI17" s="21" t="s">
        <v>100</v>
      </c>
      <c r="AJ17" s="21" t="s">
        <v>100</v>
      </c>
      <c r="AK17" s="73">
        <f t="shared" si="7"/>
        <v>1</v>
      </c>
      <c r="AL17" s="62"/>
      <c r="AM17" s="60">
        <f>IFERROR(IF(AL17/AK17&gt;100%,100%,AL17/AK17),0)</f>
        <v>0</v>
      </c>
      <c r="AN17" s="21"/>
      <c r="AO17" s="21"/>
      <c r="AP17" s="62">
        <f t="shared" si="8"/>
        <v>1</v>
      </c>
      <c r="AQ17" s="70">
        <f>IFERROR(SUM(W17,AB17,AG17,AL17),0)</f>
        <v>0</v>
      </c>
      <c r="AR17" s="60">
        <f>IFERROR(IF(AQ17/AP17&gt;100%,100%,AQ17/AP17),0)</f>
        <v>0</v>
      </c>
      <c r="AS17" s="71" t="s">
        <v>102</v>
      </c>
    </row>
    <row r="18" spans="1:45" s="32" customFormat="1" ht="349.5">
      <c r="A18" s="55">
        <v>3</v>
      </c>
      <c r="B18" s="56" t="s">
        <v>63</v>
      </c>
      <c r="C18" s="50">
        <v>4</v>
      </c>
      <c r="D18" s="53" t="s">
        <v>103</v>
      </c>
      <c r="E18" s="22" t="s">
        <v>66</v>
      </c>
      <c r="F18" s="53" t="s">
        <v>104</v>
      </c>
      <c r="G18" s="22" t="s">
        <v>105</v>
      </c>
      <c r="H18" s="35" t="s">
        <v>106</v>
      </c>
      <c r="I18" s="44" t="s">
        <v>86</v>
      </c>
      <c r="J18" s="53" t="s">
        <v>97</v>
      </c>
      <c r="K18" s="73">
        <v>1</v>
      </c>
      <c r="L18" s="76">
        <v>1</v>
      </c>
      <c r="M18" s="76">
        <v>1</v>
      </c>
      <c r="N18" s="76">
        <v>1</v>
      </c>
      <c r="O18" s="76">
        <v>4</v>
      </c>
      <c r="P18" s="49" t="s">
        <v>72</v>
      </c>
      <c r="Q18" s="21" t="s">
        <v>73</v>
      </c>
      <c r="R18" s="21" t="s">
        <v>74</v>
      </c>
      <c r="S18" s="49" t="s">
        <v>107</v>
      </c>
      <c r="T18" s="49" t="s">
        <v>99</v>
      </c>
      <c r="U18" s="49" t="s">
        <v>77</v>
      </c>
      <c r="V18" s="61">
        <f t="shared" si="4"/>
        <v>1</v>
      </c>
      <c r="W18" s="70">
        <v>1</v>
      </c>
      <c r="X18" s="60">
        <f>IFERROR(IF(W18/V18&gt;100%,100%,W18/V18),0)</f>
        <v>1</v>
      </c>
      <c r="Y18" s="21" t="s">
        <v>108</v>
      </c>
      <c r="Z18" s="21" t="s">
        <v>109</v>
      </c>
      <c r="AA18" s="73">
        <f t="shared" si="5"/>
        <v>1</v>
      </c>
      <c r="AB18" s="70">
        <v>1</v>
      </c>
      <c r="AC18" s="60">
        <f>IFERROR(IF(AB18/AA18&gt;100%,100%,AB18/AA18),0)</f>
        <v>1</v>
      </c>
      <c r="AD18" s="21" t="s">
        <v>110</v>
      </c>
      <c r="AE18" s="21" t="s">
        <v>109</v>
      </c>
      <c r="AF18" s="73">
        <f t="shared" si="6"/>
        <v>1</v>
      </c>
      <c r="AG18" s="62"/>
      <c r="AH18" s="60">
        <f>IFERROR(IF(AG18/AF18&gt;100%,100%,AG18/AF18),0)</f>
        <v>0</v>
      </c>
      <c r="AI18" s="21"/>
      <c r="AJ18" s="21"/>
      <c r="AK18" s="73">
        <f t="shared" si="7"/>
        <v>1</v>
      </c>
      <c r="AL18" s="62"/>
      <c r="AM18" s="60">
        <f>IFERROR(IF(AL18/AK18&gt;100%,100%,AL18/AK18),0)</f>
        <v>0</v>
      </c>
      <c r="AN18" s="21"/>
      <c r="AO18" s="21"/>
      <c r="AP18" s="62">
        <f t="shared" si="8"/>
        <v>4</v>
      </c>
      <c r="AQ18" s="70">
        <f>IFERROR(SUM(W18,AB18,AG18,AL18),0)</f>
        <v>2</v>
      </c>
      <c r="AR18" s="60">
        <f>IFERROR(IF(AQ18/AP18&gt;100%,100%,AQ18/AP18),0)</f>
        <v>0.5</v>
      </c>
      <c r="AS18" s="71" t="s">
        <v>92</v>
      </c>
    </row>
    <row r="19" spans="1:45" s="32" customFormat="1" ht="366">
      <c r="A19" s="55">
        <v>3</v>
      </c>
      <c r="B19" s="56" t="s">
        <v>63</v>
      </c>
      <c r="C19" s="26" t="s">
        <v>111</v>
      </c>
      <c r="D19" s="53" t="s">
        <v>112</v>
      </c>
      <c r="E19" s="22" t="s">
        <v>66</v>
      </c>
      <c r="F19" s="53" t="s">
        <v>113</v>
      </c>
      <c r="G19" s="22" t="s">
        <v>114</v>
      </c>
      <c r="H19" s="35" t="s">
        <v>115</v>
      </c>
      <c r="I19" s="44" t="s">
        <v>116</v>
      </c>
      <c r="J19" s="53" t="s">
        <v>117</v>
      </c>
      <c r="K19" s="77">
        <v>1</v>
      </c>
      <c r="L19" s="77">
        <v>1</v>
      </c>
      <c r="M19" s="77">
        <v>1</v>
      </c>
      <c r="N19" s="77">
        <v>1</v>
      </c>
      <c r="O19" s="82">
        <v>1</v>
      </c>
      <c r="P19" s="49" t="s">
        <v>72</v>
      </c>
      <c r="Q19" s="21" t="s">
        <v>73</v>
      </c>
      <c r="R19" s="21" t="s">
        <v>74</v>
      </c>
      <c r="S19" s="49" t="s">
        <v>118</v>
      </c>
      <c r="T19" s="49" t="s">
        <v>119</v>
      </c>
      <c r="U19" s="49" t="s">
        <v>77</v>
      </c>
      <c r="V19" s="58">
        <f t="shared" si="4"/>
        <v>1</v>
      </c>
      <c r="W19" s="75">
        <v>1</v>
      </c>
      <c r="X19" s="60">
        <f>IFERROR(IF(W19/V19&gt;100%,100%,W19/V19),0)</f>
        <v>1</v>
      </c>
      <c r="Y19" s="21" t="s">
        <v>120</v>
      </c>
      <c r="Z19" s="21" t="s">
        <v>121</v>
      </c>
      <c r="AA19" s="58">
        <f t="shared" si="5"/>
        <v>1</v>
      </c>
      <c r="AB19" s="66">
        <f t="shared" si="5"/>
        <v>1</v>
      </c>
      <c r="AC19" s="60">
        <f>IFERROR(IF(AB19/AA19&gt;100%,100%,AB19/AA19),0)</f>
        <v>1</v>
      </c>
      <c r="AD19" s="21" t="s">
        <v>122</v>
      </c>
      <c r="AE19" s="21" t="s">
        <v>121</v>
      </c>
      <c r="AF19" s="58">
        <f t="shared" si="6"/>
        <v>1</v>
      </c>
      <c r="AG19" s="62"/>
      <c r="AH19" s="60">
        <f>IFERROR(IF(AG19/AF19&gt;100%,100%,AG19/AF19),0)</f>
        <v>0</v>
      </c>
      <c r="AI19" s="21"/>
      <c r="AJ19" s="21"/>
      <c r="AK19" s="58">
        <f t="shared" si="7"/>
        <v>1</v>
      </c>
      <c r="AL19" s="62"/>
      <c r="AM19" s="60">
        <f>IFERROR(IF(AL19/AK19&gt;100%,100%,AL19/AK19),0)</f>
        <v>0</v>
      </c>
      <c r="AN19" s="21"/>
      <c r="AO19" s="21"/>
      <c r="AP19" s="58">
        <f t="shared" si="8"/>
        <v>1</v>
      </c>
      <c r="AQ19" s="66">
        <f>IFERROR(AVERAGE(W19,AB19,AG19,AL19)*0.5,0)</f>
        <v>0.5</v>
      </c>
      <c r="AR19" s="60">
        <f>IFERROR(IF(AQ19/AP19&gt;100%,100%,AQ19/AP19),0)</f>
        <v>0.5</v>
      </c>
      <c r="AS19" s="71" t="s">
        <v>92</v>
      </c>
    </row>
    <row r="20" spans="1:45" s="32" customFormat="1" ht="199.5">
      <c r="A20" s="55">
        <v>3</v>
      </c>
      <c r="B20" s="56" t="s">
        <v>63</v>
      </c>
      <c r="C20" s="26" t="s">
        <v>123</v>
      </c>
      <c r="D20" s="53" t="s">
        <v>124</v>
      </c>
      <c r="E20" s="22" t="s">
        <v>66</v>
      </c>
      <c r="F20" s="53" t="s">
        <v>125</v>
      </c>
      <c r="G20" s="22" t="s">
        <v>126</v>
      </c>
      <c r="H20" s="35" t="s">
        <v>127</v>
      </c>
      <c r="I20" s="44" t="s">
        <v>86</v>
      </c>
      <c r="J20" s="53" t="s">
        <v>97</v>
      </c>
      <c r="K20" s="73">
        <v>3</v>
      </c>
      <c r="L20" s="76">
        <v>3</v>
      </c>
      <c r="M20" s="76">
        <v>3</v>
      </c>
      <c r="N20" s="76">
        <v>3</v>
      </c>
      <c r="O20" s="76">
        <v>12</v>
      </c>
      <c r="P20" s="49" t="s">
        <v>72</v>
      </c>
      <c r="Q20" s="21" t="s">
        <v>73</v>
      </c>
      <c r="R20" s="21" t="s">
        <v>74</v>
      </c>
      <c r="S20" s="49" t="s">
        <v>128</v>
      </c>
      <c r="T20" s="49" t="s">
        <v>129</v>
      </c>
      <c r="U20" s="49" t="s">
        <v>77</v>
      </c>
      <c r="V20" s="61">
        <f t="shared" si="4"/>
        <v>3</v>
      </c>
      <c r="W20" s="70">
        <v>3</v>
      </c>
      <c r="X20" s="60">
        <f>IFERROR(IF(W20/V20&gt;100%,100%,W20/V20),0)</f>
        <v>1</v>
      </c>
      <c r="Y20" s="21" t="s">
        <v>130</v>
      </c>
      <c r="Z20" s="21" t="s">
        <v>131</v>
      </c>
      <c r="AA20" s="73">
        <f t="shared" si="5"/>
        <v>3</v>
      </c>
      <c r="AB20" s="62">
        <v>2</v>
      </c>
      <c r="AC20" s="60">
        <f>IFERROR(IF(AB20/AA20&gt;100%,100%,AB20/AA20),0)</f>
        <v>0.66666666666666663</v>
      </c>
      <c r="AD20" s="21" t="s">
        <v>132</v>
      </c>
      <c r="AE20" s="21" t="s">
        <v>131</v>
      </c>
      <c r="AF20" s="73">
        <f t="shared" si="6"/>
        <v>3</v>
      </c>
      <c r="AG20" s="62"/>
      <c r="AH20" s="60">
        <f>IFERROR(IF(AG20/AF20&gt;100%,100%,AG20/AF20),0)</f>
        <v>0</v>
      </c>
      <c r="AI20" s="21"/>
      <c r="AJ20" s="21"/>
      <c r="AK20" s="73">
        <f t="shared" si="7"/>
        <v>3</v>
      </c>
      <c r="AL20" s="62"/>
      <c r="AM20" s="60">
        <f>IFERROR(IF(AL20/AK20&gt;100%,100%,AL20/AK20),0)</f>
        <v>0</v>
      </c>
      <c r="AN20" s="21"/>
      <c r="AO20" s="21"/>
      <c r="AP20" s="62">
        <f t="shared" si="8"/>
        <v>12</v>
      </c>
      <c r="AQ20" s="70">
        <f>IFERROR(SUM(W20,AB20,AG20,AL20),0)</f>
        <v>5</v>
      </c>
      <c r="AR20" s="60">
        <f>IFERROR(IF(AQ20/AP20&gt;100%,100%,AQ20/AP20),0)</f>
        <v>0.41666666666666669</v>
      </c>
      <c r="AS20" s="71" t="s">
        <v>133</v>
      </c>
    </row>
    <row r="21" spans="1:45" ht="265.5">
      <c r="A21" s="55">
        <v>3</v>
      </c>
      <c r="B21" s="56" t="s">
        <v>63</v>
      </c>
      <c r="C21" s="52">
        <v>7</v>
      </c>
      <c r="D21" s="57" t="s">
        <v>134</v>
      </c>
      <c r="E21" s="22" t="s">
        <v>135</v>
      </c>
      <c r="F21" s="53" t="s">
        <v>136</v>
      </c>
      <c r="G21" s="22" t="s">
        <v>137</v>
      </c>
      <c r="H21" s="35" t="s">
        <v>138</v>
      </c>
      <c r="I21" s="44" t="s">
        <v>86</v>
      </c>
      <c r="J21" s="53" t="s">
        <v>97</v>
      </c>
      <c r="K21" s="73">
        <v>36</v>
      </c>
      <c r="L21" s="76">
        <v>36</v>
      </c>
      <c r="M21" s="76">
        <v>36</v>
      </c>
      <c r="N21" s="76">
        <v>36</v>
      </c>
      <c r="O21" s="76">
        <v>144</v>
      </c>
      <c r="P21" s="49" t="s">
        <v>72</v>
      </c>
      <c r="Q21" s="21" t="s">
        <v>73</v>
      </c>
      <c r="R21" s="21" t="s">
        <v>74</v>
      </c>
      <c r="S21" s="49" t="s">
        <v>139</v>
      </c>
      <c r="T21" s="49" t="s">
        <v>129</v>
      </c>
      <c r="U21" s="49" t="s">
        <v>77</v>
      </c>
      <c r="V21" s="61">
        <f t="shared" si="4"/>
        <v>36</v>
      </c>
      <c r="W21" s="70">
        <v>36</v>
      </c>
      <c r="X21" s="60">
        <f>IFERROR(IF(W21/V21&gt;100%,100%,W21/V21),0)</f>
        <v>1</v>
      </c>
      <c r="Y21" s="54" t="s">
        <v>140</v>
      </c>
      <c r="Z21" s="54" t="s">
        <v>141</v>
      </c>
      <c r="AA21" s="73">
        <f t="shared" ref="AA21" si="9">L21</f>
        <v>36</v>
      </c>
      <c r="AB21" s="70">
        <v>36</v>
      </c>
      <c r="AC21" s="60">
        <f>IFERROR(IF(AB21/AA21&gt;100%,100%,AB21/AA21),0)</f>
        <v>1</v>
      </c>
      <c r="AD21" s="54" t="s">
        <v>142</v>
      </c>
      <c r="AE21" s="54" t="s">
        <v>141</v>
      </c>
      <c r="AF21" s="73">
        <f t="shared" ref="AF21" si="10">M21</f>
        <v>36</v>
      </c>
      <c r="AG21" s="62"/>
      <c r="AH21" s="60">
        <f>IFERROR(IF(AG21/AF21&gt;100%,100%,AG21/AF21),0)</f>
        <v>0</v>
      </c>
      <c r="AI21" s="54"/>
      <c r="AJ21" s="54"/>
      <c r="AK21" s="73">
        <f t="shared" si="7"/>
        <v>36</v>
      </c>
      <c r="AL21" s="74"/>
      <c r="AM21" s="60">
        <f>IFERROR(IF(AL21/AK21&gt;100%,100%,AL21/AK21),0)</f>
        <v>0</v>
      </c>
      <c r="AN21" s="54"/>
      <c r="AO21" s="54"/>
      <c r="AP21" s="62">
        <f t="shared" si="8"/>
        <v>144</v>
      </c>
      <c r="AQ21" s="70">
        <f>IFERROR(SUM(W21,AB21,AG21,AL21),0)</f>
        <v>72</v>
      </c>
      <c r="AR21" s="60">
        <f>IFERROR(IF(AQ21/AP21&gt;100%,100%,AQ21/AP21),0)</f>
        <v>0.5</v>
      </c>
      <c r="AS21" s="71" t="s">
        <v>92</v>
      </c>
    </row>
    <row r="22" spans="1:45" s="5" customFormat="1" ht="15.75">
      <c r="A22" s="10"/>
      <c r="B22" s="10"/>
      <c r="C22" s="10"/>
      <c r="D22" s="13" t="s">
        <v>143</v>
      </c>
      <c r="E22" s="10"/>
      <c r="F22" s="10"/>
      <c r="G22" s="10"/>
      <c r="H22" s="10"/>
      <c r="I22" s="91"/>
      <c r="J22" s="10"/>
      <c r="K22" s="16"/>
      <c r="L22" s="16"/>
      <c r="M22" s="16"/>
      <c r="N22" s="16"/>
      <c r="O22" s="16"/>
      <c r="P22" s="10"/>
      <c r="Q22" s="10"/>
      <c r="R22" s="10"/>
      <c r="S22" s="10"/>
      <c r="T22" s="10"/>
      <c r="U22" s="10"/>
      <c r="V22" s="16"/>
      <c r="W22" s="16"/>
      <c r="X22" s="63">
        <f>AVERAGE(X15,X16,X18,X19,X20,X21)*80%</f>
        <v>0.8</v>
      </c>
      <c r="Y22" s="15"/>
      <c r="Z22" s="15"/>
      <c r="AA22" s="16"/>
      <c r="AB22" s="16"/>
      <c r="AC22" s="63">
        <f>AVERAGE(AC15,AC16,AC18,AC19,AC20,AC21)*80%</f>
        <v>0.75555555555555565</v>
      </c>
      <c r="AD22" s="15"/>
      <c r="AE22" s="15"/>
      <c r="AF22" s="16"/>
      <c r="AG22" s="16"/>
      <c r="AH22" s="63">
        <f>AVERAGE(AH15,AH16,AH18,AH19,AH20,AH21)*80%</f>
        <v>0</v>
      </c>
      <c r="AI22" s="15"/>
      <c r="AJ22" s="15"/>
      <c r="AK22" s="16"/>
      <c r="AL22" s="16"/>
      <c r="AM22" s="63">
        <f>AVERAGE(AM15,AM16,AM17,AM18,AM19,AM20,AM21)*80%</f>
        <v>0</v>
      </c>
      <c r="AN22" s="10"/>
      <c r="AO22" s="10"/>
      <c r="AP22" s="16"/>
      <c r="AQ22" s="67"/>
      <c r="AR22" s="63">
        <f>AVERAGE(AR15,AR16,AR18,AR19,AR20,AR21)*80%</f>
        <v>0.42148148148148146</v>
      </c>
      <c r="AS22" s="10"/>
    </row>
    <row r="23" spans="1:45" s="32" customFormat="1" ht="409.6">
      <c r="A23" s="40">
        <v>3</v>
      </c>
      <c r="B23" s="27" t="s">
        <v>63</v>
      </c>
      <c r="C23" s="40" t="s">
        <v>144</v>
      </c>
      <c r="D23" s="27" t="s">
        <v>145</v>
      </c>
      <c r="E23" s="27" t="s">
        <v>146</v>
      </c>
      <c r="F23" s="27" t="s">
        <v>147</v>
      </c>
      <c r="G23" s="27" t="s">
        <v>148</v>
      </c>
      <c r="H23" s="27" t="s">
        <v>149</v>
      </c>
      <c r="I23" s="92" t="s">
        <v>116</v>
      </c>
      <c r="J23" s="29" t="s">
        <v>150</v>
      </c>
      <c r="K23" s="78" t="s">
        <v>151</v>
      </c>
      <c r="L23" s="78">
        <v>0.8</v>
      </c>
      <c r="M23" s="78" t="s">
        <v>151</v>
      </c>
      <c r="N23" s="78">
        <v>0.8</v>
      </c>
      <c r="O23" s="78">
        <v>0.8</v>
      </c>
      <c r="P23" s="27" t="s">
        <v>72</v>
      </c>
      <c r="Q23" s="51" t="s">
        <v>152</v>
      </c>
      <c r="R23" s="51" t="s">
        <v>153</v>
      </c>
      <c r="S23" s="27" t="s">
        <v>154</v>
      </c>
      <c r="T23" s="27" t="s">
        <v>155</v>
      </c>
      <c r="U23" s="27" t="s">
        <v>156</v>
      </c>
      <c r="V23" s="83" t="str">
        <f t="shared" ref="V23:V29" si="11">K23</f>
        <v>No programada</v>
      </c>
      <c r="W23" s="84">
        <v>0</v>
      </c>
      <c r="X23" s="85">
        <f>IFERROR(IF(W23/V23&gt;100%,100%,W23/V23),0)</f>
        <v>0</v>
      </c>
      <c r="Y23" s="27" t="s">
        <v>100</v>
      </c>
      <c r="Z23" s="27" t="s">
        <v>100</v>
      </c>
      <c r="AA23" s="86">
        <f>L23</f>
        <v>0.8</v>
      </c>
      <c r="AB23" s="84">
        <v>0.69</v>
      </c>
      <c r="AC23" s="85">
        <f>IFERROR(IF(AB23/AA23&gt;100%,100%,AB23/AA23),0)</f>
        <v>0.86249999999999993</v>
      </c>
      <c r="AD23" s="27" t="s">
        <v>157</v>
      </c>
      <c r="AE23" s="27" t="s">
        <v>158</v>
      </c>
      <c r="AF23" s="83" t="str">
        <f>M23</f>
        <v>No programada</v>
      </c>
      <c r="AG23" s="84">
        <v>0</v>
      </c>
      <c r="AH23" s="85">
        <f>IFERROR(IF(AG23/AF23&gt;100%,100%,AG23/AF23),0)</f>
        <v>0</v>
      </c>
      <c r="AI23" s="27" t="s">
        <v>100</v>
      </c>
      <c r="AJ23" s="27" t="s">
        <v>100</v>
      </c>
      <c r="AK23" s="86">
        <f>N23</f>
        <v>0.8</v>
      </c>
      <c r="AL23" s="87"/>
      <c r="AM23" s="85">
        <f>IFERROR(IF(AL23/AK23&gt;100%,100%,AL23/AK23),0)</f>
        <v>0</v>
      </c>
      <c r="AN23" s="27"/>
      <c r="AO23" s="27"/>
      <c r="AP23" s="86">
        <f t="shared" ref="AP23:AP29" si="12">O23</f>
        <v>0.8</v>
      </c>
      <c r="AQ23" s="84">
        <f>IFERROR(AVERAGE(AB23,AL23)*0.5,0)</f>
        <v>0.34499999999999997</v>
      </c>
      <c r="AR23" s="85">
        <f>IFERROR(IF(AQ23/AP23&gt;100%,100%,AQ23/AP23),0)</f>
        <v>0.43124999999999997</v>
      </c>
      <c r="AS23" s="93" t="s">
        <v>159</v>
      </c>
    </row>
    <row r="24" spans="1:45" s="32" customFormat="1" ht="133.5">
      <c r="A24" s="40">
        <v>3</v>
      </c>
      <c r="B24" s="27" t="s">
        <v>63</v>
      </c>
      <c r="C24" s="40" t="s">
        <v>160</v>
      </c>
      <c r="D24" s="27" t="s">
        <v>161</v>
      </c>
      <c r="E24" s="27" t="s">
        <v>146</v>
      </c>
      <c r="F24" s="27" t="s">
        <v>162</v>
      </c>
      <c r="G24" s="27" t="s">
        <v>163</v>
      </c>
      <c r="H24" s="27" t="s">
        <v>164</v>
      </c>
      <c r="I24" s="92" t="s">
        <v>165</v>
      </c>
      <c r="J24" s="28" t="s">
        <v>162</v>
      </c>
      <c r="K24" s="79">
        <v>0.14000000000000001</v>
      </c>
      <c r="L24" s="79">
        <v>0.28999999999999998</v>
      </c>
      <c r="M24" s="79">
        <v>7.0000000000000007E-2</v>
      </c>
      <c r="N24" s="79">
        <v>0.5</v>
      </c>
      <c r="O24" s="79">
        <v>1</v>
      </c>
      <c r="P24" s="27" t="s">
        <v>72</v>
      </c>
      <c r="Q24" s="51" t="s">
        <v>166</v>
      </c>
      <c r="R24" s="51" t="s">
        <v>167</v>
      </c>
      <c r="S24" s="27" t="s">
        <v>168</v>
      </c>
      <c r="T24" s="27" t="s">
        <v>169</v>
      </c>
      <c r="U24" s="27" t="s">
        <v>170</v>
      </c>
      <c r="V24" s="88">
        <f t="shared" si="11"/>
        <v>0.14000000000000001</v>
      </c>
      <c r="W24" s="86">
        <v>0.14000000000000001</v>
      </c>
      <c r="X24" s="85">
        <f>IFERROR(IF(W24/V24&gt;100%,100%,W24/V24),0)</f>
        <v>1</v>
      </c>
      <c r="Y24" s="27" t="s">
        <v>171</v>
      </c>
      <c r="Z24" s="27" t="s">
        <v>172</v>
      </c>
      <c r="AA24" s="88">
        <f>L24</f>
        <v>0.28999999999999998</v>
      </c>
      <c r="AB24" s="84">
        <v>0.28999999999999998</v>
      </c>
      <c r="AC24" s="85">
        <f>IFERROR(IF(AB24/AA24&gt;100%,100%,AB24/AA24),0)</f>
        <v>1</v>
      </c>
      <c r="AD24" s="27" t="s">
        <v>173</v>
      </c>
      <c r="AE24" s="27" t="s">
        <v>174</v>
      </c>
      <c r="AF24" s="88">
        <f>M24</f>
        <v>7.0000000000000007E-2</v>
      </c>
      <c r="AG24" s="87"/>
      <c r="AH24" s="85">
        <f>IFERROR(IF(AG24/AF24&gt;100%,100%,AG24/AF24),0)</f>
        <v>0</v>
      </c>
      <c r="AI24" s="27"/>
      <c r="AJ24" s="27"/>
      <c r="AK24" s="88">
        <f>N24</f>
        <v>0.5</v>
      </c>
      <c r="AL24" s="87"/>
      <c r="AM24" s="85">
        <f>IFERROR(IF(AL24/AK24&gt;100%,100%,AL24/AK24),0)</f>
        <v>0</v>
      </c>
      <c r="AN24" s="27"/>
      <c r="AO24" s="27"/>
      <c r="AP24" s="88">
        <f t="shared" si="12"/>
        <v>1</v>
      </c>
      <c r="AQ24" s="84">
        <f>IFERROR(SUM(W24,AB24,AG24,AL24),0)</f>
        <v>0.43</v>
      </c>
      <c r="AR24" s="85">
        <f>IFERROR(IF(AQ24/AP24&gt;100%,100%,AQ24/AP24),0)</f>
        <v>0.43</v>
      </c>
      <c r="AS24" s="93" t="s">
        <v>175</v>
      </c>
    </row>
    <row r="25" spans="1:45" s="32" customFormat="1" ht="150">
      <c r="A25" s="40">
        <v>3</v>
      </c>
      <c r="B25" s="27" t="s">
        <v>63</v>
      </c>
      <c r="C25" s="40" t="s">
        <v>176</v>
      </c>
      <c r="D25" s="27" t="s">
        <v>177</v>
      </c>
      <c r="E25" s="27" t="s">
        <v>146</v>
      </c>
      <c r="F25" s="27" t="s">
        <v>178</v>
      </c>
      <c r="G25" s="27" t="s">
        <v>179</v>
      </c>
      <c r="H25" s="27" t="s">
        <v>127</v>
      </c>
      <c r="I25" s="92" t="s">
        <v>86</v>
      </c>
      <c r="J25" s="28" t="s">
        <v>178</v>
      </c>
      <c r="K25" s="80">
        <v>0</v>
      </c>
      <c r="L25" s="80">
        <v>1</v>
      </c>
      <c r="M25" s="80">
        <v>0</v>
      </c>
      <c r="N25" s="80">
        <v>1</v>
      </c>
      <c r="O25" s="80">
        <v>2</v>
      </c>
      <c r="P25" s="27" t="s">
        <v>72</v>
      </c>
      <c r="Q25" s="51" t="s">
        <v>166</v>
      </c>
      <c r="R25" s="51" t="s">
        <v>167</v>
      </c>
      <c r="S25" s="27" t="s">
        <v>180</v>
      </c>
      <c r="T25" s="27" t="s">
        <v>180</v>
      </c>
      <c r="U25" s="27" t="s">
        <v>181</v>
      </c>
      <c r="V25" s="89">
        <f t="shared" si="11"/>
        <v>0</v>
      </c>
      <c r="W25" s="90">
        <v>0</v>
      </c>
      <c r="X25" s="85">
        <f>IFERROR(IF(W25/V25&gt;100%,100%,W25/V25),0)</f>
        <v>0</v>
      </c>
      <c r="Y25" s="27" t="s">
        <v>100</v>
      </c>
      <c r="Z25" s="27" t="s">
        <v>100</v>
      </c>
      <c r="AA25" s="83">
        <f>L25</f>
        <v>1</v>
      </c>
      <c r="AB25" s="90">
        <v>1</v>
      </c>
      <c r="AC25" s="85">
        <f>IFERROR(IF(AB25/AA25&gt;100%,100%,AB25/AA25),0)</f>
        <v>1</v>
      </c>
      <c r="AD25" s="27" t="s">
        <v>182</v>
      </c>
      <c r="AE25" s="27" t="s">
        <v>183</v>
      </c>
      <c r="AF25" s="83">
        <f>M25</f>
        <v>0</v>
      </c>
      <c r="AG25" s="90">
        <v>0</v>
      </c>
      <c r="AH25" s="85">
        <f>IFERROR(IF(AG25/AF25&gt;100%,100%,AG25/AF25),0)</f>
        <v>0</v>
      </c>
      <c r="AI25" s="27" t="s">
        <v>100</v>
      </c>
      <c r="AJ25" s="27" t="s">
        <v>100</v>
      </c>
      <c r="AK25" s="83">
        <f>N25</f>
        <v>1</v>
      </c>
      <c r="AL25" s="87"/>
      <c r="AM25" s="85">
        <f>IFERROR(IF(AL25/AK25&gt;100%,100%,AL25/AK25),0)</f>
        <v>0</v>
      </c>
      <c r="AN25" s="27"/>
      <c r="AO25" s="27"/>
      <c r="AP25" s="87">
        <f t="shared" si="12"/>
        <v>2</v>
      </c>
      <c r="AQ25" s="90">
        <f>IFERROR(SUM(W25,AB25,AG25,AL25),0)</f>
        <v>1</v>
      </c>
      <c r="AR25" s="85">
        <f>IFERROR(IF(AQ25/AP25&gt;100%,100%,AQ25/AP25),0)</f>
        <v>0.5</v>
      </c>
      <c r="AS25" s="93" t="s">
        <v>92</v>
      </c>
    </row>
    <row r="26" spans="1:45" s="32" customFormat="1" ht="199.5">
      <c r="A26" s="40">
        <v>3</v>
      </c>
      <c r="B26" s="27" t="s">
        <v>63</v>
      </c>
      <c r="C26" s="40" t="s">
        <v>184</v>
      </c>
      <c r="D26" s="27" t="s">
        <v>185</v>
      </c>
      <c r="E26" s="27" t="s">
        <v>146</v>
      </c>
      <c r="F26" s="27" t="s">
        <v>186</v>
      </c>
      <c r="G26" s="27" t="s">
        <v>187</v>
      </c>
      <c r="H26" s="27" t="s">
        <v>188</v>
      </c>
      <c r="I26" s="92" t="s">
        <v>86</v>
      </c>
      <c r="J26" s="28" t="s">
        <v>186</v>
      </c>
      <c r="K26" s="79">
        <v>1</v>
      </c>
      <c r="L26" s="79">
        <v>0</v>
      </c>
      <c r="M26" s="79">
        <v>0</v>
      </c>
      <c r="N26" s="79">
        <v>0</v>
      </c>
      <c r="O26" s="79">
        <v>1</v>
      </c>
      <c r="P26" s="27" t="s">
        <v>72</v>
      </c>
      <c r="Q26" s="51" t="s">
        <v>73</v>
      </c>
      <c r="R26" s="51" t="s">
        <v>153</v>
      </c>
      <c r="S26" s="27" t="s">
        <v>189</v>
      </c>
      <c r="T26" s="27" t="s">
        <v>190</v>
      </c>
      <c r="U26" s="27" t="s">
        <v>191</v>
      </c>
      <c r="V26" s="88">
        <f t="shared" si="11"/>
        <v>1</v>
      </c>
      <c r="W26" s="84">
        <f>139/139</f>
        <v>1</v>
      </c>
      <c r="X26" s="85">
        <f>IFERROR(IF(W26/V26&gt;100%,100%,W26/V26),0)</f>
        <v>1</v>
      </c>
      <c r="Y26" s="27" t="s">
        <v>192</v>
      </c>
      <c r="Z26" s="27" t="s">
        <v>193</v>
      </c>
      <c r="AA26" s="86">
        <f>L26</f>
        <v>0</v>
      </c>
      <c r="AB26" s="84">
        <v>0</v>
      </c>
      <c r="AC26" s="85">
        <f>IFERROR(IF(AB26/AA26&gt;100%,100%,AB26/AA26),0)</f>
        <v>0</v>
      </c>
      <c r="AD26" s="27" t="s">
        <v>100</v>
      </c>
      <c r="AE26" s="27" t="s">
        <v>100</v>
      </c>
      <c r="AF26" s="86">
        <f>M26</f>
        <v>0</v>
      </c>
      <c r="AG26" s="84">
        <v>0</v>
      </c>
      <c r="AH26" s="85">
        <f>IFERROR(IF(AG26/AF26&gt;100%,100%,AG26/AF26),0)</f>
        <v>0</v>
      </c>
      <c r="AI26" s="27" t="s">
        <v>100</v>
      </c>
      <c r="AJ26" s="27" t="s">
        <v>100</v>
      </c>
      <c r="AK26" s="86">
        <f>N26</f>
        <v>0</v>
      </c>
      <c r="AL26" s="84">
        <v>0</v>
      </c>
      <c r="AM26" s="85">
        <f>IFERROR(IF(AL26/AK26&gt;100%,100%,AL26/AK26),0)</f>
        <v>0</v>
      </c>
      <c r="AN26" s="27" t="s">
        <v>100</v>
      </c>
      <c r="AO26" s="27" t="s">
        <v>100</v>
      </c>
      <c r="AP26" s="86">
        <f t="shared" si="12"/>
        <v>1</v>
      </c>
      <c r="AQ26" s="84">
        <f>IFERROR(SUM(W26,AB26,AG26,AL26),0)</f>
        <v>1</v>
      </c>
      <c r="AR26" s="85">
        <f>IFERROR(IF(AQ26/AP26&gt;100%,100%,AQ26/AP26),0)</f>
        <v>1</v>
      </c>
      <c r="AS26" s="27" t="s">
        <v>194</v>
      </c>
    </row>
    <row r="27" spans="1:45" s="32" customFormat="1" ht="249">
      <c r="A27" s="40">
        <v>3</v>
      </c>
      <c r="B27" s="27" t="s">
        <v>63</v>
      </c>
      <c r="C27" s="40" t="s">
        <v>195</v>
      </c>
      <c r="D27" s="27" t="s">
        <v>196</v>
      </c>
      <c r="E27" s="27" t="s">
        <v>146</v>
      </c>
      <c r="F27" s="27" t="s">
        <v>197</v>
      </c>
      <c r="G27" s="27" t="s">
        <v>198</v>
      </c>
      <c r="H27" s="27" t="s">
        <v>199</v>
      </c>
      <c r="I27" s="92" t="s">
        <v>116</v>
      </c>
      <c r="J27" s="28" t="s">
        <v>200</v>
      </c>
      <c r="K27" s="79">
        <v>1</v>
      </c>
      <c r="L27" s="79">
        <v>1</v>
      </c>
      <c r="M27" s="79">
        <v>1</v>
      </c>
      <c r="N27" s="79">
        <v>1</v>
      </c>
      <c r="O27" s="79">
        <v>1</v>
      </c>
      <c r="P27" s="27" t="s">
        <v>201</v>
      </c>
      <c r="Q27" s="51" t="s">
        <v>73</v>
      </c>
      <c r="R27" s="51" t="s">
        <v>153</v>
      </c>
      <c r="S27" s="27" t="s">
        <v>189</v>
      </c>
      <c r="T27" s="27" t="s">
        <v>190</v>
      </c>
      <c r="U27" s="27" t="s">
        <v>191</v>
      </c>
      <c r="V27" s="88">
        <f t="shared" si="11"/>
        <v>1</v>
      </c>
      <c r="W27" s="84">
        <v>0.98724082934609247</v>
      </c>
      <c r="X27" s="85">
        <f>IFERROR(IF(W27/V27&gt;100%,100%,W27/V27),0)</f>
        <v>0.98724082934609247</v>
      </c>
      <c r="Y27" s="27" t="s">
        <v>202</v>
      </c>
      <c r="Z27" s="27" t="s">
        <v>203</v>
      </c>
      <c r="AA27" s="86">
        <f>L27</f>
        <v>1</v>
      </c>
      <c r="AB27" s="84">
        <v>1</v>
      </c>
      <c r="AC27" s="85">
        <f>IFERROR(IF(AB27/AA27&gt;100%,100%,AB27/AA27),0)</f>
        <v>1</v>
      </c>
      <c r="AD27" s="27" t="s">
        <v>204</v>
      </c>
      <c r="AE27" s="27" t="s">
        <v>205</v>
      </c>
      <c r="AF27" s="86">
        <f>M27</f>
        <v>1</v>
      </c>
      <c r="AG27" s="87"/>
      <c r="AH27" s="85">
        <f>IFERROR(IF(AG27/AF27&gt;100%,100%,AG27/AF27),0)</f>
        <v>0</v>
      </c>
      <c r="AI27" s="27"/>
      <c r="AJ27" s="27"/>
      <c r="AK27" s="86">
        <f>N27</f>
        <v>1</v>
      </c>
      <c r="AL27" s="87"/>
      <c r="AM27" s="85">
        <f>IFERROR(IF(AL27/AK27&gt;100%,100%,AL27/AK27),0)</f>
        <v>0</v>
      </c>
      <c r="AN27" s="27"/>
      <c r="AO27" s="27"/>
      <c r="AP27" s="86">
        <f t="shared" si="12"/>
        <v>1</v>
      </c>
      <c r="AQ27" s="84">
        <f>IFERROR(AVERAGE(W27,AB27,AG27,AL27)*0.5,0)</f>
        <v>0.49681020733652315</v>
      </c>
      <c r="AR27" s="85">
        <f>IFERROR(IF(AQ27/AP27&gt;100%,100%,AQ27/AP27),0)</f>
        <v>0.49681020733652315</v>
      </c>
      <c r="AS27" s="93" t="s">
        <v>206</v>
      </c>
    </row>
    <row r="28" spans="1:45" s="32" customFormat="1" ht="133.5">
      <c r="A28" s="40">
        <v>3</v>
      </c>
      <c r="B28" s="27" t="s">
        <v>63</v>
      </c>
      <c r="C28" s="40" t="s">
        <v>207</v>
      </c>
      <c r="D28" s="27" t="s">
        <v>208</v>
      </c>
      <c r="E28" s="27" t="s">
        <v>146</v>
      </c>
      <c r="F28" s="27" t="s">
        <v>209</v>
      </c>
      <c r="G28" s="27" t="s">
        <v>210</v>
      </c>
      <c r="H28" s="27" t="s">
        <v>152</v>
      </c>
      <c r="I28" s="92" t="s">
        <v>86</v>
      </c>
      <c r="J28" s="28" t="s">
        <v>209</v>
      </c>
      <c r="K28" s="79">
        <v>0</v>
      </c>
      <c r="L28" s="79">
        <v>1</v>
      </c>
      <c r="M28" s="79">
        <v>0</v>
      </c>
      <c r="N28" s="79">
        <v>0</v>
      </c>
      <c r="O28" s="79">
        <v>1</v>
      </c>
      <c r="P28" s="27" t="s">
        <v>72</v>
      </c>
      <c r="Q28" s="51" t="s">
        <v>211</v>
      </c>
      <c r="R28" s="51" t="s">
        <v>167</v>
      </c>
      <c r="S28" s="27" t="s">
        <v>209</v>
      </c>
      <c r="T28" s="27" t="s">
        <v>212</v>
      </c>
      <c r="U28" s="27" t="s">
        <v>213</v>
      </c>
      <c r="V28" s="89">
        <f t="shared" si="11"/>
        <v>0</v>
      </c>
      <c r="W28" s="90">
        <v>0</v>
      </c>
      <c r="X28" s="85">
        <f>IFERROR(IF(W28/V28&gt;100%,100%,W28/V28),0)</f>
        <v>0</v>
      </c>
      <c r="Y28" s="27" t="s">
        <v>100</v>
      </c>
      <c r="Z28" s="27" t="s">
        <v>100</v>
      </c>
      <c r="AA28" s="83">
        <f>L28</f>
        <v>1</v>
      </c>
      <c r="AB28" s="90">
        <v>1</v>
      </c>
      <c r="AC28" s="85">
        <f>IFERROR(IF(AB28/AA28&gt;100%,100%,AB28/AA28),0)</f>
        <v>1</v>
      </c>
      <c r="AD28" s="27" t="s">
        <v>214</v>
      </c>
      <c r="AE28" s="27" t="s">
        <v>215</v>
      </c>
      <c r="AF28" s="83">
        <f>M28</f>
        <v>0</v>
      </c>
      <c r="AG28" s="90">
        <v>0</v>
      </c>
      <c r="AH28" s="85">
        <f>IFERROR(IF(AG28/AF28&gt;100%,100%,AG28/AF28),0)</f>
        <v>0</v>
      </c>
      <c r="AI28" s="27" t="s">
        <v>100</v>
      </c>
      <c r="AJ28" s="27" t="s">
        <v>100</v>
      </c>
      <c r="AK28" s="83">
        <f>N28</f>
        <v>0</v>
      </c>
      <c r="AL28" s="90">
        <v>0</v>
      </c>
      <c r="AM28" s="85">
        <f>IFERROR(IF(AL28/AK28&gt;100%,100%,AL28/AK28),0)</f>
        <v>0</v>
      </c>
      <c r="AN28" s="27" t="s">
        <v>100</v>
      </c>
      <c r="AO28" s="27" t="s">
        <v>100</v>
      </c>
      <c r="AP28" s="83">
        <f t="shared" si="12"/>
        <v>1</v>
      </c>
      <c r="AQ28" s="90">
        <f>IFERROR(SUM(W28,AB28,AG28,AL28),0)</f>
        <v>1</v>
      </c>
      <c r="AR28" s="85">
        <f>IFERROR(IF(AQ28/AP28&gt;100%,100%,AQ28/AP28),0)</f>
        <v>1</v>
      </c>
      <c r="AS28" s="27" t="s">
        <v>194</v>
      </c>
    </row>
    <row r="29" spans="1:45" s="32" customFormat="1" ht="150">
      <c r="A29" s="40">
        <v>3</v>
      </c>
      <c r="B29" s="27" t="s">
        <v>63</v>
      </c>
      <c r="C29" s="40" t="s">
        <v>216</v>
      </c>
      <c r="D29" s="27" t="s">
        <v>217</v>
      </c>
      <c r="E29" s="27" t="s">
        <v>146</v>
      </c>
      <c r="F29" s="27" t="s">
        <v>218</v>
      </c>
      <c r="G29" s="27" t="s">
        <v>219</v>
      </c>
      <c r="H29" s="27" t="s">
        <v>152</v>
      </c>
      <c r="I29" s="92" t="s">
        <v>86</v>
      </c>
      <c r="J29" s="28" t="s">
        <v>218</v>
      </c>
      <c r="K29" s="81">
        <v>0</v>
      </c>
      <c r="L29" s="81">
        <v>0</v>
      </c>
      <c r="M29" s="81">
        <v>0</v>
      </c>
      <c r="N29" s="81">
        <v>1</v>
      </c>
      <c r="O29" s="81">
        <v>1</v>
      </c>
      <c r="P29" s="27" t="s">
        <v>72</v>
      </c>
      <c r="Q29" s="51" t="s">
        <v>211</v>
      </c>
      <c r="R29" s="51" t="s">
        <v>167</v>
      </c>
      <c r="S29" s="27" t="s">
        <v>220</v>
      </c>
      <c r="T29" s="27" t="s">
        <v>221</v>
      </c>
      <c r="U29" s="27" t="s">
        <v>213</v>
      </c>
      <c r="V29" s="89">
        <f t="shared" si="11"/>
        <v>0</v>
      </c>
      <c r="W29" s="90">
        <v>0</v>
      </c>
      <c r="X29" s="85">
        <f>IFERROR(IF(W29/V29&gt;100%,100%,W29/V29),0)</f>
        <v>0</v>
      </c>
      <c r="Y29" s="27" t="s">
        <v>100</v>
      </c>
      <c r="Z29" s="27" t="s">
        <v>100</v>
      </c>
      <c r="AA29" s="83">
        <f>L29</f>
        <v>0</v>
      </c>
      <c r="AB29" s="90">
        <v>0</v>
      </c>
      <c r="AC29" s="85">
        <f>IFERROR(IF(AB29/AA29&gt;100%,100%,AB29/AA29),0)</f>
        <v>0</v>
      </c>
      <c r="AD29" s="27" t="s">
        <v>100</v>
      </c>
      <c r="AE29" s="27" t="s">
        <v>100</v>
      </c>
      <c r="AF29" s="83">
        <f>M29</f>
        <v>0</v>
      </c>
      <c r="AG29" s="90">
        <v>0</v>
      </c>
      <c r="AH29" s="85">
        <f>IFERROR(IF(AG29/AF29&gt;100%,100%,AG29/AF29),0)</f>
        <v>0</v>
      </c>
      <c r="AI29" s="27" t="s">
        <v>100</v>
      </c>
      <c r="AJ29" s="27" t="s">
        <v>100</v>
      </c>
      <c r="AK29" s="83">
        <f>N29</f>
        <v>1</v>
      </c>
      <c r="AL29" s="87"/>
      <c r="AM29" s="85">
        <f>IFERROR(IF(AL29/AK29&gt;100%,100%,AL29/AK29),0)</f>
        <v>0</v>
      </c>
      <c r="AN29" s="27"/>
      <c r="AO29" s="27"/>
      <c r="AP29" s="87">
        <f t="shared" si="12"/>
        <v>1</v>
      </c>
      <c r="AQ29" s="90">
        <f>IFERROR(SUM(W29,AB29,AG29,AL29),0)</f>
        <v>0</v>
      </c>
      <c r="AR29" s="85">
        <f>IFERROR(IF(AQ29/AP29&gt;100%,100%,AQ29/AP29),0)</f>
        <v>0</v>
      </c>
      <c r="AS29" s="93" t="s">
        <v>102</v>
      </c>
    </row>
    <row r="30" spans="1:45" s="5" customFormat="1" ht="17.25">
      <c r="A30" s="10"/>
      <c r="B30" s="10"/>
      <c r="C30" s="10"/>
      <c r="D30" s="11" t="s">
        <v>222</v>
      </c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1"/>
      <c r="Q30" s="11"/>
      <c r="R30" s="11"/>
      <c r="S30" s="10"/>
      <c r="T30" s="10"/>
      <c r="U30" s="10"/>
      <c r="V30" s="17"/>
      <c r="W30" s="17"/>
      <c r="X30" s="64">
        <f>AVERAGE(X24,X26,X27)*20%</f>
        <v>0.19914938862307285</v>
      </c>
      <c r="Y30" s="10"/>
      <c r="Z30" s="10"/>
      <c r="AA30" s="17"/>
      <c r="AB30" s="17"/>
      <c r="AC30" s="64">
        <f>AVERAGE(AC23,AC24,AC25,AC27,AC28)*20%</f>
        <v>0.19450000000000001</v>
      </c>
      <c r="AD30" s="10"/>
      <c r="AE30" s="10"/>
      <c r="AF30" s="17"/>
      <c r="AG30" s="17"/>
      <c r="AH30" s="64">
        <f>AVERAGE(AH24,AH27)*20%</f>
        <v>0</v>
      </c>
      <c r="AI30" s="10"/>
      <c r="AJ30" s="10"/>
      <c r="AK30" s="17"/>
      <c r="AL30" s="17"/>
      <c r="AM30" s="64">
        <f>AVERAGE(AM23,AM24,AM25,AM27,AM29)*20%</f>
        <v>0</v>
      </c>
      <c r="AN30" s="10"/>
      <c r="AO30" s="10"/>
      <c r="AP30" s="17"/>
      <c r="AQ30" s="68"/>
      <c r="AR30" s="64">
        <f>AVERAGE(AR23:AR28)*20%</f>
        <v>0.12860200691121745</v>
      </c>
      <c r="AS30" s="10"/>
    </row>
    <row r="31" spans="1:45" s="9" customFormat="1" ht="20.25">
      <c r="A31" s="6"/>
      <c r="B31" s="6"/>
      <c r="C31" s="6"/>
      <c r="D31" s="7" t="s">
        <v>223</v>
      </c>
      <c r="E31" s="6"/>
      <c r="F31" s="6"/>
      <c r="G31" s="6"/>
      <c r="H31" s="6"/>
      <c r="I31" s="6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18"/>
      <c r="W31" s="18"/>
      <c r="X31" s="65">
        <f>X22+X30</f>
        <v>0.9991493886230729</v>
      </c>
      <c r="Y31" s="6"/>
      <c r="Z31" s="6"/>
      <c r="AA31" s="18"/>
      <c r="AB31" s="18"/>
      <c r="AC31" s="65">
        <f>AC22+AC30</f>
        <v>0.95005555555555565</v>
      </c>
      <c r="AD31" s="6"/>
      <c r="AE31" s="6"/>
      <c r="AF31" s="18"/>
      <c r="AG31" s="18"/>
      <c r="AH31" s="65">
        <f>AH22+AH30</f>
        <v>0</v>
      </c>
      <c r="AI31" s="6"/>
      <c r="AJ31" s="6"/>
      <c r="AK31" s="18"/>
      <c r="AL31" s="18"/>
      <c r="AM31" s="65">
        <f>AM22+AM30</f>
        <v>0</v>
      </c>
      <c r="AN31" s="6"/>
      <c r="AO31" s="6"/>
      <c r="AP31" s="18"/>
      <c r="AQ31" s="69"/>
      <c r="AR31" s="65">
        <f>AR22+AR30</f>
        <v>0.55008348839269894</v>
      </c>
      <c r="AS31" s="6"/>
    </row>
  </sheetData>
  <mergeCells count="23">
    <mergeCell ref="S12:U13"/>
    <mergeCell ref="E4:J4"/>
    <mergeCell ref="G5:J5"/>
    <mergeCell ref="G6:J6"/>
    <mergeCell ref="G7:J7"/>
    <mergeCell ref="G8:J8"/>
    <mergeCell ref="Q12:Q14"/>
    <mergeCell ref="R12:R14"/>
    <mergeCell ref="G10:J10"/>
    <mergeCell ref="A12:B13"/>
    <mergeCell ref="A1:J1"/>
    <mergeCell ref="K1:O1"/>
    <mergeCell ref="C12:E13"/>
    <mergeCell ref="F12:P13"/>
    <mergeCell ref="A2:J2"/>
    <mergeCell ref="G9:J9"/>
    <mergeCell ref="D4:D10"/>
    <mergeCell ref="A4:C10"/>
    <mergeCell ref="V12:Z13"/>
    <mergeCell ref="AA12:AE13"/>
    <mergeCell ref="AF12:AJ13"/>
    <mergeCell ref="AK12:AO13"/>
    <mergeCell ref="AP12:AS13"/>
  </mergeCells>
  <phoneticPr fontId="15" type="noConversion"/>
  <dataValidations count="1">
    <dataValidation allowBlank="1" showInputMessage="1" showErrorMessage="1" error="Escriba un texto " promptTitle="Cualquier contenido" sqref="E14 E3:E11" xr:uid="{00000000-0002-0000-01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E12:E13 E17:E1048576</xm:sqref>
        </x14:dataValidation>
        <x14:dataValidation type="list" allowBlank="1" showInputMessage="1" showErrorMessage="1" xr:uid="{00000000-0002-0000-0100-000002000000}">
          <x14:formula1>
            <xm:f>Listas!$D$1:$D$20</xm:f>
          </x14:formula1>
          <xm:sqref>Q23:Q29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R23:R29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224</v>
      </c>
      <c r="D1" s="46" t="s">
        <v>225</v>
      </c>
    </row>
    <row r="2" spans="2:4">
      <c r="B2" s="45" t="s">
        <v>226</v>
      </c>
      <c r="D2" s="46" t="s">
        <v>227</v>
      </c>
    </row>
    <row r="3" spans="2:4" ht="45">
      <c r="B3" s="45" t="s">
        <v>228</v>
      </c>
      <c r="D3" s="46" t="s">
        <v>229</v>
      </c>
    </row>
    <row r="4" spans="2:4" ht="30">
      <c r="B4" s="45" t="s">
        <v>230</v>
      </c>
      <c r="D4" s="46" t="s">
        <v>231</v>
      </c>
    </row>
    <row r="5" spans="2:4" ht="30">
      <c r="B5" s="45" t="s">
        <v>232</v>
      </c>
      <c r="D5" s="46" t="s">
        <v>233</v>
      </c>
    </row>
    <row r="6" spans="2:4" ht="30">
      <c r="B6" s="45" t="s">
        <v>166</v>
      </c>
      <c r="D6" s="46" t="s">
        <v>234</v>
      </c>
    </row>
    <row r="7" spans="2:4" ht="45">
      <c r="B7" s="45" t="s">
        <v>73</v>
      </c>
      <c r="D7" s="46" t="s">
        <v>235</v>
      </c>
    </row>
    <row r="8" spans="2:4" ht="45">
      <c r="B8" s="45" t="s">
        <v>236</v>
      </c>
      <c r="D8" s="46" t="s">
        <v>237</v>
      </c>
    </row>
    <row r="9" spans="2:4" ht="30">
      <c r="B9" s="45" t="s">
        <v>238</v>
      </c>
      <c r="D9" s="46" t="s">
        <v>74</v>
      </c>
    </row>
    <row r="10" spans="2:4" ht="30">
      <c r="B10" s="45" t="s">
        <v>239</v>
      </c>
      <c r="D10" s="46" t="s">
        <v>240</v>
      </c>
    </row>
    <row r="11" spans="2:4" ht="30">
      <c r="B11" s="45" t="s">
        <v>241</v>
      </c>
      <c r="D11" s="46" t="s">
        <v>153</v>
      </c>
    </row>
    <row r="12" spans="2:4">
      <c r="B12" s="45" t="s">
        <v>211</v>
      </c>
      <c r="D12" s="46" t="s">
        <v>242</v>
      </c>
    </row>
    <row r="13" spans="2:4">
      <c r="B13" s="45" t="s">
        <v>243</v>
      </c>
    </row>
    <row r="14" spans="2:4">
      <c r="B14" s="45" t="s">
        <v>244</v>
      </c>
    </row>
    <row r="15" spans="2:4">
      <c r="B15" s="45" t="s">
        <v>245</v>
      </c>
    </row>
    <row r="16" spans="2:4">
      <c r="B16" s="45" t="s">
        <v>246</v>
      </c>
    </row>
    <row r="17" spans="2:2">
      <c r="B17" s="45" t="s">
        <v>247</v>
      </c>
    </row>
    <row r="18" spans="2:2">
      <c r="B18" s="45" t="s">
        <v>248</v>
      </c>
    </row>
    <row r="19" spans="2:2">
      <c r="B19" s="45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60</v>
      </c>
      <c r="D1" s="45" t="s">
        <v>224</v>
      </c>
      <c r="F1" s="46" t="s">
        <v>225</v>
      </c>
    </row>
    <row r="2" spans="1:6" ht="30">
      <c r="A2" t="s">
        <v>66</v>
      </c>
      <c r="D2" s="45" t="s">
        <v>226</v>
      </c>
      <c r="F2" s="46" t="s">
        <v>227</v>
      </c>
    </row>
    <row r="3" spans="1:6" ht="75">
      <c r="A3" t="s">
        <v>135</v>
      </c>
      <c r="D3" s="45" t="s">
        <v>228</v>
      </c>
      <c r="F3" s="46" t="s">
        <v>229</v>
      </c>
    </row>
    <row r="4" spans="1:6" ht="60">
      <c r="A4" t="s">
        <v>146</v>
      </c>
      <c r="D4" s="45" t="s">
        <v>230</v>
      </c>
      <c r="F4" s="46" t="s">
        <v>231</v>
      </c>
    </row>
    <row r="5" spans="1:6" ht="45">
      <c r="D5" s="45" t="s">
        <v>232</v>
      </c>
      <c r="F5" s="46" t="s">
        <v>233</v>
      </c>
    </row>
    <row r="6" spans="1:6" ht="45">
      <c r="D6" s="45" t="s">
        <v>166</v>
      </c>
      <c r="F6" s="46" t="s">
        <v>234</v>
      </c>
    </row>
    <row r="7" spans="1:6" ht="60">
      <c r="D7" s="45" t="s">
        <v>73</v>
      </c>
      <c r="F7" s="46" t="s">
        <v>235</v>
      </c>
    </row>
    <row r="8" spans="1:6" ht="75">
      <c r="D8" s="45" t="s">
        <v>236</v>
      </c>
      <c r="F8" s="46" t="s">
        <v>237</v>
      </c>
    </row>
    <row r="9" spans="1:6" ht="45">
      <c r="D9" s="45" t="s">
        <v>238</v>
      </c>
      <c r="F9" s="46" t="s">
        <v>74</v>
      </c>
    </row>
    <row r="10" spans="1:6" ht="45">
      <c r="D10" s="45" t="s">
        <v>239</v>
      </c>
      <c r="F10" s="46" t="s">
        <v>240</v>
      </c>
    </row>
    <row r="11" spans="1:6" ht="45">
      <c r="D11" s="45" t="s">
        <v>241</v>
      </c>
      <c r="F11" s="46" t="s">
        <v>153</v>
      </c>
    </row>
    <row r="12" spans="1:6">
      <c r="D12" s="45" t="s">
        <v>211</v>
      </c>
      <c r="F12" s="46" t="s">
        <v>167</v>
      </c>
    </row>
    <row r="13" spans="1:6">
      <c r="D13" s="45" t="s">
        <v>243</v>
      </c>
    </row>
    <row r="14" spans="1:6">
      <c r="D14" s="45" t="s">
        <v>244</v>
      </c>
    </row>
    <row r="15" spans="1:6">
      <c r="D15" s="45" t="s">
        <v>245</v>
      </c>
    </row>
    <row r="16" spans="1:6">
      <c r="D16" s="45" t="s">
        <v>246</v>
      </c>
    </row>
    <row r="17" spans="4:4">
      <c r="D17" s="45" t="s">
        <v>247</v>
      </c>
    </row>
    <row r="18" spans="4:4">
      <c r="D18" s="45" t="s">
        <v>248</v>
      </c>
    </row>
    <row r="19" spans="4:4">
      <c r="D19" s="45" t="s">
        <v>249</v>
      </c>
    </row>
    <row r="20" spans="4:4">
      <c r="D20" s="45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4AF6C3C-5E78-49E8-BA9D-CCFCFBC6A23B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2025-07-16T15:03:43Z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