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E467F905-D96B-407D-AEA1-447C2E0B8773}" xr6:coauthVersionLast="47" xr6:coauthVersionMax="47" xr10:uidLastSave="{00000000-0000-0000-0000-000000000000}"/>
  <bookViews>
    <workbookView xWindow="-120" yWindow="-120" windowWidth="20730" windowHeight="11040" firstSheet="1" activeTab="1" xr2:uid="{00000000-000D-0000-FFFF-FFFF00000000}"/>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 i="1" l="1"/>
  <c r="AR27" i="1"/>
  <c r="X19" i="1"/>
  <c r="X27" i="1"/>
  <c r="AC27" i="1"/>
  <c r="AQ20" i="1"/>
  <c r="AQ26" i="1"/>
  <c r="AQ25" i="1"/>
  <c r="AQ24" i="1"/>
  <c r="AQ23" i="1"/>
  <c r="AQ21" i="1"/>
  <c r="AQ18" i="1"/>
  <c r="AQ17" i="1"/>
  <c r="AQ16" i="1"/>
  <c r="AQ15" i="1"/>
  <c r="AQ14" i="1"/>
  <c r="AQ13" i="1"/>
  <c r="AM27" i="1"/>
  <c r="AH27" i="1"/>
  <c r="AL23" i="1"/>
  <c r="AG23" i="1"/>
  <c r="AB23" i="1"/>
  <c r="W22" i="1"/>
  <c r="AG22" i="1"/>
  <c r="AQ22" i="1" s="1"/>
  <c r="AL21" i="1"/>
  <c r="AG21" i="1"/>
  <c r="AB21" i="1"/>
  <c r="AM19" i="1"/>
  <c r="AH19" i="1"/>
  <c r="AR24" i="1"/>
  <c r="AR16" i="1"/>
  <c r="AR15" i="1"/>
  <c r="AR14" i="1"/>
  <c r="AR13" i="1"/>
  <c r="AR19" i="1" s="1"/>
  <c r="AM26" i="1"/>
  <c r="AM25" i="1"/>
  <c r="AM24" i="1"/>
  <c r="AM23" i="1"/>
  <c r="AM22" i="1"/>
  <c r="AM21" i="1"/>
  <c r="AM20" i="1"/>
  <c r="AM18" i="1"/>
  <c r="AM17" i="1"/>
  <c r="AM16" i="1"/>
  <c r="AM15" i="1"/>
  <c r="AM14" i="1"/>
  <c r="AM13" i="1"/>
  <c r="AH26" i="1"/>
  <c r="AH25" i="1"/>
  <c r="AH24" i="1"/>
  <c r="AH23" i="1"/>
  <c r="AH22" i="1"/>
  <c r="AH21" i="1"/>
  <c r="AH20" i="1"/>
  <c r="AH18" i="1"/>
  <c r="AH17" i="1"/>
  <c r="AH16" i="1"/>
  <c r="AH15" i="1"/>
  <c r="AH14" i="1"/>
  <c r="AH13" i="1"/>
  <c r="AC26" i="1"/>
  <c r="AC25" i="1"/>
  <c r="AC24" i="1"/>
  <c r="AC23" i="1"/>
  <c r="AC22" i="1"/>
  <c r="AC21" i="1"/>
  <c r="AC20" i="1"/>
  <c r="AC18" i="1"/>
  <c r="AC17" i="1"/>
  <c r="AC16" i="1"/>
  <c r="AC15" i="1"/>
  <c r="AC14" i="1"/>
  <c r="AC13" i="1"/>
  <c r="AC19" i="1" s="1"/>
  <c r="X26" i="1"/>
  <c r="X25" i="1"/>
  <c r="X24" i="1"/>
  <c r="X23" i="1"/>
  <c r="X22" i="1"/>
  <c r="X21" i="1"/>
  <c r="X20" i="1"/>
  <c r="X18" i="1"/>
  <c r="X17" i="1"/>
  <c r="X16" i="1"/>
  <c r="X15" i="1"/>
  <c r="X14" i="1"/>
  <c r="X13" i="1"/>
  <c r="AP26" i="1"/>
  <c r="AP25" i="1"/>
  <c r="AP24" i="1"/>
  <c r="AP18" i="1"/>
  <c r="AP16" i="1"/>
  <c r="AP15" i="1"/>
  <c r="AP14" i="1"/>
  <c r="AK14" i="1"/>
  <c r="AK24" i="1"/>
  <c r="AK25" i="1"/>
  <c r="AF25" i="1"/>
  <c r="AF24" i="1"/>
  <c r="AF14" i="1"/>
  <c r="AA14" i="1"/>
  <c r="AA24" i="1"/>
  <c r="AA25" i="1"/>
  <c r="AR21" i="1"/>
  <c r="AR20" i="1"/>
  <c r="AR26" i="1"/>
  <c r="AR25" i="1"/>
  <c r="AR23" i="1"/>
  <c r="AR18" i="1"/>
  <c r="AR17" i="1"/>
  <c r="W24" i="1"/>
  <c r="W23" i="1"/>
  <c r="AK13" i="1"/>
  <c r="V17" i="1"/>
  <c r="V18" i="1"/>
  <c r="V15" i="1"/>
  <c r="V16" i="1"/>
  <c r="V14" i="1"/>
  <c r="V25" i="1"/>
  <c r="V24" i="1"/>
  <c r="V13"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J13" i="4"/>
  <c r="AL13" i="4" s="1"/>
  <c r="AL35" i="4" s="1"/>
  <c r="AL42" i="4" s="1"/>
  <c r="AE13" i="4"/>
  <c r="AG13" i="4" s="1"/>
  <c r="AG35" i="4" s="1"/>
  <c r="AG42" i="4" s="1"/>
  <c r="Z13" i="4"/>
  <c r="AB13" i="4" s="1"/>
  <c r="AB35" i="4" s="1"/>
  <c r="U13" i="4"/>
  <c r="W13" i="4" s="1"/>
  <c r="W35" i="4" s="1"/>
  <c r="W42" i="4" s="1"/>
  <c r="AP20" i="1"/>
  <c r="AP13" i="1"/>
  <c r="AK20" i="1"/>
  <c r="AP23" i="1"/>
  <c r="AP22" i="1"/>
  <c r="AR22" i="1" s="1"/>
  <c r="AP21" i="1"/>
  <c r="AP17" i="1"/>
  <c r="AR28" i="1"/>
  <c r="AK26" i="1"/>
  <c r="AK23" i="1"/>
  <c r="AK22" i="1"/>
  <c r="AK21" i="1"/>
  <c r="AK18" i="1"/>
  <c r="AK17" i="1"/>
  <c r="AK16" i="1"/>
  <c r="AK15" i="1"/>
  <c r="AF26" i="1"/>
  <c r="AF23" i="1"/>
  <c r="AF22" i="1"/>
  <c r="AF21" i="1"/>
  <c r="AF20" i="1"/>
  <c r="AF18" i="1"/>
  <c r="AF17" i="1"/>
  <c r="AF16" i="1"/>
  <c r="AF15" i="1"/>
  <c r="AF13" i="1"/>
  <c r="AA26" i="1"/>
  <c r="AA23" i="1"/>
  <c r="AA22" i="1"/>
  <c r="AA21" i="1"/>
  <c r="AA20" i="1"/>
  <c r="AA18" i="1"/>
  <c r="AA17" i="1"/>
  <c r="AA16" i="1"/>
  <c r="AA15" i="1"/>
  <c r="AA13" i="1"/>
  <c r="V26" i="1"/>
  <c r="V23" i="1"/>
  <c r="V22" i="1"/>
  <c r="V21" i="1"/>
  <c r="V20" i="1"/>
  <c r="AB42" i="4" l="1"/>
  <c r="X28" i="1"/>
  <c r="AQ42" i="4"/>
  <c r="AH28" i="1"/>
  <c r="AC28" i="1" l="1"/>
  <c r="AM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00000000-0006-0000-0000-000001000000}">
      <text>
        <r>
          <rPr>
            <b/>
            <sz val="9"/>
            <color indexed="81"/>
            <rFont val="Tahoma"/>
            <family val="2"/>
          </rPr>
          <t>Fecha de la versión generada</t>
        </r>
      </text>
    </comment>
    <comment ref="I5" authorId="0" shapeId="0" xr:uid="{00000000-0006-0000-0000-000002000000}">
      <text>
        <r>
          <rPr>
            <b/>
            <sz val="9"/>
            <color indexed="81"/>
            <rFont val="Tahoma"/>
            <family val="2"/>
          </rPr>
          <t>Breve descripción del cambio realizado en la nueva versión</t>
        </r>
      </text>
    </comment>
    <comment ref="S10" authorId="1" shapeId="0" xr:uid="{00000000-0006-0000-0000-000003000000}">
      <text>
        <r>
          <rPr>
            <b/>
            <sz val="9"/>
            <color indexed="81"/>
            <rFont val="Tahoma"/>
            <family val="2"/>
          </rPr>
          <t>Seleccione la política de MIPG asociada a la meta</t>
        </r>
      </text>
    </comment>
    <comment ref="T10" authorId="1" shapeId="0" xr:uid="{00000000-0006-0000-0000-000004000000}">
      <text>
        <r>
          <rPr>
            <b/>
            <sz val="9"/>
            <color indexed="81"/>
            <rFont val="Tahoma"/>
            <family val="2"/>
          </rPr>
          <t>Seleccione el proyecto de inversión que financia o aporta al cumplimiento de la meta. En caso contrario, indique NO APLICA</t>
        </r>
      </text>
    </comment>
    <comment ref="A12" authorId="0" shapeId="0" xr:uid="{00000000-0006-0000-0000-000005000000}">
      <text>
        <r>
          <rPr>
            <b/>
            <sz val="9"/>
            <color indexed="81"/>
            <rFont val="Tahoma"/>
            <family val="2"/>
          </rPr>
          <t>Incluya el número del objetivo estratégico, de acuerdo con lo adoptado en el Plan Estratégico Institucional</t>
        </r>
      </text>
    </comment>
    <comment ref="B12" authorId="0" shapeId="0" xr:uid="{00000000-0006-0000-0000-000006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7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8000000}">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00000000-0006-0000-0000-000009000000}">
      <text>
        <r>
          <rPr>
            <b/>
            <sz val="9"/>
            <color indexed="81"/>
            <rFont val="Tahoma"/>
            <family val="2"/>
          </rPr>
          <t>Indique el área y grupo de trabajo (si se tiene), responsable de cumplir o ejecutar la meta</t>
        </r>
      </text>
    </comment>
    <comment ref="H12" authorId="0" shapeId="0" xr:uid="{00000000-0006-0000-0000-00000A000000}">
      <text>
        <r>
          <rPr>
            <b/>
            <sz val="9"/>
            <color indexed="81"/>
            <rFont val="Tahoma"/>
            <family val="2"/>
          </rPr>
          <t>Indique un nombre corto que refleje lo que pretende medir. 
Ej. Porcentaje de giros acumulados</t>
        </r>
      </text>
    </comment>
    <comment ref="I12" authorId="0" shapeId="0" xr:uid="{00000000-0006-0000-0000-00000B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00000000-0006-0000-0000-00000C000000}">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0000000-0006-0000-0000-00000D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00000000-0006-0000-0000-00000E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00000000-0006-0000-0000-00000F000000}">
      <text>
        <r>
          <rPr>
            <b/>
            <sz val="9"/>
            <color indexed="81"/>
            <rFont val="Tahoma"/>
            <family val="2"/>
          </rPr>
          <t xml:space="preserve">Indique la magnitud programada para el trimestre. </t>
        </r>
      </text>
    </comment>
    <comment ref="N12" authorId="0" shapeId="0" xr:uid="{00000000-0006-0000-0000-000010000000}">
      <text>
        <r>
          <rPr>
            <b/>
            <sz val="9"/>
            <color indexed="81"/>
            <rFont val="Tahoma"/>
            <family val="2"/>
          </rPr>
          <t xml:space="preserve">Indique la magnitud programada para el trimestre. </t>
        </r>
      </text>
    </comment>
    <comment ref="O12" authorId="0" shapeId="0" xr:uid="{00000000-0006-0000-0000-000011000000}">
      <text>
        <r>
          <rPr>
            <b/>
            <sz val="9"/>
            <color indexed="81"/>
            <rFont val="Tahoma"/>
            <family val="2"/>
          </rPr>
          <t xml:space="preserve">Indique la magnitud programada para el trimestre. </t>
        </r>
      </text>
    </comment>
    <comment ref="P12" authorId="0" shapeId="0" xr:uid="{00000000-0006-0000-0000-000012000000}">
      <text>
        <r>
          <rPr>
            <b/>
            <sz val="9"/>
            <color indexed="81"/>
            <rFont val="Tahoma"/>
            <family val="2"/>
          </rPr>
          <t xml:space="preserve">Indique la magnitud programada para el trimestre. </t>
        </r>
      </text>
    </comment>
    <comment ref="Q12" authorId="0" shapeId="0" xr:uid="{00000000-0006-0000-0000-000013000000}">
      <text>
        <r>
          <rPr>
            <b/>
            <sz val="9"/>
            <color indexed="81"/>
            <rFont val="Tahoma"/>
            <family val="2"/>
          </rPr>
          <t>Indique la programación total de la vigencia. 
Debe ser coherente con la meta.</t>
        </r>
      </text>
    </comment>
    <comment ref="R12" authorId="0" shapeId="0" xr:uid="{00000000-0006-0000-0000-000014000000}">
      <text>
        <r>
          <rPr>
            <b/>
            <sz val="9"/>
            <color indexed="81"/>
            <rFont val="Tahoma"/>
            <family val="2"/>
          </rPr>
          <t xml:space="preserve">Indique el tipo de indicador: 
- Eficancia 
- Eficiencia 
- Efectividad </t>
        </r>
      </text>
    </comment>
    <comment ref="U12" authorId="0" shapeId="0" xr:uid="{00000000-0006-0000-0000-000015000000}">
      <text>
        <r>
          <rPr>
            <b/>
            <sz val="9"/>
            <color indexed="81"/>
            <rFont val="Tahoma"/>
            <family val="2"/>
          </rPr>
          <t>Indique la magnitud programada</t>
        </r>
      </text>
    </comment>
    <comment ref="V12" authorId="0" shapeId="0" xr:uid="{00000000-0006-0000-0000-000016000000}">
      <text>
        <r>
          <rPr>
            <b/>
            <sz val="9"/>
            <color indexed="81"/>
            <rFont val="Tahoma"/>
            <family val="2"/>
          </rPr>
          <t>Indique la magnitud ejecutada. Corresponde al resultado de medir el indicador de la meta</t>
        </r>
      </text>
    </comment>
    <comment ref="W12" authorId="0" shapeId="0" xr:uid="{00000000-0006-0000-0000-000017000000}">
      <text>
        <r>
          <rPr>
            <b/>
            <sz val="9"/>
            <color indexed="81"/>
            <rFont val="Tahoma"/>
            <family val="2"/>
          </rPr>
          <t>Es el resultado porcentual de dividir lo ejecutado vs. lo programado. En caso de sobre ejecución, el resultado máximo es el 100%</t>
        </r>
      </text>
    </comment>
    <comment ref="X12" authorId="0" shapeId="0" xr:uid="{00000000-0006-0000-0000-000018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00000000-0006-0000-0000-000019000000}">
      <text>
        <r>
          <rPr>
            <b/>
            <sz val="9"/>
            <color indexed="81"/>
            <rFont val="Tahoma"/>
            <family val="2"/>
          </rPr>
          <t xml:space="preserve">Indicar el nombre concreto de la evidencia aportada. </t>
        </r>
      </text>
    </comment>
    <comment ref="Z12" authorId="0" shapeId="0" xr:uid="{00000000-0006-0000-0000-00001A000000}">
      <text>
        <r>
          <rPr>
            <b/>
            <sz val="9"/>
            <color indexed="81"/>
            <rFont val="Tahoma"/>
            <family val="2"/>
          </rPr>
          <t>Indique la magnitud programada</t>
        </r>
      </text>
    </comment>
    <comment ref="AA12" authorId="0" shapeId="0" xr:uid="{00000000-0006-0000-0000-00001B000000}">
      <text>
        <r>
          <rPr>
            <b/>
            <sz val="9"/>
            <color indexed="81"/>
            <rFont val="Tahoma"/>
            <family val="2"/>
          </rPr>
          <t>Indique la magnitud ejecutada. Corresponde al resultado de medir el indicador de la meta</t>
        </r>
      </text>
    </comment>
    <comment ref="AB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AC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00000000-0006-0000-0000-00001E000000}">
      <text>
        <r>
          <rPr>
            <b/>
            <sz val="9"/>
            <color indexed="81"/>
            <rFont val="Tahoma"/>
            <family val="2"/>
          </rPr>
          <t xml:space="preserve">Indicar el nombre concreto de la evidencia aportada. </t>
        </r>
      </text>
    </comment>
    <comment ref="AE12" authorId="0" shapeId="0" xr:uid="{00000000-0006-0000-0000-00001F000000}">
      <text>
        <r>
          <rPr>
            <b/>
            <sz val="9"/>
            <color indexed="81"/>
            <rFont val="Tahoma"/>
            <family val="2"/>
          </rPr>
          <t>Indique la magnitud programada</t>
        </r>
      </text>
    </comment>
    <comment ref="AF12" authorId="0" shapeId="0" xr:uid="{00000000-0006-0000-0000-000020000000}">
      <text>
        <r>
          <rPr>
            <b/>
            <sz val="9"/>
            <color indexed="81"/>
            <rFont val="Tahoma"/>
            <family val="2"/>
          </rPr>
          <t>Indique la magnitud ejecutada. Corresponde al resultado de medir el indicador de la meta</t>
        </r>
      </text>
    </comment>
    <comment ref="AG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H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00000000-0006-0000-0000-000023000000}">
      <text>
        <r>
          <rPr>
            <b/>
            <sz val="9"/>
            <color indexed="81"/>
            <rFont val="Tahoma"/>
            <family val="2"/>
          </rPr>
          <t xml:space="preserve">Indicar el nombre concreto de la evidencia aportada. </t>
        </r>
      </text>
    </comment>
    <comment ref="AJ12" authorId="0" shapeId="0" xr:uid="{00000000-0006-0000-0000-000024000000}">
      <text>
        <r>
          <rPr>
            <b/>
            <sz val="9"/>
            <color indexed="81"/>
            <rFont val="Tahoma"/>
            <family val="2"/>
          </rPr>
          <t>Indique la magnitud programada</t>
        </r>
      </text>
    </comment>
    <comment ref="AK12" authorId="0" shapeId="0" xr:uid="{00000000-0006-0000-0000-000025000000}">
      <text>
        <r>
          <rPr>
            <b/>
            <sz val="9"/>
            <color indexed="81"/>
            <rFont val="Tahoma"/>
            <family val="2"/>
          </rPr>
          <t>Indique la magnitud ejecutada. Corresponde al resultado de medir el indicador de la meta</t>
        </r>
      </text>
    </comment>
    <comment ref="AL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M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00000000-0006-0000-0000-000028000000}">
      <text>
        <r>
          <rPr>
            <b/>
            <sz val="9"/>
            <color indexed="81"/>
            <rFont val="Tahoma"/>
            <family val="2"/>
          </rPr>
          <t xml:space="preserve">Indicar el nombre concreto de la evidencia aportada. </t>
        </r>
      </text>
    </comment>
    <comment ref="AO12" authorId="0" shapeId="0" xr:uid="{00000000-0006-0000-0000-000029000000}">
      <text>
        <r>
          <rPr>
            <b/>
            <sz val="9"/>
            <color indexed="81"/>
            <rFont val="Tahoma"/>
            <family val="2"/>
          </rPr>
          <t>Indique la magnitud total programada para la vigencia</t>
        </r>
      </text>
    </comment>
    <comment ref="AP12" authorId="0" shapeId="0" xr:uid="{00000000-0006-0000-0000-00002A000000}">
      <text>
        <r>
          <rPr>
            <b/>
            <sz val="9"/>
            <color indexed="81"/>
            <rFont val="Tahoma"/>
            <family val="2"/>
          </rPr>
          <t xml:space="preserve">Indique la magnitud ejecutada acumulada para la vigencia </t>
        </r>
      </text>
    </comment>
    <comment ref="AQ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R12" authorId="0" shapeId="0" xr:uid="{00000000-0006-0000-0000-00002C000000}">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tc={FEC59DCB-B253-4972-A061-52D57B5DE348}</author>
    <author>tc={FB06B14A-33CC-4621-A674-C5222A4D9515}</author>
    <author>tc={02E622FC-E1D9-4547-9D35-10C97356B1E0}</author>
    <author>tc={DCE46B85-F6FE-4B8B-A06D-FC78C0D41E70}</author>
    <author>tc={02033064-A42C-4736-9A0D-2DD69B8E083D}</author>
    <author>tc={3372D8F6-A9CD-44F9-96CA-6B6F1227EF5C}</author>
    <author>tc={B37A08AE-D78F-415A-BF67-DD0BE578ECF0}</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0" authorId="1" shapeId="0" xr:uid="{00000000-0006-0000-0100-000005000000}">
      <text>
        <r>
          <rPr>
            <b/>
            <sz val="9"/>
            <color indexed="81"/>
            <rFont val="Tahoma"/>
            <family val="2"/>
          </rPr>
          <t>Seleccione la política de MIPG asociada a la meta</t>
        </r>
      </text>
    </comment>
    <comment ref="R10" authorId="1" shapeId="0" xr:uid="{00000000-0006-0000-0100-000006000000}">
      <text>
        <r>
          <rPr>
            <b/>
            <sz val="9"/>
            <color indexed="81"/>
            <rFont val="Tahoma"/>
            <family val="2"/>
          </rPr>
          <t>Seleccione el proyecto de inversión que financia o aporta al cumplimiento de la meta. En caso contrario, indique NO APLICA</t>
        </r>
      </text>
    </comment>
    <comment ref="A12" authorId="0" shapeId="0" xr:uid="{00000000-0006-0000-0100-000007000000}">
      <text>
        <r>
          <rPr>
            <b/>
            <sz val="9"/>
            <color indexed="81"/>
            <rFont val="Tahoma"/>
            <family val="2"/>
          </rPr>
          <t>Incluya el número del objetivo estratégico, de acuerdo con lo adoptado en el Plan Estratégico Institucional</t>
        </r>
      </text>
    </comment>
    <comment ref="B12"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2" authorId="0" shapeId="0" xr:uid="{00000000-0006-0000-0100-000009000000}">
      <text>
        <r>
          <rPr>
            <b/>
            <sz val="9"/>
            <color indexed="81"/>
            <rFont val="Tahoma"/>
            <family val="2"/>
          </rPr>
          <t>Escriba el número de la meta, en orden consecutivo</t>
        </r>
      </text>
    </comment>
    <comment ref="D12"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00000000-0006-0000-0100-00000B000000}">
      <text>
        <r>
          <rPr>
            <b/>
            <sz val="9"/>
            <color indexed="81"/>
            <rFont val="Tahoma"/>
            <family val="2"/>
          </rPr>
          <t xml:space="preserve">Seleccione la opción que corresponda
</t>
        </r>
      </text>
    </comment>
    <comment ref="F12" authorId="0" shapeId="0" xr:uid="{00000000-0006-0000-0100-00000C000000}">
      <text>
        <r>
          <rPr>
            <b/>
            <sz val="9"/>
            <color indexed="81"/>
            <rFont val="Tahoma"/>
            <family val="2"/>
          </rPr>
          <t>Indique un nombre corto que refleje lo que pretende medir. 
Ej. Porcentaje de giros acumulados</t>
        </r>
      </text>
    </comment>
    <comment ref="G12"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00000000-0006-0000-0100-000011000000}">
      <text>
        <r>
          <rPr>
            <b/>
            <sz val="9"/>
            <color indexed="81"/>
            <rFont val="Tahoma"/>
            <family val="2"/>
          </rPr>
          <t xml:space="preserve">Indique la magnitud programada para el trimestre. </t>
        </r>
      </text>
    </comment>
    <comment ref="L12" authorId="0" shapeId="0" xr:uid="{00000000-0006-0000-0100-000012000000}">
      <text>
        <r>
          <rPr>
            <b/>
            <sz val="9"/>
            <color indexed="81"/>
            <rFont val="Tahoma"/>
            <family val="2"/>
          </rPr>
          <t xml:space="preserve">Indique la magnitud programada para el trimestre. </t>
        </r>
      </text>
    </comment>
    <comment ref="M12" authorId="0" shapeId="0" xr:uid="{00000000-0006-0000-0100-000013000000}">
      <text>
        <r>
          <rPr>
            <b/>
            <sz val="9"/>
            <color indexed="81"/>
            <rFont val="Tahoma"/>
            <family val="2"/>
          </rPr>
          <t xml:space="preserve">Indique la magnitud programada para el trimestre. </t>
        </r>
      </text>
    </comment>
    <comment ref="N12" authorId="0" shapeId="0" xr:uid="{00000000-0006-0000-0100-000014000000}">
      <text>
        <r>
          <rPr>
            <b/>
            <sz val="9"/>
            <color indexed="81"/>
            <rFont val="Tahoma"/>
            <family val="2"/>
          </rPr>
          <t xml:space="preserve">Indique la magnitud programada para el trimestre. </t>
        </r>
      </text>
    </comment>
    <comment ref="O12" authorId="0" shapeId="0" xr:uid="{00000000-0006-0000-0100-000015000000}">
      <text>
        <r>
          <rPr>
            <b/>
            <sz val="9"/>
            <color indexed="81"/>
            <rFont val="Tahoma"/>
            <family val="2"/>
          </rPr>
          <t>Indique la programación total de la vigencia. 
Debe ser coherente con la meta.</t>
        </r>
      </text>
    </comment>
    <comment ref="P12" authorId="0" shapeId="0" xr:uid="{00000000-0006-0000-0100-000016000000}">
      <text>
        <r>
          <rPr>
            <b/>
            <sz val="9"/>
            <color indexed="81"/>
            <rFont val="Tahoma"/>
            <family val="2"/>
          </rPr>
          <t xml:space="preserve">Indique el tipo de indicador: 
- Eficancia 
- Eficiencia 
- Efectividad </t>
        </r>
      </text>
    </comment>
    <comment ref="S12" authorId="0" shapeId="0" xr:uid="{00000000-0006-0000-0100-000017000000}">
      <text>
        <r>
          <rPr>
            <b/>
            <sz val="9"/>
            <color indexed="81"/>
            <rFont val="Tahoma"/>
            <family val="2"/>
          </rPr>
          <t>Indique la evidencia a presentar del cumplimiento de la meta. Se debe redactar de forma concreta y coherente con la meta</t>
        </r>
      </text>
    </comment>
    <comment ref="T12"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00000000-0006-0000-0100-000019000000}">
      <text>
        <r>
          <rPr>
            <b/>
            <sz val="9"/>
            <color indexed="81"/>
            <rFont val="Tahoma"/>
            <family val="2"/>
          </rPr>
          <t>Indique el área y grupo de trabajo (si se tiene), responsable de cumplir o ejecutar la meta</t>
        </r>
      </text>
    </comment>
    <comment ref="V12" authorId="0" shapeId="0" xr:uid="{00000000-0006-0000-0100-00001A000000}">
      <text>
        <r>
          <rPr>
            <b/>
            <sz val="9"/>
            <color indexed="81"/>
            <rFont val="Tahoma"/>
            <family val="2"/>
          </rPr>
          <t>Indique la magnitud programada</t>
        </r>
      </text>
    </comment>
    <comment ref="W12" authorId="0" shapeId="0" xr:uid="{00000000-0006-0000-0100-00001B000000}">
      <text>
        <r>
          <rPr>
            <b/>
            <sz val="9"/>
            <color indexed="81"/>
            <rFont val="Tahoma"/>
            <family val="2"/>
          </rPr>
          <t>Indique la magnitud ejecutada. Corresponde al resultado de medir el indicador de la meta</t>
        </r>
      </text>
    </comment>
    <comment ref="X12"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100-00001E000000}">
      <text>
        <r>
          <rPr>
            <b/>
            <sz val="9"/>
            <color indexed="81"/>
            <rFont val="Tahoma"/>
            <family val="2"/>
          </rPr>
          <t xml:space="preserve">Indicar el nombre concreto de la evidencia aportada. </t>
        </r>
      </text>
    </comment>
    <comment ref="AA12" authorId="0" shapeId="0" xr:uid="{00000000-0006-0000-0100-00001F000000}">
      <text>
        <r>
          <rPr>
            <b/>
            <sz val="9"/>
            <color indexed="81"/>
            <rFont val="Tahoma"/>
            <family val="2"/>
          </rPr>
          <t>Indique la magnitud programada</t>
        </r>
      </text>
    </comment>
    <comment ref="AB12" authorId="0" shapeId="0" xr:uid="{00000000-0006-0000-0100-000020000000}">
      <text>
        <r>
          <rPr>
            <b/>
            <sz val="9"/>
            <color indexed="81"/>
            <rFont val="Tahoma"/>
            <family val="2"/>
          </rPr>
          <t>Indique la magnitud ejecutada. Corresponde al resultado de medir el indicador de la meta</t>
        </r>
      </text>
    </comment>
    <comment ref="AC12"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100-000023000000}">
      <text>
        <r>
          <rPr>
            <b/>
            <sz val="9"/>
            <color indexed="81"/>
            <rFont val="Tahoma"/>
            <family val="2"/>
          </rPr>
          <t xml:space="preserve">Indicar el nombre concreto de la evidencia aportada. </t>
        </r>
      </text>
    </comment>
    <comment ref="AF12" authorId="0" shapeId="0" xr:uid="{00000000-0006-0000-0100-000024000000}">
      <text>
        <r>
          <rPr>
            <b/>
            <sz val="9"/>
            <color indexed="81"/>
            <rFont val="Tahoma"/>
            <family val="2"/>
          </rPr>
          <t>Indique la magnitud programada</t>
        </r>
      </text>
    </comment>
    <comment ref="AG12" authorId="0" shapeId="0" xr:uid="{00000000-0006-0000-0100-000025000000}">
      <text>
        <r>
          <rPr>
            <b/>
            <sz val="9"/>
            <color indexed="81"/>
            <rFont val="Tahoma"/>
            <family val="2"/>
          </rPr>
          <t>Indique la magnitud ejecutada. Corresponde al resultado de medir el indicador de la meta</t>
        </r>
      </text>
    </comment>
    <comment ref="AH12"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100-000028000000}">
      <text>
        <r>
          <rPr>
            <b/>
            <sz val="9"/>
            <color indexed="81"/>
            <rFont val="Tahoma"/>
            <family val="2"/>
          </rPr>
          <t xml:space="preserve">Indicar el nombre concreto de la evidencia aportada. </t>
        </r>
      </text>
    </comment>
    <comment ref="AK12" authorId="0" shapeId="0" xr:uid="{00000000-0006-0000-0100-000029000000}">
      <text>
        <r>
          <rPr>
            <b/>
            <sz val="9"/>
            <color indexed="81"/>
            <rFont val="Tahoma"/>
            <family val="2"/>
          </rPr>
          <t>Indique la magnitud programada</t>
        </r>
      </text>
    </comment>
    <comment ref="AL12" authorId="0" shapeId="0" xr:uid="{00000000-0006-0000-0100-00002A000000}">
      <text>
        <r>
          <rPr>
            <b/>
            <sz val="9"/>
            <color indexed="81"/>
            <rFont val="Tahoma"/>
            <family val="2"/>
          </rPr>
          <t>Indique la magnitud ejecutada. Corresponde al resultado de medir el indicador de la meta</t>
        </r>
      </text>
    </comment>
    <comment ref="AM12"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100-00002D000000}">
      <text>
        <r>
          <rPr>
            <b/>
            <sz val="9"/>
            <color indexed="81"/>
            <rFont val="Tahoma"/>
            <family val="2"/>
          </rPr>
          <t xml:space="preserve">Indicar el nombre concreto de la evidencia aportada. </t>
        </r>
      </text>
    </comment>
    <comment ref="AP12" authorId="0" shapeId="0" xr:uid="{00000000-0006-0000-0100-00002E000000}">
      <text>
        <r>
          <rPr>
            <b/>
            <sz val="9"/>
            <color indexed="81"/>
            <rFont val="Tahoma"/>
            <family val="2"/>
          </rPr>
          <t>Indique la magnitud total programada para la vigencia</t>
        </r>
      </text>
    </comment>
    <comment ref="AQ12" authorId="0" shapeId="0" xr:uid="{00000000-0006-0000-0100-00002F000000}">
      <text>
        <r>
          <rPr>
            <b/>
            <sz val="9"/>
            <color indexed="81"/>
            <rFont val="Tahoma"/>
            <family val="2"/>
          </rPr>
          <t xml:space="preserve">Indique la magnitud ejecutada acumulada para la vigencia </t>
        </r>
      </text>
    </comment>
    <comment ref="AR12"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100-000031000000}">
      <text>
        <r>
          <rPr>
            <b/>
            <sz val="9"/>
            <color indexed="81"/>
            <rFont val="Tahoma"/>
            <family val="2"/>
          </rPr>
          <t>Es la descripción detallada de los avances y logros obtenidos con la ejecución de la meta acumulados para la vigencia</t>
        </r>
      </text>
    </comment>
    <comment ref="D13" authorId="2" shapeId="0" xr:uid="{FEC59DCB-B253-4972-A061-52D57B5DE348}">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Reply:
    Sugerencia acogida</t>
      </text>
    </comment>
    <comment ref="S13" authorId="3" shapeId="0" xr:uid="{FB06B14A-33CC-4621-A674-C5222A4D9515}">
      <text>
        <t>[Threaded comment]
Your version of Excel allows you to read this threaded comment; however, any edits to it will get removed if the file is opened in a newer version of Excel. Learn more: https://go.microsoft.com/fwlink/?linkid=870924
Comment:
    Recomiendo no incluir derechos de petición acá , toda vez que ese indicador se medirá  en la meta transversal No 7 mediante el aplicativo Bogota te Escucha 
Reply:
    Sugerencia acogida</t>
      </text>
    </comment>
    <comment ref="S17" authorId="4" shapeId="0" xr:uid="{02E622FC-E1D9-4547-9D35-10C97356B1E0}">
      <text>
        <t xml:space="preserve">[Threaded comment]
Your version of Excel allows you to read this threaded comment; however, any edits to it will get removed if the file is opened in a newer version of Excel. Learn more: https://go.microsoft.com/fwlink/?linkid=870924
Comment:
    Definir con claridad el tipo de documento y alguna características que pueda ser el resultado de una investigación  
Reply:
    Se ajusta </t>
      </text>
    </comment>
    <comment ref="I18" authorId="5" shapeId="0" xr:uid="{DCE46B85-F6FE-4B8B-A06D-FC78C0D41E70}">
      <text>
        <t>[Threaded comment]
Your version of Excel allows you to read this threaded comment; however, any edits to it will get removed if the file is opened in a newer version of Excel. Learn more: https://go.microsoft.com/fwlink/?linkid=870924
Comment:
    Sugiero que la meta sea de suma para que complete los dos tableros 
Reply:
    Se modifica</t>
      </text>
    </comment>
    <comment ref="S18" authorId="6" shapeId="0" xr:uid="{02033064-A42C-4736-9A0D-2DD69B8E083D}">
      <text>
        <t>[Threaded comment]
Your version of Excel allows you to read this threaded comment; however, any edits to it will get removed if the file is opened in a newer version of Excel. Learn more: https://go.microsoft.com/fwlink/?linkid=870924
Comment:
    Definir el tipo de tablero  
Reply:
    Se ajusta de acuerdo a sugerencia</t>
      </text>
    </comment>
    <comment ref="D19" authorId="0" shapeId="0" xr:uid="{00000000-0006-0000-0100-000032000000}">
      <text>
        <r>
          <rPr>
            <b/>
            <sz val="9"/>
            <color indexed="81"/>
            <rFont val="Tahoma"/>
            <family val="2"/>
          </rPr>
          <t>Promedio obtenido para el periodo x 80%</t>
        </r>
      </text>
    </comment>
    <comment ref="O21" authorId="7" shapeId="0" xr:uid="{3372D8F6-A9CD-44F9-96CA-6B6F1227EF5C}">
      <text>
        <t xml:space="preserve">[Threaded comment]
Your version of Excel allows you to read this threaded comment; however, any edits to it will get removed if the file is opened in a newer version of Excel. Learn more: https://go.microsoft.com/fwlink/?linkid=870924
Comment:
    Para la vigencia  2025 no se tiene programada actualizar documentos del proceso </t>
      </text>
    </comment>
    <comment ref="W21" authorId="8" shapeId="0" xr:uid="{B37A08AE-D78F-415A-BF67-DD0BE578ECF0}">
      <text>
        <t>[Threaded comment]
Your version of Excel allows you to read this threaded comment; however, any edits to it will get removed if the file is opened in a newer version of Excel. Learn more: https://go.microsoft.com/fwlink/?linkid=870924
Comment:
    Esta meta debe ser programada conforme con lo establecido en el cronograma de actualización documental</t>
      </text>
    </comment>
    <comment ref="D27" authorId="0" shapeId="0" xr:uid="{00000000-0006-0000-0100-000033000000}">
      <text>
        <r>
          <rPr>
            <b/>
            <sz val="9"/>
            <color indexed="81"/>
            <rFont val="Tahoma"/>
            <family val="2"/>
          </rPr>
          <t>Promedio obtenido en las metas transversales para el periodo x 20%</t>
        </r>
      </text>
    </comment>
    <comment ref="D28"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<sst xmlns="http://schemas.openxmlformats.org/spreadsheetml/2006/main" count="475" uniqueCount="239">
  <si>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</si>
  <si>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</si>
  <si>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</si>
  <si>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</si>
  <si>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</si>
  <si>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</si>
  <si>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</si>
  <si>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</si>
  <si>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</si>
  <si>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</si>
  <si>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</si>
  <si>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</si>
  <si>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</si>
  <si>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</si>
  <si>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</si>
  <si>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</si>
  <si>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</si>
  <si>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</si>
  <si>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</si>
  <si>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</si>
  <si>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</si>
  <si>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</si>
  <si>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</si>
  <si>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</si>
  <si>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</si>
  <si>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</si>
  <si>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</si>
  <si>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</si>
  <si>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</si>
  <si>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</si>
  <si>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</si>
  <si>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</si>
  <si>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</si>
  <si>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</si>
  <si>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</si>
  <si>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</si>
  <si>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</si>
  <si>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</si>
  <si>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</si>
  <si>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</si>
  <si>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RELACIONES ESTRATÉGICAS</t>
    </r>
  </si>
  <si>
    <r>
      <rPr>
        <b/>
        <sz val="11"/>
        <color rgb="FF000000"/>
        <rFont val="Calibri Light"/>
      </rPr>
      <t xml:space="preserve">Código: </t>
    </r>
    <r>
      <rPr>
        <sz val="11"/>
        <color rgb="FF000000"/>
        <rFont val="Calibri Light"/>
      </rPr>
      <t xml:space="preserve">PLE-PIN-F017
</t>
    </r>
    <r>
      <rPr>
        <b/>
        <sz val="11"/>
        <color rgb="FF000000"/>
        <rFont val="Calibri Light"/>
      </rPr>
      <t>Versión: 7
Vigencia: 21 de enero de 2025 
Caso HOLA: 113317</t>
    </r>
  </si>
  <si>
    <t>VIGENCIA DE LA PLANEACIÓN 2025</t>
  </si>
  <si>
    <t xml:space="preserve">Dirección de Relaciones Políticas </t>
  </si>
  <si>
    <t>CONTROL DE CAMBIOS</t>
  </si>
  <si>
    <t>VERSIÓN</t>
  </si>
  <si>
    <t>28 de enero de 2025</t>
  </si>
  <si>
    <r>
      <t xml:space="preserve">Publicación del plan de gestión aprobado. Caso HOLA: </t>
    </r>
    <r>
      <rPr>
        <b/>
        <sz val="11"/>
        <color theme="1"/>
        <rFont val="Calibri Light"/>
        <family val="2"/>
        <scheme val="major"/>
      </rPr>
      <t>116038</t>
    </r>
  </si>
  <si>
    <t>16 de abril de 2025</t>
  </si>
  <si>
    <t>Para el primer trimestre de la vigencia 2025, el Plan de Gestión del proceso Relaciones Estrategicas  alcanzó un nivel de desempeño del 76,67% y 24,17% acumulado para la vigencia.</t>
  </si>
  <si>
    <t>16 de julio de 2025</t>
  </si>
  <si>
    <t>Para el II trimestre de la vigencia 2025, el Plan de Gestión del proceso Relaciones Estrategicas  alcanzó un nivel de desempeño del 52,52% y 31,45%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</si>
  <si>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</si>
  <si>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</si>
  <si>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</si>
  <si>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</si>
  <si>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</si>
  <si>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</si>
  <si>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</si>
  <si>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</si>
  <si>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</si>
  <si>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r>
      <t>Tramitar el 100% de los asuntos normativos, legislativos y de control político que realicen las Corporaciones de Elección Popular del orden nacional, distri</t>
    </r>
    <r>
      <rPr>
        <sz val="11"/>
        <rFont val="Calibri Light"/>
        <family val="2"/>
        <scheme val="major"/>
      </rPr>
      <t>tal y local.</t>
    </r>
  </si>
  <si>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</si>
  <si>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</si>
  <si>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</si>
  <si>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2024</t>
  </si>
  <si>
    <t>Constante</t>
  </si>
  <si>
    <t xml:space="preserve">Porcentaje de Trámites con las Corporaciones de Elección Popular realizados </t>
  </si>
  <si>
    <t>Eficacia</t>
  </si>
  <si>
    <t>Política 11. Transparencia, acceso a la información pública y lucha contra la corrupción</t>
  </si>
  <si>
    <t>Proyecto de inversión 8020</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</si>
  <si>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</si>
  <si>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</si>
  <si>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Dirección de Relaciones Políticas</t>
  </si>
  <si>
    <t xml:space="preserve">ASUNTOS NORMATIVOS: Para el primer trimestre de la vigencia 2025 se radicaron 91 posiciones unificadas de la Administración Distrital para primer debate  y 2 para segundo debate; se llevaron a cabo 41 mesas de trabajo; se emitieron 1.491 solicitudes de comentarios para primer debate y 250 solicitudes para segundo debate.
CONGRESO DE LA REPÚBLICA: Durante el Primer trimestre del 2025 se realizó una revisión completa a todos los Proyectos de Ley radicados en Cámara y Senado, elaborando un documento que incluye el listado de todos los Proyectos que posiblemente tienen impacto en el Distrito Capital. Se enviaron treinta y siete (37) solicitudes de comentarios a entidades distritales y se enviaron  trece (13) observaciones distritales a proyectos de ley y/o acto legislativo. De la misma manera, se socializaron las páginas del Senado y la Cámara de Representantes con los enlaces de cada Secretaría para que conforme a sus conocimientos y competencias especificas  informen si algún proyecto adicional requiere priorización.   Adicionalmente, se tramitaron siete (07) invitaciones del Congreso de la República a audiencias públicas y/o proposiciones de control político.
CONTROL POLÍTICO - CONCEJO DE BOGOTÁ, D.C.
Se realizó el 100% de los trámites con el Concejo de Bogotá: Durante el primer trimestre del 2024, se cumplió con el trámite, gestión y seguimiento a la respuesta oportuna de 202 proposiciones en las que fue citado el Secretario Distrital de Gobierno por el Concejo de Bogotá. Así mismo, El Secretario Distrital de Gobierno fue citado a (28) debates de control político de (42) proposiciones programadas, en las cuales la entidad tenía competencia en (28) proposiciones. Se gestionaron las presentaciones y documentos que sirvieron como insumos para los debates. </t>
  </si>
  <si>
    <t>ASUNTOS NORMATIVOS: Registro en excel de las gestiones realizadas.
CONGRESO DE LA REPÚBLICA: Se realiza una matriz que reposa en las carpetas compartidas de one drive de la DRP.
CONTROL POLÍTICO - CONCEJO DE BOGOTÁ, D.C Reporte de proposiciones y debates. Las evidencias reposan en medio físico y magnético (carpetas compartidas de One Drive de la DRP) y datos en la herramienta HESMAP.</t>
  </si>
  <si>
    <t>ASUNTOS NORMATIVOS:  Para el segundo trimestre de la vigencia 2025 se generó respuesta final a 129 proposiciones.
CONTROL POLÍTICO - CONCEJO DE BOGOTÁ, D.C.
Se realizó el 100% de los trámites con el Concejo de Bogotá: Durante el primer trimestre del 2024, se cumplió con el trámite, gestión y seguimiento a la respuesta oportuna de 110 proposiciones en las que fue citado el Secretario Distrital de Gobierno por el Concejo de Bogotá. Así mismo, el Secretario Distrital de Gobierno fue citado a 56 debates de control político. Se gestionaron las presentaciones y documentos que sirvieron como insumos para los debates.
CONGRESO DE LA REPÚBLICA:  Durante el segundo trimestre del 2025 se realizó una revisión completa a todos los Proyectos de Ley radicados en Cámara y Senado, elaborando un documento que incluye el listado de todos los Proyectos que posiblemente tienen impacto en el Distrito Capital. Se priorizaron 53 proyectos y de enviaron 22 observaciones al Congreso de la República. El documento mencionado fue socializado con los enlaces de cada Secretaría para que conforme a sus conocimientos y competencias especificas realicen una verificación  e informen de los que requieren priorización.  Asi mismo, se realizo la verificacion de los proyectos archivados, sancionados y los Proyectos que continuan vigentes. Adicionalmente, en el segundo trimenestre se tramitaron 11 invitaciones a audiencias públicas y/o de control político del Congreso de la Reública</t>
  </si>
  <si>
    <t>ASUNTOS NORMATIVOS: Reporte genetrado por el sistema de información HESMAP
CONTROL POLÍTICO - CONCEJO DE BOGOTÁ, D.C Reporte de proposiciones y debates. Las evidencias reposan en medio físico y magnético (carpetas compartidas de One Drive de la DRP) y datos en la herramienta HESMAP.
CONGRESO DE LA REPÚBLICA: Se realiza una matriz que reposa en las carpetas compartidas de one drive de la DRP y datos en la herramienta HESMAP</t>
  </si>
  <si>
    <t>Se alcanzó un avance de 50,00% sobre el programado de la vigencia.</t>
  </si>
  <si>
    <t xml:space="preserve">Realizar las actividades para  el trámite de gestión del 100% de las Mesas Territoriales solicitadas por los actores políticos del nivel nacional, distrital y local.
 </t>
  </si>
  <si>
    <t xml:space="preserve">Porcentaje de mesas de gestión territoriales tramitadas </t>
  </si>
  <si>
    <t>(Número de mesas territoriales solicitadas/mesas territoriales tramitadas)*100</t>
  </si>
  <si>
    <t>100%
Fuente: Hesmap 2024</t>
  </si>
  <si>
    <t xml:space="preserve">Porcentaje de mesas territoriales  tramitadas </t>
  </si>
  <si>
    <t xml:space="preserve">Reporte de las actividades realizadas para la gestión de las mesas territoriales. </t>
  </si>
  <si>
    <t xml:space="preserve">Base de datos del Sistema de Informción HESMAP de las mesas de gestión gestionadas </t>
  </si>
  <si>
    <t xml:space="preserve">Para el I trimestre se atendieron 694 mesas de gestión territorial convocadas por actores políticos tales como: Concejales , congresistas o ediles. </t>
  </si>
  <si>
    <t>Registro en excel de las mesas de gestión territorial atendidas</t>
  </si>
  <si>
    <t>Sin reporte</t>
  </si>
  <si>
    <t>Sin soporte.</t>
  </si>
  <si>
    <t>Se alcanzó un avance de 25,00% sobre el programado de la vigencia.</t>
  </si>
  <si>
    <t>Realizar el 100% de las actividades para la coordinación logística, conforme al calendario remitido por la autoridad electoral en los procesos típicos y atípicos que se convoquen en el Distrito Capital.</t>
  </si>
  <si>
    <t xml:space="preserve">Porcentaje de actividades calendario electoral 2025  </t>
  </si>
  <si>
    <t>(Actividades programadas/Actividades realizadas)*100</t>
  </si>
  <si>
    <t>Calendario Electoral 2024</t>
  </si>
  <si>
    <t xml:space="preserve">Procentaje de actividades realizadas para el  Calendario Electoral </t>
  </si>
  <si>
    <t>Reporte de las actividades realizadas para el Calendario Electoral 2025</t>
  </si>
  <si>
    <t>Informe</t>
  </si>
  <si>
    <t>Para el primer trimestre de 2025, se han ejecutado  procesos y acciones previas a realizar,  para adelantar los compromisos electorales 2025-2026.  Elecciones de Consejos  Locales de  Juventudes,   Elecciones de Consulta de Partidos, Elecciones de Congreso, Elecciones de Presidencia y Vicepresidencia  (primera y segunda vuelta  y las gestiones propias para adelantar los procesos contractuales de acuerdo al listado de necesidades de la Registraduria Distrital del Estado Civil) en cada reunion se rfealiozan actas,  se convocan mediente email a todos los partidos politicos, entidades distritales y nacionales, convovandolos  a las sesiones de Instalacion del Comité Organizador de las Elecciones de Consejos de  Juventud y La Comision para la Coordinacion de las Garantias electorales.</t>
  </si>
  <si>
    <t xml:space="preserve">acta de reunión </t>
  </si>
  <si>
    <t>Para el segundo trimestre del 2025, desde Asuntos Electorales se han ejecutado los procesos y las acciones previas a realizar las eleccionesde los Consejos Locales de Juventud, Congreso y Presidencia, para esto se han realizado las instalaciones del Comité Organizador de las Elecciones de los Consejos Locales de Juventud (7 de abril) y la instalación de la  Comisión para la Coordinación de las Garantías Electorales (8 de abril) en donde se hace el seguimiento y la coordinación de las elecciones de las elecciones de congreso de la República presidencia y vicepresidencia; donde todas y cada una de las entidades que hacen parte de este proceso electoral se han hecho presentes incluyendo a los alcaldes locales, los referentes de juventud y los partidos y movimientos políticos, con personería jurídica.  Así también se adelantó el Comité Técnico Electoral en Seguridad, atendiendo las alertas tempranas emitidas por la Defensoría del Pueblo para establecer, las rutas de atención y coordinación con entidades como la UNP e ICBF, el 19 de junio se realizó la Segunda Reunión de Comité Organizador de las Elecciones de los Consejos Locales de Juventud.    Para garantizar la participación de los candidatos y electores que se encuentran  en el rango  de edad de los 14 a los 28 años de edad, por lo que la Secretaria Distrital de Educación y La Registraduría Distrital tienen agendas conjuntas para realizar las capacitaciones en los colegios.  A la fecha se están coordinando actividades de impacto, para dar a conocer en toda la ciudad, el proceso electoral de CLJ para que participen y sea un evento exitoso, concurrido y garanticemos  la democracia, la participación y  transparencia.  Y en cuanto a los procesos de contratación que debemos adelantar para sacar adelante la entrega de los insumos requeridos por la Registraduría Distrital se dará inicio a ello desde el mes de Julio.</t>
  </si>
  <si>
    <t xml:space="preserve">1- Acta de Instalacion del Comite Organizador de las Elecciones de los Consejos Locales de Juventud. </t>
  </si>
  <si>
    <t xml:space="preserve">Tramitar el 100% de las delegaciones a las sesiones  que soliciten la Juntas  Administradoras Locales, en las que sea convocada la Secretaría Distrital de Gobierno. </t>
  </si>
  <si>
    <t>Porcentaje de delegaciones tramitadas</t>
  </si>
  <si>
    <t>(Sesiones JAL que convocan al Secretario de Gobierno/Delegaciones tramitadas)*100</t>
  </si>
  <si>
    <t>Sesiones JAL donde convoca al Secretario de Gobierno 2024</t>
  </si>
  <si>
    <t xml:space="preserve">Porcentaje de delegaciones tramitadas donde sea convocado el Secretario de Gobierno. </t>
  </si>
  <si>
    <t>Reporte de las delegaciones tramitadas para las sesiones JAL donde fue convocado el Secretario de Gobierno</t>
  </si>
  <si>
    <t>Delegaciones</t>
  </si>
  <si>
    <t xml:space="preserve">Meta no reportada </t>
  </si>
  <si>
    <t>Se alcanzó un avance de 0,00% sobre el programado de la vigencia.</t>
  </si>
  <si>
    <t>5</t>
  </si>
  <si>
    <t>Elaborar 3 documentos de investigación sobre las relaciones de la Secretaría Distrital de Gobierno con los actores estratégicos que intervienen en los asuntos políticos del Distrito, en el marco de las líneas de investigación establecidas.</t>
  </si>
  <si>
    <t>Número de documentos de investigación</t>
  </si>
  <si>
    <t>(Documentos de investigación proyectados a elaborar/documentos de investigación elaborados)/*100</t>
  </si>
  <si>
    <t>Documentos de investigación 2024</t>
  </si>
  <si>
    <t>Suma</t>
  </si>
  <si>
    <t>Número de documentos de investigación elaborados</t>
  </si>
  <si>
    <t>Documentos de investigación  sobre las relaciones de la Secretaría Distrital de Gobierno con los actores estratégicos que intervienen en los asuntos políticos del Distrito, en el marco de las líneas de investigación establecidas.</t>
  </si>
  <si>
    <t xml:space="preserve">Investigaciones </t>
  </si>
  <si>
    <t>No Programada</t>
  </si>
  <si>
    <t>Se finalizó el documento "Puente entre la democracia y los consensos: Análisis del proceso de aprobación del Plan Distrital de Desarrollo 2024-2027", de acuerdo con lo esperado. El documento fue oportunamente publicado en el sitio web del Observatorio de Asuntos Políticos y en Inventario Bogotá, según lo requerido.</t>
  </si>
  <si>
    <t>PDF correspondiente al documento "Puente entre la democracia y los consensos: Análisis del proceso de aprobación del Plan Distrital de Desarrollo 2024-2027".</t>
  </si>
  <si>
    <t>Se alcanzó un avance de 33,33% sobre el programado de la vigencia.</t>
  </si>
  <si>
    <t>6</t>
  </si>
  <si>
    <t>Elaborar 2 tableros que sinteticen el desarrollo de las relaciones políticas entre los actores estratégicos y el Distrito a partir de la información consolidada en la Herramienta Estratégica de Seguimiento y Monitoreo de Actores Políticos (HESMAP).</t>
  </si>
  <si>
    <t xml:space="preserve">Número de tableros </t>
  </si>
  <si>
    <t>(número de tableros programados/número de tableros elaborados)*100</t>
  </si>
  <si>
    <t>Información HESMPA 2024</t>
  </si>
  <si>
    <t>Núermo de tableros elaborados</t>
  </si>
  <si>
    <t>Tableros que sinteticen el desarrollo de las relaciones políticas entre los actores estratégicos y el Distrito a partir de la información consolidada en la Herramienta Estratégica de Seguimiento y Monitoreo de Actores Políticos (HESMAP).</t>
  </si>
  <si>
    <t xml:space="preserve">Base de datos del Sistema de Informción HESMAP </t>
  </si>
  <si>
    <t>Se comenzó el desarrollo de cuatro tableros (Derechos de Petición, Control Político, Gestión Territorial y Asuntos Normativos) con la prooducción de diagnóstico del proceso, necesidades de información e inventarios de existencia y brechas de información. Pero no se logró finalizar al menos uno de los tableros. Se requiere presentar el total de la meta anual para el segundo semestre de este año.</t>
  </si>
  <si>
    <t>Cuatro (4) conjuntos de documentos que comprenden las etapas preliminares del desarrollo de los tableros de control y que comprenden acta de inicio (formalización de objetivos, alcance y metodología), matriz de stakeholders y el mapa de procesos (alineación de actores y flujos de trabajo), inventario de fuentes y variables (orígenes de datos, volumen y brechas) y resumen de entrevistas e insights de usuarios (necesidades y expectativas). Esto se presenta para los tableros de Derechos de Petición, Control Político, Gestión Territorial y Asuntos Normativos.</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</si>
  <si>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</si>
  <si>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</si>
  <si>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</si>
  <si>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</si>
  <si>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</si>
  <si>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</si>
  <si>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</si>
  <si>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</si>
  <si>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</si>
  <si>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</si>
  <si>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</si>
  <si>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</si>
  <si>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</si>
  <si>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</si>
  <si>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</si>
  <si>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Dirección de Relaciones Políticas: calificación 64%
Reporte consumo de papel: Información al día con corte a 30 de mayo de 2025.
Impresiones: Presenta un incremento en las impresiones del 135 % en comparación con el periodo enero-mayo 2024.
Participación en actividades: participación promedio tres personas
Circular 26:de 40 personas de la dependencia participó 1 persona.
Economía circular:de 40 personas de la dependencia no participó nunguna.
Semana ambiental:de 40 personas de la dependencia participaron 8 personas.
Campaña puesto a puesto: reciben puntuación máxima por su participación.
Adopta tu punto ecológico: En las inspecciones efectuados el 06 de mayo y 13 de junio se identificó mezcla en dos de tres contenedores y en los tres contenedores respectivamente.
Socialización Sistema de Gestión Ambiental: de 40 personas de la dependencia participaron 24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</si>
  <si>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</si>
  <si>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Se alcanzó un avance de 40,18%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</si>
  <si>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</si>
  <si>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</si>
  <si>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</si>
  <si>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</si>
  <si>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</si>
  <si>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</si>
  <si>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</si>
  <si>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</si>
  <si>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</si>
  <si>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</si>
  <si>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El proceso dio cumplimiento en un 50% de lo programado para el periodo </t>
  </si>
  <si>
    <t>Reporte de actualizacion documental y Listado maestro de documentos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</si>
  <si>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</si>
  <si>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</si>
  <si>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</si>
  <si>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</si>
  <si>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</si>
  <si>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</si>
  <si>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</si>
  <si>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</si>
  <si>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</si>
  <si>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</si>
  <si>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</si>
  <si>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</si>
  <si>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</si>
  <si>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</si>
  <si>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</si>
  <si>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</si>
  <si>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El proceso dio cumplimiento al 100% de la meta establecida para el periodo  </t>
  </si>
  <si>
    <t>Segun respuesta de requerimientos ciudadanos Radicado No. 20254600138593
Fecha: 07-04-2025</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</si>
  <si>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</si>
  <si>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</si>
  <si>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</si>
  <si>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</si>
  <si>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</si>
  <si>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</si>
  <si>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</si>
  <si>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</si>
  <si>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respuesta de requerimientos ciudadanos Radicado No. 20254600138593
Fecha: 07-04-2026</t>
  </si>
  <si>
    <t>DRP: Se gestionó oportunamente 0 de 0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</si>
  <si>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</si>
  <si>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</si>
  <si>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</si>
  <si>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</si>
  <si>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</si>
  <si>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</si>
  <si>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</si>
  <si>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</si>
  <si>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DRPS: Seguridad de la información les realizó observaciones, no entregaron la matriz de activos.</t>
  </si>
  <si>
    <t xml:space="preserve">Reporte realizado por la DTI el día 02-07-2025 a traves de memorando </t>
  </si>
  <si>
    <t>Se alcanzó un avance de 70,00% sobre el programado de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</si>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</sst>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1"/>
      <name val="Calibri Light"/>
      <scheme val="major"/>
    </font>
    <font>
      <sz val="11"/>
      <color rgb="FF000000"/>
      <name val="Calibri Light"/>
      <family val="2"/>
    </font>
    <font>
      <sz val="11"/>
      <name val="Calibri Light"/>
      <family val="2"/>
    </font>
    <font>
      <sz val="11"/>
      <color rgb="FF000000"/>
      <name val="Calibri Light"/>
    </font>
    <font>
      <sz val="8"/>
      <name val="Calibri"/>
      <family val="2"/>
      <scheme val="minor"/>
    </font>
    <font>
      <sz val="11"/>
      <color theme="8" tint="-0.249977111117893"/>
      <name val="Calibri Light"/>
      <family val="2"/>
      <scheme val="major"/>
    </font>
    <font>
      <b/>
      <sz val="11"/>
      <color rgb="FF000000"/>
      <name val="Calibri Light"/>
    </font>
    <font>
      <sz val="11"/>
      <color rgb="FF0070C0"/>
      <name val="Calibri Light"/>
      <family val="2"/>
    </font>
    <font>
      <b/>
      <sz val="11"/>
      <color rgb="FF0070C0"/>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FF"/>
        <bgColor rgb="FF00000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16" fillId="12" borderId="1" xfId="0" applyFont="1" applyFill="1" applyBorder="1" applyAlignment="1">
      <alignment horizontal="justify" vertical="center" wrapText="1"/>
    </xf>
    <xf numFmtId="0" fontId="16" fillId="12" borderId="1" xfId="0" applyFont="1" applyFill="1" applyBorder="1" applyAlignment="1">
      <alignment horizontal="center" vertical="center" wrapText="1"/>
    </xf>
    <xf numFmtId="0" fontId="17" fillId="12" borderId="1" xfId="0" applyFont="1" applyFill="1" applyBorder="1" applyAlignment="1">
      <alignment horizontal="justify"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11" xfId="0" applyFont="1" applyBorder="1" applyAlignment="1">
      <alignment horizontal="justify" vertical="center" wrapText="1"/>
    </xf>
    <xf numFmtId="0" fontId="20" fillId="0" borderId="1" xfId="0" applyFont="1" applyBorder="1" applyAlignment="1">
      <alignment horizontal="justify" vertical="center" wrapText="1"/>
    </xf>
    <xf numFmtId="0" fontId="3"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0" fontId="5" fillId="0" borderId="1" xfId="0" applyFont="1" applyBorder="1" applyAlignment="1">
      <alignment horizontal="right"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9" fontId="5" fillId="9" borderId="1" xfId="0" applyNumberFormat="1" applyFont="1" applyFill="1" applyBorder="1" applyAlignment="1" applyProtection="1">
      <alignment horizontal="right" vertical="center" wrapText="1"/>
      <protection locked="0"/>
    </xf>
    <xf numFmtId="9" fontId="5" fillId="9" borderId="1" xfId="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5"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6" fillId="13" borderId="1" xfId="0" applyFont="1" applyFill="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 xfId="0" applyFont="1" applyFill="1" applyBorder="1" applyAlignment="1">
      <alignment horizontal="left" vertical="top" wrapText="1"/>
    </xf>
    <xf numFmtId="0" fontId="2" fillId="0" borderId="1" xfId="0" applyFont="1" applyBorder="1" applyAlignment="1">
      <alignment horizontal="center" vertical="center" wrapText="1"/>
    </xf>
    <xf numFmtId="164" fontId="18" fillId="0" borderId="1" xfId="0" applyNumberFormat="1" applyFont="1" applyFill="1" applyBorder="1" applyAlignment="1">
      <alignment horizontal="right" vertical="center" wrapText="1"/>
    </xf>
    <xf numFmtId="10" fontId="1" fillId="0" borderId="1" xfId="0" applyNumberFormat="1" applyFont="1" applyFill="1" applyBorder="1" applyAlignment="1">
      <alignment horizontal="right" vertical="center" wrapText="1"/>
    </xf>
    <xf numFmtId="9" fontId="1" fillId="0" borderId="1" xfId="1" applyFont="1" applyFill="1" applyBorder="1" applyAlignment="1">
      <alignment horizontal="justify" vertical="center" wrapText="1"/>
    </xf>
    <xf numFmtId="9" fontId="1" fillId="0" borderId="1" xfId="0" applyNumberFormat="1" applyFont="1" applyFill="1" applyBorder="1" applyAlignment="1">
      <alignment horizontal="justify" vertical="center" wrapText="1"/>
    </xf>
    <xf numFmtId="165"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5" fillId="0" borderId="1" xfId="0" applyFont="1" applyFill="1" applyBorder="1" applyAlignment="1">
      <alignment horizontal="justify" vertical="center" wrapText="1"/>
    </xf>
    <xf numFmtId="0" fontId="22" fillId="0" borderId="1" xfId="0" applyFont="1" applyFill="1" applyBorder="1" applyAlignment="1">
      <alignment vertical="center" wrapText="1"/>
    </xf>
    <xf numFmtId="0" fontId="16" fillId="0" borderId="1" xfId="0" applyFont="1" applyFill="1" applyBorder="1" applyAlignment="1">
      <alignment vertical="center"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CD4BB7E1-05E1-42FE-908C-3DAA9B14D804}" userId="f71585992275b3c7" providerId="Windows Live"/>
  <person displayName="Viviana Turriago Mejia" id="{4B97C7B2-4A43-48C0-B194-848207432908}" userId="S::viviana.turriago@gobiernobogota.gov.co::cff52909-d74a-4169-a45e-87f225fddeb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4-11-05T19:58:48.37" personId="{CD4BB7E1-05E1-42FE-908C-3DAA9B14D804}" id="{FEC59DCB-B253-4972-A061-52D57B5DE348}">
    <text>Recomiendo no incluir derechos de petición acá , toda vez que ese indicador se medirá  en la meta transversal No 7</text>
  </threadedComment>
  <threadedComment ref="D13" dT="2024-11-06T15:52:11.83" personId="{4B97C7B2-4A43-48C0-B194-848207432908}" id="{50DF3C54-89F6-4FC2-8B21-576B03DA12AD}" parentId="{FEC59DCB-B253-4972-A061-52D57B5DE348}">
    <text>Sugerencia acogida</text>
  </threadedComment>
  <threadedComment ref="S13" dT="2024-11-05T20:22:30.03" personId="{CD4BB7E1-05E1-42FE-908C-3DAA9B14D804}" id="{FB06B14A-33CC-4621-A674-C5222A4D9515}">
    <text xml:space="preserve">Recomiendo no incluir derechos de petición acá , toda vez que ese indicador se medirá  en la meta transversal No 7 mediante el aplicativo Bogota te Escucha 
</text>
  </threadedComment>
  <threadedComment ref="S13" dT="2024-11-06T15:52:00.17" personId="{4B97C7B2-4A43-48C0-B194-848207432908}" id="{3E98F4DD-D8A3-4EC4-84A6-C2C90E9802EA}" parentId="{FB06B14A-33CC-4621-A674-C5222A4D9515}">
    <text>Sugerencia acogida</text>
  </threadedComment>
  <threadedComment ref="S17" dT="2024-11-05T20:26:12.88" personId="{CD4BB7E1-05E1-42FE-908C-3DAA9B14D804}" id="{02E622FC-E1D9-4547-9D35-10C97356B1E0}">
    <text xml:space="preserve">Definir con claridad el tipo de documento y alguna características que pueda ser el resultado de una investigación  </text>
  </threadedComment>
  <threadedComment ref="S17" dT="2024-11-06T15:53:25.88" personId="{4B97C7B2-4A43-48C0-B194-848207432908}" id="{BCDF5BB6-79C7-4975-8796-9E5A5FE85F92}" parentId="{02E622FC-E1D9-4547-9D35-10C97356B1E0}">
    <text xml:space="preserve">Se ajusta </text>
  </threadedComment>
  <threadedComment ref="I18" dT="2024-11-05T20:32:46.15" personId="{CD4BB7E1-05E1-42FE-908C-3DAA9B14D804}" id="{DCE46B85-F6FE-4B8B-A06D-FC78C0D41E70}">
    <text xml:space="preserve">Sugiero que la meta sea de suma para que complete los dos tableros </text>
  </threadedComment>
  <threadedComment ref="I18" dT="2024-11-06T15:55:16.05" personId="{4B97C7B2-4A43-48C0-B194-848207432908}" id="{031E3ADF-84AD-44B5-9ADE-B7BB60E67870}" parentId="{DCE46B85-F6FE-4B8B-A06D-FC78C0D41E70}">
    <text>Se modifica</text>
  </threadedComment>
  <threadedComment ref="S18" dT="2024-11-05T20:30:53.21" personId="{CD4BB7E1-05E1-42FE-908C-3DAA9B14D804}" id="{02033064-A42C-4736-9A0D-2DD69B8E083D}">
    <text xml:space="preserve">Definir el tipo de tablero  </text>
  </threadedComment>
  <threadedComment ref="S18" dT="2024-11-06T15:54:02.11" personId="{4B97C7B2-4A43-48C0-B194-848207432908}" id="{546DD398-0AE6-4105-B9B7-46E658842C0B}" parentId="{02033064-A42C-4736-9A0D-2DD69B8E083D}">
    <text>Se ajusta de acuerdo a sugerencia</text>
  </threadedComment>
  <threadedComment ref="O21" dT="2024-11-06T15:56:14.53" personId="{4B97C7B2-4A43-48C0-B194-848207432908}" id="{3372D8F6-A9CD-44F9-96CA-6B6F1227EF5C}">
    <text xml:space="preserve">Para la vigencia  2025 no se tiene programada actualizar documentos del proceso </text>
  </threadedComment>
  <threadedComment ref="W21" dT="2024-11-05T20:04:30.42" personId="{CD4BB7E1-05E1-42FE-908C-3DAA9B14D804}" id="{B37A08AE-D78F-415A-BF67-DD0BE578ECF0}">
    <text>Esta meta debe ser programada conforme con lo establecido en el cronograma de actualización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2" customFormat="1" ht="70.5" customHeight="1">
      <c r="A1" s="137" t="s">
        <v>0</v>
      </c>
      <c r="B1" s="138"/>
      <c r="C1" s="138"/>
      <c r="D1" s="138"/>
      <c r="E1" s="138"/>
      <c r="F1" s="138"/>
      <c r="G1" s="138"/>
      <c r="H1" s="138"/>
      <c r="I1" s="138"/>
      <c r="J1" s="138"/>
      <c r="K1" s="138"/>
      <c r="L1" s="138"/>
      <c r="M1" s="139" t="s">
        <v>1</v>
      </c>
      <c r="N1" s="139"/>
      <c r="O1" s="139"/>
      <c r="P1" s="139"/>
      <c r="Q1" s="139"/>
    </row>
    <row r="2" spans="1:44" s="44" customFormat="1" ht="23.45" customHeight="1">
      <c r="A2" s="140" t="s">
        <v>2</v>
      </c>
      <c r="B2" s="141"/>
      <c r="C2" s="141"/>
      <c r="D2" s="141"/>
      <c r="E2" s="141"/>
      <c r="F2" s="141"/>
      <c r="G2" s="141"/>
      <c r="H2" s="141"/>
      <c r="I2" s="141"/>
      <c r="J2" s="141"/>
      <c r="K2" s="141"/>
      <c r="L2" s="141"/>
      <c r="M2" s="43"/>
      <c r="N2" s="43"/>
      <c r="O2" s="43"/>
      <c r="P2" s="43"/>
      <c r="Q2" s="43"/>
    </row>
    <row r="3" spans="1:44" s="42" customFormat="1"/>
    <row r="4" spans="1:44" s="42" customFormat="1" ht="29.1" customHeight="1">
      <c r="A4" s="126" t="s">
        <v>3</v>
      </c>
      <c r="B4" s="126"/>
      <c r="C4" s="126"/>
      <c r="D4" s="126"/>
      <c r="E4" s="48"/>
      <c r="F4" s="48"/>
      <c r="G4" s="48"/>
      <c r="H4" s="142"/>
      <c r="I4" s="142"/>
      <c r="J4" s="142"/>
      <c r="K4" s="142"/>
      <c r="L4" s="143"/>
    </row>
    <row r="5" spans="1:44" s="42" customFormat="1" ht="15" customHeight="1">
      <c r="A5" s="126"/>
      <c r="B5" s="126"/>
      <c r="C5" s="126"/>
      <c r="D5" s="126"/>
      <c r="E5" s="2"/>
      <c r="F5" s="2"/>
      <c r="G5" s="2"/>
      <c r="H5" s="2" t="s">
        <v>4</v>
      </c>
      <c r="I5" s="144" t="s">
        <v>5</v>
      </c>
      <c r="J5" s="142"/>
      <c r="K5" s="142"/>
      <c r="L5" s="143"/>
    </row>
    <row r="6" spans="1:44" s="42" customFormat="1">
      <c r="A6" s="126"/>
      <c r="B6" s="126"/>
      <c r="C6" s="126"/>
      <c r="D6" s="126"/>
      <c r="E6" s="2"/>
      <c r="F6" s="2"/>
      <c r="G6" s="2"/>
      <c r="H6" s="45"/>
      <c r="I6" s="145" t="s">
        <v>6</v>
      </c>
      <c r="J6" s="145"/>
      <c r="K6" s="145"/>
      <c r="L6" s="145"/>
    </row>
    <row r="7" spans="1:44" s="42" customFormat="1">
      <c r="A7" s="126"/>
      <c r="B7" s="126"/>
      <c r="C7" s="126"/>
      <c r="D7" s="126"/>
      <c r="E7" s="2"/>
      <c r="F7" s="2"/>
      <c r="G7" s="2"/>
      <c r="H7" s="45"/>
      <c r="I7" s="145"/>
      <c r="J7" s="145"/>
      <c r="K7" s="145"/>
      <c r="L7" s="145"/>
    </row>
    <row r="8" spans="1:44" s="42" customFormat="1">
      <c r="A8" s="126"/>
      <c r="B8" s="126"/>
      <c r="C8" s="126"/>
      <c r="D8" s="126"/>
      <c r="E8" s="2"/>
      <c r="F8" s="2"/>
      <c r="G8" s="2"/>
      <c r="H8" s="45"/>
      <c r="I8" s="145"/>
      <c r="J8" s="145"/>
      <c r="K8" s="145"/>
      <c r="L8" s="145"/>
    </row>
    <row r="9" spans="1:44" s="42" customFormat="1"/>
    <row r="10" spans="1:44" ht="14.45" customHeight="1">
      <c r="A10" s="126" t="s">
        <v>7</v>
      </c>
      <c r="B10" s="126"/>
      <c r="C10" s="131" t="s">
        <v>8</v>
      </c>
      <c r="D10" s="132"/>
      <c r="E10" s="132"/>
      <c r="F10" s="132"/>
      <c r="G10" s="133"/>
      <c r="H10" s="127" t="s">
        <v>9</v>
      </c>
      <c r="I10" s="127"/>
      <c r="J10" s="127"/>
      <c r="K10" s="127"/>
      <c r="L10" s="127"/>
      <c r="M10" s="127"/>
      <c r="N10" s="127"/>
      <c r="O10" s="127"/>
      <c r="P10" s="127"/>
      <c r="Q10" s="127"/>
      <c r="R10" s="127"/>
      <c r="S10" s="128" t="s">
        <v>10</v>
      </c>
      <c r="T10" s="128" t="s">
        <v>11</v>
      </c>
      <c r="U10" s="96" t="s">
        <v>12</v>
      </c>
      <c r="V10" s="97"/>
      <c r="W10" s="97"/>
      <c r="X10" s="97"/>
      <c r="Y10" s="98"/>
      <c r="Z10" s="102" t="s">
        <v>13</v>
      </c>
      <c r="AA10" s="103"/>
      <c r="AB10" s="103"/>
      <c r="AC10" s="103"/>
      <c r="AD10" s="104"/>
      <c r="AE10" s="108" t="s">
        <v>14</v>
      </c>
      <c r="AF10" s="109"/>
      <c r="AG10" s="109"/>
      <c r="AH10" s="109"/>
      <c r="AI10" s="110"/>
      <c r="AJ10" s="114" t="s">
        <v>15</v>
      </c>
      <c r="AK10" s="115"/>
      <c r="AL10" s="115"/>
      <c r="AM10" s="115"/>
      <c r="AN10" s="116"/>
      <c r="AO10" s="120" t="s">
        <v>16</v>
      </c>
      <c r="AP10" s="121"/>
      <c r="AQ10" s="121"/>
      <c r="AR10" s="122"/>
    </row>
    <row r="11" spans="1:44" ht="14.45" customHeight="1">
      <c r="A11" s="126"/>
      <c r="B11" s="126"/>
      <c r="C11" s="134"/>
      <c r="D11" s="135"/>
      <c r="E11" s="135"/>
      <c r="F11" s="135"/>
      <c r="G11" s="136"/>
      <c r="H11" s="127"/>
      <c r="I11" s="127"/>
      <c r="J11" s="127"/>
      <c r="K11" s="127"/>
      <c r="L11" s="127"/>
      <c r="M11" s="127"/>
      <c r="N11" s="127"/>
      <c r="O11" s="127"/>
      <c r="P11" s="127"/>
      <c r="Q11" s="127"/>
      <c r="R11" s="127"/>
      <c r="S11" s="129"/>
      <c r="T11" s="129"/>
      <c r="U11" s="99"/>
      <c r="V11" s="100"/>
      <c r="W11" s="100"/>
      <c r="X11" s="100"/>
      <c r="Y11" s="101"/>
      <c r="Z11" s="105"/>
      <c r="AA11" s="106"/>
      <c r="AB11" s="106"/>
      <c r="AC11" s="106"/>
      <c r="AD11" s="107"/>
      <c r="AE11" s="111"/>
      <c r="AF11" s="112"/>
      <c r="AG11" s="112"/>
      <c r="AH11" s="112"/>
      <c r="AI11" s="113"/>
      <c r="AJ11" s="117"/>
      <c r="AK11" s="118"/>
      <c r="AL11" s="118"/>
      <c r="AM11" s="118"/>
      <c r="AN11" s="119"/>
      <c r="AO11" s="123"/>
      <c r="AP11" s="124"/>
      <c r="AQ11" s="124"/>
      <c r="AR11" s="125"/>
    </row>
    <row r="12" spans="1:44" ht="45">
      <c r="A12" s="2" t="s">
        <v>17</v>
      </c>
      <c r="B12" s="2" t="s">
        <v>18</v>
      </c>
      <c r="C12" s="49" t="s">
        <v>19</v>
      </c>
      <c r="D12" s="49" t="s">
        <v>20</v>
      </c>
      <c r="E12" s="49" t="s">
        <v>21</v>
      </c>
      <c r="F12" s="49" t="s">
        <v>22</v>
      </c>
      <c r="G12" s="49" t="s">
        <v>23</v>
      </c>
      <c r="H12" s="20" t="s">
        <v>24</v>
      </c>
      <c r="I12" s="20" t="s">
        <v>25</v>
      </c>
      <c r="J12" s="20" t="s">
        <v>26</v>
      </c>
      <c r="K12" s="20" t="s">
        <v>27</v>
      </c>
      <c r="L12" s="20" t="s">
        <v>28</v>
      </c>
      <c r="M12" s="20" t="s">
        <v>29</v>
      </c>
      <c r="N12" s="20" t="s">
        <v>30</v>
      </c>
      <c r="O12" s="20" t="s">
        <v>31</v>
      </c>
      <c r="P12" s="20" t="s">
        <v>32</v>
      </c>
      <c r="Q12" s="20" t="s">
        <v>33</v>
      </c>
      <c r="R12" s="20" t="s">
        <v>34</v>
      </c>
      <c r="S12" s="130"/>
      <c r="T12" s="13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9"/>
      <c r="N23" s="39"/>
      <c r="O23" s="39"/>
      <c r="P23" s="39"/>
      <c r="Q23" s="40"/>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9"/>
      <c r="N24" s="39"/>
      <c r="O24" s="39"/>
      <c r="P24" s="39"/>
      <c r="Q24" s="40"/>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40"/>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40"/>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40"/>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40"/>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40"/>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40"/>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40"/>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40"/>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40"/>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40"/>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1"/>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1"/>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1"/>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1"/>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1"/>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Listas!$F$1:$F$12</xm:f>
          </x14:formula1>
          <xm:sqref>T13:T34 T36:T40</xm:sqref>
        </x14:dataValidation>
        <x14:dataValidation type="list" allowBlank="1" showInputMessage="1" showErrorMessage="1" xr:uid="{00000000-0002-0000-0000-000001000000}">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8"/>
  <sheetViews>
    <sheetView tabSelected="1" topLeftCell="B1" zoomScale="80" zoomScaleNormal="80" workbookViewId="0">
      <selection activeCell="F9" sqref="F9"/>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42" customFormat="1" ht="70.5" customHeight="1">
      <c r="A1" s="137" t="s">
        <v>40</v>
      </c>
      <c r="B1" s="138"/>
      <c r="C1" s="138"/>
      <c r="D1" s="138"/>
      <c r="E1" s="138"/>
      <c r="F1" s="138"/>
      <c r="G1" s="138"/>
      <c r="H1" s="138"/>
      <c r="I1" s="138"/>
      <c r="J1" s="138"/>
      <c r="K1" s="146" t="s">
        <v>41</v>
      </c>
      <c r="L1" s="139"/>
      <c r="M1" s="139"/>
      <c r="N1" s="139"/>
      <c r="O1" s="139"/>
    </row>
    <row r="2" spans="1:45" s="44" customFormat="1" ht="23.45" customHeight="1">
      <c r="A2" s="140" t="s">
        <v>42</v>
      </c>
      <c r="B2" s="141"/>
      <c r="C2" s="141"/>
      <c r="D2" s="141"/>
      <c r="E2" s="141"/>
      <c r="F2" s="141"/>
      <c r="G2" s="141"/>
      <c r="H2" s="141"/>
      <c r="I2" s="141"/>
      <c r="J2" s="141"/>
      <c r="K2" s="43"/>
      <c r="L2" s="43"/>
      <c r="M2" s="43"/>
      <c r="N2" s="43"/>
      <c r="O2" s="43"/>
    </row>
    <row r="3" spans="1:45" s="42" customFormat="1"/>
    <row r="4" spans="1:45" s="42" customFormat="1" ht="29.1" customHeight="1">
      <c r="A4" s="126" t="s">
        <v>3</v>
      </c>
      <c r="B4" s="126"/>
      <c r="C4" s="126"/>
      <c r="D4" s="147" t="s">
        <v>43</v>
      </c>
      <c r="E4" s="144" t="s">
        <v>44</v>
      </c>
      <c r="F4" s="142"/>
      <c r="G4" s="142"/>
      <c r="H4" s="142"/>
      <c r="I4" s="142"/>
      <c r="J4" s="143"/>
    </row>
    <row r="5" spans="1:45" s="42" customFormat="1" ht="15" customHeight="1">
      <c r="A5" s="126"/>
      <c r="B5" s="126"/>
      <c r="C5" s="126"/>
      <c r="D5" s="147"/>
      <c r="E5" s="2" t="s">
        <v>45</v>
      </c>
      <c r="F5" s="2" t="s">
        <v>4</v>
      </c>
      <c r="G5" s="144" t="s">
        <v>5</v>
      </c>
      <c r="H5" s="142"/>
      <c r="I5" s="142"/>
      <c r="J5" s="143"/>
    </row>
    <row r="6" spans="1:45" s="42" customFormat="1" ht="16.5">
      <c r="A6" s="126"/>
      <c r="B6" s="126"/>
      <c r="C6" s="126"/>
      <c r="D6" s="147"/>
      <c r="E6" s="45">
        <v>1</v>
      </c>
      <c r="F6" s="45" t="s">
        <v>46</v>
      </c>
      <c r="G6" s="145" t="s">
        <v>47</v>
      </c>
      <c r="H6" s="145"/>
      <c r="I6" s="145"/>
      <c r="J6" s="145"/>
    </row>
    <row r="7" spans="1:45" s="42" customFormat="1" ht="48.75" customHeight="1">
      <c r="A7" s="126"/>
      <c r="B7" s="126"/>
      <c r="C7" s="126"/>
      <c r="D7" s="147"/>
      <c r="E7" s="45">
        <v>2</v>
      </c>
      <c r="F7" s="45" t="s">
        <v>48</v>
      </c>
      <c r="G7" s="145" t="s">
        <v>49</v>
      </c>
      <c r="H7" s="145"/>
      <c r="I7" s="145"/>
      <c r="J7" s="145"/>
    </row>
    <row r="8" spans="1:45" s="42" customFormat="1" ht="51" customHeight="1">
      <c r="A8" s="126"/>
      <c r="B8" s="126"/>
      <c r="C8" s="126"/>
      <c r="D8" s="147"/>
      <c r="E8" s="45">
        <v>3</v>
      </c>
      <c r="F8" s="45" t="s">
        <v>50</v>
      </c>
      <c r="G8" s="158" t="s">
        <v>51</v>
      </c>
      <c r="H8" s="158"/>
      <c r="I8" s="158"/>
      <c r="J8" s="158"/>
    </row>
    <row r="9" spans="1:45" s="42" customFormat="1"/>
    <row r="10" spans="1:45" ht="14.45" customHeight="1">
      <c r="A10" s="126" t="s">
        <v>7</v>
      </c>
      <c r="B10" s="126"/>
      <c r="C10" s="126" t="s">
        <v>52</v>
      </c>
      <c r="D10" s="126"/>
      <c r="E10" s="126"/>
      <c r="F10" s="127" t="s">
        <v>9</v>
      </c>
      <c r="G10" s="127"/>
      <c r="H10" s="127"/>
      <c r="I10" s="127"/>
      <c r="J10" s="127"/>
      <c r="K10" s="127"/>
      <c r="L10" s="127"/>
      <c r="M10" s="127"/>
      <c r="N10" s="127"/>
      <c r="O10" s="127"/>
      <c r="P10" s="127"/>
      <c r="Q10" s="128" t="s">
        <v>10</v>
      </c>
      <c r="R10" s="128" t="s">
        <v>11</v>
      </c>
      <c r="S10" s="126" t="s">
        <v>53</v>
      </c>
      <c r="T10" s="126"/>
      <c r="U10" s="126"/>
      <c r="V10" s="96" t="s">
        <v>12</v>
      </c>
      <c r="W10" s="97"/>
      <c r="X10" s="97"/>
      <c r="Y10" s="97"/>
      <c r="Z10" s="98"/>
      <c r="AA10" s="102" t="s">
        <v>13</v>
      </c>
      <c r="AB10" s="103"/>
      <c r="AC10" s="103"/>
      <c r="AD10" s="103"/>
      <c r="AE10" s="104"/>
      <c r="AF10" s="108" t="s">
        <v>14</v>
      </c>
      <c r="AG10" s="109"/>
      <c r="AH10" s="109"/>
      <c r="AI10" s="109"/>
      <c r="AJ10" s="110"/>
      <c r="AK10" s="114" t="s">
        <v>15</v>
      </c>
      <c r="AL10" s="115"/>
      <c r="AM10" s="115"/>
      <c r="AN10" s="115"/>
      <c r="AO10" s="116"/>
      <c r="AP10" s="120" t="s">
        <v>16</v>
      </c>
      <c r="AQ10" s="121"/>
      <c r="AR10" s="121"/>
      <c r="AS10" s="122"/>
    </row>
    <row r="11" spans="1:45" ht="14.45" customHeight="1">
      <c r="A11" s="126"/>
      <c r="B11" s="126"/>
      <c r="C11" s="126"/>
      <c r="D11" s="126"/>
      <c r="E11" s="126"/>
      <c r="F11" s="127"/>
      <c r="G11" s="127"/>
      <c r="H11" s="127"/>
      <c r="I11" s="127"/>
      <c r="J11" s="127"/>
      <c r="K11" s="127"/>
      <c r="L11" s="127"/>
      <c r="M11" s="127"/>
      <c r="N11" s="127"/>
      <c r="O11" s="127"/>
      <c r="P11" s="127"/>
      <c r="Q11" s="129"/>
      <c r="R11" s="129"/>
      <c r="S11" s="126"/>
      <c r="T11" s="126"/>
      <c r="U11" s="126"/>
      <c r="V11" s="99"/>
      <c r="W11" s="100"/>
      <c r="X11" s="100"/>
      <c r="Y11" s="100"/>
      <c r="Z11" s="101"/>
      <c r="AA11" s="105"/>
      <c r="AB11" s="106"/>
      <c r="AC11" s="106"/>
      <c r="AD11" s="106"/>
      <c r="AE11" s="107"/>
      <c r="AF11" s="111"/>
      <c r="AG11" s="112"/>
      <c r="AH11" s="112"/>
      <c r="AI11" s="112"/>
      <c r="AJ11" s="113"/>
      <c r="AK11" s="117"/>
      <c r="AL11" s="118"/>
      <c r="AM11" s="118"/>
      <c r="AN11" s="118"/>
      <c r="AO11" s="119"/>
      <c r="AP11" s="123"/>
      <c r="AQ11" s="124"/>
      <c r="AR11" s="124"/>
      <c r="AS11" s="125"/>
    </row>
    <row r="12" spans="1:45" ht="50.25">
      <c r="A12" s="2" t="s">
        <v>17</v>
      </c>
      <c r="B12" s="2" t="s">
        <v>18</v>
      </c>
      <c r="C12" s="2" t="s">
        <v>54</v>
      </c>
      <c r="D12" s="2" t="s">
        <v>55</v>
      </c>
      <c r="E12" s="2" t="s">
        <v>56</v>
      </c>
      <c r="F12" s="20" t="s">
        <v>24</v>
      </c>
      <c r="G12" s="20" t="s">
        <v>25</v>
      </c>
      <c r="H12" s="20" t="s">
        <v>26</v>
      </c>
      <c r="I12" s="20" t="s">
        <v>57</v>
      </c>
      <c r="J12" s="20" t="s">
        <v>28</v>
      </c>
      <c r="K12" s="20" t="s">
        <v>29</v>
      </c>
      <c r="L12" s="20" t="s">
        <v>30</v>
      </c>
      <c r="M12" s="20" t="s">
        <v>31</v>
      </c>
      <c r="N12" s="20" t="s">
        <v>32</v>
      </c>
      <c r="O12" s="20" t="s">
        <v>33</v>
      </c>
      <c r="P12" s="20" t="s">
        <v>34</v>
      </c>
      <c r="Q12" s="130"/>
      <c r="R12" s="130"/>
      <c r="S12" s="2" t="s">
        <v>58</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217.5" customHeight="1">
      <c r="A13" s="22">
        <v>5</v>
      </c>
      <c r="B13" s="50" t="s">
        <v>59</v>
      </c>
      <c r="C13" s="26" t="s">
        <v>60</v>
      </c>
      <c r="D13" s="21" t="s">
        <v>61</v>
      </c>
      <c r="E13" s="22" t="s">
        <v>62</v>
      </c>
      <c r="F13" s="21" t="s">
        <v>63</v>
      </c>
      <c r="G13" s="38" t="s">
        <v>64</v>
      </c>
      <c r="H13" s="51" t="s">
        <v>65</v>
      </c>
      <c r="I13" s="22" t="s">
        <v>66</v>
      </c>
      <c r="J13" s="21" t="s">
        <v>67</v>
      </c>
      <c r="K13" s="52">
        <v>1</v>
      </c>
      <c r="L13" s="52">
        <v>1</v>
      </c>
      <c r="M13" s="52">
        <v>1</v>
      </c>
      <c r="N13" s="52">
        <v>1</v>
      </c>
      <c r="O13" s="52">
        <v>1</v>
      </c>
      <c r="P13" s="22" t="s">
        <v>68</v>
      </c>
      <c r="Q13" s="21" t="s">
        <v>69</v>
      </c>
      <c r="R13" s="53" t="s">
        <v>70</v>
      </c>
      <c r="S13" s="64" t="s">
        <v>71</v>
      </c>
      <c r="T13" s="61" t="s">
        <v>72</v>
      </c>
      <c r="U13" s="54" t="s">
        <v>73</v>
      </c>
      <c r="V13" s="65">
        <f t="shared" ref="V13:V18" si="0">K13</f>
        <v>1</v>
      </c>
      <c r="W13" s="66">
        <v>1</v>
      </c>
      <c r="X13" s="67">
        <f>IFERROR(IF(W13/V13&gt;100%,100%,W13/V13),0)</f>
        <v>1</v>
      </c>
      <c r="Y13" s="21" t="s">
        <v>74</v>
      </c>
      <c r="Z13" s="21" t="s">
        <v>75</v>
      </c>
      <c r="AA13" s="66">
        <f t="shared" ref="AA13:AB18" si="1">L13</f>
        <v>1</v>
      </c>
      <c r="AB13" s="71">
        <f t="shared" si="1"/>
        <v>1</v>
      </c>
      <c r="AC13" s="67">
        <f>IFERROR(IF(AB13/AA13&gt;100%,100%,AB13/AA13),0)</f>
        <v>1</v>
      </c>
      <c r="AD13" s="157" t="s">
        <v>76</v>
      </c>
      <c r="AE13" s="21" t="s">
        <v>77</v>
      </c>
      <c r="AF13" s="66">
        <f t="shared" ref="AF13:AF18" si="2">M13</f>
        <v>1</v>
      </c>
      <c r="AG13" s="69"/>
      <c r="AH13" s="67">
        <f>IFERROR(IF(AG13/AF13&gt;100%,100%,AG13/AF13),0)</f>
        <v>0</v>
      </c>
      <c r="AI13" s="21"/>
      <c r="AJ13" s="21"/>
      <c r="AK13" s="66">
        <f>N13</f>
        <v>1</v>
      </c>
      <c r="AL13" s="69"/>
      <c r="AM13" s="67">
        <f>IFERROR(IF(AL13/AK13&gt;100%,100%,AL13/AK13),0)</f>
        <v>0</v>
      </c>
      <c r="AN13" s="21"/>
      <c r="AO13" s="21"/>
      <c r="AP13" s="66">
        <f t="shared" ref="AP13:AP18" si="3">O13</f>
        <v>1</v>
      </c>
      <c r="AQ13" s="71">
        <f>IFERROR(AVERAGE(W13,AB13,AG13,AL13)*0.5,0)</f>
        <v>0.5</v>
      </c>
      <c r="AR13" s="67">
        <f>IFERROR(IF(AQ13/AP13&gt;100%,100%,AQ13/AP13),0)</f>
        <v>0.5</v>
      </c>
      <c r="AS13" s="156" t="s">
        <v>78</v>
      </c>
    </row>
    <row r="14" spans="1:45" s="32" customFormat="1" ht="133.5">
      <c r="A14" s="22">
        <v>5</v>
      </c>
      <c r="B14" s="50" t="s">
        <v>59</v>
      </c>
      <c r="C14" s="56">
        <v>2</v>
      </c>
      <c r="D14" s="55" t="s">
        <v>79</v>
      </c>
      <c r="E14" s="56" t="s">
        <v>62</v>
      </c>
      <c r="F14" s="55" t="s">
        <v>80</v>
      </c>
      <c r="G14" s="57" t="s">
        <v>81</v>
      </c>
      <c r="H14" s="56" t="s">
        <v>82</v>
      </c>
      <c r="I14" s="56" t="s">
        <v>66</v>
      </c>
      <c r="J14" s="57" t="s">
        <v>83</v>
      </c>
      <c r="K14" s="52">
        <v>1</v>
      </c>
      <c r="L14" s="52">
        <v>1</v>
      </c>
      <c r="M14" s="52">
        <v>1</v>
      </c>
      <c r="N14" s="52">
        <v>1</v>
      </c>
      <c r="O14" s="52">
        <v>1</v>
      </c>
      <c r="P14" s="56" t="s">
        <v>68</v>
      </c>
      <c r="Q14" s="21" t="s">
        <v>69</v>
      </c>
      <c r="R14" s="53" t="s">
        <v>70</v>
      </c>
      <c r="S14" s="50" t="s">
        <v>84</v>
      </c>
      <c r="T14" s="45" t="s">
        <v>85</v>
      </c>
      <c r="U14" s="50" t="s">
        <v>73</v>
      </c>
      <c r="V14" s="65">
        <f t="shared" si="0"/>
        <v>1</v>
      </c>
      <c r="W14" s="68">
        <v>1</v>
      </c>
      <c r="X14" s="67">
        <f>IFERROR(IF(W14/V14&gt;100%,100%,W14/V14),0)</f>
        <v>1</v>
      </c>
      <c r="Y14" s="37" t="s">
        <v>86</v>
      </c>
      <c r="Z14" s="36" t="s">
        <v>87</v>
      </c>
      <c r="AA14" s="66">
        <f t="shared" si="1"/>
        <v>1</v>
      </c>
      <c r="AB14" s="148">
        <v>0</v>
      </c>
      <c r="AC14" s="149">
        <f>IFERROR(IF(AB14/AA14&gt;100%,100%,AB14/AA14),0)</f>
        <v>0</v>
      </c>
      <c r="AD14" s="150" t="s">
        <v>88</v>
      </c>
      <c r="AE14" s="151" t="s">
        <v>89</v>
      </c>
      <c r="AF14" s="66">
        <f t="shared" si="2"/>
        <v>1</v>
      </c>
      <c r="AG14" s="69"/>
      <c r="AH14" s="67">
        <f>IFERROR(IF(AG14/AF14&gt;100%,100%,AG14/AF14),0)</f>
        <v>0</v>
      </c>
      <c r="AI14" s="21"/>
      <c r="AJ14" s="21"/>
      <c r="AK14" s="66">
        <f t="shared" ref="AK14:AK18" si="4">N14</f>
        <v>1</v>
      </c>
      <c r="AL14" s="69"/>
      <c r="AM14" s="67">
        <f>IFERROR(IF(AL14/AK14&gt;100%,100%,AL14/AK14),0)</f>
        <v>0</v>
      </c>
      <c r="AN14" s="21"/>
      <c r="AO14" s="21"/>
      <c r="AP14" s="66">
        <f t="shared" si="3"/>
        <v>1</v>
      </c>
      <c r="AQ14" s="71">
        <f>IFERROR(AVERAGE(W14,AB14,AG14,AL14)*0.5,0)</f>
        <v>0.25</v>
      </c>
      <c r="AR14" s="67">
        <f>IFERROR(IF(AQ14/AP14&gt;100%,100%,AQ14/AP14),0)</f>
        <v>0.25</v>
      </c>
      <c r="AS14" s="156" t="s">
        <v>90</v>
      </c>
    </row>
    <row r="15" spans="1:45" s="32" customFormat="1" ht="409.6">
      <c r="A15" s="22">
        <v>5</v>
      </c>
      <c r="B15" s="50" t="s">
        <v>59</v>
      </c>
      <c r="C15" s="56">
        <v>3</v>
      </c>
      <c r="D15" s="62" t="s">
        <v>91</v>
      </c>
      <c r="E15" s="22" t="s">
        <v>62</v>
      </c>
      <c r="F15" s="21" t="s">
        <v>92</v>
      </c>
      <c r="G15" s="57" t="s">
        <v>93</v>
      </c>
      <c r="H15" s="21" t="s">
        <v>94</v>
      </c>
      <c r="I15" s="22" t="s">
        <v>66</v>
      </c>
      <c r="J15" s="21" t="s">
        <v>95</v>
      </c>
      <c r="K15" s="52">
        <v>1</v>
      </c>
      <c r="L15" s="52">
        <v>1</v>
      </c>
      <c r="M15" s="52">
        <v>1</v>
      </c>
      <c r="N15" s="52">
        <v>1</v>
      </c>
      <c r="O15" s="52">
        <v>1</v>
      </c>
      <c r="P15" s="22" t="s">
        <v>68</v>
      </c>
      <c r="Q15" s="21" t="s">
        <v>69</v>
      </c>
      <c r="R15" s="53" t="s">
        <v>70</v>
      </c>
      <c r="S15" s="21" t="s">
        <v>96</v>
      </c>
      <c r="T15" s="22" t="s">
        <v>97</v>
      </c>
      <c r="U15" s="21" t="s">
        <v>73</v>
      </c>
      <c r="V15" s="65">
        <f t="shared" si="0"/>
        <v>1</v>
      </c>
      <c r="W15" s="66">
        <v>1</v>
      </c>
      <c r="X15" s="67">
        <f>IFERROR(IF(W15/V15&gt;100%,100%,W15/V15),0)</f>
        <v>1</v>
      </c>
      <c r="Y15" s="21" t="s">
        <v>98</v>
      </c>
      <c r="Z15" s="21" t="s">
        <v>99</v>
      </c>
      <c r="AA15" s="66">
        <f t="shared" si="1"/>
        <v>1</v>
      </c>
      <c r="AB15" s="71">
        <v>1</v>
      </c>
      <c r="AC15" s="67">
        <f>IFERROR(IF(AB15/AA15&gt;100%,100%,AB15/AA15),0)</f>
        <v>1</v>
      </c>
      <c r="AD15" s="94" t="s">
        <v>100</v>
      </c>
      <c r="AE15" s="21" t="s">
        <v>101</v>
      </c>
      <c r="AF15" s="66">
        <f t="shared" si="2"/>
        <v>1</v>
      </c>
      <c r="AG15" s="69"/>
      <c r="AH15" s="67">
        <f>IFERROR(IF(AG15/AF15&gt;100%,100%,AG15/AF15),0)</f>
        <v>0</v>
      </c>
      <c r="AI15" s="21"/>
      <c r="AJ15" s="21"/>
      <c r="AK15" s="66">
        <f t="shared" si="4"/>
        <v>1</v>
      </c>
      <c r="AL15" s="69"/>
      <c r="AM15" s="67">
        <f>IFERROR(IF(AL15/AK15&gt;100%,100%,AL15/AK15),0)</f>
        <v>0</v>
      </c>
      <c r="AN15" s="21"/>
      <c r="AO15" s="21"/>
      <c r="AP15" s="66">
        <f t="shared" si="3"/>
        <v>1</v>
      </c>
      <c r="AQ15" s="71">
        <f>IFERROR(AVERAGE(W15,AB15,AG15,AL15)*0.5,0)</f>
        <v>0.5</v>
      </c>
      <c r="AR15" s="67">
        <f>IFERROR(IF(AQ15/AP15&gt;100%,100%,AQ15/AP15),0)</f>
        <v>0.5</v>
      </c>
      <c r="AS15" s="76" t="s">
        <v>78</v>
      </c>
    </row>
    <row r="16" spans="1:45" s="32" customFormat="1" ht="150">
      <c r="A16" s="22">
        <v>5</v>
      </c>
      <c r="B16" s="50" t="s">
        <v>59</v>
      </c>
      <c r="C16" s="56">
        <v>4</v>
      </c>
      <c r="D16" s="62" t="s">
        <v>102</v>
      </c>
      <c r="E16" s="22" t="s">
        <v>62</v>
      </c>
      <c r="F16" s="21" t="s">
        <v>103</v>
      </c>
      <c r="G16" s="21" t="s">
        <v>104</v>
      </c>
      <c r="H16" s="36" t="s">
        <v>105</v>
      </c>
      <c r="I16" s="22" t="s">
        <v>66</v>
      </c>
      <c r="J16" s="21" t="s">
        <v>106</v>
      </c>
      <c r="K16" s="52">
        <v>1</v>
      </c>
      <c r="L16" s="52">
        <v>1</v>
      </c>
      <c r="M16" s="60">
        <v>1</v>
      </c>
      <c r="N16" s="60">
        <v>1</v>
      </c>
      <c r="O16" s="52">
        <v>1</v>
      </c>
      <c r="P16" s="22" t="s">
        <v>68</v>
      </c>
      <c r="Q16" s="21" t="s">
        <v>69</v>
      </c>
      <c r="R16" s="53" t="s">
        <v>70</v>
      </c>
      <c r="S16" s="21" t="s">
        <v>107</v>
      </c>
      <c r="T16" s="22" t="s">
        <v>108</v>
      </c>
      <c r="U16" s="21" t="s">
        <v>73</v>
      </c>
      <c r="V16" s="65">
        <f t="shared" si="0"/>
        <v>1</v>
      </c>
      <c r="W16" s="66">
        <v>0</v>
      </c>
      <c r="X16" s="67">
        <f>IFERROR(IF(W16/V16&gt;100%,100%,W16/V16),0)</f>
        <v>0</v>
      </c>
      <c r="Y16" s="21" t="s">
        <v>109</v>
      </c>
      <c r="Z16" s="21" t="s">
        <v>109</v>
      </c>
      <c r="AA16" s="66">
        <f t="shared" si="1"/>
        <v>1</v>
      </c>
      <c r="AB16" s="148">
        <v>0</v>
      </c>
      <c r="AC16" s="149">
        <f>IFERROR(IF(AB16/AA16&gt;100%,100%,AB16/AA16),0)</f>
        <v>0</v>
      </c>
      <c r="AD16" s="150" t="s">
        <v>88</v>
      </c>
      <c r="AE16" s="151" t="s">
        <v>89</v>
      </c>
      <c r="AF16" s="66">
        <f t="shared" si="2"/>
        <v>1</v>
      </c>
      <c r="AG16" s="69"/>
      <c r="AH16" s="67">
        <f>IFERROR(IF(AG16/AF16&gt;100%,100%,AG16/AF16),0)</f>
        <v>0</v>
      </c>
      <c r="AI16" s="21"/>
      <c r="AJ16" s="21"/>
      <c r="AK16" s="66">
        <f t="shared" si="4"/>
        <v>1</v>
      </c>
      <c r="AL16" s="69"/>
      <c r="AM16" s="67">
        <f>IFERROR(IF(AL16/AK16&gt;100%,100%,AL16/AK16),0)</f>
        <v>0</v>
      </c>
      <c r="AN16" s="21"/>
      <c r="AO16" s="21"/>
      <c r="AP16" s="66">
        <f t="shared" si="3"/>
        <v>1</v>
      </c>
      <c r="AQ16" s="71">
        <f>IFERROR(AVERAGE(W16,AB16,AG16,AL16)*0.5,0)</f>
        <v>0</v>
      </c>
      <c r="AR16" s="67">
        <f>IFERROR(IF(AQ16/AP16&gt;100%,100%,AQ16/AP16),0)</f>
        <v>0</v>
      </c>
      <c r="AS16" s="95" t="s">
        <v>110</v>
      </c>
    </row>
    <row r="17" spans="1:45" s="32" customFormat="1" ht="216">
      <c r="A17" s="22">
        <v>5</v>
      </c>
      <c r="B17" s="50" t="s">
        <v>59</v>
      </c>
      <c r="C17" s="26" t="s">
        <v>111</v>
      </c>
      <c r="D17" s="62" t="s">
        <v>112</v>
      </c>
      <c r="E17" s="22" t="s">
        <v>62</v>
      </c>
      <c r="F17" s="21" t="s">
        <v>113</v>
      </c>
      <c r="G17" s="21" t="s">
        <v>114</v>
      </c>
      <c r="H17" s="36" t="s">
        <v>115</v>
      </c>
      <c r="I17" s="22" t="s">
        <v>116</v>
      </c>
      <c r="J17" s="21" t="s">
        <v>117</v>
      </c>
      <c r="K17" s="59">
        <v>0</v>
      </c>
      <c r="L17" s="59">
        <v>1</v>
      </c>
      <c r="M17" s="58">
        <v>0</v>
      </c>
      <c r="N17" s="58">
        <v>2</v>
      </c>
      <c r="O17" s="58">
        <v>3</v>
      </c>
      <c r="P17" s="22" t="s">
        <v>68</v>
      </c>
      <c r="Q17" s="21" t="s">
        <v>69</v>
      </c>
      <c r="R17" s="53" t="s">
        <v>70</v>
      </c>
      <c r="S17" s="21" t="s">
        <v>118</v>
      </c>
      <c r="T17" s="22" t="s">
        <v>119</v>
      </c>
      <c r="U17" s="21" t="s">
        <v>73</v>
      </c>
      <c r="V17" s="81">
        <f t="shared" si="0"/>
        <v>0</v>
      </c>
      <c r="W17" s="82">
        <v>0</v>
      </c>
      <c r="X17" s="67">
        <f>IFERROR(IF(W17/V17&gt;100%,100%,W17/V17),0)</f>
        <v>0</v>
      </c>
      <c r="Y17" s="21" t="s">
        <v>120</v>
      </c>
      <c r="Z17" s="21" t="s">
        <v>120</v>
      </c>
      <c r="AA17" s="80">
        <f t="shared" si="1"/>
        <v>1</v>
      </c>
      <c r="AB17" s="82">
        <v>1</v>
      </c>
      <c r="AC17" s="67">
        <f>IFERROR(IF(AB17/AA17&gt;100%,100%,AB17/AA17),0)</f>
        <v>1</v>
      </c>
      <c r="AD17" s="21" t="s">
        <v>121</v>
      </c>
      <c r="AE17" s="21" t="s">
        <v>122</v>
      </c>
      <c r="AF17" s="80">
        <f t="shared" si="2"/>
        <v>0</v>
      </c>
      <c r="AG17" s="69"/>
      <c r="AH17" s="67">
        <f>IFERROR(IF(AG17/AF17&gt;100%,100%,AG17/AF17),0)</f>
        <v>0</v>
      </c>
      <c r="AI17" s="21"/>
      <c r="AJ17" s="21"/>
      <c r="AK17" s="80">
        <f t="shared" si="4"/>
        <v>2</v>
      </c>
      <c r="AL17" s="69"/>
      <c r="AM17" s="67">
        <f>IFERROR(IF(AL17/AK17&gt;100%,100%,AL17/AK17),0)</f>
        <v>0</v>
      </c>
      <c r="AN17" s="21"/>
      <c r="AO17" s="21"/>
      <c r="AP17" s="69">
        <f t="shared" si="3"/>
        <v>3</v>
      </c>
      <c r="AQ17" s="82">
        <f>IFERROR(SUM(W17,AB17,AG17,AL17),0)</f>
        <v>1</v>
      </c>
      <c r="AR17" s="67">
        <f>IFERROR(IF(AQ17/AP17&gt;100%,100%,AQ17/AP17),0)</f>
        <v>0.33333333333333331</v>
      </c>
      <c r="AS17" s="76" t="s">
        <v>123</v>
      </c>
    </row>
    <row r="18" spans="1:45" s="32" customFormat="1" ht="409.6">
      <c r="A18" s="22">
        <v>5</v>
      </c>
      <c r="B18" s="50" t="s">
        <v>59</v>
      </c>
      <c r="C18" s="26" t="s">
        <v>124</v>
      </c>
      <c r="D18" s="62" t="s">
        <v>125</v>
      </c>
      <c r="E18" s="22" t="s">
        <v>62</v>
      </c>
      <c r="F18" s="21" t="s">
        <v>126</v>
      </c>
      <c r="G18" s="21" t="s">
        <v>127</v>
      </c>
      <c r="H18" s="21" t="s">
        <v>128</v>
      </c>
      <c r="I18" s="22" t="s">
        <v>116</v>
      </c>
      <c r="J18" s="21" t="s">
        <v>129</v>
      </c>
      <c r="K18" s="59">
        <v>0</v>
      </c>
      <c r="L18" s="59">
        <v>1</v>
      </c>
      <c r="M18" s="59">
        <v>0</v>
      </c>
      <c r="N18" s="58">
        <v>1</v>
      </c>
      <c r="O18" s="58">
        <v>2</v>
      </c>
      <c r="P18" s="22" t="s">
        <v>68</v>
      </c>
      <c r="Q18" s="21" t="s">
        <v>69</v>
      </c>
      <c r="R18" s="53" t="s">
        <v>70</v>
      </c>
      <c r="S18" s="21" t="s">
        <v>130</v>
      </c>
      <c r="T18" s="45" t="s">
        <v>131</v>
      </c>
      <c r="U18" s="21" t="s">
        <v>73</v>
      </c>
      <c r="V18" s="81">
        <f t="shared" si="0"/>
        <v>0</v>
      </c>
      <c r="W18" s="82">
        <v>0</v>
      </c>
      <c r="X18" s="67">
        <f>IFERROR(IF(W18/V18&gt;100%,100%,W18/V18),0)</f>
        <v>0</v>
      </c>
      <c r="Y18" s="21" t="s">
        <v>120</v>
      </c>
      <c r="Z18" s="21" t="s">
        <v>120</v>
      </c>
      <c r="AA18" s="80">
        <f t="shared" si="1"/>
        <v>1</v>
      </c>
      <c r="AB18" s="82">
        <v>0</v>
      </c>
      <c r="AC18" s="67">
        <f>IFERROR(IF(AB18/AA18&gt;100%,100%,AB18/AA18),0)</f>
        <v>0</v>
      </c>
      <c r="AD18" s="21" t="s">
        <v>132</v>
      </c>
      <c r="AE18" s="21" t="s">
        <v>133</v>
      </c>
      <c r="AF18" s="80">
        <f t="shared" si="2"/>
        <v>0</v>
      </c>
      <c r="AG18" s="69"/>
      <c r="AH18" s="67">
        <f>IFERROR(IF(AG18/AF18&gt;100%,100%,AG18/AF18),0)</f>
        <v>0</v>
      </c>
      <c r="AI18" s="21"/>
      <c r="AJ18" s="21"/>
      <c r="AK18" s="80">
        <f t="shared" si="4"/>
        <v>1</v>
      </c>
      <c r="AL18" s="69"/>
      <c r="AM18" s="67">
        <f>IFERROR(IF(AL18/AK18&gt;100%,100%,AL18/AK18),0)</f>
        <v>0</v>
      </c>
      <c r="AN18" s="21"/>
      <c r="AO18" s="21"/>
      <c r="AP18" s="69">
        <f t="shared" si="3"/>
        <v>2</v>
      </c>
      <c r="AQ18" s="82">
        <f>IFERROR(SUM(W18,AB18,AG18,AL18),0)</f>
        <v>0</v>
      </c>
      <c r="AR18" s="67">
        <f>IFERROR(IF(AQ18/AP18&gt;100%,100%,AQ18/AP18),0)</f>
        <v>0</v>
      </c>
      <c r="AS18" s="76" t="s">
        <v>110</v>
      </c>
    </row>
    <row r="19" spans="1:45" s="5" customFormat="1" ht="15.75">
      <c r="A19" s="10"/>
      <c r="B19" s="10"/>
      <c r="C19" s="10"/>
      <c r="D19" s="13" t="s">
        <v>134</v>
      </c>
      <c r="E19" s="10"/>
      <c r="F19" s="10"/>
      <c r="G19" s="10"/>
      <c r="H19" s="10"/>
      <c r="I19" s="90"/>
      <c r="J19" s="10"/>
      <c r="K19" s="15"/>
      <c r="L19" s="15"/>
      <c r="M19" s="15"/>
      <c r="N19" s="15"/>
      <c r="O19" s="15"/>
      <c r="P19" s="90"/>
      <c r="Q19" s="10"/>
      <c r="R19" s="10"/>
      <c r="S19" s="10"/>
      <c r="T19" s="10"/>
      <c r="U19" s="10"/>
      <c r="V19" s="16"/>
      <c r="W19" s="16"/>
      <c r="X19" s="70">
        <f>AVERAGE(X13,X14,X15,X16)*80%</f>
        <v>0.60000000000000009</v>
      </c>
      <c r="Y19" s="15"/>
      <c r="Z19" s="15"/>
      <c r="AA19" s="16"/>
      <c r="AB19" s="16"/>
      <c r="AC19" s="70">
        <f>AVERAGE(AC13:AC18)*80%</f>
        <v>0.4</v>
      </c>
      <c r="AD19" s="15"/>
      <c r="AE19" s="15"/>
      <c r="AF19" s="16"/>
      <c r="AG19" s="16"/>
      <c r="AH19" s="70">
        <f>AVERAGE(AH13:AH16)*80%</f>
        <v>0</v>
      </c>
      <c r="AI19" s="15"/>
      <c r="AJ19" s="15"/>
      <c r="AK19" s="16"/>
      <c r="AL19" s="16"/>
      <c r="AM19" s="70">
        <f>AVERAGE(AM13:AM18)*80%</f>
        <v>0</v>
      </c>
      <c r="AN19" s="10"/>
      <c r="AO19" s="10"/>
      <c r="AP19" s="16"/>
      <c r="AQ19" s="16"/>
      <c r="AR19" s="70">
        <f>AVERAGE(AR13:AR18)*80%</f>
        <v>0.21111111111111114</v>
      </c>
      <c r="AS19" s="10"/>
    </row>
    <row r="20" spans="1:45" s="32" customFormat="1" ht="409.6">
      <c r="A20" s="41">
        <v>3</v>
      </c>
      <c r="B20" s="28" t="s">
        <v>135</v>
      </c>
      <c r="C20" s="41" t="s">
        <v>136</v>
      </c>
      <c r="D20" s="27" t="s">
        <v>137</v>
      </c>
      <c r="E20" s="27" t="s">
        <v>138</v>
      </c>
      <c r="F20" s="27" t="s">
        <v>139</v>
      </c>
      <c r="G20" s="27" t="s">
        <v>140</v>
      </c>
      <c r="H20" s="27" t="s">
        <v>141</v>
      </c>
      <c r="I20" s="91" t="s">
        <v>66</v>
      </c>
      <c r="J20" s="29" t="s">
        <v>142</v>
      </c>
      <c r="K20" s="85" t="s">
        <v>143</v>
      </c>
      <c r="L20" s="85">
        <v>0.8</v>
      </c>
      <c r="M20" s="85" t="s">
        <v>143</v>
      </c>
      <c r="N20" s="85">
        <v>0.8</v>
      </c>
      <c r="O20" s="85">
        <v>0.8</v>
      </c>
      <c r="P20" s="41" t="s">
        <v>68</v>
      </c>
      <c r="Q20" s="63" t="s">
        <v>144</v>
      </c>
      <c r="R20" s="63" t="s">
        <v>145</v>
      </c>
      <c r="S20" s="27" t="s">
        <v>146</v>
      </c>
      <c r="T20" s="27" t="s">
        <v>147</v>
      </c>
      <c r="U20" s="27" t="s">
        <v>148</v>
      </c>
      <c r="V20" s="84" t="str">
        <f t="shared" ref="V20:V26" si="5">K20</f>
        <v>No programada</v>
      </c>
      <c r="W20" s="73">
        <v>0</v>
      </c>
      <c r="X20" s="73">
        <f>IFERROR(IF(W20/V20&gt;100%,100%,W20/V20),0)</f>
        <v>0</v>
      </c>
      <c r="Y20" s="27" t="s">
        <v>120</v>
      </c>
      <c r="Z20" s="27" t="s">
        <v>120</v>
      </c>
      <c r="AA20" s="72">
        <f>L20</f>
        <v>0.8</v>
      </c>
      <c r="AB20" s="73">
        <v>0.6428571428571429</v>
      </c>
      <c r="AC20" s="89">
        <f>IFERROR(IF(AB20/AA20&gt;100%,100%,AB20/AA20),0)</f>
        <v>0.8035714285714286</v>
      </c>
      <c r="AD20" s="93" t="s">
        <v>149</v>
      </c>
      <c r="AE20" s="27" t="s">
        <v>150</v>
      </c>
      <c r="AF20" s="84" t="str">
        <f>M20</f>
        <v>No programada</v>
      </c>
      <c r="AG20" s="73">
        <v>0</v>
      </c>
      <c r="AH20" s="89">
        <f>IFERROR(IF(AG20/AF20&gt;100%,100%,AG20/AF20),0)</f>
        <v>0</v>
      </c>
      <c r="AI20" s="27" t="s">
        <v>120</v>
      </c>
      <c r="AJ20" s="27" t="s">
        <v>120</v>
      </c>
      <c r="AK20" s="72">
        <f>N20</f>
        <v>0.8</v>
      </c>
      <c r="AL20" s="75"/>
      <c r="AM20" s="89">
        <f>IFERROR(IF(AL20/AK20&gt;100%,100%,AL20/AK20),0)</f>
        <v>0</v>
      </c>
      <c r="AN20" s="27"/>
      <c r="AO20" s="27"/>
      <c r="AP20" s="72">
        <f>O20</f>
        <v>0.8</v>
      </c>
      <c r="AQ20" s="73">
        <f>IFERROR(AVERAGE(AB20,AL20)*0.5,0)</f>
        <v>0.32142857142857145</v>
      </c>
      <c r="AR20" s="89">
        <f>IFERROR(IF(AQ20/AP20&gt;100%,100%,AQ20/AP20),0)</f>
        <v>0.4017857142857143</v>
      </c>
      <c r="AS20" s="77" t="s">
        <v>151</v>
      </c>
    </row>
    <row r="21" spans="1:45" s="32" customFormat="1" ht="133.5">
      <c r="A21" s="41">
        <v>3</v>
      </c>
      <c r="B21" s="28" t="s">
        <v>135</v>
      </c>
      <c r="C21" s="41" t="s">
        <v>152</v>
      </c>
      <c r="D21" s="27" t="s">
        <v>153</v>
      </c>
      <c r="E21" s="27" t="s">
        <v>138</v>
      </c>
      <c r="F21" s="27" t="s">
        <v>154</v>
      </c>
      <c r="G21" s="27" t="s">
        <v>155</v>
      </c>
      <c r="H21" s="27" t="s">
        <v>156</v>
      </c>
      <c r="I21" s="92" t="s">
        <v>116</v>
      </c>
      <c r="J21" s="28" t="s">
        <v>154</v>
      </c>
      <c r="K21" s="86">
        <v>1</v>
      </c>
      <c r="L21" s="86">
        <v>0</v>
      </c>
      <c r="M21" s="86">
        <v>0</v>
      </c>
      <c r="N21" s="86">
        <v>0</v>
      </c>
      <c r="O21" s="86">
        <v>1</v>
      </c>
      <c r="P21" s="41" t="s">
        <v>68</v>
      </c>
      <c r="Q21" s="63" t="s">
        <v>157</v>
      </c>
      <c r="R21" s="63" t="s">
        <v>158</v>
      </c>
      <c r="S21" s="27" t="s">
        <v>159</v>
      </c>
      <c r="T21" s="27" t="s">
        <v>160</v>
      </c>
      <c r="U21" s="27" t="s">
        <v>161</v>
      </c>
      <c r="V21" s="74">
        <f t="shared" si="5"/>
        <v>1</v>
      </c>
      <c r="W21" s="72">
        <v>0.5</v>
      </c>
      <c r="X21" s="89">
        <f>IFERROR(IF(W21/V21&gt;100%,100%,W21/V21),0)</f>
        <v>0.5</v>
      </c>
      <c r="Y21" s="27" t="s">
        <v>162</v>
      </c>
      <c r="Z21" s="27" t="s">
        <v>163</v>
      </c>
      <c r="AA21" s="72">
        <f>L21</f>
        <v>0</v>
      </c>
      <c r="AB21" s="73">
        <f>IFERROR(IF(AA21/Z21&gt;100%,100%,AA21/Z21),0)</f>
        <v>0</v>
      </c>
      <c r="AC21" s="89">
        <f>IFERROR(IF(AB21/AA21&gt;100%,100%,AB21/AA21),0)</f>
        <v>0</v>
      </c>
      <c r="AD21" s="27" t="s">
        <v>120</v>
      </c>
      <c r="AE21" s="27" t="s">
        <v>120</v>
      </c>
      <c r="AF21" s="72">
        <f>M21</f>
        <v>0</v>
      </c>
      <c r="AG21" s="73">
        <f>IFERROR(IF(AF21/AE21&gt;100%,100%,AF21/AE21),0)</f>
        <v>0</v>
      </c>
      <c r="AH21" s="89">
        <f>IFERROR(IF(AG21/AF21&gt;100%,100%,AG21/AF21),0)</f>
        <v>0</v>
      </c>
      <c r="AI21" s="27" t="s">
        <v>120</v>
      </c>
      <c r="AJ21" s="27" t="s">
        <v>120</v>
      </c>
      <c r="AK21" s="72">
        <f>N21</f>
        <v>0</v>
      </c>
      <c r="AL21" s="73">
        <f>IFERROR(IF(AK21/AJ21&gt;100%,100%,AK21/AJ21),0)</f>
        <v>0</v>
      </c>
      <c r="AM21" s="89">
        <f>IFERROR(IF(AL21/AK21&gt;100%,100%,AL21/AK21),0)</f>
        <v>0</v>
      </c>
      <c r="AN21" s="27" t="s">
        <v>120</v>
      </c>
      <c r="AO21" s="27" t="s">
        <v>120</v>
      </c>
      <c r="AP21" s="74">
        <f>O21</f>
        <v>1</v>
      </c>
      <c r="AQ21" s="73">
        <f>IFERROR(SUM(W21,AB21,AG21,AL21),0)</f>
        <v>0.5</v>
      </c>
      <c r="AR21" s="89">
        <f>IFERROR(IF(AQ21/AP21&gt;100%,100%,AQ21/AP21),0)</f>
        <v>0.5</v>
      </c>
      <c r="AS21" s="77" t="s">
        <v>78</v>
      </c>
    </row>
    <row r="22" spans="1:45" s="32" customFormat="1" ht="117">
      <c r="A22" s="41">
        <v>3</v>
      </c>
      <c r="B22" s="28" t="s">
        <v>135</v>
      </c>
      <c r="C22" s="41" t="s">
        <v>164</v>
      </c>
      <c r="D22" s="27" t="s">
        <v>165</v>
      </c>
      <c r="E22" s="27" t="s">
        <v>138</v>
      </c>
      <c r="F22" s="27" t="s">
        <v>166</v>
      </c>
      <c r="G22" s="27" t="s">
        <v>167</v>
      </c>
      <c r="H22" s="27" t="s">
        <v>168</v>
      </c>
      <c r="I22" s="91" t="s">
        <v>116</v>
      </c>
      <c r="J22" s="28" t="s">
        <v>166</v>
      </c>
      <c r="K22" s="87">
        <v>0</v>
      </c>
      <c r="L22" s="87">
        <v>1</v>
      </c>
      <c r="M22" s="87">
        <v>0</v>
      </c>
      <c r="N22" s="87">
        <v>1</v>
      </c>
      <c r="O22" s="87">
        <v>2</v>
      </c>
      <c r="P22" s="41" t="s">
        <v>68</v>
      </c>
      <c r="Q22" s="63" t="s">
        <v>157</v>
      </c>
      <c r="R22" s="63" t="s">
        <v>158</v>
      </c>
      <c r="S22" s="27" t="s">
        <v>169</v>
      </c>
      <c r="T22" s="27" t="s">
        <v>169</v>
      </c>
      <c r="U22" s="27" t="s">
        <v>170</v>
      </c>
      <c r="V22" s="74">
        <f t="shared" si="5"/>
        <v>0</v>
      </c>
      <c r="W22" s="83">
        <f>IFERROR(IF(V22/U22&gt;100%,100%,V22/U22),0)</f>
        <v>0</v>
      </c>
      <c r="X22" s="89">
        <f>IFERROR(IF(W22/V22&gt;100%,100%,W22/V22),0)</f>
        <v>0</v>
      </c>
      <c r="Y22" s="27" t="s">
        <v>120</v>
      </c>
      <c r="Z22" s="27" t="s">
        <v>120</v>
      </c>
      <c r="AA22" s="84">
        <f>L22</f>
        <v>1</v>
      </c>
      <c r="AB22" s="152">
        <v>0</v>
      </c>
      <c r="AC22" s="153">
        <f>IFERROR(IF(AB22/AA22&gt;100%,100%,AB22/AA22),0)</f>
        <v>0</v>
      </c>
      <c r="AD22" s="154" t="s">
        <v>88</v>
      </c>
      <c r="AE22" s="154" t="s">
        <v>89</v>
      </c>
      <c r="AF22" s="84">
        <f>M22</f>
        <v>0</v>
      </c>
      <c r="AG22" s="83">
        <f>IFERROR(IF(AF22/AE22&gt;100%,100%,AF22/AE22),0)</f>
        <v>0</v>
      </c>
      <c r="AH22" s="89">
        <f>IFERROR(IF(AG22/AF22&gt;100%,100%,AG22/AF22),0)</f>
        <v>0</v>
      </c>
      <c r="AI22" s="27" t="s">
        <v>120</v>
      </c>
      <c r="AJ22" s="27" t="s">
        <v>120</v>
      </c>
      <c r="AK22" s="84">
        <f>N22</f>
        <v>1</v>
      </c>
      <c r="AL22" s="75"/>
      <c r="AM22" s="89">
        <f>IFERROR(IF(AL22/AK22&gt;100%,100%,AL22/AK22),0)</f>
        <v>0</v>
      </c>
      <c r="AN22" s="27"/>
      <c r="AO22" s="27"/>
      <c r="AP22" s="84">
        <f>O22</f>
        <v>2</v>
      </c>
      <c r="AQ22" s="83">
        <f>IFERROR(SUM(W22,AB22,AG22,AL22),0)</f>
        <v>0</v>
      </c>
      <c r="AR22" s="89">
        <f>IFERROR(IF(AQ22/AP22&gt;100%,100%,AQ22/AP22),0)</f>
        <v>0</v>
      </c>
      <c r="AS22" s="155" t="s">
        <v>110</v>
      </c>
    </row>
    <row r="23" spans="1:45" s="32" customFormat="1" ht="150">
      <c r="A23" s="41">
        <v>3</v>
      </c>
      <c r="B23" s="28" t="s">
        <v>135</v>
      </c>
      <c r="C23" s="41" t="s">
        <v>171</v>
      </c>
      <c r="D23" s="27" t="s">
        <v>172</v>
      </c>
      <c r="E23" s="27" t="s">
        <v>138</v>
      </c>
      <c r="F23" s="27" t="s">
        <v>173</v>
      </c>
      <c r="G23" s="27" t="s">
        <v>174</v>
      </c>
      <c r="H23" s="27" t="s">
        <v>175</v>
      </c>
      <c r="I23" s="91" t="s">
        <v>116</v>
      </c>
      <c r="J23" s="28" t="s">
        <v>173</v>
      </c>
      <c r="K23" s="86">
        <v>1</v>
      </c>
      <c r="L23" s="86">
        <v>0</v>
      </c>
      <c r="M23" s="86">
        <v>0</v>
      </c>
      <c r="N23" s="86">
        <v>0</v>
      </c>
      <c r="O23" s="86">
        <v>1</v>
      </c>
      <c r="P23" s="41" t="s">
        <v>68</v>
      </c>
      <c r="Q23" s="63" t="s">
        <v>176</v>
      </c>
      <c r="R23" s="63" t="s">
        <v>145</v>
      </c>
      <c r="S23" s="27" t="s">
        <v>177</v>
      </c>
      <c r="T23" s="27" t="s">
        <v>178</v>
      </c>
      <c r="U23" s="27" t="s">
        <v>179</v>
      </c>
      <c r="V23" s="74">
        <f t="shared" si="5"/>
        <v>1</v>
      </c>
      <c r="W23" s="72">
        <f>3/3</f>
        <v>1</v>
      </c>
      <c r="X23" s="89">
        <f>IFERROR(IF(W23/V23&gt;100%,100%,W23/V23),0)</f>
        <v>1</v>
      </c>
      <c r="Y23" s="27" t="s">
        <v>180</v>
      </c>
      <c r="Z23" s="27" t="s">
        <v>181</v>
      </c>
      <c r="AA23" s="72">
        <f>L23</f>
        <v>0</v>
      </c>
      <c r="AB23" s="73">
        <f>IFERROR(IF(AA23/Z23&gt;100%,100%,AA23/Z23),0)</f>
        <v>0</v>
      </c>
      <c r="AC23" s="89">
        <f>IFERROR(IF(AB23/AA23&gt;100%,100%,AB23/AA23),0)</f>
        <v>0</v>
      </c>
      <c r="AD23" s="27" t="s">
        <v>120</v>
      </c>
      <c r="AE23" s="27" t="s">
        <v>120</v>
      </c>
      <c r="AF23" s="72">
        <f>M23</f>
        <v>0</v>
      </c>
      <c r="AG23" s="73">
        <f>IFERROR(IF(AF23/AE23&gt;100%,100%,AF23/AE23),0)</f>
        <v>0</v>
      </c>
      <c r="AH23" s="89">
        <f>IFERROR(IF(AG23/AF23&gt;100%,100%,AG23/AF23),0)</f>
        <v>0</v>
      </c>
      <c r="AI23" s="27" t="s">
        <v>120</v>
      </c>
      <c r="AJ23" s="27" t="s">
        <v>120</v>
      </c>
      <c r="AK23" s="72">
        <f>N23</f>
        <v>0</v>
      </c>
      <c r="AL23" s="73">
        <f>IFERROR(IF(AK23/AJ23&gt;100%,100%,AK23/AJ23),0)</f>
        <v>0</v>
      </c>
      <c r="AM23" s="89">
        <f>IFERROR(IF(AL23/AK23&gt;100%,100%,AL23/AK23),0)</f>
        <v>0</v>
      </c>
      <c r="AN23" s="27" t="s">
        <v>120</v>
      </c>
      <c r="AO23" s="27" t="s">
        <v>120</v>
      </c>
      <c r="AP23" s="72">
        <f>O23</f>
        <v>1</v>
      </c>
      <c r="AQ23" s="73">
        <f>IFERROR(SUM(W23,AB23,AG23,AL23),0)</f>
        <v>1</v>
      </c>
      <c r="AR23" s="89">
        <f>IFERROR(IF(AQ23/AP23&gt;100%,100%,AQ23/AP23),0)</f>
        <v>1</v>
      </c>
      <c r="AS23" s="77" t="s">
        <v>182</v>
      </c>
    </row>
    <row r="24" spans="1:45" s="32" customFormat="1" ht="150">
      <c r="A24" s="41"/>
      <c r="B24" s="28" t="s">
        <v>135</v>
      </c>
      <c r="C24" s="41" t="s">
        <v>183</v>
      </c>
      <c r="D24" s="27" t="s">
        <v>184</v>
      </c>
      <c r="E24" s="27" t="s">
        <v>138</v>
      </c>
      <c r="F24" s="27" t="s">
        <v>185</v>
      </c>
      <c r="G24" s="27" t="s">
        <v>186</v>
      </c>
      <c r="H24" s="27" t="s">
        <v>187</v>
      </c>
      <c r="I24" s="91" t="s">
        <v>66</v>
      </c>
      <c r="J24" s="28" t="s">
        <v>188</v>
      </c>
      <c r="K24" s="86">
        <v>1</v>
      </c>
      <c r="L24" s="86">
        <v>1</v>
      </c>
      <c r="M24" s="86">
        <v>1</v>
      </c>
      <c r="N24" s="86">
        <v>1</v>
      </c>
      <c r="O24" s="86">
        <v>1</v>
      </c>
      <c r="P24" s="41" t="s">
        <v>189</v>
      </c>
      <c r="Q24" s="63" t="s">
        <v>176</v>
      </c>
      <c r="R24" s="63" t="s">
        <v>145</v>
      </c>
      <c r="S24" s="27" t="s">
        <v>177</v>
      </c>
      <c r="T24" s="27" t="s">
        <v>178</v>
      </c>
      <c r="U24" s="27" t="s">
        <v>179</v>
      </c>
      <c r="V24" s="74">
        <f t="shared" si="5"/>
        <v>1</v>
      </c>
      <c r="W24" s="73">
        <f>1/1</f>
        <v>1</v>
      </c>
      <c r="X24" s="89">
        <f>IFERROR(IF(W24/V24&gt;100%,100%,W24/V24),0)</f>
        <v>1</v>
      </c>
      <c r="Y24" s="27" t="s">
        <v>180</v>
      </c>
      <c r="Z24" s="27" t="s">
        <v>190</v>
      </c>
      <c r="AA24" s="72">
        <f>L24</f>
        <v>1</v>
      </c>
      <c r="AB24" s="73">
        <v>1</v>
      </c>
      <c r="AC24" s="89">
        <f>IFERROR(IF(AB24/AA24&gt;100%,100%,AB24/AA24),0)</f>
        <v>1</v>
      </c>
      <c r="AD24" s="27" t="s">
        <v>191</v>
      </c>
      <c r="AE24" s="27" t="s">
        <v>192</v>
      </c>
      <c r="AF24" s="72">
        <f>M24</f>
        <v>1</v>
      </c>
      <c r="AG24" s="72"/>
      <c r="AH24" s="89">
        <f>IFERROR(IF(AG24/AF24&gt;100%,100%,AG24/AF24),0)</f>
        <v>0</v>
      </c>
      <c r="AI24" s="27"/>
      <c r="AJ24" s="27"/>
      <c r="AK24" s="72">
        <f>N24</f>
        <v>1</v>
      </c>
      <c r="AL24" s="72"/>
      <c r="AM24" s="89">
        <f>IFERROR(IF(AL24/AK24&gt;100%,100%,AL24/AK24),0)</f>
        <v>0</v>
      </c>
      <c r="AN24" s="27"/>
      <c r="AO24" s="27"/>
      <c r="AP24" s="72">
        <f>O24</f>
        <v>1</v>
      </c>
      <c r="AQ24" s="73">
        <f>IFERROR(AVERAGE(W24,AB24,AG24,AL24)*0.5,0)</f>
        <v>0.5</v>
      </c>
      <c r="AR24" s="89">
        <f>IFERROR(IF(AQ24/AP24&gt;100%,100%,AQ24/AP24),0)</f>
        <v>0.5</v>
      </c>
      <c r="AS24" s="77" t="s">
        <v>78</v>
      </c>
    </row>
    <row r="25" spans="1:45" s="32" customFormat="1" ht="117">
      <c r="A25" s="41">
        <v>3</v>
      </c>
      <c r="B25" s="28" t="s">
        <v>135</v>
      </c>
      <c r="C25" s="41" t="s">
        <v>193</v>
      </c>
      <c r="D25" s="27" t="s">
        <v>194</v>
      </c>
      <c r="E25" s="27" t="s">
        <v>138</v>
      </c>
      <c r="F25" s="27" t="s">
        <v>195</v>
      </c>
      <c r="G25" s="27" t="s">
        <v>196</v>
      </c>
      <c r="H25" s="27" t="s">
        <v>144</v>
      </c>
      <c r="I25" s="91" t="s">
        <v>116</v>
      </c>
      <c r="J25" s="28" t="s">
        <v>195</v>
      </c>
      <c r="K25" s="86">
        <v>0</v>
      </c>
      <c r="L25" s="86">
        <v>1</v>
      </c>
      <c r="M25" s="86">
        <v>0</v>
      </c>
      <c r="N25" s="86">
        <v>0</v>
      </c>
      <c r="O25" s="86">
        <v>1</v>
      </c>
      <c r="P25" s="41" t="s">
        <v>68</v>
      </c>
      <c r="Q25" s="63" t="s">
        <v>197</v>
      </c>
      <c r="R25" s="63" t="s">
        <v>158</v>
      </c>
      <c r="S25" s="27" t="s">
        <v>195</v>
      </c>
      <c r="T25" s="27" t="s">
        <v>198</v>
      </c>
      <c r="U25" s="27" t="s">
        <v>199</v>
      </c>
      <c r="V25" s="74">
        <f t="shared" si="5"/>
        <v>0</v>
      </c>
      <c r="W25" s="83">
        <v>0</v>
      </c>
      <c r="X25" s="89">
        <f>IFERROR(IF(W25/V25&gt;100%,100%,W25/V25),0)</f>
        <v>0</v>
      </c>
      <c r="Y25" s="27" t="s">
        <v>120</v>
      </c>
      <c r="Z25" s="27" t="s">
        <v>120</v>
      </c>
      <c r="AA25" s="84">
        <f>L25</f>
        <v>1</v>
      </c>
      <c r="AB25" s="75">
        <v>0.7</v>
      </c>
      <c r="AC25" s="89">
        <f>IFERROR(IF(AB25/AA25&gt;100%,100%,AB25/AA25),0)</f>
        <v>0.7</v>
      </c>
      <c r="AD25" s="27" t="s">
        <v>200</v>
      </c>
      <c r="AE25" s="27" t="s">
        <v>201</v>
      </c>
      <c r="AF25" s="84">
        <f>M25</f>
        <v>0</v>
      </c>
      <c r="AG25" s="83">
        <v>0</v>
      </c>
      <c r="AH25" s="89">
        <f>IFERROR(IF(AG25/AF25&gt;100%,100%,AG25/AF25),0)</f>
        <v>0</v>
      </c>
      <c r="AI25" s="27" t="s">
        <v>120</v>
      </c>
      <c r="AJ25" s="27" t="s">
        <v>120</v>
      </c>
      <c r="AK25" s="84">
        <f>N25</f>
        <v>0</v>
      </c>
      <c r="AL25" s="83">
        <v>0</v>
      </c>
      <c r="AM25" s="89">
        <f>IFERROR(IF(AL25/AK25&gt;100%,100%,AL25/AK25),0)</f>
        <v>0</v>
      </c>
      <c r="AN25" s="27" t="s">
        <v>120</v>
      </c>
      <c r="AO25" s="27" t="s">
        <v>120</v>
      </c>
      <c r="AP25" s="84">
        <f>O25</f>
        <v>1</v>
      </c>
      <c r="AQ25" s="83">
        <f>IFERROR(SUM(W25,AB25,AG25,AL25),0)</f>
        <v>0.7</v>
      </c>
      <c r="AR25" s="89">
        <f>IFERROR(IF(AQ25/AP25&gt;100%,100%,AQ25/AP25),0)</f>
        <v>0.7</v>
      </c>
      <c r="AS25" s="77" t="s">
        <v>202</v>
      </c>
    </row>
    <row r="26" spans="1:45" s="32" customFormat="1" ht="150">
      <c r="A26" s="41">
        <v>3</v>
      </c>
      <c r="B26" s="28" t="s">
        <v>135</v>
      </c>
      <c r="C26" s="41" t="s">
        <v>203</v>
      </c>
      <c r="D26" s="27" t="s">
        <v>204</v>
      </c>
      <c r="E26" s="27" t="s">
        <v>138</v>
      </c>
      <c r="F26" s="27" t="s">
        <v>205</v>
      </c>
      <c r="G26" s="27" t="s">
        <v>206</v>
      </c>
      <c r="H26" s="27" t="s">
        <v>144</v>
      </c>
      <c r="I26" s="91" t="s">
        <v>116</v>
      </c>
      <c r="J26" s="28" t="s">
        <v>205</v>
      </c>
      <c r="K26" s="88">
        <v>0</v>
      </c>
      <c r="L26" s="88">
        <v>0</v>
      </c>
      <c r="M26" s="88">
        <v>0</v>
      </c>
      <c r="N26" s="88">
        <v>1</v>
      </c>
      <c r="O26" s="88">
        <v>1</v>
      </c>
      <c r="P26" s="41" t="s">
        <v>68</v>
      </c>
      <c r="Q26" s="63" t="s">
        <v>197</v>
      </c>
      <c r="R26" s="63" t="s">
        <v>158</v>
      </c>
      <c r="S26" s="27" t="s">
        <v>207</v>
      </c>
      <c r="T26" s="27" t="s">
        <v>208</v>
      </c>
      <c r="U26" s="27" t="s">
        <v>199</v>
      </c>
      <c r="V26" s="74">
        <f t="shared" si="5"/>
        <v>0</v>
      </c>
      <c r="W26" s="83">
        <v>0</v>
      </c>
      <c r="X26" s="89">
        <f>IFERROR(IF(W26/V26&gt;100%,100%,W26/V26),0)</f>
        <v>0</v>
      </c>
      <c r="Y26" s="27" t="s">
        <v>120</v>
      </c>
      <c r="Z26" s="27" t="s">
        <v>120</v>
      </c>
      <c r="AA26" s="84">
        <f>L26</f>
        <v>0</v>
      </c>
      <c r="AB26" s="83">
        <v>0</v>
      </c>
      <c r="AC26" s="89">
        <f>IFERROR(IF(AB26/AA26&gt;100%,100%,AB26/AA26),0)</f>
        <v>0</v>
      </c>
      <c r="AD26" s="27" t="s">
        <v>120</v>
      </c>
      <c r="AE26" s="27" t="s">
        <v>120</v>
      </c>
      <c r="AF26" s="84">
        <f>M26</f>
        <v>0</v>
      </c>
      <c r="AG26" s="83">
        <v>0</v>
      </c>
      <c r="AH26" s="89">
        <f>IFERROR(IF(AG26/AF26&gt;100%,100%,AG26/AF26),0)</f>
        <v>0</v>
      </c>
      <c r="AI26" s="27" t="s">
        <v>120</v>
      </c>
      <c r="AJ26" s="27" t="s">
        <v>120</v>
      </c>
      <c r="AK26" s="84">
        <f>N26</f>
        <v>1</v>
      </c>
      <c r="AL26" s="75"/>
      <c r="AM26" s="89">
        <f>IFERROR(IF(AL26/AK26&gt;100%,100%,AL26/AK26),0)</f>
        <v>0</v>
      </c>
      <c r="AN26" s="27"/>
      <c r="AO26" s="27"/>
      <c r="AP26" s="84">
        <f>O26</f>
        <v>1</v>
      </c>
      <c r="AQ26" s="83">
        <f>IFERROR(SUM(W26,AB26,AG26,AL26),0)</f>
        <v>0</v>
      </c>
      <c r="AR26" s="89">
        <f>IFERROR(IF(AQ26/AP26&gt;100%,100%,AQ26/AP26),0)</f>
        <v>0</v>
      </c>
      <c r="AS26" s="77" t="s">
        <v>209</v>
      </c>
    </row>
    <row r="27" spans="1:45" s="5" customFormat="1" ht="17.25">
      <c r="A27" s="10"/>
      <c r="B27" s="10"/>
      <c r="C27" s="10"/>
      <c r="D27" s="11" t="s">
        <v>210</v>
      </c>
      <c r="E27" s="11"/>
      <c r="F27" s="11"/>
      <c r="G27" s="11"/>
      <c r="H27" s="11"/>
      <c r="I27" s="11"/>
      <c r="J27" s="11"/>
      <c r="K27" s="12"/>
      <c r="L27" s="12"/>
      <c r="M27" s="12"/>
      <c r="N27" s="12"/>
      <c r="O27" s="12"/>
      <c r="P27" s="11"/>
      <c r="Q27" s="11"/>
      <c r="R27" s="11"/>
      <c r="S27" s="10"/>
      <c r="T27" s="10"/>
      <c r="U27" s="10"/>
      <c r="V27" s="17"/>
      <c r="W27" s="17"/>
      <c r="X27" s="78">
        <f>AVERAGE(X21,X23,X24)*20%</f>
        <v>0.16666666666666669</v>
      </c>
      <c r="Y27" s="10"/>
      <c r="Z27" s="10"/>
      <c r="AA27" s="17"/>
      <c r="AB27" s="17"/>
      <c r="AC27" s="78">
        <f>AVERAGE(AC20,AC22,AC24,AC25)*20%</f>
        <v>0.12517857142857144</v>
      </c>
      <c r="AD27" s="10"/>
      <c r="AE27" s="10"/>
      <c r="AF27" s="17"/>
      <c r="AG27" s="17"/>
      <c r="AH27" s="78">
        <f>AVERAGE(AH24)*20%</f>
        <v>0</v>
      </c>
      <c r="AI27" s="10"/>
      <c r="AJ27" s="10"/>
      <c r="AK27" s="17"/>
      <c r="AL27" s="17"/>
      <c r="AM27" s="78">
        <f>AVERAGE(AM20,AM22,AM24,AM26)*20%</f>
        <v>0</v>
      </c>
      <c r="AN27" s="10"/>
      <c r="AO27" s="10"/>
      <c r="AP27" s="17"/>
      <c r="AQ27" s="17"/>
      <c r="AR27" s="78">
        <f>AVERAGE(AR20:AR25)*20%</f>
        <v>0.10339285714285716</v>
      </c>
      <c r="AS27" s="10"/>
    </row>
    <row r="28" spans="1:45" s="9" customFormat="1" ht="20.25">
      <c r="A28" s="6"/>
      <c r="B28" s="6"/>
      <c r="C28" s="6"/>
      <c r="D28" s="7" t="s">
        <v>211</v>
      </c>
      <c r="E28" s="6"/>
      <c r="F28" s="6"/>
      <c r="G28" s="6"/>
      <c r="H28" s="6"/>
      <c r="I28" s="6"/>
      <c r="J28" s="6"/>
      <c r="K28" s="8"/>
      <c r="L28" s="8"/>
      <c r="M28" s="8"/>
      <c r="N28" s="8"/>
      <c r="O28" s="8"/>
      <c r="P28" s="6"/>
      <c r="Q28" s="6"/>
      <c r="R28" s="6"/>
      <c r="S28" s="6"/>
      <c r="T28" s="6"/>
      <c r="U28" s="6"/>
      <c r="V28" s="18"/>
      <c r="W28" s="18"/>
      <c r="X28" s="79">
        <f>X19+X27</f>
        <v>0.76666666666666683</v>
      </c>
      <c r="Y28" s="6"/>
      <c r="Z28" s="6"/>
      <c r="AA28" s="18"/>
      <c r="AB28" s="18"/>
      <c r="AC28" s="79">
        <f>AC19+AC27</f>
        <v>0.52517857142857149</v>
      </c>
      <c r="AD28" s="6"/>
      <c r="AE28" s="6"/>
      <c r="AF28" s="18"/>
      <c r="AG28" s="18"/>
      <c r="AH28" s="79">
        <f>AH19+AH27</f>
        <v>0</v>
      </c>
      <c r="AI28" s="6"/>
      <c r="AJ28" s="6"/>
      <c r="AK28" s="18"/>
      <c r="AL28" s="18"/>
      <c r="AM28" s="79">
        <f>AM19+AM27</f>
        <v>0</v>
      </c>
      <c r="AN28" s="6"/>
      <c r="AO28" s="6"/>
      <c r="AP28" s="18"/>
      <c r="AQ28" s="18"/>
      <c r="AR28" s="79">
        <f>AR19+AR27</f>
        <v>0.31450396825396831</v>
      </c>
      <c r="AS28"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phoneticPr fontId="19" type="noConversion"/>
  <dataValidations count="1">
    <dataValidation allowBlank="1" showInputMessage="1" showErrorMessage="1" error="Escriba un texto " promptTitle="Cualquier contenido" sqref="E12 E3:E9" xr:uid="{00000000-0002-0000-01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00000000-0002-0000-0100-000001000000}">
          <x14:formula1>
            <xm:f>Listas!$A$2:$A$4</xm:f>
          </x14:formula1>
          <xm:sqref>E1 E10:E11 E15:E1048576</xm:sqref>
        </x14:dataValidation>
        <x14:dataValidation type="list" allowBlank="1" showInputMessage="1" showErrorMessage="1" xr:uid="{00000000-0002-0000-0100-000002000000}">
          <x14:formula1>
            <xm:f>Listas!$D$1:$D$20</xm:f>
          </x14:formula1>
          <xm:sqref>Q20:Q26 Q13:Q18</xm:sqref>
        </x14:dataValidation>
        <x14:dataValidation type="list" allowBlank="1" showInputMessage="1" showErrorMessage="1" xr:uid="{00000000-0002-0000-0100-000003000000}">
          <x14:formula1>
            <xm:f>Listas!$F$1:$F$12</xm:f>
          </x14:formula1>
          <xm:sqref>R20:R26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3" sqref="B23"/>
    </sheetView>
  </sheetViews>
  <sheetFormatPr defaultColWidth="11.42578125" defaultRowHeight="15"/>
  <cols>
    <col min="1" max="1" width="13.5703125" style="47" customWidth="1"/>
    <col min="2" max="2" width="98.5703125" style="47" customWidth="1"/>
    <col min="3" max="3" width="11.42578125" style="47"/>
    <col min="4" max="4" width="74.7109375" style="47" customWidth="1"/>
    <col min="5" max="16384" width="11.42578125" style="47"/>
  </cols>
  <sheetData>
    <row r="1" spans="2:4" ht="30">
      <c r="B1" s="46" t="s">
        <v>212</v>
      </c>
      <c r="D1" s="47" t="s">
        <v>213</v>
      </c>
    </row>
    <row r="2" spans="2:4">
      <c r="B2" s="46" t="s">
        <v>214</v>
      </c>
      <c r="D2" s="47" t="s">
        <v>215</v>
      </c>
    </row>
    <row r="3" spans="2:4" ht="45">
      <c r="B3" s="46" t="s">
        <v>216</v>
      </c>
      <c r="D3" s="47" t="s">
        <v>217</v>
      </c>
    </row>
    <row r="4" spans="2:4" ht="30">
      <c r="B4" s="46" t="s">
        <v>218</v>
      </c>
      <c r="D4" s="47" t="s">
        <v>219</v>
      </c>
    </row>
    <row r="5" spans="2:4" ht="30">
      <c r="B5" s="46" t="s">
        <v>220</v>
      </c>
      <c r="D5" s="47" t="s">
        <v>221</v>
      </c>
    </row>
    <row r="6" spans="2:4" ht="30">
      <c r="B6" s="46" t="s">
        <v>157</v>
      </c>
      <c r="D6" s="47" t="s">
        <v>222</v>
      </c>
    </row>
    <row r="7" spans="2:4" ht="45">
      <c r="B7" s="46" t="s">
        <v>176</v>
      </c>
      <c r="D7" s="47" t="s">
        <v>223</v>
      </c>
    </row>
    <row r="8" spans="2:4" ht="45">
      <c r="B8" s="46" t="s">
        <v>224</v>
      </c>
      <c r="D8" s="47" t="s">
        <v>225</v>
      </c>
    </row>
    <row r="9" spans="2:4" ht="30">
      <c r="B9" s="46" t="s">
        <v>226</v>
      </c>
      <c r="D9" s="47" t="s">
        <v>227</v>
      </c>
    </row>
    <row r="10" spans="2:4" ht="30">
      <c r="B10" s="46" t="s">
        <v>228</v>
      </c>
      <c r="D10" s="47" t="s">
        <v>229</v>
      </c>
    </row>
    <row r="11" spans="2:4" ht="30">
      <c r="B11" s="46" t="s">
        <v>69</v>
      </c>
      <c r="D11" s="47" t="s">
        <v>145</v>
      </c>
    </row>
    <row r="12" spans="2:4">
      <c r="B12" s="46" t="s">
        <v>197</v>
      </c>
      <c r="D12" s="47" t="s">
        <v>230</v>
      </c>
    </row>
    <row r="13" spans="2:4">
      <c r="B13" s="46" t="s">
        <v>231</v>
      </c>
    </row>
    <row r="14" spans="2:4">
      <c r="B14" s="46" t="s">
        <v>232</v>
      </c>
    </row>
    <row r="15" spans="2:4">
      <c r="B15" s="46" t="s">
        <v>233</v>
      </c>
    </row>
    <row r="16" spans="2:4">
      <c r="B16" s="46" t="s">
        <v>234</v>
      </c>
    </row>
    <row r="17" spans="2:2">
      <c r="B17" s="46" t="s">
        <v>235</v>
      </c>
    </row>
    <row r="18" spans="2:2">
      <c r="B18" s="46" t="s">
        <v>236</v>
      </c>
    </row>
    <row r="19" spans="2:2">
      <c r="B19" s="46" t="s">
        <v>237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56</v>
      </c>
      <c r="D1" s="46" t="s">
        <v>212</v>
      </c>
      <c r="F1" s="47" t="s">
        <v>213</v>
      </c>
    </row>
    <row r="2" spans="1:6" ht="30">
      <c r="A2" t="s">
        <v>62</v>
      </c>
      <c r="D2" s="46" t="s">
        <v>214</v>
      </c>
      <c r="F2" s="47" t="s">
        <v>215</v>
      </c>
    </row>
    <row r="3" spans="1:6" ht="75">
      <c r="A3" t="s">
        <v>238</v>
      </c>
      <c r="D3" s="46" t="s">
        <v>216</v>
      </c>
      <c r="F3" s="47" t="s">
        <v>217</v>
      </c>
    </row>
    <row r="4" spans="1:6" ht="60">
      <c r="A4" t="s">
        <v>138</v>
      </c>
      <c r="D4" s="46" t="s">
        <v>218</v>
      </c>
      <c r="F4" s="47" t="s">
        <v>219</v>
      </c>
    </row>
    <row r="5" spans="1:6" ht="45">
      <c r="D5" s="46" t="s">
        <v>220</v>
      </c>
      <c r="F5" s="47" t="s">
        <v>221</v>
      </c>
    </row>
    <row r="6" spans="1:6" ht="45">
      <c r="D6" s="46" t="s">
        <v>157</v>
      </c>
      <c r="F6" s="47" t="s">
        <v>222</v>
      </c>
    </row>
    <row r="7" spans="1:6" ht="60">
      <c r="D7" s="46" t="s">
        <v>176</v>
      </c>
      <c r="F7" s="47" t="s">
        <v>223</v>
      </c>
    </row>
    <row r="8" spans="1:6" ht="75">
      <c r="D8" s="46" t="s">
        <v>224</v>
      </c>
      <c r="F8" s="47" t="s">
        <v>225</v>
      </c>
    </row>
    <row r="9" spans="1:6" ht="45">
      <c r="D9" s="46" t="s">
        <v>226</v>
      </c>
      <c r="F9" s="47" t="s">
        <v>227</v>
      </c>
    </row>
    <row r="10" spans="1:6" ht="45">
      <c r="D10" s="46" t="s">
        <v>228</v>
      </c>
      <c r="F10" s="47" t="s">
        <v>229</v>
      </c>
    </row>
    <row r="11" spans="1:6" ht="45">
      <c r="D11" s="46" t="s">
        <v>69</v>
      </c>
      <c r="F11" s="47" t="s">
        <v>145</v>
      </c>
    </row>
    <row r="12" spans="1:6">
      <c r="D12" s="46" t="s">
        <v>197</v>
      </c>
      <c r="F12" s="47" t="s">
        <v>158</v>
      </c>
    </row>
    <row r="13" spans="1:6">
      <c r="D13" s="46" t="s">
        <v>231</v>
      </c>
    </row>
    <row r="14" spans="1:6">
      <c r="D14" s="46" t="s">
        <v>232</v>
      </c>
    </row>
    <row r="15" spans="1:6">
      <c r="D15" s="46" t="s">
        <v>233</v>
      </c>
    </row>
    <row r="16" spans="1:6">
      <c r="D16" s="46" t="s">
        <v>234</v>
      </c>
    </row>
    <row r="17" spans="4:4">
      <c r="D17" s="46" t="s">
        <v>235</v>
      </c>
    </row>
    <row r="18" spans="4:4">
      <c r="D18" s="46" t="s">
        <v>236</v>
      </c>
    </row>
    <row r="19" spans="4:4">
      <c r="D19" s="46" t="s">
        <v>237</v>
      </c>
    </row>
    <row r="20" spans="4:4">
      <c r="D20" s="46" t="s">
        <v>144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2AEA0BF1-BD68-4D99-BECF-5FEBCA91AE6A}"/>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