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cy\Downloads\"/>
    </mc:Choice>
  </mc:AlternateContent>
  <xr:revisionPtr revIDLastSave="0" documentId="8_{C5F11A2F-30C4-4073-87B4-32A7AEA856B1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9" i="1" l="1"/>
  <c r="AQ24" i="1"/>
  <c r="AQ23" i="1"/>
  <c r="AC36" i="1"/>
  <c r="AC28" i="1"/>
  <c r="AB34" i="1"/>
  <c r="AB33" i="1"/>
  <c r="AC29" i="1"/>
  <c r="AQ35" i="1"/>
  <c r="AQ34" i="1"/>
  <c r="AQ33" i="1"/>
  <c r="AQ31" i="1"/>
  <c r="AQ30" i="1"/>
  <c r="AQ27" i="1"/>
  <c r="AQ26" i="1"/>
  <c r="AQ25" i="1"/>
  <c r="AQ21" i="1"/>
  <c r="AQ20" i="1"/>
  <c r="AQ19" i="1"/>
  <c r="AQ18" i="1"/>
  <c r="AQ17" i="1"/>
  <c r="AQ16" i="1"/>
  <c r="AQ15" i="1"/>
  <c r="AQ14" i="1"/>
  <c r="AM36" i="1"/>
  <c r="AH36" i="1"/>
  <c r="X36" i="1"/>
  <c r="AM28" i="1"/>
  <c r="AH28" i="1"/>
  <c r="X28" i="1"/>
  <c r="AR33" i="1"/>
  <c r="AR30" i="1"/>
  <c r="AM35" i="1"/>
  <c r="AM34" i="1"/>
  <c r="AM33" i="1"/>
  <c r="AM32" i="1"/>
  <c r="AM31" i="1"/>
  <c r="AM30" i="1"/>
  <c r="AM29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H35" i="1"/>
  <c r="AH34" i="1"/>
  <c r="AH33" i="1"/>
  <c r="AH32" i="1"/>
  <c r="AH31" i="1"/>
  <c r="AH30" i="1"/>
  <c r="AH29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C35" i="1"/>
  <c r="AC34" i="1"/>
  <c r="AC33" i="1"/>
  <c r="AC32" i="1"/>
  <c r="AC31" i="1"/>
  <c r="AC30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X35" i="1"/>
  <c r="X34" i="1"/>
  <c r="X33" i="1"/>
  <c r="X32" i="1"/>
  <c r="X31" i="1"/>
  <c r="X30" i="1"/>
  <c r="X29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AP35" i="1"/>
  <c r="AP34" i="1"/>
  <c r="AP33" i="1"/>
  <c r="AP32" i="1"/>
  <c r="AP31" i="1"/>
  <c r="AP30" i="1"/>
  <c r="AP29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K35" i="1"/>
  <c r="AK34" i="1"/>
  <c r="AK33" i="1"/>
  <c r="AK32" i="1"/>
  <c r="AK31" i="1"/>
  <c r="AK30" i="1"/>
  <c r="AK29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F35" i="1"/>
  <c r="AF34" i="1"/>
  <c r="AF33" i="1"/>
  <c r="AF32" i="1"/>
  <c r="AF31" i="1"/>
  <c r="AF30" i="1"/>
  <c r="AF29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A35" i="1"/>
  <c r="AA34" i="1"/>
  <c r="AA33" i="1"/>
  <c r="AA32" i="1"/>
  <c r="AA31" i="1"/>
  <c r="AA30" i="1"/>
  <c r="AA29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V35" i="1"/>
  <c r="V34" i="1"/>
  <c r="V33" i="1"/>
  <c r="V32" i="1"/>
  <c r="V31" i="1"/>
  <c r="V30" i="1"/>
  <c r="V29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AR18" i="1"/>
  <c r="AC14" i="1"/>
  <c r="X14" i="1"/>
  <c r="W33" i="1"/>
  <c r="AR19" i="1" l="1"/>
  <c r="AR14" i="1"/>
  <c r="AP14" i="1"/>
  <c r="AR23" i="1"/>
  <c r="AR24" i="1"/>
  <c r="AR26" i="1"/>
  <c r="AR25" i="1"/>
  <c r="AR27" i="1"/>
  <c r="AQ22" i="1"/>
  <c r="AR22" i="1" s="1"/>
  <c r="AR21" i="1"/>
  <c r="AR20" i="1"/>
  <c r="AR17" i="1"/>
  <c r="AR16" i="1"/>
  <c r="AR15" i="1"/>
  <c r="AR28" i="1" s="1"/>
  <c r="AR35" i="1"/>
  <c r="AR34" i="1"/>
  <c r="AQ32" i="1"/>
  <c r="AR32" i="1" s="1"/>
  <c r="AR31" i="1"/>
  <c r="AR29" i="1"/>
  <c r="W32" i="1"/>
  <c r="O30" i="1"/>
  <c r="AO40" i="4"/>
  <c r="AQ40" i="4"/>
  <c r="AJ40" i="4"/>
  <c r="AL40" i="4"/>
  <c r="AE40" i="4"/>
  <c r="AG40" i="4"/>
  <c r="Z40" i="4"/>
  <c r="AB40" i="4"/>
  <c r="U40" i="4"/>
  <c r="W40" i="4"/>
  <c r="AO39" i="4"/>
  <c r="AQ39" i="4"/>
  <c r="AJ39" i="4"/>
  <c r="AL39" i="4"/>
  <c r="AE39" i="4"/>
  <c r="AG39" i="4"/>
  <c r="Z39" i="4"/>
  <c r="AB39" i="4"/>
  <c r="U39" i="4"/>
  <c r="W39" i="4"/>
  <c r="AO38" i="4"/>
  <c r="AQ38" i="4"/>
  <c r="AJ38" i="4"/>
  <c r="AL38" i="4"/>
  <c r="AE38" i="4"/>
  <c r="AG38" i="4"/>
  <c r="Z38" i="4"/>
  <c r="AB38" i="4"/>
  <c r="U38" i="4"/>
  <c r="W38" i="4"/>
  <c r="AO37" i="4"/>
  <c r="AQ37" i="4"/>
  <c r="AJ37" i="4"/>
  <c r="AL37" i="4"/>
  <c r="AE37" i="4"/>
  <c r="AG37" i="4"/>
  <c r="Z37" i="4"/>
  <c r="AB37" i="4"/>
  <c r="U37" i="4"/>
  <c r="W37" i="4"/>
  <c r="AO36" i="4"/>
  <c r="AQ36" i="4"/>
  <c r="AQ41" i="4"/>
  <c r="AJ36" i="4"/>
  <c r="AL36" i="4"/>
  <c r="AL41" i="4"/>
  <c r="AE36" i="4"/>
  <c r="AG36" i="4"/>
  <c r="AG41" i="4"/>
  <c r="Z36" i="4"/>
  <c r="AB36" i="4"/>
  <c r="AB41" i="4"/>
  <c r="U36" i="4"/>
  <c r="W36" i="4"/>
  <c r="W41" i="4"/>
  <c r="AO34" i="4"/>
  <c r="AQ34" i="4"/>
  <c r="AJ34" i="4"/>
  <c r="AL34" i="4"/>
  <c r="AE34" i="4"/>
  <c r="AG34" i="4"/>
  <c r="Z34" i="4"/>
  <c r="AB34" i="4"/>
  <c r="U34" i="4"/>
  <c r="W34" i="4"/>
  <c r="AO33" i="4"/>
  <c r="AQ33" i="4"/>
  <c r="AJ33" i="4"/>
  <c r="AL33" i="4"/>
  <c r="AE33" i="4"/>
  <c r="AG33" i="4"/>
  <c r="Z33" i="4"/>
  <c r="AB33" i="4"/>
  <c r="U33" i="4"/>
  <c r="W33" i="4"/>
  <c r="AO32" i="4"/>
  <c r="AQ32" i="4"/>
  <c r="AJ32" i="4"/>
  <c r="AL32" i="4"/>
  <c r="AE32" i="4"/>
  <c r="AG32" i="4"/>
  <c r="Z32" i="4"/>
  <c r="AB32" i="4"/>
  <c r="U32" i="4"/>
  <c r="W32" i="4"/>
  <c r="AO31" i="4"/>
  <c r="AQ31" i="4"/>
  <c r="AJ31" i="4"/>
  <c r="AL31" i="4"/>
  <c r="AE31" i="4"/>
  <c r="AG31" i="4"/>
  <c r="Z31" i="4"/>
  <c r="AB31" i="4"/>
  <c r="U31" i="4"/>
  <c r="W31" i="4"/>
  <c r="AO30" i="4"/>
  <c r="AQ30" i="4"/>
  <c r="AJ30" i="4"/>
  <c r="AL30" i="4"/>
  <c r="AE30" i="4"/>
  <c r="AG30" i="4"/>
  <c r="Z30" i="4"/>
  <c r="AB30" i="4"/>
  <c r="U30" i="4"/>
  <c r="W30" i="4"/>
  <c r="AO29" i="4"/>
  <c r="AQ29" i="4"/>
  <c r="AJ29" i="4"/>
  <c r="AL29" i="4"/>
  <c r="AE29" i="4"/>
  <c r="AG29" i="4"/>
  <c r="Z29" i="4"/>
  <c r="AB29" i="4"/>
  <c r="U29" i="4"/>
  <c r="W29" i="4"/>
  <c r="AO28" i="4"/>
  <c r="AQ28" i="4"/>
  <c r="AJ28" i="4"/>
  <c r="AL28" i="4"/>
  <c r="AE28" i="4"/>
  <c r="AG28" i="4"/>
  <c r="Z28" i="4"/>
  <c r="AB28" i="4"/>
  <c r="U28" i="4"/>
  <c r="W28" i="4"/>
  <c r="AO27" i="4"/>
  <c r="AQ27" i="4"/>
  <c r="AJ27" i="4"/>
  <c r="AL27" i="4"/>
  <c r="AE27" i="4"/>
  <c r="AG27" i="4"/>
  <c r="Z27" i="4"/>
  <c r="AB27" i="4"/>
  <c r="U27" i="4"/>
  <c r="W27" i="4"/>
  <c r="AO26" i="4"/>
  <c r="AQ26" i="4"/>
  <c r="AJ26" i="4"/>
  <c r="AL26" i="4"/>
  <c r="AE26" i="4"/>
  <c r="AG26" i="4"/>
  <c r="Z26" i="4"/>
  <c r="AB26" i="4"/>
  <c r="U26" i="4"/>
  <c r="W26" i="4"/>
  <c r="AO25" i="4"/>
  <c r="AQ25" i="4"/>
  <c r="AJ25" i="4"/>
  <c r="AL25" i="4"/>
  <c r="AE25" i="4"/>
  <c r="AG25" i="4"/>
  <c r="Z25" i="4"/>
  <c r="AB25" i="4"/>
  <c r="U25" i="4"/>
  <c r="W25" i="4"/>
  <c r="AO24" i="4"/>
  <c r="AQ24" i="4"/>
  <c r="AJ24" i="4"/>
  <c r="AL24" i="4"/>
  <c r="AE24" i="4"/>
  <c r="AG24" i="4"/>
  <c r="Z24" i="4"/>
  <c r="AB24" i="4"/>
  <c r="U24" i="4"/>
  <c r="W24" i="4"/>
  <c r="AO23" i="4"/>
  <c r="AQ23" i="4"/>
  <c r="AJ23" i="4"/>
  <c r="AL23" i="4"/>
  <c r="AE23" i="4"/>
  <c r="AG23" i="4"/>
  <c r="Z23" i="4"/>
  <c r="AB23" i="4"/>
  <c r="U23" i="4"/>
  <c r="W23" i="4"/>
  <c r="AO22" i="4"/>
  <c r="AQ22" i="4"/>
  <c r="AJ22" i="4"/>
  <c r="AL22" i="4"/>
  <c r="AE22" i="4"/>
  <c r="AG22" i="4"/>
  <c r="Z22" i="4"/>
  <c r="AB22" i="4"/>
  <c r="U22" i="4"/>
  <c r="W22" i="4"/>
  <c r="AO21" i="4"/>
  <c r="AQ21" i="4"/>
  <c r="AJ21" i="4"/>
  <c r="AL21" i="4"/>
  <c r="AE21" i="4"/>
  <c r="AG21" i="4"/>
  <c r="Z21" i="4"/>
  <c r="AB21" i="4"/>
  <c r="U21" i="4"/>
  <c r="W21" i="4"/>
  <c r="AO20" i="4"/>
  <c r="AQ20" i="4"/>
  <c r="AJ20" i="4"/>
  <c r="AL20" i="4"/>
  <c r="AE20" i="4"/>
  <c r="AG20" i="4"/>
  <c r="Z20" i="4"/>
  <c r="AB20" i="4"/>
  <c r="U20" i="4"/>
  <c r="W20" i="4"/>
  <c r="AO19" i="4"/>
  <c r="AQ19" i="4"/>
  <c r="AJ19" i="4"/>
  <c r="AL19" i="4"/>
  <c r="AE19" i="4"/>
  <c r="AG19" i="4"/>
  <c r="Z19" i="4"/>
  <c r="AB19" i="4"/>
  <c r="U19" i="4"/>
  <c r="W19" i="4"/>
  <c r="AO18" i="4"/>
  <c r="AQ18" i="4"/>
  <c r="AJ18" i="4"/>
  <c r="AL18" i="4"/>
  <c r="AE18" i="4"/>
  <c r="AG18" i="4"/>
  <c r="Z18" i="4"/>
  <c r="AB18" i="4"/>
  <c r="U18" i="4"/>
  <c r="W18" i="4"/>
  <c r="AO17" i="4"/>
  <c r="AQ17" i="4"/>
  <c r="AJ17" i="4"/>
  <c r="AL17" i="4"/>
  <c r="AE17" i="4"/>
  <c r="AG17" i="4"/>
  <c r="Z17" i="4"/>
  <c r="AB17" i="4"/>
  <c r="U17" i="4"/>
  <c r="W17" i="4"/>
  <c r="AO16" i="4"/>
  <c r="AQ16" i="4"/>
  <c r="AJ16" i="4"/>
  <c r="AL16" i="4"/>
  <c r="AE16" i="4"/>
  <c r="AG16" i="4"/>
  <c r="Z16" i="4"/>
  <c r="AB16" i="4"/>
  <c r="U16" i="4"/>
  <c r="W16" i="4"/>
  <c r="AO15" i="4"/>
  <c r="AQ15" i="4"/>
  <c r="AJ15" i="4"/>
  <c r="AL15" i="4"/>
  <c r="AE15" i="4"/>
  <c r="AG15" i="4"/>
  <c r="Z15" i="4"/>
  <c r="AB15" i="4"/>
  <c r="U15" i="4"/>
  <c r="W15" i="4"/>
  <c r="AO14" i="4"/>
  <c r="AQ14" i="4"/>
  <c r="AJ14" i="4"/>
  <c r="AL14" i="4"/>
  <c r="AE14" i="4"/>
  <c r="AG14" i="4"/>
  <c r="Z14" i="4"/>
  <c r="AB14" i="4"/>
  <c r="U14" i="4"/>
  <c r="W14" i="4"/>
  <c r="AO13" i="4"/>
  <c r="AQ13" i="4"/>
  <c r="AQ35" i="4"/>
  <c r="AJ13" i="4"/>
  <c r="AL13" i="4"/>
  <c r="AL35" i="4"/>
  <c r="AE13" i="4"/>
  <c r="AG13" i="4"/>
  <c r="AG35" i="4"/>
  <c r="AG42" i="4"/>
  <c r="Z13" i="4"/>
  <c r="AB13" i="4"/>
  <c r="AB35" i="4"/>
  <c r="U13" i="4"/>
  <c r="W13" i="4"/>
  <c r="W35" i="4"/>
  <c r="AK14" i="1"/>
  <c r="AF14" i="1"/>
  <c r="AH37" i="1" s="1"/>
  <c r="AC37" i="1"/>
  <c r="W42" i="4"/>
  <c r="AB42" i="4"/>
  <c r="AQ42" i="4"/>
  <c r="AL42" i="4"/>
  <c r="AM37" i="1"/>
  <c r="AR36" i="1" l="1"/>
  <c r="AR37" i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1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1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3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3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3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3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3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3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3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3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3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3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3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3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3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3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3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3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3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3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3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3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3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3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3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3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3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3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3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3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3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3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3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3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3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3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3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3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8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36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7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<sst xmlns="http://schemas.openxmlformats.org/spreadsheetml/2006/main" count="639" uniqueCount="319">
  <si>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</si>
  <si>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</si>
  <si>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</si>
  <si>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</si>
  <si>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</si>
  <si>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</si>
  <si>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</si>
  <si>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</si>
  <si>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</si>
  <si>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</si>
  <si>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</si>
  <si>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</si>
  <si>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</si>
  <si>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</si>
  <si>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</si>
  <si>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</si>
  <si>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</si>
  <si>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</si>
  <si>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</si>
  <si>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</si>
  <si>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</si>
  <si>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</si>
  <si>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</si>
  <si>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</si>
  <si>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</si>
  <si>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</si>
  <si>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</si>
  <si>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</si>
  <si>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</si>
  <si>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</si>
  <si>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</si>
  <si>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</si>
  <si>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</si>
  <si>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</si>
  <si>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</si>
  <si>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</si>
  <si>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</si>
  <si>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</si>
  <si>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</si>
  <si>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</si>
  <si>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GESTIÓN CORPORATIVA INSTITUCIONAL </t>
    </r>
  </si>
  <si>
    <r>
      <rPr>
        <b/>
        <sz val="11"/>
        <color theme="1"/>
        <rFont val="Calibri Light"/>
        <family val="2"/>
        <scheme val="major"/>
      </rPr>
      <t>Código:</t>
    </r>
    <r>
      <rPr>
        <sz val="11"/>
        <color theme="1"/>
        <rFont val="Calibri Light"/>
        <family val="2"/>
        <scheme val="major"/>
      </rPr>
      <t xml:space="preserve"> PLE-PIN-F017
</t>
    </r>
    <r>
      <rPr>
        <b/>
        <sz val="11"/>
        <color theme="1"/>
        <rFont val="Calibri Light"/>
        <family val="2"/>
        <scheme val="major"/>
      </rPr>
      <t>Versión:</t>
    </r>
    <r>
      <rPr>
        <sz val="11"/>
        <color theme="1"/>
        <rFont val="Calibri Light"/>
        <family val="2"/>
        <scheme val="major"/>
      </rPr>
      <t xml:space="preserve"> 07
</t>
    </r>
    <r>
      <rPr>
        <b/>
        <sz val="11"/>
        <color theme="1"/>
        <rFont val="Calibri Light"/>
        <family val="2"/>
        <scheme val="major"/>
      </rPr>
      <t>Vigencia:</t>
    </r>
    <r>
      <rPr>
        <sz val="11"/>
        <color theme="1"/>
        <rFont val="Calibri Light"/>
        <family val="2"/>
        <scheme val="major"/>
      </rPr>
      <t xml:space="preserve"> 21 de enero de 2025
</t>
    </r>
    <r>
      <rPr>
        <b/>
        <sz val="11"/>
        <color theme="1"/>
        <rFont val="Calibri Light"/>
        <family val="2"/>
        <scheme val="major"/>
      </rPr>
      <t>Caso HOLA:</t>
    </r>
    <r>
      <rPr>
        <sz val="11"/>
        <color theme="1"/>
        <rFont val="Calibri Light"/>
        <family val="2"/>
        <scheme val="major"/>
      </rPr>
      <t xml:space="preserve"> 113317</t>
    </r>
  </si>
  <si>
    <t>VIGENCIA DE LA PLANEACIÓN 2025</t>
  </si>
  <si>
    <t xml:space="preserve">Subsecretaría de Gestión Institucional
Dirección Administrativa
Dirección Financiera 
Dirección de Contratación </t>
  </si>
  <si>
    <t>CONTROL DE CAMBIOS</t>
  </si>
  <si>
    <t>VERSIÓN</t>
  </si>
  <si>
    <t>28 de enero de 2025</t>
  </si>
  <si>
    <t>Publicación del plan de gestión aprobado. Caso HOLA:  116080</t>
  </si>
  <si>
    <t>16 de abril de 2025</t>
  </si>
  <si>
    <t>Para el primer trimestre de la vigencia 2025, el Plan de Gestión del proceso Gestion Corporativa Institucional alcanzó un nivel de desempeño del 96,23% y 30,48% acumulado para la vigencia. Se ajusta el tipo de programación del indicador de las metas técnicas para ser coherente con la programación trimestral.</t>
  </si>
  <si>
    <t>26 de mayo de 2025</t>
  </si>
  <si>
    <t>Se realiza ajuste sobre la ejecución de las Metas Transversales 4 y 5 por alcance realizado al reporte generado por la Subsecretaría de Gestión Institucional - Grupo de Servicio de Atención a la Ciudadanía a través de memorando 20254600193883.</t>
  </si>
  <si>
    <t>16 de julio de 2025</t>
  </si>
  <si>
    <t xml:space="preserve">Para el II trimestre de la vigencia 2025, el Plan de Gestión del proceso Gestion Corporativa Institucional alcanzó un nivel de desempeño del 92,98% y 54,19% acumulado para la vigencia. 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</si>
  <si>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</si>
  <si>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</si>
  <si>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</si>
  <si>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</si>
  <si>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</si>
  <si>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</si>
  <si>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</si>
  <si>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</si>
  <si>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</si>
  <si>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Realizar tres (3) ejercicios de depuración de inventarios de conformidad con lo establecido en la Resolución DDC- 000001 de 2019 y la Resolución 1519 del 20 de noviembre de 2019, o normas que las sustituyan.</t>
  </si>
  <si>
    <t>Gestión</t>
  </si>
  <si>
    <t>Número de ejercicios de Depuración de Inventarios</t>
  </si>
  <si>
    <t xml:space="preserve">Número de ejercicios de depuración realizados </t>
  </si>
  <si>
    <t>3 ejercicios de depuración en la vigencia 2024</t>
  </si>
  <si>
    <t>Suma</t>
  </si>
  <si>
    <t>Ejercicios de Depuración de Inventarios</t>
  </si>
  <si>
    <t>No programada</t>
  </si>
  <si>
    <t>Eficacia</t>
  </si>
  <si>
    <t>Política 6. Fortalecimiento organizacional y simplificación de procesos</t>
  </si>
  <si>
    <t>Gastos de Funcionamiento</t>
  </si>
  <si>
    <t>Informe Depuración de Inventarios (egreso)</t>
  </si>
  <si>
    <t>Resoluciones de baja de bienes.</t>
  </si>
  <si>
    <t>Dirección Administrativa</t>
  </si>
  <si>
    <t>No Programada</t>
  </si>
  <si>
    <t>Se alcanzó un avance de 0,0% sobre el programado de la vigencia.
Meta No Programada para el Trimestre I ni II de 2025.</t>
  </si>
  <si>
    <t>2</t>
  </si>
  <si>
    <t>Realizar  mantenimiento al 100% de los push (138);   54 sanitarios,  25 orinales y 59 lavamanos del edificio bicentenario (destapando sifones)</t>
  </si>
  <si>
    <t>Porcentaje de Calibración y mantenimiento push de sanitarios, orinales y lavamanos</t>
  </si>
  <si>
    <t>(Número de push de  sanitarios, orinales y lavamanos del edificio bicentenario con mantenimiento/Número de push de  sanitarios, orinales y lavamanos del edificio bicentenario programados para mantenimiento)*100</t>
  </si>
  <si>
    <t>N/A</t>
  </si>
  <si>
    <t>Porcentaje de Calibración y mantenimiento Push</t>
  </si>
  <si>
    <t xml:space="preserve">Componente ambiental </t>
  </si>
  <si>
    <t>Reporte de mantenimiento de instalaciones</t>
  </si>
  <si>
    <t>Registro fotográfico</t>
  </si>
  <si>
    <t>Se cumplio con los porcentaje estipulado para el trimestre, de acuerdo con los requerimientos solicitados.</t>
  </si>
  <si>
    <t>Se adjuntan correos y registro fotografico como  evidencia del cumplimiento de las actividades reportadas.</t>
  </si>
  <si>
    <t>Se alcanzó un avance de 33,00% sobre el programado de la vigencia.</t>
  </si>
  <si>
    <t>3</t>
  </si>
  <si>
    <t>Realizar el mantenimiento al 100% de las luminarias con un bajo rendimiento del edificio bicentenario y demás inmuebles administrados por la Dirección.</t>
  </si>
  <si>
    <t>Porcentaje de Mantenimiento de las luminarias</t>
  </si>
  <si>
    <t>(Numero de luminarias reemplazadas/Numero de luminarias programadas)*100</t>
  </si>
  <si>
    <t>Mantenimiento luminarias</t>
  </si>
  <si>
    <t>Se tenia programado realizar el cambio de 31 luminarias durante el primer trimestre 2025, durante este trimestre se ejecuto lo programado y se cumplio la meta, esto se puede evidenciar en el registro fotografico descrito en el excel.</t>
  </si>
  <si>
    <t>Cuadro de excel con registro fotografico del antes, durante y después con la respectiva ubicación de cada cambio.</t>
  </si>
  <si>
    <t>Se alcanzó un avance de 65,00% sobre el programado de la vigencia.</t>
  </si>
  <si>
    <t>4</t>
  </si>
  <si>
    <t>Realizar la limpieza de todas las canales y bajantes del edificio Bicentenario y demás inmuebles administrados por la Dirección.</t>
  </si>
  <si>
    <t>Porcentaje de limpieza de canaletas</t>
  </si>
  <si>
    <t>(Numero de canaletas en donde se realizó limpieza/Número total de canaletas)*100</t>
  </si>
  <si>
    <t>Porcentaje de Limpieza de canaletas</t>
  </si>
  <si>
    <t>Se alcanzó un avance de 34,00% sobre el programado de la vigencia.</t>
  </si>
  <si>
    <t>Liquidar o liberar el 90% de los contratos  identificados en la línea base de contratos.</t>
  </si>
  <si>
    <t>Porcentaje de liquidación de contratos de Obligaciones por Pagar o Liberación.</t>
  </si>
  <si>
    <t>(Número contratos liquidados o liberados/ Número total de contratos de la linea base)*100</t>
  </si>
  <si>
    <t>Pendiente, se incluye en el primer trimestre de la vigencia 2025.</t>
  </si>
  <si>
    <t>Creciente</t>
  </si>
  <si>
    <t>Porcentaje de contratos liquidados</t>
  </si>
  <si>
    <t>Política 5. Compras y Contratación Pública</t>
  </si>
  <si>
    <t>8179- Fortalecimiento de la gestión administrativa y operativa de la Secretaria Distrital de Gobierno Bogotá D.C.</t>
  </si>
  <si>
    <t xml:space="preserve">Actas de liquidación o formatos de liberación de los contratos. </t>
  </si>
  <si>
    <t>SECOPII</t>
  </si>
  <si>
    <t>Dirección de Contratación</t>
  </si>
  <si>
    <t xml:space="preserve">En el primer trimestre se reporta la suscripción de  (62) actas de liquidación y/ o liberación de saldo. El total de tramites radicados en la Dirección de Contratación es de ochenta y ocho (88) solicitudes que en porcentaje representa el 70% de avance del total radicado. </t>
  </si>
  <si>
    <t>Actas de Liquidación 
Actas de Liberación de Saldo</t>
  </si>
  <si>
    <t xml:space="preserve">En el segundo trimestre se reporta la suscripción de  (91) actas de liquidación y/ o liberación de saldo. </t>
  </si>
  <si>
    <t>Se alcanzó un avance de 70,00% sobre el programado de la vigencia.</t>
  </si>
  <si>
    <t xml:space="preserve">Publicar en los términos de ley el 100% de los documentos precontractuales en la plataforma del Sistema Electrónico para la Contratación Pública – SECOP II. </t>
  </si>
  <si>
    <t xml:space="preserve">Porcentaje de documentos precontractuales publicados en los términos de ley. </t>
  </si>
  <si>
    <t>(Número de contratos con documentos precontractuales cargados en término en SECOPII / Número total de contratos con documentos precontractuales cargados en SECOPII)*100</t>
  </si>
  <si>
    <t>Constante</t>
  </si>
  <si>
    <t>Porcentaje de documentos cargados en término en SECOPII</t>
  </si>
  <si>
    <t>Informe de publicación de documentos cargados en SECOPII</t>
  </si>
  <si>
    <t xml:space="preserve">Durante el primer trimestre de la presente vigencia se suscribieron 920 contratos, y el 100% de los documentos precontractuales fueron debidamente publicados en la plataforma del Sistema Electrónico para la Contratación Pública – SECOP II. </t>
  </si>
  <si>
    <t>Listado de contratos publicados en SECOPII</t>
  </si>
  <si>
    <t xml:space="preserve">Durante el segundo trimestre de la presente vigencia se suscribieron 155  contratos, y el 100% de los documentos precontractuales fueron debidamente publicados en la plataforma del Sistema Electrónico para la Contratación Pública – SECOP II. </t>
  </si>
  <si>
    <t>Se alcanzó un avance de 50,00% sobre el programado de la vigencia.</t>
  </si>
  <si>
    <t xml:space="preserve">Realizar seguimiento sobre el estado del 100% de las necesidades incorporadas en PAA de la vigencia 2025. </t>
  </si>
  <si>
    <t>Porcentaje de cumplimiento de las reuniones de seguimiento al PAA</t>
  </si>
  <si>
    <t>(Numero de reuniones realizadas / Numero total de reuniones citadas)*100</t>
  </si>
  <si>
    <t>100%
(Información que se mantiene constante)</t>
  </si>
  <si>
    <t>Porcentaje reuniones citadas</t>
  </si>
  <si>
    <t xml:space="preserve">Memorandos y actas de reunión. </t>
  </si>
  <si>
    <t>PAA SDG</t>
  </si>
  <si>
    <t>Se llevó a cabo el seguimiento mensual con las áreas que tenían procesos incorporados en el PAA, con el fin de actualizar o validar el avance alcanzado.</t>
  </si>
  <si>
    <t xml:space="preserve">Memorandos y actas de reunicón </t>
  </si>
  <si>
    <t xml:space="preserve">Se realizó el seguimiento mensual con las áreas que presentan procesos incorporados en el PAA, realizando así actualización, incorporación y/o validación del avance realizado en cada necesidad. </t>
  </si>
  <si>
    <t>Memorandos y actas de reunión</t>
  </si>
  <si>
    <t>Enviar bimestralmente el 100 % de alertas a la supervisión sobre el estado de vencimiento de los contratos suscritos en la vigencia 2025.</t>
  </si>
  <si>
    <t xml:space="preserve">Porcentaje de alertas a la supervisión al vencimiento de los contratos </t>
  </si>
  <si>
    <t>(Número de alertas realizadas durante la vigencia/ Número total de alertas programadas en la vigencia)*100</t>
  </si>
  <si>
    <t xml:space="preserve">Porcentaje de alertas realizadas. </t>
  </si>
  <si>
    <t>Memorandos de alertas</t>
  </si>
  <si>
    <t>SIPSE</t>
  </si>
  <si>
    <t>Durante el primer trimestre se emitieron 19 memorandos de alertas de vencimiento sobre 99 contratos que finalizaban en los meses de febrero, marzo y abril de 2025. </t>
  </si>
  <si>
    <t xml:space="preserve">Durante el segundo trimestre se emitieron 13 memorandos de alertas de vencimiento sobre 68 contratos que finalizaban en los meses de mayo, junio y julio de 2025. </t>
  </si>
  <si>
    <t>9</t>
  </si>
  <si>
    <t>Ejecutar el 100% de las solicitudes de giros y/o liberaciones de la Secretaría Distrital de Gobierno</t>
  </si>
  <si>
    <t>Porcentaje de ejecución de reservas presupuestales</t>
  </si>
  <si>
    <t>(Número de Reservas ejecutadas/Número de Reservas constituidas) * 100</t>
  </si>
  <si>
    <t>Información de compromiso sin giros con corte al 31 de diciembre 2024</t>
  </si>
  <si>
    <t>Porcentaje  ejecución de reservas</t>
  </si>
  <si>
    <t>Informe de Ejecución de Reservas Presupuestales</t>
  </si>
  <si>
    <t>Aplicativo SDH
SAP-BOGDATA, página web</t>
  </si>
  <si>
    <t>Dirección Financiera</t>
  </si>
  <si>
    <t>La Dirección Financiera tramitó las cuentas que fueron radicadas por los supervisores de los contratos y los gerentes de los proyectos.
Con corte al 31 de marzo de 2025,  se ejecutaron $10.424.600.171 de la reserva constituida equivalente a $13.492.504.037</t>
  </si>
  <si>
    <t>Ejecución de Reservas Presupuestales</t>
  </si>
  <si>
    <t>La Dirección Financiera tramitó las cuentas que fueron radicadas por los supervisores de los contratos y los gerentes de los proyectos.
Con corte al 30 de Junio de 2025,  se ejecutaron $12.738.749.640 de la reserva constituida equivalente a $13.492.504.037</t>
  </si>
  <si>
    <t>Se alcanzó un avance de 100,00% sobre el programado de la vigencia.</t>
  </si>
  <si>
    <t>10</t>
  </si>
  <si>
    <t>Publicar en la página web de la SDG los estados financieros trimestrales.</t>
  </si>
  <si>
    <t>Número de Publicaciones de los estados financieros realizadas</t>
  </si>
  <si>
    <t>4 publicaciones de los estados financieros vigencia 2024</t>
  </si>
  <si>
    <t>Número de Publicaciones realizadas</t>
  </si>
  <si>
    <t>Eficiencia</t>
  </si>
  <si>
    <t>Política 4. Gestión Presupuestal y Eficiencia del Gasto Público</t>
  </si>
  <si>
    <t>Estados Financieros</t>
  </si>
  <si>
    <t>Archivo Dirección Financiera
Página Web, sección Transparencia - presupuesto - Estados Financieros</t>
  </si>
  <si>
    <t>De acuerdo con la  Resolución,   CGN 356 del 30/diciembre/2022, en el primer trimiestre de la vigencia 2025, se publicaron en la página Web de la SDG los  Estados financieros correspondientes al I Trimestre de la vigencia 2025</t>
  </si>
  <si>
    <t>Estados financieros IV Trimestre 2024</t>
  </si>
  <si>
    <t>De acuerdo con la  Resolución,   CGN 356 del 30/diciembre/2022, en el primer trimestre de la vigencia 2025, se publicaron en la página Web de la SDG los  Estados financieros correspondientes al I Trimestre de la vigencia 2025</t>
  </si>
  <si>
    <t>Estados financieros I Trimestre 2025</t>
  </si>
  <si>
    <t>11</t>
  </si>
  <si>
    <t>Realizar cuatro (4) seguimientos, uno por trimestre a las ejecución del presupuesto de gastos e inversiones de la SDG</t>
  </si>
  <si>
    <t>Número de seguimientos a la ejecución presupuestal</t>
  </si>
  <si>
    <t>Ejecución del presupuesto  vigencia 2024</t>
  </si>
  <si>
    <t>Número de seguimientos realizados</t>
  </si>
  <si>
    <t>Informe de Ejecución del PAC</t>
  </si>
  <si>
    <t>SAP</t>
  </si>
  <si>
    <t>El avance de la meta contiene el seguimiento  a las ejecución del presupuesto de gastos e inversiones de la SDG ejecutado con corte a 31 de marzo de 2025, tanto de recursos de vigencia como recursos de reservas. En este orden, se obtuvo la siguiente ejecución:
Ejecución por funcionamiento  I trimestre 2025:
Apropiados $192.225.000
Ejecutado     $41.637.000
Girado           $30.911.000
Ejecución por Inversión  I trimestre 2025:
Apropiados  $80.867.000
Ejecutado      $48.229.000
Girado             $2.606.000</t>
  </si>
  <si>
    <t>Informe Ejecución presupuestal</t>
  </si>
  <si>
    <t>El avance de la meta contiene el seguimiento  a las ejecución del presupuesto de gastos e inversiones de la SDG ejecutado con corte a 30 de junio de 2025, tanto de recursos de vigencia como recursos de reservas. En este orden, se obtuvo la siguiente ejecución:
Ejecución por funcionamiento II trimestre 2025:
Apropiados $ 192.224.706.000
Ejecutado     $ 90.141.152.172
Girado           $76.204.917.011
Ejecución por Inversión  II trimestre 2025:
Apropiados  $80.867.391.000
Ejecutado     $56.534.287.640
Girado          $19.022.189.644</t>
  </si>
  <si>
    <t>Promover la transparencia, la integridad y la participación en la gestión pública, para mejorar la gobernabilidad democrática distrital y local.</t>
  </si>
  <si>
    <t>Alinear funcionalmente el 100% del Programa de Transparencia y Ética Pública (PTEP) con la normativa distrital y nacional vigente de acuerdo con el cronogrma establecido.</t>
  </si>
  <si>
    <t>Porcentaje de ejecución del cronograma de alineación del PTEP con la normativa distrital y nacional vigente.</t>
  </si>
  <si>
    <t>(Número de actividades ejecutadas / Numero de actividades programadas en el plan de trabajo anual)x100</t>
  </si>
  <si>
    <t>Porcentaje de ejecución de actividades del cronograma de alineación del PTEP</t>
  </si>
  <si>
    <t>Política 11. Transparencia, acceso a la información pública y lucha contra la corrupción</t>
  </si>
  <si>
    <t>8037- Implementación de acciones orientadas a la gestión pública efectiva y transparente en la Secretaria Distrital de Gobierno de Bogotá D.C.</t>
  </si>
  <si>
    <t>Reportes de Gestión trimestral</t>
  </si>
  <si>
    <t>Plan de trabajo anual</t>
  </si>
  <si>
    <t>Subsecretaría de Gestión Institucional</t>
  </si>
  <si>
    <t>Durante el trimestre se evidenció un avance estructural en la implementación del PTEP 2025, destacando la aprobación del programa, la construcción de la hoja de ruta institucional y la ejecución del 18% de las actividades programadas. Estos logros reflejan una adecuada planificación, articulación normativa y cumplimiento progresivo del cronograma establecido.</t>
  </si>
  <si>
    <t>Informe de gestión del triimestre</t>
  </si>
  <si>
    <t>Es importante mencionar que, aunque en el primer trimestre se tenía programado un 40% de avance, el acumulado al cierre del semestre es del 34%, conforme lo registrado en la hoja de ruta. Esto se debe a que continúa el proceso de selección de la herramienta de consulta en listas, lo cual ha limitado la implementación en el nivel central y las alcaldías locales. Adicionalmente, estamos a la espera de recibir algunas evidencias de actividades relacionadas con el PTEP 2025 para consolidar el informe final.
No obstante, durante el periodo de abril a junio de 2025, se avanzó en aspectos fundamentales para la sostenibilidad y efectividad del Programa de Transparencia y Ética Pública: se aprobó la hoja de ruta para la puesta en marcha de medidas de prevención, se ajustó el procedimiento institucional del PTEP conforme a nuevas disposiciones normativas y metodológicas, y se llevaron a cabo veintiun jornadas de capacitación para 787 servidores públicos y contratistas en el nivel central y en alcaldías locales. Así mismo, se realizó el análisis a los planes de acción de las alcaldías, se fortaleció la trazabilidad del programa y se avanzó en la publicación y evaluación del proceso de selección de la herramienta tecnológica de consulta en listas restrictivas, asegurando transparencia y cumplimiento de los requisitos exigidos.</t>
  </si>
  <si>
    <t>01. Inf. de Gestión II Trimestre 2025 Final.
02. Capacitaciones y Divulgaciones.
03. Actualización del PTEP.
04. Estudio Previo - Herramienta de Consulta.
05. Hoja de Ruta 2025.</t>
  </si>
  <si>
    <t xml:space="preserve">Reportar dos (2) seguimientos a la implementación de la Estrategia de trabajo inteligente en lo relacionado a los OKR, Puestos de trabajo Colaborativo y Pettfrenly </t>
  </si>
  <si>
    <t>Número de seguimiento a la implementación de la estrategía de Trabajo Inteligente, OKR, puesto de trabajo colaborativo y pettfrendly</t>
  </si>
  <si>
    <t>% de ejecución</t>
  </si>
  <si>
    <t>Dos (2) reportes anuales</t>
  </si>
  <si>
    <t>Reporte a la Subsecretaría de gestión Institucional</t>
  </si>
  <si>
    <t>Durante el segundo trimestre de 2025 se ha dado continuidad al seguimiento mensual de la estrategia de Trabajo Inteligente a través del monitoreo de OKR en las alcaldías locales y direcciones de la Secretaría Distrital de Gobierno. Este ejercicio ha permitido identificar avances significativos en la formulación, ajuste y ejecución de objetivos estratégicos en cada equipo de trabajo.
Se resalta la realización de actividades clave que fortalecen la implementación de la estrategia:
Feria Pet Friendly, en articulación con IDPYBA, promoviendo ambientes laborales empáticos e inclusivos.
Pausas literarias en alianza con BiblioRed y la Biblioteca Pública La Peña, como espacios de bienestar y formación.
Estas acciones contribuyen directamente al fortalecimiento de una cultura institucional basada en el bienestar, la productividad y la corresponsabilidad. El avance general es positivo y permite proyectar una consolidación progresiva de la estrategia en los próximos meses.</t>
  </si>
  <si>
    <t>Asegurar la sostenibilidad y mejora del sistema integrado de planeación y gestión del proceso SGI, a través del apoyo para el cumplimiento de los cronogramas programados a los Planes y procesos de las Direcciones de la SGI, correponde al porcentaje de cumplimiento del cronograma</t>
  </si>
  <si>
    <t>Cronogramas cumplidos</t>
  </si>
  <si>
    <t>(Cronogramas cumplidos / Cronogramas establecidos) * 100</t>
  </si>
  <si>
    <t>Porcentaje</t>
  </si>
  <si>
    <t>Política 3. Planeación institucional</t>
  </si>
  <si>
    <t>Reporte trimestral de actualización documental proceso GCI</t>
  </si>
  <si>
    <t>reporte trimestral de actualización proceso GCI</t>
  </si>
  <si>
    <t>Durante el trimestre se apoyo en la formulación de cronogramas y planes, así como en el seguimiento al cumpllimiento de los temas MIPG del proceso de Gestión Corporativa Institucional y de las dependencias de la SGI de otros procesos</t>
  </si>
  <si>
    <t xml:space="preserve">informe, con imagénes de parte de las actividades, en cuanto al cronograma de documentación, faltó dos documentos por publicar uno de ellos terminado, pero en revisión de última hora </t>
  </si>
  <si>
    <t>Se atendieron la totalidad de actividades que permitió apoyar a las dependencias del proceso de gestión Corporativa Institucional, en la elaboración y actualización de documentos. 
Asi mismo, la entrega de los diferentes reportes solicitados para asegurar el cumplimiento de MIPG.
Las actividades comprenden el proceso GCI y subsidiariamente los procesos en los que la Subsecratria es líder, SAC, GTH, GTI y GD.</t>
  </si>
  <si>
    <t>archivo resumen de actividades que tienen como soporte los correos que las originan</t>
  </si>
  <si>
    <t>Se alcanzó un avance de 48,75% sobre el programado de la vigencia.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</si>
  <si>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</si>
  <si>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</si>
  <si>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</si>
  <si>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</si>
  <si>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</si>
  <si>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</si>
  <si>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</si>
  <si>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</si>
  <si>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</si>
  <si>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</si>
  <si>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</si>
  <si>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</si>
  <si>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 xml:space="preserve">Dirección Financiera: Calificación 83%
Reporte consumo de papel: Información al día con corte a 30 de abril de 2025.
Impresiones: Presenta una disminución del 34% en comparación con el periodo enero-mayo 2024.
Participación en actividades: 
Circular 26 : de 25 personas de la dependencia participo 1 persona.
Economía circular:de 25 personas de la dependencia participo 1 persona.
Semana ambiental: de 25 personas de la dependencia participaron 4 personas.
Campaña puesto a puesto: reciben puntuación máxima por su participación 
Adopta tu punto ecológico: En las inspecciones efectuados el 06 de mayo y 13 de junio se identificó mezcla en dos de tres contenedores.
Socialización Sistema de Gestión Ambiental: de 25 personas de la dependencia participaron 20 personas, representan el 80% de participación.
Indicadores de agua y energía: De acuerdo con reporte con corte a 30 de mayo de 2025 presentado en Comité Institucional de Gestión y Desempeño se van cumpliendo las meta de consumo de agua 1m3 y energía 38 kw/h
Subsecretaria de Gestión Institucional: Calificación 69%
Reporte consumo de papel: Información al día con corte a 30 de mayo de 2025.
Impresiones: Presenta un aumento del 191,6 % en comparación con el periodo enero-mayo 2024.
Participación en actividades: 
Circular 26 : de 44 personas de la dependencia participaron 16 personas.
Economía circular:de 44 personas de la dependencia participo 1 persona.
Semana ambiental: de 44 personas de la dependencia participaron 3 personas.
Campaña puesto a puesto: reciben puntuación máxima por su participación 
Adopta tu punto ecológico: En las inspecciones efectuados el 06 de mayo y 13 de junio se identificó mezcla en tres de tres contenedores.
Socialización Sistema de Gestión Ambiental: de 44 personas de la dependencia participaron 24 personas, representan el 55% de participación.
Indicadores de agua y energía: De acuerdo con reporte con corte a 30 de mayo de 2025 presentado en Comité Institucional de Gestión y Desempeño se van cumpliendo las meta de consumo de agua 1m3 y energía 38 kw/h
Dirección de contratación: Calificación 80%
Reporte consumo de papel:  Información al día con corte a 30 de mayo de 2025.
Impresiones: Presenta uns disminución en las impresiones del 7,21 % en comparación con el periodo enero-mayo 2024.
Participación en actividades: 
Circular 26 : de 33 personas de la dependencia participaron 2 personas.
Economía circular:de 33 personas de la dependencia participaron 0 personas.
Semana ambiental: de 33 personas de la dependencia  participaron 0 personas.
Campaña puesto a puesto: reciben puntuación máxima por su participación 
Adopta tu punto ecológico: En las inspecciones efectuados el 06 de mayo y 13 de junio se identificó mezcla en dos de tres contenedores.
Socialización Sistema de Gestión Ambiental: de 33 personas de la dependencia participaron 30 personas, representan el 91% de participación.
Indicadores de agua y energía: De acuerdo con reporte con corte a 30 de mayo de 2025 presentado en Comité Institucional de Gestión y Desempeño se van cumpliendo las meta de consumo de agua 1m3 y energía 38 kw/h
</t>
  </si>
  <si>
    <t>Reporte realizado por la OAP - Gestión Ambiental el día 07-07-2025 a traves de correo electrónico.</t>
  </si>
  <si>
    <t>Se alcanzó un avance de 48,13% sobre el programado de la vigencia.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</si>
  <si>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</si>
  <si>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</si>
  <si>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</si>
  <si>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</si>
  <si>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</si>
  <si>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</si>
  <si>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</si>
  <si>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</si>
  <si>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Realizó la actualización de 1 documento de 1 documento programado.</t>
  </si>
  <si>
    <t>Reporte OAP-SG actualización documental por proceso</t>
  </si>
  <si>
    <t>No se cumplió con la programación trimestral.</t>
  </si>
  <si>
    <t>Reporte realizado por la OAP - Gestión por Procesos el día 03-07-2025 a traves de correo electrónico.</t>
  </si>
  <si>
    <t xml:space="preserve">Se alcanzó un avance de 13,33% sobre el programado de la vigencia.
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</si>
  <si>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</si>
  <si>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</si>
  <si>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</si>
  <si>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</si>
  <si>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</si>
  <si>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</si>
  <si>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 xml:space="preserve">Se realizó jornada de capacitación o entrenamiento por parte de los promotores de mejora sobre el Sistema de Gestión y/o los procesos, dirigida al personal de planta y contratistas para el fortalecimiento del Modelo Integrado de Planeación y Gestión. </t>
  </si>
  <si>
    <t>Listado de asistencia.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</si>
  <si>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</si>
  <si>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</si>
  <si>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</si>
  <si>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</si>
  <si>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</si>
  <si>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</si>
  <si>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</si>
  <si>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</si>
  <si>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</si>
  <si>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Se dió respuesta a 0 de 0 requerimientos ciudadanos asignados a las dependencias de nivel central con corte a 31 de diciembre de 2024 registradas y tipificadas como Derechos de Petición en el aplicativo Bogotá te Escucha y gestor documental ORFEO.
Corresponde a la Subsecretaría de Gestión Institucional, la Dirección Financiera y la Dirección de Contratación.</t>
  </si>
  <si>
    <t>Reporte SGI-SAC de seguimiento a requerimientos ciudadanos por dependencia</t>
  </si>
  <si>
    <t>Se alcanzó un avance de 100% sobre el programado de la vigencia.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</si>
  <si>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</si>
  <si>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</si>
  <si>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</si>
  <si>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</si>
  <si>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</si>
  <si>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</si>
  <si>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</si>
  <si>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Se gestionó oportunamente 2 de 2 requerimientos tipificados como derecho de petición ciudadano en los aplicativos Bogotá Te Escucha y ORFEO asignados.
Corresponde a la Subsecretaría de Gestión Institucional, la Dirección Financiera y la Dirección de Contratación.</t>
  </si>
  <si>
    <t>SGI: Se gestionó oportunamente 2 de 2 solicitudes registradas.
DF: Se gestionó oportunamente 0 de 0 solicitudes registradas.
DA: Se gestionó oportunamente 0 de 0 solicitudes registradas.</t>
  </si>
  <si>
    <t>Reporte realizado por la SGI-SAC el día 08-07-2025 a traves de memorando 20254600258433.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</si>
  <si>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</si>
  <si>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</si>
  <si>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</si>
  <si>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</si>
  <si>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</si>
  <si>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</si>
  <si>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</si>
  <si>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SGI: Entregaron la matriz de activos y tiene visto bueno del jefe. 100%.
DF: Entregaron la matriz de activos y tiene visto bueno del jefe. 100%.
DA: Entregaron la matriz de activos y tiene visto bueno del jefe. 100%.</t>
  </si>
  <si>
    <t>Reporte realizado por la DTI el día 02-07-2025 a traves de memorando 20254400249683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</si>
  <si>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</si>
  <si>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</si>
  <si>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</si>
  <si>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</si>
  <si>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</si>
  <si>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</si>
  <si>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</si>
  <si>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</si>
  <si>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</si>
  <si>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</si>
  <si>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</si>
  <si>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</si>
  <si>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7988 - Fortalecimiento de la capacidad institucional y de los actores sociales para la garantía, promoción y protección de los derechos humanos y de libertad religiosa y de conciencia en Bogotá D.C.</t>
  </si>
  <si>
    <t>7993 - Fortalecimiento del tejido social y la reconstrucción de la confianza con la ciudadanía para promover la cultura de la convivencia basada en el diálogo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</si>
  <si>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</si>
  <si>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</si>
  <si>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</si>
  <si>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</si>
  <si>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</si>
  <si>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</si>
  <si>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Política 10. Gobierno Digital</t>
  </si>
  <si>
    <t>8048-Fortalecimiento Tecnológico para una Administración Más Eficiente en la Secretaría Distrital de Gobierno Bogotá D.C.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</si>
  <si>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</si>
  <si>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</si>
  <si>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</si>
  <si>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</si>
  <si>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</si>
  <si>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</si>
  <si>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</si>
  <si>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</si>
  <si>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</si>
  <si>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 xml:space="preserve">OBJETIVOS ESTRATÉGICOS </t>
  </si>
  <si>
    <t>Fortalecer la identidad de ciudad mediante la comunicación estratégica y la innovación publica y social, generando cambios comportamentales y valor público.</t>
  </si>
  <si>
    <t>Fomentar la promoción, garantía, protección, respeto y apropiación de los Derechos Humanos, la Libertad Religiosa y de conciencia, el Dialogo, la convivencia pacífica y la lucha contra el racismo.</t>
  </si>
  <si>
    <t>Fortalecer la articulación de la administración pública central y local para una gestión local y policiva más efectiva y transparente.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</si>
</sst>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theme="1"/>
      <name val="Aptos"/>
      <family val="2"/>
    </font>
    <font>
      <sz val="11"/>
      <color rgb="FF0070C0"/>
      <name val="Aptos Narrow"/>
      <charset val="1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41" fontId="3" fillId="0" borderId="1" xfId="2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1" fontId="3" fillId="0" borderId="1" xfId="3" applyFont="1" applyFill="1" applyBorder="1" applyAlignment="1" applyProtection="1">
      <alignment horizontal="center" vertical="center" wrapText="1"/>
      <protection hidden="1"/>
    </xf>
    <xf numFmtId="41" fontId="3" fillId="0" borderId="1" xfId="3" applyFont="1" applyBorder="1" applyAlignment="1" applyProtection="1">
      <alignment horizontal="center" vertical="center" wrapText="1"/>
      <protection hidden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9" fontId="16" fillId="9" borderId="3" xfId="0" applyNumberFormat="1" applyFont="1" applyFill="1" applyBorder="1" applyAlignment="1">
      <alignment horizontal="center" vertical="center" wrapText="1"/>
    </xf>
    <xf numFmtId="9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9" fontId="10" fillId="3" borderId="1" xfId="0" applyNumberFormat="1" applyFont="1" applyFill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9" fontId="8" fillId="2" borderId="1" xfId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0" fontId="7" fillId="3" borderId="1" xfId="1" applyNumberFormat="1" applyFont="1" applyFill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0" fontId="6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right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wrapText="1"/>
    </xf>
    <xf numFmtId="10" fontId="9" fillId="2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9" fontId="5" fillId="0" borderId="1" xfId="0" applyNumberFormat="1" applyFont="1" applyBorder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0" fontId="1" fillId="0" borderId="1" xfId="0" applyFont="1" applyBorder="1" applyAlignment="1">
      <alignment horizontal="justify" vertical="top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9" borderId="3" xfId="0" applyFont="1" applyFill="1" applyBorder="1" applyAlignment="1">
      <alignment horizontal="justify" vertical="center" wrapText="1"/>
    </xf>
    <xf numFmtId="0" fontId="1" fillId="9" borderId="2" xfId="0" applyFont="1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left" vertical="top" wrapText="1"/>
    </xf>
    <xf numFmtId="0" fontId="1" fillId="9" borderId="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4">
    <cellStyle name="Millares [0]" xfId="2" builtinId="6"/>
    <cellStyle name="Millares [0] 2" xfId="3" xr:uid="{00000000-0005-0000-0000-000001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monicaposso/UGPP/CUENTA/Octubre2024/C:/Users/usuario/Downloads/Plan%20de%20Gesti&#243;n%20Institucional%202025%20-%20Direcci&#243;n%20de%20Contrataci&#243;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42578125" style="1" customWidth="1"/>
    <col min="8" max="8" width="24.42578125" style="1" customWidth="1"/>
    <col min="9" max="9" width="23.42578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42578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42578125" style="1" customWidth="1"/>
    <col min="24" max="24" width="40.28515625" style="1" customWidth="1"/>
    <col min="25" max="28" width="16.42578125" style="1" customWidth="1"/>
    <col min="29" max="29" width="33.42578125" style="1" customWidth="1"/>
    <col min="30" max="33" width="16.42578125" style="1" customWidth="1"/>
    <col min="34" max="34" width="43.7109375" style="1" customWidth="1"/>
    <col min="35" max="35" width="16.42578125" style="1" customWidth="1"/>
    <col min="36" max="37" width="22" style="1" customWidth="1"/>
    <col min="38" max="38" width="16.42578125" style="1" customWidth="1"/>
    <col min="39" max="39" width="34.85546875" style="1" customWidth="1"/>
    <col min="40" max="42" width="16.42578125" style="1" customWidth="1"/>
    <col min="43" max="43" width="21.42578125" style="1" customWidth="1"/>
    <col min="44" max="44" width="39.42578125" style="1" customWidth="1"/>
    <col min="45" max="16384" width="10.85546875" style="1"/>
  </cols>
  <sheetData>
    <row r="1" spans="1:44" s="42" customFormat="1" ht="70.5" customHeight="1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7" t="s">
        <v>1</v>
      </c>
      <c r="N1" s="157"/>
      <c r="O1" s="157"/>
      <c r="P1" s="157"/>
      <c r="Q1" s="157"/>
    </row>
    <row r="2" spans="1:44" s="44" customFormat="1" ht="23.45" customHeight="1">
      <c r="A2" s="158" t="s">
        <v>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43"/>
      <c r="N2" s="43"/>
      <c r="O2" s="43"/>
      <c r="P2" s="43"/>
      <c r="Q2" s="43"/>
    </row>
    <row r="3" spans="1:44" s="42" customFormat="1"/>
    <row r="4" spans="1:44" s="42" customFormat="1" ht="29.1" customHeight="1">
      <c r="A4" s="144" t="s">
        <v>3</v>
      </c>
      <c r="B4" s="144"/>
      <c r="C4" s="144"/>
      <c r="D4" s="144"/>
      <c r="E4" s="48"/>
      <c r="F4" s="48"/>
      <c r="G4" s="48"/>
      <c r="H4" s="160"/>
      <c r="I4" s="160"/>
      <c r="J4" s="160"/>
      <c r="K4" s="160"/>
      <c r="L4" s="161"/>
    </row>
    <row r="5" spans="1:44" s="42" customFormat="1" ht="15" customHeight="1">
      <c r="A5" s="144"/>
      <c r="B5" s="144"/>
      <c r="C5" s="144"/>
      <c r="D5" s="144"/>
      <c r="E5" s="2"/>
      <c r="F5" s="2"/>
      <c r="G5" s="2"/>
      <c r="H5" s="2" t="s">
        <v>4</v>
      </c>
      <c r="I5" s="162" t="s">
        <v>5</v>
      </c>
      <c r="J5" s="160"/>
      <c r="K5" s="160"/>
      <c r="L5" s="161"/>
    </row>
    <row r="6" spans="1:44" s="42" customFormat="1">
      <c r="A6" s="144"/>
      <c r="B6" s="144"/>
      <c r="C6" s="144"/>
      <c r="D6" s="144"/>
      <c r="E6" s="2"/>
      <c r="F6" s="2"/>
      <c r="G6" s="2"/>
      <c r="H6" s="45"/>
      <c r="I6" s="163" t="s">
        <v>6</v>
      </c>
      <c r="J6" s="163"/>
      <c r="K6" s="163"/>
      <c r="L6" s="163"/>
    </row>
    <row r="7" spans="1:44" s="42" customFormat="1">
      <c r="A7" s="144"/>
      <c r="B7" s="144"/>
      <c r="C7" s="144"/>
      <c r="D7" s="144"/>
      <c r="E7" s="2"/>
      <c r="F7" s="2"/>
      <c r="G7" s="2"/>
      <c r="H7" s="45"/>
      <c r="I7" s="163"/>
      <c r="J7" s="163"/>
      <c r="K7" s="163"/>
      <c r="L7" s="163"/>
    </row>
    <row r="8" spans="1:44" s="42" customFormat="1">
      <c r="A8" s="144"/>
      <c r="B8" s="144"/>
      <c r="C8" s="144"/>
      <c r="D8" s="144"/>
      <c r="E8" s="2"/>
      <c r="F8" s="2"/>
      <c r="G8" s="2"/>
      <c r="H8" s="45"/>
      <c r="I8" s="163"/>
      <c r="J8" s="163"/>
      <c r="K8" s="163"/>
      <c r="L8" s="163"/>
    </row>
    <row r="9" spans="1:44" s="42" customFormat="1"/>
    <row r="10" spans="1:44" ht="14.45" customHeight="1">
      <c r="A10" s="144" t="s">
        <v>7</v>
      </c>
      <c r="B10" s="144"/>
      <c r="C10" s="149" t="s">
        <v>8</v>
      </c>
      <c r="D10" s="150"/>
      <c r="E10" s="150"/>
      <c r="F10" s="150"/>
      <c r="G10" s="151"/>
      <c r="H10" s="145" t="s">
        <v>9</v>
      </c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6" t="s">
        <v>10</v>
      </c>
      <c r="T10" s="146" t="s">
        <v>11</v>
      </c>
      <c r="U10" s="114" t="s">
        <v>12</v>
      </c>
      <c r="V10" s="115"/>
      <c r="W10" s="115"/>
      <c r="X10" s="115"/>
      <c r="Y10" s="116"/>
      <c r="Z10" s="120" t="s">
        <v>13</v>
      </c>
      <c r="AA10" s="121"/>
      <c r="AB10" s="121"/>
      <c r="AC10" s="121"/>
      <c r="AD10" s="122"/>
      <c r="AE10" s="126" t="s">
        <v>14</v>
      </c>
      <c r="AF10" s="127"/>
      <c r="AG10" s="127"/>
      <c r="AH10" s="127"/>
      <c r="AI10" s="128"/>
      <c r="AJ10" s="132" t="s">
        <v>15</v>
      </c>
      <c r="AK10" s="133"/>
      <c r="AL10" s="133"/>
      <c r="AM10" s="133"/>
      <c r="AN10" s="134"/>
      <c r="AO10" s="138" t="s">
        <v>16</v>
      </c>
      <c r="AP10" s="139"/>
      <c r="AQ10" s="139"/>
      <c r="AR10" s="140"/>
    </row>
    <row r="11" spans="1:44" ht="14.45" customHeight="1">
      <c r="A11" s="144"/>
      <c r="B11" s="144"/>
      <c r="C11" s="152"/>
      <c r="D11" s="153"/>
      <c r="E11" s="153"/>
      <c r="F11" s="153"/>
      <c r="G11" s="154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7"/>
      <c r="T11" s="147"/>
      <c r="U11" s="117"/>
      <c r="V11" s="118"/>
      <c r="W11" s="118"/>
      <c r="X11" s="118"/>
      <c r="Y11" s="119"/>
      <c r="Z11" s="123"/>
      <c r="AA11" s="124"/>
      <c r="AB11" s="124"/>
      <c r="AC11" s="124"/>
      <c r="AD11" s="125"/>
      <c r="AE11" s="129"/>
      <c r="AF11" s="130"/>
      <c r="AG11" s="130"/>
      <c r="AH11" s="130"/>
      <c r="AI11" s="131"/>
      <c r="AJ11" s="135"/>
      <c r="AK11" s="136"/>
      <c r="AL11" s="136"/>
      <c r="AM11" s="136"/>
      <c r="AN11" s="137"/>
      <c r="AO11" s="141"/>
      <c r="AP11" s="142"/>
      <c r="AQ11" s="142"/>
      <c r="AR11" s="143"/>
    </row>
    <row r="12" spans="1:44" ht="45">
      <c r="A12" s="2" t="s">
        <v>17</v>
      </c>
      <c r="B12" s="2" t="s">
        <v>18</v>
      </c>
      <c r="C12" s="49" t="s">
        <v>19</v>
      </c>
      <c r="D12" s="49" t="s">
        <v>20</v>
      </c>
      <c r="E12" s="49" t="s">
        <v>21</v>
      </c>
      <c r="F12" s="49" t="s">
        <v>22</v>
      </c>
      <c r="G12" s="49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48"/>
      <c r="T12" s="148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9"/>
      <c r="N23" s="39"/>
      <c r="O23" s="39"/>
      <c r="P23" s="39"/>
      <c r="Q23" s="40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9"/>
      <c r="N24" s="39"/>
      <c r="O24" s="39"/>
      <c r="P24" s="39"/>
      <c r="Q24" s="40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40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40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40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40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40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40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40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40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40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40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00000000-0002-0000-0000-000001000000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7"/>
  <sheetViews>
    <sheetView tabSelected="1" topLeftCell="A5" zoomScale="90" zoomScaleNormal="90" workbookViewId="0">
      <selection activeCell="F10" sqref="F10"/>
    </sheetView>
  </sheetViews>
  <sheetFormatPr defaultColWidth="10.85546875" defaultRowHeight="15"/>
  <cols>
    <col min="1" max="1" width="4.140625" style="1" customWidth="1"/>
    <col min="2" max="2" width="25.42578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42578125" style="1" customWidth="1"/>
    <col min="8" max="8" width="13.710937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42578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42578125" style="1" customWidth="1"/>
    <col min="25" max="25" width="40.28515625" style="1" customWidth="1"/>
    <col min="26" max="29" width="16.42578125" style="1" customWidth="1"/>
    <col min="30" max="30" width="33.42578125" style="1" customWidth="1"/>
    <col min="31" max="31" width="16.42578125" style="1" customWidth="1"/>
    <col min="32" max="34" width="16.42578125" style="1" hidden="1" customWidth="1"/>
    <col min="35" max="35" width="43.7109375" style="1" hidden="1" customWidth="1"/>
    <col min="36" max="36" width="16.42578125" style="1" hidden="1" customWidth="1"/>
    <col min="37" max="38" width="22" style="1" hidden="1" customWidth="1"/>
    <col min="39" max="39" width="16.42578125" style="1" hidden="1" customWidth="1"/>
    <col min="40" max="40" width="34.85546875" style="1" hidden="1" customWidth="1"/>
    <col min="41" max="41" width="16.42578125" style="1" hidden="1" customWidth="1"/>
    <col min="42" max="43" width="16.42578125" style="1" customWidth="1"/>
    <col min="44" max="44" width="21.42578125" style="1" customWidth="1"/>
    <col min="45" max="45" width="39.42578125" style="1" customWidth="1"/>
    <col min="46" max="46" width="20.85546875" style="1" customWidth="1"/>
    <col min="47" max="16384" width="10.85546875" style="1"/>
  </cols>
  <sheetData>
    <row r="1" spans="1:46" s="42" customFormat="1" ht="70.5" customHeight="1">
      <c r="A1" s="155" t="s">
        <v>40</v>
      </c>
      <c r="B1" s="156"/>
      <c r="C1" s="156"/>
      <c r="D1" s="156"/>
      <c r="E1" s="156"/>
      <c r="F1" s="156"/>
      <c r="G1" s="156"/>
      <c r="H1" s="156"/>
      <c r="I1" s="156"/>
      <c r="J1" s="156"/>
      <c r="K1" s="165" t="s">
        <v>41</v>
      </c>
      <c r="L1" s="166"/>
      <c r="M1" s="166"/>
      <c r="N1" s="166"/>
      <c r="O1" s="167"/>
      <c r="AT1" s="1"/>
    </row>
    <row r="2" spans="1:46" s="44" customFormat="1" ht="23.45" customHeight="1">
      <c r="A2" s="158" t="s">
        <v>42</v>
      </c>
      <c r="B2" s="159"/>
      <c r="C2" s="159"/>
      <c r="D2" s="159"/>
      <c r="E2" s="159"/>
      <c r="F2" s="159"/>
      <c r="G2" s="159"/>
      <c r="H2" s="159"/>
      <c r="I2" s="159"/>
      <c r="J2" s="159"/>
      <c r="K2" s="43"/>
      <c r="L2" s="43"/>
      <c r="M2" s="43"/>
      <c r="N2" s="43"/>
      <c r="O2" s="43"/>
      <c r="AT2" s="103"/>
    </row>
    <row r="3" spans="1:46" s="42" customFormat="1">
      <c r="AT3" s="1"/>
    </row>
    <row r="4" spans="1:46" s="42" customFormat="1" ht="29.1" customHeight="1">
      <c r="A4" s="168" t="s">
        <v>3</v>
      </c>
      <c r="B4" s="168"/>
      <c r="C4" s="168"/>
      <c r="D4" s="169" t="s">
        <v>43</v>
      </c>
      <c r="E4" s="162" t="s">
        <v>44</v>
      </c>
      <c r="F4" s="160"/>
      <c r="G4" s="160"/>
      <c r="H4" s="160"/>
      <c r="I4" s="160"/>
      <c r="J4" s="161"/>
      <c r="AT4" s="1"/>
    </row>
    <row r="5" spans="1:46" s="42" customFormat="1" ht="15" customHeight="1">
      <c r="A5" s="168"/>
      <c r="B5" s="168"/>
      <c r="C5" s="168"/>
      <c r="D5" s="170"/>
      <c r="E5" s="2" t="s">
        <v>45</v>
      </c>
      <c r="F5" s="2" t="s">
        <v>4</v>
      </c>
      <c r="G5" s="162" t="s">
        <v>5</v>
      </c>
      <c r="H5" s="160"/>
      <c r="I5" s="160"/>
      <c r="J5" s="161"/>
      <c r="AT5" s="1"/>
    </row>
    <row r="6" spans="1:46" s="42" customFormat="1" ht="16.5">
      <c r="A6" s="168"/>
      <c r="B6" s="168"/>
      <c r="C6" s="168"/>
      <c r="D6" s="170"/>
      <c r="E6" s="45">
        <v>1</v>
      </c>
      <c r="F6" s="45" t="s">
        <v>46</v>
      </c>
      <c r="G6" s="163" t="s">
        <v>47</v>
      </c>
      <c r="H6" s="163"/>
      <c r="I6" s="163"/>
      <c r="J6" s="163"/>
      <c r="AT6" s="1"/>
    </row>
    <row r="7" spans="1:46" s="42" customFormat="1" ht="62.25" customHeight="1">
      <c r="A7" s="168"/>
      <c r="B7" s="168"/>
      <c r="C7" s="168"/>
      <c r="D7" s="170"/>
      <c r="E7" s="45">
        <v>2</v>
      </c>
      <c r="F7" s="45" t="s">
        <v>48</v>
      </c>
      <c r="G7" s="163" t="s">
        <v>49</v>
      </c>
      <c r="H7" s="163"/>
      <c r="I7" s="163"/>
      <c r="J7" s="163"/>
      <c r="AT7" s="1"/>
    </row>
    <row r="8" spans="1:46" s="42" customFormat="1" ht="56.25" customHeight="1">
      <c r="A8" s="168"/>
      <c r="B8" s="168"/>
      <c r="C8" s="168"/>
      <c r="D8" s="170"/>
      <c r="E8" s="105">
        <v>3</v>
      </c>
      <c r="F8" s="105" t="s">
        <v>50</v>
      </c>
      <c r="G8" s="163" t="s">
        <v>51</v>
      </c>
      <c r="H8" s="163"/>
      <c r="I8" s="163"/>
      <c r="J8" s="163"/>
      <c r="AT8" s="1"/>
    </row>
    <row r="9" spans="1:46" s="42" customFormat="1" ht="56.25" customHeight="1">
      <c r="A9" s="168"/>
      <c r="B9" s="168"/>
      <c r="C9" s="168"/>
      <c r="D9" s="171"/>
      <c r="E9" s="104">
        <v>4</v>
      </c>
      <c r="F9" s="104" t="s">
        <v>52</v>
      </c>
      <c r="G9" s="164" t="s">
        <v>53</v>
      </c>
      <c r="H9" s="163"/>
      <c r="I9" s="163"/>
      <c r="J9" s="163"/>
      <c r="AT9" s="1"/>
    </row>
    <row r="10" spans="1:46" s="42" customFormat="1">
      <c r="AT10" s="1"/>
    </row>
    <row r="11" spans="1:46" ht="14.45" customHeight="1">
      <c r="A11" s="144" t="s">
        <v>7</v>
      </c>
      <c r="B11" s="144"/>
      <c r="C11" s="144" t="s">
        <v>54</v>
      </c>
      <c r="D11" s="144"/>
      <c r="E11" s="144"/>
      <c r="F11" s="145" t="s">
        <v>9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6" t="s">
        <v>10</v>
      </c>
      <c r="R11" s="146" t="s">
        <v>11</v>
      </c>
      <c r="S11" s="144" t="s">
        <v>55</v>
      </c>
      <c r="T11" s="144"/>
      <c r="U11" s="144"/>
      <c r="V11" s="114" t="s">
        <v>12</v>
      </c>
      <c r="W11" s="115"/>
      <c r="X11" s="115"/>
      <c r="Y11" s="115"/>
      <c r="Z11" s="116"/>
      <c r="AA11" s="120" t="s">
        <v>13</v>
      </c>
      <c r="AB11" s="121"/>
      <c r="AC11" s="121"/>
      <c r="AD11" s="121"/>
      <c r="AE11" s="122"/>
      <c r="AF11" s="126" t="s">
        <v>14</v>
      </c>
      <c r="AG11" s="127"/>
      <c r="AH11" s="127"/>
      <c r="AI11" s="127"/>
      <c r="AJ11" s="128"/>
      <c r="AK11" s="132" t="s">
        <v>15</v>
      </c>
      <c r="AL11" s="133"/>
      <c r="AM11" s="133"/>
      <c r="AN11" s="133"/>
      <c r="AO11" s="134"/>
      <c r="AP11" s="138" t="s">
        <v>16</v>
      </c>
      <c r="AQ11" s="139"/>
      <c r="AR11" s="139"/>
      <c r="AS11" s="140"/>
    </row>
    <row r="12" spans="1:46" ht="14.45" customHeight="1">
      <c r="A12" s="144"/>
      <c r="B12" s="144"/>
      <c r="C12" s="144"/>
      <c r="D12" s="144"/>
      <c r="E12" s="144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7"/>
      <c r="R12" s="147"/>
      <c r="S12" s="144"/>
      <c r="T12" s="144"/>
      <c r="U12" s="144"/>
      <c r="V12" s="117"/>
      <c r="W12" s="118"/>
      <c r="X12" s="118"/>
      <c r="Y12" s="118"/>
      <c r="Z12" s="119"/>
      <c r="AA12" s="123"/>
      <c r="AB12" s="124"/>
      <c r="AC12" s="124"/>
      <c r="AD12" s="124"/>
      <c r="AE12" s="125"/>
      <c r="AF12" s="129"/>
      <c r="AG12" s="130"/>
      <c r="AH12" s="130"/>
      <c r="AI12" s="130"/>
      <c r="AJ12" s="131"/>
      <c r="AK12" s="135"/>
      <c r="AL12" s="136"/>
      <c r="AM12" s="136"/>
      <c r="AN12" s="136"/>
      <c r="AO12" s="137"/>
      <c r="AP12" s="141"/>
      <c r="AQ12" s="142"/>
      <c r="AR12" s="142"/>
      <c r="AS12" s="143"/>
    </row>
    <row r="13" spans="1:46" ht="50.25">
      <c r="A13" s="2" t="s">
        <v>17</v>
      </c>
      <c r="B13" s="2" t="s">
        <v>18</v>
      </c>
      <c r="C13" s="2" t="s">
        <v>56</v>
      </c>
      <c r="D13" s="2" t="s">
        <v>57</v>
      </c>
      <c r="E13" s="2" t="s">
        <v>58</v>
      </c>
      <c r="F13" s="20" t="s">
        <v>24</v>
      </c>
      <c r="G13" s="20" t="s">
        <v>25</v>
      </c>
      <c r="H13" s="20" t="s">
        <v>26</v>
      </c>
      <c r="I13" s="20" t="s">
        <v>59</v>
      </c>
      <c r="J13" s="20" t="s">
        <v>28</v>
      </c>
      <c r="K13" s="20" t="s">
        <v>29</v>
      </c>
      <c r="L13" s="20" t="s">
        <v>30</v>
      </c>
      <c r="M13" s="20" t="s">
        <v>31</v>
      </c>
      <c r="N13" s="20" t="s">
        <v>32</v>
      </c>
      <c r="O13" s="20" t="s">
        <v>33</v>
      </c>
      <c r="P13" s="20" t="s">
        <v>34</v>
      </c>
      <c r="Q13" s="148"/>
      <c r="R13" s="148"/>
      <c r="S13" s="2" t="s">
        <v>60</v>
      </c>
      <c r="T13" s="2" t="s">
        <v>22</v>
      </c>
      <c r="U13" s="2" t="s">
        <v>23</v>
      </c>
      <c r="V13" s="3" t="s">
        <v>35</v>
      </c>
      <c r="W13" s="3" t="s">
        <v>36</v>
      </c>
      <c r="X13" s="3" t="s">
        <v>37</v>
      </c>
      <c r="Y13" s="3" t="s">
        <v>38</v>
      </c>
      <c r="Z13" s="3" t="s">
        <v>39</v>
      </c>
      <c r="AA13" s="23" t="s">
        <v>35</v>
      </c>
      <c r="AB13" s="23" t="s">
        <v>36</v>
      </c>
      <c r="AC13" s="23" t="s">
        <v>37</v>
      </c>
      <c r="AD13" s="23" t="s">
        <v>38</v>
      </c>
      <c r="AE13" s="23" t="s">
        <v>39</v>
      </c>
      <c r="AF13" s="24" t="s">
        <v>35</v>
      </c>
      <c r="AG13" s="24" t="s">
        <v>36</v>
      </c>
      <c r="AH13" s="24" t="s">
        <v>37</v>
      </c>
      <c r="AI13" s="24" t="s">
        <v>38</v>
      </c>
      <c r="AJ13" s="24" t="s">
        <v>39</v>
      </c>
      <c r="AK13" s="25" t="s">
        <v>35</v>
      </c>
      <c r="AL13" s="25" t="s">
        <v>36</v>
      </c>
      <c r="AM13" s="25" t="s">
        <v>37</v>
      </c>
      <c r="AN13" s="25" t="s">
        <v>38</v>
      </c>
      <c r="AO13" s="25" t="s">
        <v>39</v>
      </c>
      <c r="AP13" s="4" t="s">
        <v>35</v>
      </c>
      <c r="AQ13" s="4" t="s">
        <v>36</v>
      </c>
      <c r="AR13" s="4" t="s">
        <v>37</v>
      </c>
      <c r="AS13" s="4" t="s">
        <v>38</v>
      </c>
    </row>
    <row r="14" spans="1:46" s="32" customFormat="1" ht="117">
      <c r="A14" s="21">
        <v>3</v>
      </c>
      <c r="B14" s="21" t="s">
        <v>61</v>
      </c>
      <c r="C14" s="26" t="s">
        <v>62</v>
      </c>
      <c r="D14" s="21" t="s">
        <v>63</v>
      </c>
      <c r="E14" s="21" t="s">
        <v>64</v>
      </c>
      <c r="F14" s="21" t="s">
        <v>65</v>
      </c>
      <c r="G14" s="21" t="s">
        <v>66</v>
      </c>
      <c r="H14" s="35" t="s">
        <v>67</v>
      </c>
      <c r="I14" s="51" t="s">
        <v>68</v>
      </c>
      <c r="J14" s="51" t="s">
        <v>69</v>
      </c>
      <c r="K14" s="53" t="s">
        <v>70</v>
      </c>
      <c r="L14" s="53" t="s">
        <v>70</v>
      </c>
      <c r="M14" s="53" t="s">
        <v>70</v>
      </c>
      <c r="N14" s="31">
        <v>3</v>
      </c>
      <c r="O14" s="56">
        <v>3</v>
      </c>
      <c r="P14" s="51" t="s">
        <v>71</v>
      </c>
      <c r="Q14" s="21" t="s">
        <v>72</v>
      </c>
      <c r="R14" s="21" t="s">
        <v>73</v>
      </c>
      <c r="S14" s="51" t="s">
        <v>74</v>
      </c>
      <c r="T14" s="51" t="s">
        <v>75</v>
      </c>
      <c r="U14" s="51" t="s">
        <v>76</v>
      </c>
      <c r="V14" s="31" t="str">
        <f>K14</f>
        <v>No programada</v>
      </c>
      <c r="W14" s="101">
        <v>0</v>
      </c>
      <c r="X14" s="94">
        <f>IFERROR(IF(W14/V14&gt;100%,100%,W14/V14),0)</f>
        <v>0</v>
      </c>
      <c r="Y14" s="31" t="s">
        <v>77</v>
      </c>
      <c r="Z14" s="31" t="s">
        <v>77</v>
      </c>
      <c r="AA14" s="97" t="str">
        <f>L14</f>
        <v>No programada</v>
      </c>
      <c r="AB14" s="101">
        <v>0</v>
      </c>
      <c r="AC14" s="107">
        <f>IFERROR(IF(AB14/AA14&gt;100%,100%,AB14/AA14),0)</f>
        <v>0</v>
      </c>
      <c r="AD14" s="21" t="s">
        <v>77</v>
      </c>
      <c r="AE14" s="21" t="s">
        <v>77</v>
      </c>
      <c r="AF14" s="97" t="str">
        <f t="shared" ref="AF14:AF35" si="0">M14</f>
        <v>No programada</v>
      </c>
      <c r="AG14" s="101"/>
      <c r="AH14" s="94">
        <f>IFERROR(IF(AG14/AF14&gt;100%,100%,AG14/AF14),0)</f>
        <v>0</v>
      </c>
      <c r="AI14" s="21"/>
      <c r="AJ14" s="21"/>
      <c r="AK14" s="97">
        <f t="shared" ref="AK14:AK35" si="1">N14</f>
        <v>3</v>
      </c>
      <c r="AL14" s="101"/>
      <c r="AM14" s="94">
        <f>IFERROR(IF(AL14/AK14&gt;100%,100%,AL14/AK14),0)</f>
        <v>0</v>
      </c>
      <c r="AN14" s="21"/>
      <c r="AO14" s="21"/>
      <c r="AP14" s="97">
        <f>O14</f>
        <v>3</v>
      </c>
      <c r="AQ14" s="95">
        <f>IFERROR(SUM(W14,AB14,AG14,AL14),0)</f>
        <v>0</v>
      </c>
      <c r="AR14" s="94">
        <f>IFERROR(IF(AQ14/AP14&gt;100%,100%,AQ14/AP14),0)</f>
        <v>0</v>
      </c>
      <c r="AS14" s="21" t="s">
        <v>78</v>
      </c>
    </row>
    <row r="15" spans="1:46" s="32" customFormat="1" ht="182.25">
      <c r="A15" s="21">
        <v>3</v>
      </c>
      <c r="B15" s="21" t="s">
        <v>61</v>
      </c>
      <c r="C15" s="26" t="s">
        <v>79</v>
      </c>
      <c r="D15" s="50" t="s">
        <v>80</v>
      </c>
      <c r="E15" s="21" t="s">
        <v>64</v>
      </c>
      <c r="F15" s="50" t="s">
        <v>81</v>
      </c>
      <c r="G15" s="50" t="s">
        <v>82</v>
      </c>
      <c r="H15" s="21" t="s">
        <v>83</v>
      </c>
      <c r="I15" s="51" t="s">
        <v>68</v>
      </c>
      <c r="J15" s="52" t="s">
        <v>84</v>
      </c>
      <c r="K15" s="54" t="s">
        <v>70</v>
      </c>
      <c r="L15" s="55">
        <v>0.33</v>
      </c>
      <c r="M15" s="55">
        <v>0.33</v>
      </c>
      <c r="N15" s="55">
        <v>0.34</v>
      </c>
      <c r="O15" s="57">
        <v>1</v>
      </c>
      <c r="P15" s="51" t="s">
        <v>71</v>
      </c>
      <c r="Q15" s="21" t="s">
        <v>85</v>
      </c>
      <c r="R15" s="21" t="s">
        <v>73</v>
      </c>
      <c r="S15" s="54" t="s">
        <v>86</v>
      </c>
      <c r="T15" s="22" t="s">
        <v>87</v>
      </c>
      <c r="U15" s="51" t="s">
        <v>76</v>
      </c>
      <c r="V15" s="31" t="str">
        <f>K15</f>
        <v>No programada</v>
      </c>
      <c r="W15" s="99">
        <v>0</v>
      </c>
      <c r="X15" s="94">
        <f>IFERROR(IF(W15/V15&gt;100%,100%,W15/V15),0)</f>
        <v>0</v>
      </c>
      <c r="Y15" s="31" t="s">
        <v>77</v>
      </c>
      <c r="Z15" s="31" t="s">
        <v>77</v>
      </c>
      <c r="AA15" s="93">
        <f>L15</f>
        <v>0.33</v>
      </c>
      <c r="AB15" s="99">
        <v>0.33</v>
      </c>
      <c r="AC15" s="107">
        <f>IFERROR(IF(AB15/AA15&gt;100%,100%,AB15/AA15),0)</f>
        <v>1</v>
      </c>
      <c r="AD15" s="21" t="s">
        <v>88</v>
      </c>
      <c r="AE15" s="21" t="s">
        <v>89</v>
      </c>
      <c r="AF15" s="93">
        <f t="shared" si="0"/>
        <v>0.33</v>
      </c>
      <c r="AG15" s="99"/>
      <c r="AH15" s="94">
        <f>IFERROR(IF(AG15/AF15&gt;100%,100%,AG15/AF15),0)</f>
        <v>0</v>
      </c>
      <c r="AI15" s="21"/>
      <c r="AJ15" s="21"/>
      <c r="AK15" s="93">
        <f t="shared" si="1"/>
        <v>0.34</v>
      </c>
      <c r="AL15" s="99"/>
      <c r="AM15" s="94">
        <f>IFERROR(IF(AL15/AK15&gt;100%,100%,AL15/AK15),0)</f>
        <v>0</v>
      </c>
      <c r="AN15" s="21"/>
      <c r="AO15" s="21"/>
      <c r="AP15" s="97">
        <f>O15</f>
        <v>1</v>
      </c>
      <c r="AQ15" s="98">
        <f>IFERROR(SUM(W15,AB15,AG15,AL15),0)</f>
        <v>0.33</v>
      </c>
      <c r="AR15" s="94">
        <f>IFERROR(IF(AQ15/AP15&gt;100%,100%,AQ15/AP15),0)</f>
        <v>0.33</v>
      </c>
      <c r="AS15" s="21" t="s">
        <v>90</v>
      </c>
    </row>
    <row r="16" spans="1:46" s="32" customFormat="1" ht="166.5">
      <c r="A16" s="21">
        <v>3</v>
      </c>
      <c r="B16" s="21" t="s">
        <v>61</v>
      </c>
      <c r="C16" s="26" t="s">
        <v>91</v>
      </c>
      <c r="D16" s="50" t="s">
        <v>92</v>
      </c>
      <c r="E16" s="21" t="s">
        <v>64</v>
      </c>
      <c r="F16" s="50" t="s">
        <v>93</v>
      </c>
      <c r="G16" s="50" t="s">
        <v>94</v>
      </c>
      <c r="H16" s="21" t="s">
        <v>83</v>
      </c>
      <c r="I16" s="51" t="s">
        <v>68</v>
      </c>
      <c r="J16" s="52" t="s">
        <v>95</v>
      </c>
      <c r="K16" s="55">
        <v>0.15</v>
      </c>
      <c r="L16" s="55">
        <v>0.5</v>
      </c>
      <c r="M16" s="55">
        <v>0.35</v>
      </c>
      <c r="N16" s="54" t="s">
        <v>70</v>
      </c>
      <c r="O16" s="57">
        <v>1</v>
      </c>
      <c r="P16" s="51" t="s">
        <v>71</v>
      </c>
      <c r="Q16" s="21" t="s">
        <v>85</v>
      </c>
      <c r="R16" s="21" t="s">
        <v>73</v>
      </c>
      <c r="S16" s="54" t="s">
        <v>86</v>
      </c>
      <c r="T16" s="22" t="s">
        <v>87</v>
      </c>
      <c r="U16" s="51" t="s">
        <v>76</v>
      </c>
      <c r="V16" s="93">
        <f>K16</f>
        <v>0.15</v>
      </c>
      <c r="W16" s="99">
        <v>0.15</v>
      </c>
      <c r="X16" s="94">
        <f>IFERROR(IF(W16/V16&gt;100%,100%,W16/V16),0)</f>
        <v>1</v>
      </c>
      <c r="Y16" s="21" t="s">
        <v>96</v>
      </c>
      <c r="Z16" s="21" t="s">
        <v>97</v>
      </c>
      <c r="AA16" s="93">
        <f>L16</f>
        <v>0.5</v>
      </c>
      <c r="AB16" s="99">
        <v>0.5</v>
      </c>
      <c r="AC16" s="107">
        <f>IFERROR(IF(AB16/AA16&gt;100%,100%,AB16/AA16),0)</f>
        <v>1</v>
      </c>
      <c r="AD16" s="21" t="s">
        <v>88</v>
      </c>
      <c r="AE16" s="21" t="s">
        <v>89</v>
      </c>
      <c r="AF16" s="93">
        <f t="shared" si="0"/>
        <v>0.35</v>
      </c>
      <c r="AG16" s="99"/>
      <c r="AH16" s="94">
        <f>IFERROR(IF(AG16/AF16&gt;100%,100%,AG16/AF16),0)</f>
        <v>0</v>
      </c>
      <c r="AI16" s="21"/>
      <c r="AJ16" s="21"/>
      <c r="AK16" s="97" t="str">
        <f t="shared" si="1"/>
        <v>No programada</v>
      </c>
      <c r="AL16" s="99"/>
      <c r="AM16" s="94">
        <f>IFERROR(IF(AL16/AK16&gt;100%,100%,AL16/AK16),0)</f>
        <v>0</v>
      </c>
      <c r="AN16" s="21"/>
      <c r="AO16" s="21"/>
      <c r="AP16" s="97">
        <f>O16</f>
        <v>1</v>
      </c>
      <c r="AQ16" s="98">
        <f>IFERROR(SUM(W16,AB16,AG16,AL16),0)</f>
        <v>0.65</v>
      </c>
      <c r="AR16" s="94">
        <f>IFERROR(IF(AQ16/AP16&gt;100%,100%,AQ16/AP16),0)</f>
        <v>0.65</v>
      </c>
      <c r="AS16" s="21" t="s">
        <v>98</v>
      </c>
    </row>
    <row r="17" spans="1:47" s="32" customFormat="1" ht="166.5">
      <c r="A17" s="21">
        <v>3</v>
      </c>
      <c r="B17" s="21" t="s">
        <v>61</v>
      </c>
      <c r="C17" s="26" t="s">
        <v>99</v>
      </c>
      <c r="D17" s="50" t="s">
        <v>100</v>
      </c>
      <c r="E17" s="21" t="s">
        <v>64</v>
      </c>
      <c r="F17" s="50" t="s">
        <v>101</v>
      </c>
      <c r="G17" s="50" t="s">
        <v>102</v>
      </c>
      <c r="H17" s="21" t="s">
        <v>83</v>
      </c>
      <c r="I17" s="51" t="s">
        <v>68</v>
      </c>
      <c r="J17" s="72" t="s">
        <v>103</v>
      </c>
      <c r="K17" s="54" t="s">
        <v>70</v>
      </c>
      <c r="L17" s="55">
        <v>0.34</v>
      </c>
      <c r="M17" s="55">
        <v>0.33</v>
      </c>
      <c r="N17" s="55">
        <v>0.33</v>
      </c>
      <c r="O17" s="57">
        <v>1</v>
      </c>
      <c r="P17" s="51" t="s">
        <v>71</v>
      </c>
      <c r="Q17" s="21" t="s">
        <v>72</v>
      </c>
      <c r="R17" s="21" t="s">
        <v>73</v>
      </c>
      <c r="S17" s="54" t="s">
        <v>86</v>
      </c>
      <c r="T17" s="22" t="s">
        <v>87</v>
      </c>
      <c r="U17" s="51" t="s">
        <v>76</v>
      </c>
      <c r="V17" s="31" t="str">
        <f>K17</f>
        <v>No programada</v>
      </c>
      <c r="W17" s="99">
        <v>0</v>
      </c>
      <c r="X17" s="94">
        <f>IFERROR(IF(W17/V17&gt;100%,100%,W17/V17),0)</f>
        <v>0</v>
      </c>
      <c r="Y17" s="31" t="s">
        <v>77</v>
      </c>
      <c r="Z17" s="31" t="s">
        <v>77</v>
      </c>
      <c r="AA17" s="93">
        <f>L17</f>
        <v>0.34</v>
      </c>
      <c r="AB17" s="99">
        <v>0.34</v>
      </c>
      <c r="AC17" s="107">
        <f>IFERROR(IF(AB17/AA17&gt;100%,100%,AB17/AA17),0)</f>
        <v>1</v>
      </c>
      <c r="AD17" s="21" t="s">
        <v>88</v>
      </c>
      <c r="AE17" s="21" t="s">
        <v>89</v>
      </c>
      <c r="AF17" s="93">
        <f t="shared" si="0"/>
        <v>0.33</v>
      </c>
      <c r="AG17" s="99"/>
      <c r="AH17" s="94">
        <f>IFERROR(IF(AG17/AF17&gt;100%,100%,AG17/AF17),0)</f>
        <v>0</v>
      </c>
      <c r="AI17" s="21"/>
      <c r="AJ17" s="21"/>
      <c r="AK17" s="93">
        <f t="shared" si="1"/>
        <v>0.33</v>
      </c>
      <c r="AL17" s="99"/>
      <c r="AM17" s="94">
        <f>IFERROR(IF(AL17/AK17&gt;100%,100%,AL17/AK17),0)</f>
        <v>0</v>
      </c>
      <c r="AN17" s="21"/>
      <c r="AO17" s="21"/>
      <c r="AP17" s="93">
        <f>O17</f>
        <v>1</v>
      </c>
      <c r="AQ17" s="98">
        <f>IFERROR(SUM(W17,AB17,AG17,AL17),0)</f>
        <v>0.34</v>
      </c>
      <c r="AR17" s="94">
        <f>IFERROR(IF(AQ17/AP17&gt;100%,100%,AQ17/AP17),0)</f>
        <v>0.34</v>
      </c>
      <c r="AS17" s="21" t="s">
        <v>104</v>
      </c>
    </row>
    <row r="18" spans="1:47" s="32" customFormat="1" ht="133.5">
      <c r="A18" s="21">
        <v>3</v>
      </c>
      <c r="B18" s="21" t="s">
        <v>61</v>
      </c>
      <c r="C18" s="22">
        <v>5</v>
      </c>
      <c r="D18" s="38" t="s">
        <v>105</v>
      </c>
      <c r="E18" s="21" t="s">
        <v>64</v>
      </c>
      <c r="F18" s="21" t="s">
        <v>106</v>
      </c>
      <c r="G18" s="21" t="s">
        <v>107</v>
      </c>
      <c r="H18" s="58" t="s">
        <v>108</v>
      </c>
      <c r="I18" s="52" t="s">
        <v>109</v>
      </c>
      <c r="J18" s="52" t="s">
        <v>110</v>
      </c>
      <c r="K18" s="59">
        <v>0.05</v>
      </c>
      <c r="L18" s="59">
        <v>0.4</v>
      </c>
      <c r="M18" s="59">
        <v>0.7</v>
      </c>
      <c r="N18" s="59">
        <v>0.9</v>
      </c>
      <c r="O18" s="59">
        <v>0.9</v>
      </c>
      <c r="P18" s="52" t="s">
        <v>71</v>
      </c>
      <c r="Q18" s="21" t="s">
        <v>111</v>
      </c>
      <c r="R18" s="21" t="s">
        <v>112</v>
      </c>
      <c r="S18" s="52" t="s">
        <v>113</v>
      </c>
      <c r="T18" s="52" t="s">
        <v>114</v>
      </c>
      <c r="U18" s="52" t="s">
        <v>115</v>
      </c>
      <c r="V18" s="93">
        <f>K18</f>
        <v>0.05</v>
      </c>
      <c r="W18" s="99">
        <v>0.05</v>
      </c>
      <c r="X18" s="94">
        <f>IFERROR(IF(W18/V18&gt;100%,100%,W18/V18),0)</f>
        <v>1</v>
      </c>
      <c r="Y18" s="21" t="s">
        <v>116</v>
      </c>
      <c r="Z18" s="21" t="s">
        <v>117</v>
      </c>
      <c r="AA18" s="93">
        <f>L18</f>
        <v>0.4</v>
      </c>
      <c r="AB18" s="99">
        <v>0.63</v>
      </c>
      <c r="AC18" s="107">
        <f>IFERROR(IF(AB18/AA18&gt;100%,100%,AB18/AA18),0)</f>
        <v>1</v>
      </c>
      <c r="AD18" s="21" t="s">
        <v>118</v>
      </c>
      <c r="AE18" s="21" t="s">
        <v>117</v>
      </c>
      <c r="AF18" s="93">
        <f t="shared" si="0"/>
        <v>0.7</v>
      </c>
      <c r="AG18" s="99"/>
      <c r="AH18" s="94">
        <f>IFERROR(IF(AG18/AF18&gt;100%,100%,AG18/AF18),0)</f>
        <v>0</v>
      </c>
      <c r="AI18" s="21"/>
      <c r="AJ18" s="21"/>
      <c r="AK18" s="93">
        <f t="shared" si="1"/>
        <v>0.9</v>
      </c>
      <c r="AL18" s="99"/>
      <c r="AM18" s="94">
        <f>IFERROR(IF(AL18/AK18&gt;100%,100%,AL18/AK18),0)</f>
        <v>0</v>
      </c>
      <c r="AN18" s="21"/>
      <c r="AO18" s="21"/>
      <c r="AP18" s="93">
        <f>O18</f>
        <v>0.9</v>
      </c>
      <c r="AQ18" s="98">
        <f>IFERROR(MAX(W18,AB18,AG18,AL18),0)</f>
        <v>0.63</v>
      </c>
      <c r="AR18" s="94">
        <f>IFERROR(IF(AQ18/AP18&gt;100%,100%,AQ18/AP18),0)</f>
        <v>0.7</v>
      </c>
      <c r="AS18" s="21" t="s">
        <v>119</v>
      </c>
    </row>
    <row r="19" spans="1:47" s="32" customFormat="1" ht="166.5">
      <c r="A19" s="21">
        <v>3</v>
      </c>
      <c r="B19" s="21" t="s">
        <v>61</v>
      </c>
      <c r="C19" s="22">
        <v>6</v>
      </c>
      <c r="D19" s="21" t="s">
        <v>120</v>
      </c>
      <c r="E19" s="21" t="s">
        <v>64</v>
      </c>
      <c r="F19" s="21" t="s">
        <v>121</v>
      </c>
      <c r="G19" s="21" t="s">
        <v>122</v>
      </c>
      <c r="H19" s="58" t="s">
        <v>83</v>
      </c>
      <c r="I19" s="52" t="s">
        <v>123</v>
      </c>
      <c r="J19" s="52" t="s">
        <v>124</v>
      </c>
      <c r="K19" s="59">
        <v>1</v>
      </c>
      <c r="L19" s="59">
        <v>1</v>
      </c>
      <c r="M19" s="59">
        <v>1</v>
      </c>
      <c r="N19" s="59">
        <v>1</v>
      </c>
      <c r="O19" s="59">
        <v>1</v>
      </c>
      <c r="P19" s="52" t="s">
        <v>71</v>
      </c>
      <c r="Q19" s="21" t="s">
        <v>111</v>
      </c>
      <c r="R19" s="21" t="s">
        <v>112</v>
      </c>
      <c r="S19" s="52" t="s">
        <v>125</v>
      </c>
      <c r="T19" s="52" t="s">
        <v>114</v>
      </c>
      <c r="U19" s="52" t="s">
        <v>115</v>
      </c>
      <c r="V19" s="93">
        <f>K19</f>
        <v>1</v>
      </c>
      <c r="W19" s="99">
        <v>1</v>
      </c>
      <c r="X19" s="94">
        <f>IFERROR(IF(W19/V19&gt;100%,100%,W19/V19),0)</f>
        <v>1</v>
      </c>
      <c r="Y19" s="21" t="s">
        <v>126</v>
      </c>
      <c r="Z19" s="21" t="s">
        <v>127</v>
      </c>
      <c r="AA19" s="93">
        <f>L19</f>
        <v>1</v>
      </c>
      <c r="AB19" s="99">
        <v>1</v>
      </c>
      <c r="AC19" s="107">
        <f>IFERROR(IF(AB19/AA19&gt;100%,100%,AB19/AA19),0)</f>
        <v>1</v>
      </c>
      <c r="AD19" s="21" t="s">
        <v>128</v>
      </c>
      <c r="AE19" s="21" t="s">
        <v>127</v>
      </c>
      <c r="AF19" s="93">
        <f t="shared" si="0"/>
        <v>1</v>
      </c>
      <c r="AG19" s="99"/>
      <c r="AH19" s="94">
        <f>IFERROR(IF(AG19/AF19&gt;100%,100%,AG19/AF19),0)</f>
        <v>0</v>
      </c>
      <c r="AI19" s="21"/>
      <c r="AJ19" s="21"/>
      <c r="AK19" s="93">
        <f t="shared" si="1"/>
        <v>1</v>
      </c>
      <c r="AL19" s="99"/>
      <c r="AM19" s="94">
        <f>IFERROR(IF(AL19/AK19&gt;100%,100%,AL19/AK19),0)</f>
        <v>0</v>
      </c>
      <c r="AN19" s="21"/>
      <c r="AO19" s="21"/>
      <c r="AP19" s="97">
        <f>O19</f>
        <v>1</v>
      </c>
      <c r="AQ19" s="98">
        <f>IFERROR(AVERAGE(W19,AB19,AG19,AL19)*0.5,0)</f>
        <v>0.5</v>
      </c>
      <c r="AR19" s="94">
        <f>IFERROR(IF(AQ19/AP19&gt;100%,100%,AQ19/AP19),0)</f>
        <v>0.5</v>
      </c>
      <c r="AS19" s="21" t="s">
        <v>129</v>
      </c>
    </row>
    <row r="20" spans="1:47" s="32" customFormat="1" ht="133.5">
      <c r="A20" s="21">
        <v>3</v>
      </c>
      <c r="B20" s="21" t="s">
        <v>61</v>
      </c>
      <c r="C20" s="22">
        <v>7</v>
      </c>
      <c r="D20" s="21" t="s">
        <v>130</v>
      </c>
      <c r="E20" s="21" t="s">
        <v>64</v>
      </c>
      <c r="F20" s="21" t="s">
        <v>131</v>
      </c>
      <c r="G20" s="21" t="s">
        <v>132</v>
      </c>
      <c r="H20" s="58" t="s">
        <v>133</v>
      </c>
      <c r="I20" s="52" t="s">
        <v>123</v>
      </c>
      <c r="J20" s="52" t="s">
        <v>134</v>
      </c>
      <c r="K20" s="59">
        <v>1</v>
      </c>
      <c r="L20" s="59">
        <v>1</v>
      </c>
      <c r="M20" s="59">
        <v>1</v>
      </c>
      <c r="N20" s="59">
        <v>1</v>
      </c>
      <c r="O20" s="59">
        <v>1</v>
      </c>
      <c r="P20" s="52" t="s">
        <v>71</v>
      </c>
      <c r="Q20" s="21" t="s">
        <v>111</v>
      </c>
      <c r="R20" s="21" t="s">
        <v>112</v>
      </c>
      <c r="S20" s="52" t="s">
        <v>135</v>
      </c>
      <c r="T20" s="52" t="s">
        <v>136</v>
      </c>
      <c r="U20" s="52" t="s">
        <v>115</v>
      </c>
      <c r="V20" s="93">
        <f>K20</f>
        <v>1</v>
      </c>
      <c r="W20" s="99">
        <v>1</v>
      </c>
      <c r="X20" s="94">
        <f>IFERROR(IF(W20/V20&gt;100%,100%,W20/V20),0)</f>
        <v>1</v>
      </c>
      <c r="Y20" s="21" t="s">
        <v>137</v>
      </c>
      <c r="Z20" s="21" t="s">
        <v>138</v>
      </c>
      <c r="AA20" s="93">
        <f>L20</f>
        <v>1</v>
      </c>
      <c r="AB20" s="99">
        <v>1</v>
      </c>
      <c r="AC20" s="107">
        <f>IFERROR(IF(AB20/AA20&gt;100%,100%,AB20/AA20),0)</f>
        <v>1</v>
      </c>
      <c r="AD20" s="21" t="s">
        <v>139</v>
      </c>
      <c r="AE20" s="21" t="s">
        <v>140</v>
      </c>
      <c r="AF20" s="93">
        <f t="shared" si="0"/>
        <v>1</v>
      </c>
      <c r="AG20" s="99"/>
      <c r="AH20" s="94">
        <f>IFERROR(IF(AG20/AF20&gt;100%,100%,AG20/AF20),0)</f>
        <v>0</v>
      </c>
      <c r="AI20" s="21"/>
      <c r="AJ20" s="21"/>
      <c r="AK20" s="93">
        <f t="shared" si="1"/>
        <v>1</v>
      </c>
      <c r="AL20" s="99"/>
      <c r="AM20" s="94">
        <f>IFERROR(IF(AL20/AK20&gt;100%,100%,AL20/AK20),0)</f>
        <v>0</v>
      </c>
      <c r="AN20" s="21"/>
      <c r="AO20" s="21"/>
      <c r="AP20" s="97">
        <f>O20</f>
        <v>1</v>
      </c>
      <c r="AQ20" s="98">
        <f>IFERROR(AVERAGE(W20,AB20,AG20,AL20)*0.5,0)</f>
        <v>0.5</v>
      </c>
      <c r="AR20" s="94">
        <f>IFERROR(IF(AQ20/AP20&gt;100%,100%,AQ20/AP20),0)</f>
        <v>0.5</v>
      </c>
      <c r="AS20" s="21" t="s">
        <v>129</v>
      </c>
    </row>
    <row r="21" spans="1:47" s="32" customFormat="1" ht="133.5">
      <c r="A21" s="21">
        <v>3</v>
      </c>
      <c r="B21" s="21" t="s">
        <v>61</v>
      </c>
      <c r="C21" s="22">
        <v>8</v>
      </c>
      <c r="D21" s="21" t="s">
        <v>141</v>
      </c>
      <c r="E21" s="21" t="s">
        <v>64</v>
      </c>
      <c r="F21" s="21" t="s">
        <v>142</v>
      </c>
      <c r="G21" s="21" t="s">
        <v>143</v>
      </c>
      <c r="H21" s="58" t="s">
        <v>133</v>
      </c>
      <c r="I21" s="52" t="s">
        <v>123</v>
      </c>
      <c r="J21" s="52" t="s">
        <v>144</v>
      </c>
      <c r="K21" s="59">
        <v>1</v>
      </c>
      <c r="L21" s="59">
        <v>1</v>
      </c>
      <c r="M21" s="59">
        <v>1</v>
      </c>
      <c r="N21" s="59">
        <v>1</v>
      </c>
      <c r="O21" s="59">
        <v>1</v>
      </c>
      <c r="P21" s="52" t="s">
        <v>71</v>
      </c>
      <c r="Q21" s="21" t="s">
        <v>111</v>
      </c>
      <c r="R21" s="21" t="s">
        <v>112</v>
      </c>
      <c r="S21" s="52" t="s">
        <v>145</v>
      </c>
      <c r="T21" s="52" t="s">
        <v>146</v>
      </c>
      <c r="U21" s="52" t="s">
        <v>115</v>
      </c>
      <c r="V21" s="93">
        <f>K21</f>
        <v>1</v>
      </c>
      <c r="W21" s="99">
        <v>1</v>
      </c>
      <c r="X21" s="94">
        <f>IFERROR(IF(W21/V21&gt;100%,100%,W21/V21),0)</f>
        <v>1</v>
      </c>
      <c r="Y21" s="21" t="s">
        <v>147</v>
      </c>
      <c r="Z21" s="21" t="s">
        <v>145</v>
      </c>
      <c r="AA21" s="93">
        <f>L21</f>
        <v>1</v>
      </c>
      <c r="AB21" s="99">
        <v>1</v>
      </c>
      <c r="AC21" s="107">
        <f>IFERROR(IF(AB21/AA21&gt;100%,100%,AB21/AA21),0)</f>
        <v>1</v>
      </c>
      <c r="AD21" s="21" t="s">
        <v>148</v>
      </c>
      <c r="AE21" s="21" t="s">
        <v>145</v>
      </c>
      <c r="AF21" s="93">
        <f t="shared" si="0"/>
        <v>1</v>
      </c>
      <c r="AG21" s="99"/>
      <c r="AH21" s="94">
        <f>IFERROR(IF(AG21/AF21&gt;100%,100%,AG21/AF21),0)</f>
        <v>0</v>
      </c>
      <c r="AI21" s="21"/>
      <c r="AJ21" s="21"/>
      <c r="AK21" s="93">
        <f t="shared" si="1"/>
        <v>1</v>
      </c>
      <c r="AL21" s="99"/>
      <c r="AM21" s="94">
        <f>IFERROR(IF(AL21/AK21&gt;100%,100%,AL21/AK21),0)</f>
        <v>0</v>
      </c>
      <c r="AN21" s="21"/>
      <c r="AO21" s="21"/>
      <c r="AP21" s="97">
        <f>O21</f>
        <v>1</v>
      </c>
      <c r="AQ21" s="98">
        <f>IFERROR(AVERAGE(W21,AB21,AG21,AL21)*0.5,0)</f>
        <v>0.5</v>
      </c>
      <c r="AR21" s="94">
        <f>IFERROR(IF(AQ21/AP21&gt;100%,100%,AQ21/AP21),0)</f>
        <v>0.5</v>
      </c>
      <c r="AS21" s="21" t="s">
        <v>129</v>
      </c>
    </row>
    <row r="22" spans="1:47" s="32" customFormat="1" ht="133.5">
      <c r="A22" s="21">
        <v>3</v>
      </c>
      <c r="B22" s="21" t="s">
        <v>61</v>
      </c>
      <c r="C22" s="26" t="s">
        <v>149</v>
      </c>
      <c r="D22" s="21" t="s">
        <v>150</v>
      </c>
      <c r="E22" s="22" t="s">
        <v>64</v>
      </c>
      <c r="F22" s="21" t="s">
        <v>151</v>
      </c>
      <c r="G22" s="22" t="s">
        <v>152</v>
      </c>
      <c r="H22" s="58" t="s">
        <v>153</v>
      </c>
      <c r="I22" s="22" t="s">
        <v>109</v>
      </c>
      <c r="J22" s="22" t="s">
        <v>154</v>
      </c>
      <c r="K22" s="57">
        <v>0.4</v>
      </c>
      <c r="L22" s="57">
        <v>0.6</v>
      </c>
      <c r="M22" s="57">
        <v>0.8</v>
      </c>
      <c r="N22" s="57">
        <v>1</v>
      </c>
      <c r="O22" s="57">
        <v>1</v>
      </c>
      <c r="P22" s="52" t="s">
        <v>71</v>
      </c>
      <c r="Q22" s="21" t="s">
        <v>72</v>
      </c>
      <c r="R22" s="21" t="s">
        <v>73</v>
      </c>
      <c r="S22" s="52" t="s">
        <v>155</v>
      </c>
      <c r="T22" s="52" t="s">
        <v>156</v>
      </c>
      <c r="U22" s="52" t="s">
        <v>157</v>
      </c>
      <c r="V22" s="93">
        <f>K22</f>
        <v>0.4</v>
      </c>
      <c r="W22" s="99">
        <v>0.78369999999999995</v>
      </c>
      <c r="X22" s="94">
        <f>IFERROR(IF(W22/V22&gt;100%,100%,W22/V22),0)</f>
        <v>1</v>
      </c>
      <c r="Y22" s="21" t="s">
        <v>158</v>
      </c>
      <c r="Z22" s="21" t="s">
        <v>159</v>
      </c>
      <c r="AA22" s="93">
        <f>L22</f>
        <v>0.6</v>
      </c>
      <c r="AB22" s="99">
        <v>1</v>
      </c>
      <c r="AC22" s="107">
        <f>IFERROR(IF(AB22/AA22&gt;100%,100%,AB22/AA22),0)</f>
        <v>1</v>
      </c>
      <c r="AD22" s="21" t="s">
        <v>160</v>
      </c>
      <c r="AE22" s="21" t="s">
        <v>159</v>
      </c>
      <c r="AF22" s="93">
        <f t="shared" si="0"/>
        <v>0.8</v>
      </c>
      <c r="AG22" s="99"/>
      <c r="AH22" s="94">
        <f>IFERROR(IF(AG22/AF22&gt;100%,100%,AG22/AF22),0)</f>
        <v>0</v>
      </c>
      <c r="AI22" s="21"/>
      <c r="AJ22" s="21"/>
      <c r="AK22" s="93">
        <f t="shared" si="1"/>
        <v>1</v>
      </c>
      <c r="AL22" s="99"/>
      <c r="AM22" s="94">
        <f>IFERROR(IF(AL22/AK22&gt;100%,100%,AL22/AK22),0)</f>
        <v>0</v>
      </c>
      <c r="AN22" s="21"/>
      <c r="AO22" s="21"/>
      <c r="AP22" s="97">
        <f>O22</f>
        <v>1</v>
      </c>
      <c r="AQ22" s="98">
        <f>IFERROR(MAX(W22,AB22,AG22,AL22),0)</f>
        <v>1</v>
      </c>
      <c r="AR22" s="94">
        <f>IFERROR(IF(AQ22/AP22&gt;100%,100%,AQ22/AP22),0)</f>
        <v>1</v>
      </c>
      <c r="AS22" s="21" t="s">
        <v>161</v>
      </c>
    </row>
    <row r="23" spans="1:47" s="32" customFormat="1" ht="133.5">
      <c r="A23" s="21">
        <v>3</v>
      </c>
      <c r="B23" s="21" t="s">
        <v>61</v>
      </c>
      <c r="C23" s="26" t="s">
        <v>162</v>
      </c>
      <c r="D23" s="60" t="s">
        <v>163</v>
      </c>
      <c r="E23" s="22" t="s">
        <v>64</v>
      </c>
      <c r="F23" s="66" t="s">
        <v>164</v>
      </c>
      <c r="G23" s="66" t="s">
        <v>164</v>
      </c>
      <c r="H23" s="58" t="s">
        <v>165</v>
      </c>
      <c r="I23" s="100" t="s">
        <v>68</v>
      </c>
      <c r="J23" s="22" t="s">
        <v>166</v>
      </c>
      <c r="K23" s="61">
        <v>1</v>
      </c>
      <c r="L23" s="61">
        <v>1</v>
      </c>
      <c r="M23" s="61">
        <v>1</v>
      </c>
      <c r="N23" s="61">
        <v>1</v>
      </c>
      <c r="O23" s="61">
        <v>4</v>
      </c>
      <c r="P23" s="52" t="s">
        <v>167</v>
      </c>
      <c r="Q23" s="21" t="s">
        <v>168</v>
      </c>
      <c r="R23" s="21" t="s">
        <v>73</v>
      </c>
      <c r="S23" s="22" t="s">
        <v>169</v>
      </c>
      <c r="T23" s="52" t="s">
        <v>170</v>
      </c>
      <c r="U23" s="52" t="s">
        <v>157</v>
      </c>
      <c r="V23" s="97">
        <f>K23</f>
        <v>1</v>
      </c>
      <c r="W23" s="101">
        <v>1</v>
      </c>
      <c r="X23" s="94">
        <f>IFERROR(IF(W23/V23&gt;100%,100%,W23/V23),0)</f>
        <v>1</v>
      </c>
      <c r="Y23" s="21" t="s">
        <v>171</v>
      </c>
      <c r="Z23" s="21" t="s">
        <v>172</v>
      </c>
      <c r="AA23" s="97">
        <f>L23</f>
        <v>1</v>
      </c>
      <c r="AB23" s="101">
        <v>1</v>
      </c>
      <c r="AC23" s="107">
        <f>IFERROR(IF(AB23/AA23&gt;100%,100%,AB23/AA23),0)</f>
        <v>1</v>
      </c>
      <c r="AD23" s="21" t="s">
        <v>173</v>
      </c>
      <c r="AE23" s="21" t="s">
        <v>174</v>
      </c>
      <c r="AF23" s="97">
        <f t="shared" si="0"/>
        <v>1</v>
      </c>
      <c r="AG23" s="101"/>
      <c r="AH23" s="94">
        <f>IFERROR(IF(AG23/AF23&gt;100%,100%,AG23/AF23),0)</f>
        <v>0</v>
      </c>
      <c r="AI23" s="21"/>
      <c r="AJ23" s="21"/>
      <c r="AK23" s="97">
        <f t="shared" si="1"/>
        <v>1</v>
      </c>
      <c r="AL23" s="101"/>
      <c r="AM23" s="94">
        <f>IFERROR(IF(AL23/AK23&gt;100%,100%,AL23/AK23),0)</f>
        <v>0</v>
      </c>
      <c r="AN23" s="21"/>
      <c r="AO23" s="21"/>
      <c r="AP23" s="97">
        <f>O23</f>
        <v>4</v>
      </c>
      <c r="AQ23" s="95">
        <f>IFERROR(SUM(W23,AB23,AG23,AL23),0)</f>
        <v>2</v>
      </c>
      <c r="AR23" s="94">
        <f>IFERROR(IF(AQ23/AP23&gt;100%,100%,AQ23/AP23),0)</f>
        <v>0.5</v>
      </c>
      <c r="AS23" s="21" t="s">
        <v>129</v>
      </c>
    </row>
    <row r="24" spans="1:47" s="32" customFormat="1" ht="349.5">
      <c r="A24" s="21">
        <v>3</v>
      </c>
      <c r="B24" s="21" t="s">
        <v>61</v>
      </c>
      <c r="C24" s="26" t="s">
        <v>175</v>
      </c>
      <c r="D24" s="21" t="s">
        <v>176</v>
      </c>
      <c r="E24" s="22" t="s">
        <v>64</v>
      </c>
      <c r="F24" s="21" t="s">
        <v>177</v>
      </c>
      <c r="G24" s="21" t="s">
        <v>177</v>
      </c>
      <c r="H24" s="22" t="s">
        <v>178</v>
      </c>
      <c r="I24" s="100" t="s">
        <v>68</v>
      </c>
      <c r="J24" s="22" t="s">
        <v>179</v>
      </c>
      <c r="K24" s="61">
        <v>1</v>
      </c>
      <c r="L24" s="61">
        <v>1</v>
      </c>
      <c r="M24" s="61">
        <v>1</v>
      </c>
      <c r="N24" s="61">
        <v>1</v>
      </c>
      <c r="O24" s="61">
        <v>4</v>
      </c>
      <c r="P24" s="52" t="s">
        <v>71</v>
      </c>
      <c r="Q24" s="21" t="s">
        <v>168</v>
      </c>
      <c r="R24" s="21" t="s">
        <v>73</v>
      </c>
      <c r="S24" s="22" t="s">
        <v>180</v>
      </c>
      <c r="T24" s="22" t="s">
        <v>181</v>
      </c>
      <c r="U24" s="52" t="s">
        <v>157</v>
      </c>
      <c r="V24" s="97">
        <f>K24</f>
        <v>1</v>
      </c>
      <c r="W24" s="101">
        <v>1</v>
      </c>
      <c r="X24" s="94">
        <f>IFERROR(IF(W24/V24&gt;100%,100%,W24/V24),0)</f>
        <v>1</v>
      </c>
      <c r="Y24" s="21" t="s">
        <v>182</v>
      </c>
      <c r="Z24" s="21" t="s">
        <v>183</v>
      </c>
      <c r="AA24" s="97">
        <f>L24</f>
        <v>1</v>
      </c>
      <c r="AB24" s="101">
        <v>1</v>
      </c>
      <c r="AC24" s="107">
        <f>IFERROR(IF(AB24/AA24&gt;100%,100%,AB24/AA24),0)</f>
        <v>1</v>
      </c>
      <c r="AD24" s="21" t="s">
        <v>184</v>
      </c>
      <c r="AE24" s="21" t="s">
        <v>183</v>
      </c>
      <c r="AF24" s="97">
        <f t="shared" si="0"/>
        <v>1</v>
      </c>
      <c r="AG24" s="101"/>
      <c r="AH24" s="94">
        <f>IFERROR(IF(AG24/AF24&gt;100%,100%,AG24/AF24),0)</f>
        <v>0</v>
      </c>
      <c r="AI24" s="21"/>
      <c r="AJ24" s="21"/>
      <c r="AK24" s="97">
        <f t="shared" si="1"/>
        <v>1</v>
      </c>
      <c r="AL24" s="101"/>
      <c r="AM24" s="94">
        <f>IFERROR(IF(AL24/AK24&gt;100%,100%,AL24/AK24),0)</f>
        <v>0</v>
      </c>
      <c r="AN24" s="21"/>
      <c r="AO24" s="21"/>
      <c r="AP24" s="97">
        <f>O24</f>
        <v>4</v>
      </c>
      <c r="AQ24" s="95">
        <f>IFERROR(SUM(W24,AB24,AG24,AL24),0)</f>
        <v>2</v>
      </c>
      <c r="AR24" s="94">
        <f>IFERROR(IF(AQ24/AP24&gt;100%,100%,AQ24/AP24),0)</f>
        <v>0.5</v>
      </c>
      <c r="AS24" s="21" t="s">
        <v>129</v>
      </c>
    </row>
    <row r="25" spans="1:47" s="32" customFormat="1" ht="409.6">
      <c r="A25" s="21">
        <v>5</v>
      </c>
      <c r="B25" s="21" t="s">
        <v>185</v>
      </c>
      <c r="C25" s="22">
        <v>12</v>
      </c>
      <c r="D25" s="77" t="s">
        <v>186</v>
      </c>
      <c r="E25" s="78" t="s">
        <v>64</v>
      </c>
      <c r="F25" s="78" t="s">
        <v>187</v>
      </c>
      <c r="G25" s="78" t="s">
        <v>188</v>
      </c>
      <c r="H25" s="58">
        <v>0</v>
      </c>
      <c r="I25" s="71" t="s">
        <v>68</v>
      </c>
      <c r="J25" s="22" t="s">
        <v>189</v>
      </c>
      <c r="K25" s="73">
        <v>0.1</v>
      </c>
      <c r="L25" s="73">
        <v>0.3</v>
      </c>
      <c r="M25" s="73">
        <v>0.3</v>
      </c>
      <c r="N25" s="73">
        <v>0.3</v>
      </c>
      <c r="O25" s="74">
        <v>1</v>
      </c>
      <c r="P25" s="52" t="s">
        <v>71</v>
      </c>
      <c r="Q25" s="21" t="s">
        <v>190</v>
      </c>
      <c r="R25" s="21" t="s">
        <v>191</v>
      </c>
      <c r="S25" s="75" t="s">
        <v>192</v>
      </c>
      <c r="T25" s="76" t="s">
        <v>193</v>
      </c>
      <c r="U25" s="75" t="s">
        <v>194</v>
      </c>
      <c r="V25" s="93">
        <f>K25</f>
        <v>0.1</v>
      </c>
      <c r="W25" s="99">
        <v>0.18</v>
      </c>
      <c r="X25" s="94">
        <f>IFERROR(IF(W25/V25&gt;100%,100%,W25/V25),0)</f>
        <v>1</v>
      </c>
      <c r="Y25" s="21" t="s">
        <v>195</v>
      </c>
      <c r="Z25" s="21" t="s">
        <v>196</v>
      </c>
      <c r="AA25" s="93">
        <f>L25</f>
        <v>0.3</v>
      </c>
      <c r="AB25" s="99">
        <v>0.16</v>
      </c>
      <c r="AC25" s="107">
        <f>IFERROR(IF(AB25/AA25&gt;100%,100%,AB25/AA25),0)</f>
        <v>0.53333333333333333</v>
      </c>
      <c r="AD25" s="113" t="s">
        <v>197</v>
      </c>
      <c r="AE25" s="21" t="s">
        <v>198</v>
      </c>
      <c r="AF25" s="93">
        <f t="shared" si="0"/>
        <v>0.3</v>
      </c>
      <c r="AG25" s="99"/>
      <c r="AH25" s="94">
        <f>IFERROR(IF(AG25/AF25&gt;100%,100%,AG25/AF25),0)</f>
        <v>0</v>
      </c>
      <c r="AI25" s="21"/>
      <c r="AJ25" s="21"/>
      <c r="AK25" s="93">
        <f t="shared" si="1"/>
        <v>0.3</v>
      </c>
      <c r="AL25" s="99"/>
      <c r="AM25" s="94">
        <f>IFERROR(IF(AL25/AK25&gt;100%,100%,AL25/AK25),0)</f>
        <v>0</v>
      </c>
      <c r="AN25" s="21"/>
      <c r="AO25" s="21"/>
      <c r="AP25" s="97">
        <f>O25</f>
        <v>1</v>
      </c>
      <c r="AQ25" s="98">
        <f>IFERROR(SUM(W25,AB25,AG25,AL25),0)</f>
        <v>0.33999999999999997</v>
      </c>
      <c r="AR25" s="94">
        <f>IFERROR(IF(AQ25/AP25&gt;100%,100%,AQ25/AP25),0)</f>
        <v>0.33999999999999997</v>
      </c>
      <c r="AS25" s="21" t="s">
        <v>104</v>
      </c>
    </row>
    <row r="26" spans="1:47" s="32" customFormat="1" ht="409.6">
      <c r="A26" s="21">
        <v>3</v>
      </c>
      <c r="B26" s="21" t="s">
        <v>61</v>
      </c>
      <c r="C26" s="22">
        <v>13</v>
      </c>
      <c r="D26" s="21" t="s">
        <v>199</v>
      </c>
      <c r="E26" s="21" t="s">
        <v>64</v>
      </c>
      <c r="F26" s="66" t="s">
        <v>200</v>
      </c>
      <c r="G26" s="66" t="s">
        <v>200</v>
      </c>
      <c r="H26" s="58">
        <v>2</v>
      </c>
      <c r="I26" s="52" t="s">
        <v>68</v>
      </c>
      <c r="J26" s="22" t="s">
        <v>201</v>
      </c>
      <c r="K26" s="62" t="s">
        <v>70</v>
      </c>
      <c r="L26" s="63">
        <v>1</v>
      </c>
      <c r="M26" s="62" t="s">
        <v>70</v>
      </c>
      <c r="N26" s="63">
        <v>1</v>
      </c>
      <c r="O26" s="64">
        <v>2</v>
      </c>
      <c r="P26" s="52" t="s">
        <v>71</v>
      </c>
      <c r="Q26" s="21" t="s">
        <v>72</v>
      </c>
      <c r="R26" s="21" t="s">
        <v>112</v>
      </c>
      <c r="S26" s="51" t="s">
        <v>202</v>
      </c>
      <c r="T26" s="65" t="s">
        <v>203</v>
      </c>
      <c r="U26" s="51" t="s">
        <v>194</v>
      </c>
      <c r="V26" s="31" t="str">
        <f>K26</f>
        <v>No programada</v>
      </c>
      <c r="W26" s="101">
        <v>0</v>
      </c>
      <c r="X26" s="94">
        <f>IFERROR(IF(W26/V26&gt;100%,100%,W26/V26),0)</f>
        <v>0</v>
      </c>
      <c r="Y26" s="31" t="s">
        <v>77</v>
      </c>
      <c r="Z26" s="31" t="s">
        <v>77</v>
      </c>
      <c r="AA26" s="97">
        <f>L26</f>
        <v>1</v>
      </c>
      <c r="AB26" s="101">
        <v>1</v>
      </c>
      <c r="AC26" s="107">
        <f>IFERROR(IF(AB26/AA26&gt;100%,100%,AB26/AA26),0)</f>
        <v>1</v>
      </c>
      <c r="AD26" s="21" t="s">
        <v>204</v>
      </c>
      <c r="AE26" s="21"/>
      <c r="AF26" s="31" t="str">
        <f t="shared" si="0"/>
        <v>No programada</v>
      </c>
      <c r="AG26" s="101"/>
      <c r="AH26" s="94">
        <f>IFERROR(IF(AG26/AF26&gt;100%,100%,AG26/AF26),0)</f>
        <v>0</v>
      </c>
      <c r="AI26" s="21"/>
      <c r="AJ26" s="21"/>
      <c r="AK26" s="97">
        <f t="shared" si="1"/>
        <v>1</v>
      </c>
      <c r="AL26" s="101"/>
      <c r="AM26" s="94">
        <f>IFERROR(IF(AL26/AK26&gt;100%,100%,AL26/AK26),0)</f>
        <v>0</v>
      </c>
      <c r="AN26" s="21"/>
      <c r="AO26" s="21"/>
      <c r="AP26" s="97">
        <f>O26</f>
        <v>2</v>
      </c>
      <c r="AQ26" s="95">
        <f>IFERROR(SUM(W26,AB26,AG26,AL26),0)</f>
        <v>1</v>
      </c>
      <c r="AR26" s="94">
        <f>IFERROR(IF(AQ26/AP26&gt;100%,100%,AQ26/AP26),0)</f>
        <v>0.5</v>
      </c>
      <c r="AS26" s="21" t="s">
        <v>129</v>
      </c>
    </row>
    <row r="27" spans="1:47" s="32" customFormat="1" ht="249">
      <c r="A27" s="21">
        <v>3</v>
      </c>
      <c r="B27" s="21" t="s">
        <v>61</v>
      </c>
      <c r="C27" s="22">
        <v>14</v>
      </c>
      <c r="D27" s="21" t="s">
        <v>205</v>
      </c>
      <c r="E27" s="21" t="s">
        <v>64</v>
      </c>
      <c r="F27" s="21" t="s">
        <v>206</v>
      </c>
      <c r="G27" s="21" t="s">
        <v>207</v>
      </c>
      <c r="H27" s="58" t="s">
        <v>83</v>
      </c>
      <c r="I27" s="52" t="s">
        <v>123</v>
      </c>
      <c r="J27" s="21" t="s">
        <v>208</v>
      </c>
      <c r="K27" s="57">
        <v>1</v>
      </c>
      <c r="L27" s="57">
        <v>1</v>
      </c>
      <c r="M27" s="57">
        <v>1</v>
      </c>
      <c r="N27" s="57">
        <v>1</v>
      </c>
      <c r="O27" s="57">
        <v>1</v>
      </c>
      <c r="P27" s="52" t="s">
        <v>71</v>
      </c>
      <c r="Q27" s="21" t="s">
        <v>209</v>
      </c>
      <c r="R27" s="21" t="s">
        <v>73</v>
      </c>
      <c r="S27" s="22" t="s">
        <v>210</v>
      </c>
      <c r="T27" s="22" t="s">
        <v>211</v>
      </c>
      <c r="U27" s="51" t="s">
        <v>194</v>
      </c>
      <c r="V27" s="93">
        <f>K27</f>
        <v>1</v>
      </c>
      <c r="W27" s="99">
        <v>0.95</v>
      </c>
      <c r="X27" s="94">
        <f>IFERROR(IF(W27/V27&gt;100%,100%,W27/V27),0)</f>
        <v>0.95</v>
      </c>
      <c r="Y27" s="21" t="s">
        <v>212</v>
      </c>
      <c r="Z27" s="21" t="s">
        <v>213</v>
      </c>
      <c r="AA27" s="93">
        <f>L27</f>
        <v>1</v>
      </c>
      <c r="AB27" s="99">
        <v>1</v>
      </c>
      <c r="AC27" s="107">
        <f>IFERROR(IF(AB27/AA27&gt;100%,100%,AB27/AA27),0)</f>
        <v>1</v>
      </c>
      <c r="AD27" s="21" t="s">
        <v>214</v>
      </c>
      <c r="AE27" s="21" t="s">
        <v>215</v>
      </c>
      <c r="AF27" s="93">
        <f t="shared" si="0"/>
        <v>1</v>
      </c>
      <c r="AG27" s="99"/>
      <c r="AH27" s="94">
        <f>IFERROR(IF(AG27/AF27&gt;100%,100%,AG27/AF27),0)</f>
        <v>0</v>
      </c>
      <c r="AI27" s="21"/>
      <c r="AJ27" s="21"/>
      <c r="AK27" s="93">
        <f t="shared" si="1"/>
        <v>1</v>
      </c>
      <c r="AL27" s="99"/>
      <c r="AM27" s="94">
        <f>IFERROR(IF(AL27/AK27&gt;100%,100%,AL27/AK27),0)</f>
        <v>0</v>
      </c>
      <c r="AN27" s="21"/>
      <c r="AO27" s="21"/>
      <c r="AP27" s="97">
        <f>O27</f>
        <v>1</v>
      </c>
      <c r="AQ27" s="98">
        <f>IFERROR(AVERAGE(W27,AB27,AG27,AL27)*0.5,0)</f>
        <v>0.48749999999999999</v>
      </c>
      <c r="AR27" s="94">
        <f>IFERROR(IF(AQ27/AP27&gt;100%,100%,AQ27/AP27),0)</f>
        <v>0.48749999999999999</v>
      </c>
      <c r="AS27" s="21" t="s">
        <v>216</v>
      </c>
    </row>
    <row r="28" spans="1:47" s="5" customFormat="1" ht="15.75">
      <c r="A28" s="10"/>
      <c r="B28" s="10"/>
      <c r="C28" s="10"/>
      <c r="D28" s="13" t="s">
        <v>217</v>
      </c>
      <c r="E28" s="10"/>
      <c r="F28" s="10"/>
      <c r="G28" s="10"/>
      <c r="H28" s="10"/>
      <c r="I28" s="10"/>
      <c r="J28" s="10"/>
      <c r="K28" s="15"/>
      <c r="L28" s="15"/>
      <c r="M28" s="15"/>
      <c r="N28" s="15"/>
      <c r="O28" s="15"/>
      <c r="P28" s="10"/>
      <c r="Q28" s="10"/>
      <c r="R28" s="10"/>
      <c r="S28" s="10"/>
      <c r="T28" s="10"/>
      <c r="U28" s="10"/>
      <c r="V28" s="15"/>
      <c r="W28" s="15"/>
      <c r="X28" s="96">
        <f>AVERAGE(X16,X18,X19,X20,X21,X22,X23,X24,X25,X27)*80%</f>
        <v>0.79599999999999993</v>
      </c>
      <c r="Y28" s="15"/>
      <c r="Z28" s="15"/>
      <c r="AA28" s="16"/>
      <c r="AB28" s="16"/>
      <c r="AC28" s="96">
        <f>AVERAGE(AC15,AC16,AC17,AC18,AC19,AC20,AC21,AC22,AC23,AC24,AC25,AC26,AC27)*80%</f>
        <v>0.7712820512820513</v>
      </c>
      <c r="AD28" s="15"/>
      <c r="AE28" s="15"/>
      <c r="AF28" s="16"/>
      <c r="AG28" s="16"/>
      <c r="AH28" s="96">
        <f>AVERAGE(AH15,AH16,AH17,AH18,AH19,AH20,AH21,AH22,AH23,AH24,AH25,AH27)*80%</f>
        <v>0</v>
      </c>
      <c r="AI28" s="15"/>
      <c r="AJ28" s="15"/>
      <c r="AK28" s="16"/>
      <c r="AL28" s="16"/>
      <c r="AM28" s="96">
        <f>AVERAGE(AM14,AM15,AM17,AM18,AM19,AM20,AM21,AM22,AM23,AM24,AM25,AM26,AM27)*80%</f>
        <v>0</v>
      </c>
      <c r="AN28" s="10"/>
      <c r="AO28" s="10"/>
      <c r="AP28" s="110"/>
      <c r="AQ28" s="16"/>
      <c r="AR28" s="96">
        <f>AVERAGE(AR15:AR27)*80%</f>
        <v>0.42138461538461541</v>
      </c>
      <c r="AS28" s="10"/>
    </row>
    <row r="29" spans="1:47" s="5" customFormat="1" ht="409.6">
      <c r="A29" s="41">
        <v>3</v>
      </c>
      <c r="B29" s="28" t="s">
        <v>61</v>
      </c>
      <c r="C29" s="41" t="s">
        <v>218</v>
      </c>
      <c r="D29" s="27" t="s">
        <v>219</v>
      </c>
      <c r="E29" s="27" t="s">
        <v>220</v>
      </c>
      <c r="F29" s="27" t="s">
        <v>221</v>
      </c>
      <c r="G29" s="27" t="s">
        <v>222</v>
      </c>
      <c r="H29" s="27" t="s">
        <v>223</v>
      </c>
      <c r="I29" s="28" t="s">
        <v>123</v>
      </c>
      <c r="J29" s="29" t="s">
        <v>224</v>
      </c>
      <c r="K29" s="30" t="s">
        <v>70</v>
      </c>
      <c r="L29" s="30">
        <v>0.8</v>
      </c>
      <c r="M29" s="30" t="s">
        <v>70</v>
      </c>
      <c r="N29" s="30">
        <v>0.8</v>
      </c>
      <c r="O29" s="30">
        <v>0.8</v>
      </c>
      <c r="P29" s="27" t="s">
        <v>71</v>
      </c>
      <c r="Q29" s="27" t="s">
        <v>225</v>
      </c>
      <c r="R29" s="27" t="s">
        <v>112</v>
      </c>
      <c r="S29" s="27" t="s">
        <v>226</v>
      </c>
      <c r="T29" s="27" t="s">
        <v>227</v>
      </c>
      <c r="U29" s="27" t="s">
        <v>228</v>
      </c>
      <c r="V29" s="111" t="str">
        <f>K29</f>
        <v>No programada</v>
      </c>
      <c r="W29" s="80">
        <v>0</v>
      </c>
      <c r="X29" s="81">
        <f>IFERROR(IF(W29/V29&gt;100%,100%,W29/V29),0)</f>
        <v>0</v>
      </c>
      <c r="Y29" s="89" t="s">
        <v>77</v>
      </c>
      <c r="Z29" s="89" t="s">
        <v>77</v>
      </c>
      <c r="AA29" s="79">
        <f>L29</f>
        <v>0.8</v>
      </c>
      <c r="AB29" s="80">
        <v>0.77</v>
      </c>
      <c r="AC29" s="106">
        <f>IFERROR(IF(AB29/AA29&gt;100%,100%,AB29/AA29),0)</f>
        <v>0.96250000000000002</v>
      </c>
      <c r="AD29" s="27" t="s">
        <v>229</v>
      </c>
      <c r="AE29" s="27" t="s">
        <v>230</v>
      </c>
      <c r="AF29" s="88" t="str">
        <f t="shared" si="0"/>
        <v>No programada</v>
      </c>
      <c r="AG29" s="80">
        <v>0</v>
      </c>
      <c r="AH29" s="81">
        <f>IFERROR(IF(AG29/AF29&gt;100%,100%,AG29/AF29),0)</f>
        <v>0</v>
      </c>
      <c r="AI29" s="27" t="s">
        <v>77</v>
      </c>
      <c r="AJ29" s="27" t="s">
        <v>77</v>
      </c>
      <c r="AK29" s="79">
        <f t="shared" si="1"/>
        <v>0.8</v>
      </c>
      <c r="AL29" s="91"/>
      <c r="AM29" s="81">
        <f>IFERROR(IF(AL29/AK29&gt;100%,100%,AL29/AK29),0)</f>
        <v>0</v>
      </c>
      <c r="AN29" s="27"/>
      <c r="AO29" s="27"/>
      <c r="AP29" s="88">
        <f>O29</f>
        <v>0.8</v>
      </c>
      <c r="AQ29" s="80">
        <f>IFERROR(AVERAGE(AB29,AL29)*0.5,0)</f>
        <v>0.38500000000000001</v>
      </c>
      <c r="AR29" s="81">
        <f>IFERROR(IF(AQ29/AP29&gt;100%,100%,AQ29/AP29),0)</f>
        <v>0.48125000000000001</v>
      </c>
      <c r="AS29" s="27" t="s">
        <v>231</v>
      </c>
    </row>
    <row r="30" spans="1:47" s="5" customFormat="1" ht="133.5">
      <c r="A30" s="41">
        <v>3</v>
      </c>
      <c r="B30" s="28" t="s">
        <v>61</v>
      </c>
      <c r="C30" s="41" t="s">
        <v>232</v>
      </c>
      <c r="D30" s="27" t="s">
        <v>233</v>
      </c>
      <c r="E30" s="27" t="s">
        <v>220</v>
      </c>
      <c r="F30" s="27" t="s">
        <v>234</v>
      </c>
      <c r="G30" s="27" t="s">
        <v>235</v>
      </c>
      <c r="H30" s="27" t="s">
        <v>236</v>
      </c>
      <c r="I30" s="28" t="s">
        <v>68</v>
      </c>
      <c r="J30" s="28" t="s">
        <v>234</v>
      </c>
      <c r="K30" s="33">
        <v>0.27</v>
      </c>
      <c r="L30" s="33">
        <v>0.13</v>
      </c>
      <c r="M30" s="33">
        <v>0.53</v>
      </c>
      <c r="N30" s="33">
        <v>7.0000000000000007E-2</v>
      </c>
      <c r="O30" s="30">
        <f>SUM(K30:N30)</f>
        <v>1</v>
      </c>
      <c r="P30" s="27" t="s">
        <v>71</v>
      </c>
      <c r="Q30" s="27" t="s">
        <v>72</v>
      </c>
      <c r="R30" s="27" t="s">
        <v>73</v>
      </c>
      <c r="S30" s="27" t="s">
        <v>237</v>
      </c>
      <c r="T30" s="27" t="s">
        <v>238</v>
      </c>
      <c r="U30" s="27" t="s">
        <v>239</v>
      </c>
      <c r="V30" s="79">
        <f>K30</f>
        <v>0.27</v>
      </c>
      <c r="W30" s="80">
        <v>0.13333333333333333</v>
      </c>
      <c r="X30" s="81">
        <f>IFERROR(IF(W30/V30&gt;100%,100%,W30/V30),0)</f>
        <v>0.49382716049382713</v>
      </c>
      <c r="Y30" s="27" t="s">
        <v>240</v>
      </c>
      <c r="Z30" s="27" t="s">
        <v>241</v>
      </c>
      <c r="AA30" s="79">
        <f>L30</f>
        <v>0.13</v>
      </c>
      <c r="AB30" s="79">
        <v>0</v>
      </c>
      <c r="AC30" s="106">
        <f>IFERROR(IF(AB30/AA30&gt;100%,100%,AB30/AA30),0)</f>
        <v>0</v>
      </c>
      <c r="AD30" s="112" t="s">
        <v>242</v>
      </c>
      <c r="AE30" s="27" t="s">
        <v>243</v>
      </c>
      <c r="AF30" s="79">
        <f t="shared" si="0"/>
        <v>0.53</v>
      </c>
      <c r="AG30" s="91"/>
      <c r="AH30" s="81">
        <f>IFERROR(IF(AG30/AF30&gt;100%,100%,AG30/AF30),0)</f>
        <v>0</v>
      </c>
      <c r="AI30" s="27"/>
      <c r="AJ30" s="27"/>
      <c r="AK30" s="79">
        <f t="shared" si="1"/>
        <v>7.0000000000000007E-2</v>
      </c>
      <c r="AL30" s="91"/>
      <c r="AM30" s="81">
        <f>IFERROR(IF(AL30/AK30&gt;100%,100%,AL30/AK30),0)</f>
        <v>0</v>
      </c>
      <c r="AN30" s="27"/>
      <c r="AO30" s="27"/>
      <c r="AP30" s="88">
        <f>O30</f>
        <v>1</v>
      </c>
      <c r="AQ30" s="80">
        <f>IFERROR(SUM(W30,AB30,AG30,AL30),0)</f>
        <v>0.13333333333333333</v>
      </c>
      <c r="AR30" s="81">
        <f>IFERROR(IF(AQ30/AP30&gt;100%,100%,AQ30/AP30),0)</f>
        <v>0.13333333333333333</v>
      </c>
      <c r="AS30" s="27" t="s">
        <v>244</v>
      </c>
      <c r="AU30" s="102"/>
    </row>
    <row r="31" spans="1:47" s="5" customFormat="1" ht="150">
      <c r="A31" s="41">
        <v>3</v>
      </c>
      <c r="B31" s="28" t="s">
        <v>61</v>
      </c>
      <c r="C31" s="41" t="s">
        <v>245</v>
      </c>
      <c r="D31" s="27" t="s">
        <v>246</v>
      </c>
      <c r="E31" s="27" t="s">
        <v>220</v>
      </c>
      <c r="F31" s="27" t="s">
        <v>247</v>
      </c>
      <c r="G31" s="27" t="s">
        <v>248</v>
      </c>
      <c r="H31" s="27" t="s">
        <v>83</v>
      </c>
      <c r="I31" s="28" t="s">
        <v>68</v>
      </c>
      <c r="J31" s="28" t="s">
        <v>247</v>
      </c>
      <c r="K31" s="67">
        <v>0</v>
      </c>
      <c r="L31" s="67">
        <v>1</v>
      </c>
      <c r="M31" s="67">
        <v>0</v>
      </c>
      <c r="N31" s="67">
        <v>1</v>
      </c>
      <c r="O31" s="67">
        <v>2</v>
      </c>
      <c r="P31" s="27" t="s">
        <v>71</v>
      </c>
      <c r="Q31" s="27" t="s">
        <v>72</v>
      </c>
      <c r="R31" s="27" t="s">
        <v>73</v>
      </c>
      <c r="S31" s="27" t="s">
        <v>249</v>
      </c>
      <c r="T31" s="27" t="s">
        <v>249</v>
      </c>
      <c r="U31" s="27" t="s">
        <v>250</v>
      </c>
      <c r="V31" s="88">
        <f>K31</f>
        <v>0</v>
      </c>
      <c r="W31" s="92">
        <v>0</v>
      </c>
      <c r="X31" s="81">
        <f>IFERROR(IF(W31/V31&gt;100%,100%,W31/V31),0)</f>
        <v>0</v>
      </c>
      <c r="Y31" s="89" t="s">
        <v>77</v>
      </c>
      <c r="Z31" s="89" t="s">
        <v>77</v>
      </c>
      <c r="AA31" s="88">
        <f>L31</f>
        <v>1</v>
      </c>
      <c r="AB31" s="92">
        <v>1</v>
      </c>
      <c r="AC31" s="106">
        <f>IFERROR(IF(AB31/AA31&gt;100%,100%,AB31/AA31),0)</f>
        <v>1</v>
      </c>
      <c r="AD31" s="27" t="s">
        <v>251</v>
      </c>
      <c r="AE31" s="27" t="s">
        <v>252</v>
      </c>
      <c r="AF31" s="88">
        <f t="shared" si="0"/>
        <v>0</v>
      </c>
      <c r="AG31" s="92">
        <v>0</v>
      </c>
      <c r="AH31" s="81">
        <f>IFERROR(IF(AG31/AF31&gt;100%,100%,AG31/AF31),0)</f>
        <v>0</v>
      </c>
      <c r="AI31" s="27" t="s">
        <v>77</v>
      </c>
      <c r="AJ31" s="27" t="s">
        <v>77</v>
      </c>
      <c r="AK31" s="88">
        <f t="shared" si="1"/>
        <v>1</v>
      </c>
      <c r="AL31" s="91"/>
      <c r="AM31" s="81">
        <f>IFERROR(IF(AL31/AK31&gt;100%,100%,AL31/AK31),0)</f>
        <v>0</v>
      </c>
      <c r="AN31" s="27"/>
      <c r="AO31" s="27"/>
      <c r="AP31" s="88">
        <f>O31</f>
        <v>2</v>
      </c>
      <c r="AQ31" s="92">
        <f>IFERROR(SUM(W31,AB31,AG31,AL31),0)</f>
        <v>1</v>
      </c>
      <c r="AR31" s="81">
        <f>IFERROR(IF(AQ31/AP31&gt;100%,100%,AQ31/AP31),0)</f>
        <v>0.5</v>
      </c>
      <c r="AS31" s="27" t="s">
        <v>129</v>
      </c>
    </row>
    <row r="32" spans="1:47" s="32" customFormat="1" ht="166.5">
      <c r="A32" s="41">
        <v>3</v>
      </c>
      <c r="B32" s="28" t="s">
        <v>61</v>
      </c>
      <c r="C32" s="41" t="s">
        <v>253</v>
      </c>
      <c r="D32" s="27" t="s">
        <v>254</v>
      </c>
      <c r="E32" s="27" t="s">
        <v>220</v>
      </c>
      <c r="F32" s="27" t="s">
        <v>255</v>
      </c>
      <c r="G32" s="27" t="s">
        <v>256</v>
      </c>
      <c r="H32" s="27" t="s">
        <v>257</v>
      </c>
      <c r="I32" s="28" t="s">
        <v>68</v>
      </c>
      <c r="J32" s="28" t="s">
        <v>255</v>
      </c>
      <c r="K32" s="33">
        <v>1</v>
      </c>
      <c r="L32" s="33">
        <v>0</v>
      </c>
      <c r="M32" s="33">
        <v>0</v>
      </c>
      <c r="N32" s="33">
        <v>0</v>
      </c>
      <c r="O32" s="33">
        <v>1</v>
      </c>
      <c r="P32" s="27" t="s">
        <v>71</v>
      </c>
      <c r="Q32" s="27" t="s">
        <v>258</v>
      </c>
      <c r="R32" s="27" t="s">
        <v>112</v>
      </c>
      <c r="S32" s="27" t="s">
        <v>259</v>
      </c>
      <c r="T32" s="27" t="s">
        <v>260</v>
      </c>
      <c r="U32" s="27" t="s">
        <v>261</v>
      </c>
      <c r="V32" s="111">
        <f>K32</f>
        <v>1</v>
      </c>
      <c r="W32" s="80">
        <f>1</f>
        <v>1</v>
      </c>
      <c r="X32" s="81">
        <f>IFERROR(IF(W32/V32&gt;100%,100%,W32/V32),0)</f>
        <v>1</v>
      </c>
      <c r="Y32" s="90" t="s">
        <v>262</v>
      </c>
      <c r="Z32" s="90" t="s">
        <v>263</v>
      </c>
      <c r="AA32" s="79">
        <f>L32</f>
        <v>0</v>
      </c>
      <c r="AB32" s="80">
        <v>0</v>
      </c>
      <c r="AC32" s="106">
        <f>IFERROR(IF(AB32/AA32&gt;100%,100%,AB32/AA32),0)</f>
        <v>0</v>
      </c>
      <c r="AD32" s="27" t="s">
        <v>77</v>
      </c>
      <c r="AE32" s="27" t="s">
        <v>77</v>
      </c>
      <c r="AF32" s="79">
        <f t="shared" si="0"/>
        <v>0</v>
      </c>
      <c r="AG32" s="80">
        <v>0</v>
      </c>
      <c r="AH32" s="81">
        <f>IFERROR(IF(AG32/AF32&gt;100%,100%,AG32/AF32),0)</f>
        <v>0</v>
      </c>
      <c r="AI32" s="27" t="s">
        <v>77</v>
      </c>
      <c r="AJ32" s="27" t="s">
        <v>77</v>
      </c>
      <c r="AK32" s="79">
        <f t="shared" si="1"/>
        <v>0</v>
      </c>
      <c r="AL32" s="92">
        <v>0</v>
      </c>
      <c r="AM32" s="81">
        <f>IFERROR(IF(AL32/AK32&gt;100%,100%,AL32/AK32),0)</f>
        <v>0</v>
      </c>
      <c r="AN32" s="27" t="s">
        <v>77</v>
      </c>
      <c r="AO32" s="27" t="s">
        <v>77</v>
      </c>
      <c r="AP32" s="79">
        <f>O32</f>
        <v>1</v>
      </c>
      <c r="AQ32" s="80">
        <f>IFERROR(SUM(W32,AB32,AG32,AL32),0)</f>
        <v>1</v>
      </c>
      <c r="AR32" s="81">
        <f>IFERROR(IF(AQ32/AP32&gt;100%,100%,AQ32/AP32),0)</f>
        <v>1</v>
      </c>
      <c r="AS32" s="27" t="s">
        <v>264</v>
      </c>
    </row>
    <row r="33" spans="1:45" s="32" customFormat="1" ht="133.5">
      <c r="A33" s="41"/>
      <c r="B33" s="28" t="s">
        <v>61</v>
      </c>
      <c r="C33" s="41" t="s">
        <v>265</v>
      </c>
      <c r="D33" s="27" t="s">
        <v>266</v>
      </c>
      <c r="E33" s="27" t="s">
        <v>220</v>
      </c>
      <c r="F33" s="27" t="s">
        <v>267</v>
      </c>
      <c r="G33" s="27" t="s">
        <v>268</v>
      </c>
      <c r="H33" s="27" t="s">
        <v>269</v>
      </c>
      <c r="I33" s="28" t="s">
        <v>123</v>
      </c>
      <c r="J33" s="28" t="s">
        <v>270</v>
      </c>
      <c r="K33" s="33">
        <v>1</v>
      </c>
      <c r="L33" s="33">
        <v>1</v>
      </c>
      <c r="M33" s="33">
        <v>1</v>
      </c>
      <c r="N33" s="33">
        <v>1</v>
      </c>
      <c r="O33" s="33">
        <v>1</v>
      </c>
      <c r="P33" s="27" t="s">
        <v>271</v>
      </c>
      <c r="Q33" s="27" t="s">
        <v>258</v>
      </c>
      <c r="R33" s="27" t="s">
        <v>112</v>
      </c>
      <c r="S33" s="27" t="s">
        <v>259</v>
      </c>
      <c r="T33" s="27" t="s">
        <v>260</v>
      </c>
      <c r="U33" s="27" t="s">
        <v>261</v>
      </c>
      <c r="V33" s="111">
        <f>K33</f>
        <v>1</v>
      </c>
      <c r="W33" s="80">
        <f>(0+1+1)/(0+1+1)</f>
        <v>1</v>
      </c>
      <c r="X33" s="81">
        <f>IFERROR(IF(W33/V33&gt;100%,100%,W33/V33),0)</f>
        <v>1</v>
      </c>
      <c r="Y33" s="90" t="s">
        <v>272</v>
      </c>
      <c r="Z33" s="90" t="s">
        <v>263</v>
      </c>
      <c r="AA33" s="79">
        <f>L33</f>
        <v>1</v>
      </c>
      <c r="AB33" s="80">
        <f>2/2</f>
        <v>1</v>
      </c>
      <c r="AC33" s="106">
        <f>IFERROR(IF(AB33/AA33&gt;100%,100%,AB33/AA33),0)</f>
        <v>1</v>
      </c>
      <c r="AD33" s="27" t="s">
        <v>273</v>
      </c>
      <c r="AE33" s="27" t="s">
        <v>274</v>
      </c>
      <c r="AF33" s="79">
        <f t="shared" si="0"/>
        <v>1</v>
      </c>
      <c r="AG33" s="91"/>
      <c r="AH33" s="81">
        <f>IFERROR(IF(AG33/AF33&gt;100%,100%,AG33/AF33),0)</f>
        <v>0</v>
      </c>
      <c r="AI33" s="27"/>
      <c r="AJ33" s="27"/>
      <c r="AK33" s="79">
        <f t="shared" si="1"/>
        <v>1</v>
      </c>
      <c r="AL33" s="91"/>
      <c r="AM33" s="81">
        <f>IFERROR(IF(AL33/AK33&gt;100%,100%,AL33/AK33),0)</f>
        <v>0</v>
      </c>
      <c r="AN33" s="27"/>
      <c r="AO33" s="27"/>
      <c r="AP33" s="79">
        <f>O33</f>
        <v>1</v>
      </c>
      <c r="AQ33" s="80">
        <f>IFERROR(AVERAGE(W33,AB33,AG33,AL33)*0.5,0)</f>
        <v>0.5</v>
      </c>
      <c r="AR33" s="81">
        <f>IFERROR(IF(AQ33/AP33&gt;100%,100%,AQ33/AP33),0)</f>
        <v>0.5</v>
      </c>
      <c r="AS33" s="27" t="s">
        <v>129</v>
      </c>
    </row>
    <row r="34" spans="1:45" s="32" customFormat="1" ht="182.25">
      <c r="A34" s="41">
        <v>3</v>
      </c>
      <c r="B34" s="28" t="s">
        <v>61</v>
      </c>
      <c r="C34" s="41" t="s">
        <v>275</v>
      </c>
      <c r="D34" s="27" t="s">
        <v>276</v>
      </c>
      <c r="E34" s="27" t="s">
        <v>220</v>
      </c>
      <c r="F34" s="27" t="s">
        <v>277</v>
      </c>
      <c r="G34" s="27" t="s">
        <v>278</v>
      </c>
      <c r="H34" s="27" t="s">
        <v>225</v>
      </c>
      <c r="I34" s="28" t="s">
        <v>68</v>
      </c>
      <c r="J34" s="28" t="s">
        <v>277</v>
      </c>
      <c r="K34" s="33">
        <v>0</v>
      </c>
      <c r="L34" s="33">
        <v>1</v>
      </c>
      <c r="M34" s="33">
        <v>0</v>
      </c>
      <c r="N34" s="33">
        <v>0</v>
      </c>
      <c r="O34" s="33">
        <v>1</v>
      </c>
      <c r="P34" s="27" t="s">
        <v>71</v>
      </c>
      <c r="Q34" s="27" t="s">
        <v>279</v>
      </c>
      <c r="R34" s="27"/>
      <c r="S34" s="27" t="s">
        <v>277</v>
      </c>
      <c r="T34" s="27" t="s">
        <v>280</v>
      </c>
      <c r="U34" s="27" t="s">
        <v>281</v>
      </c>
      <c r="V34" s="88">
        <f>K34</f>
        <v>0</v>
      </c>
      <c r="W34" s="92">
        <v>0</v>
      </c>
      <c r="X34" s="81">
        <f>IFERROR(IF(W34/V34&gt;100%,100%,W34/V34),0)</f>
        <v>0</v>
      </c>
      <c r="Y34" s="89" t="s">
        <v>77</v>
      </c>
      <c r="Z34" s="89" t="s">
        <v>77</v>
      </c>
      <c r="AA34" s="88">
        <f>L34</f>
        <v>1</v>
      </c>
      <c r="AB34" s="91">
        <f>3/3</f>
        <v>1</v>
      </c>
      <c r="AC34" s="106">
        <f>IFERROR(IF(AB34/AA34&gt;100%,100%,AB34/AA34),0)</f>
        <v>1</v>
      </c>
      <c r="AD34" s="27" t="s">
        <v>282</v>
      </c>
      <c r="AE34" s="27" t="s">
        <v>283</v>
      </c>
      <c r="AF34" s="88">
        <f t="shared" si="0"/>
        <v>0</v>
      </c>
      <c r="AG34" s="92">
        <v>0</v>
      </c>
      <c r="AH34" s="81">
        <f>IFERROR(IF(AG34/AF34&gt;100%,100%,AG34/AF34),0)</f>
        <v>0</v>
      </c>
      <c r="AI34" s="27" t="s">
        <v>77</v>
      </c>
      <c r="AJ34" s="27" t="s">
        <v>77</v>
      </c>
      <c r="AK34" s="88">
        <f t="shared" si="1"/>
        <v>0</v>
      </c>
      <c r="AL34" s="92">
        <v>0</v>
      </c>
      <c r="AM34" s="81">
        <f>IFERROR(IF(AL34/AK34&gt;100%,100%,AL34/AK34),0)</f>
        <v>0</v>
      </c>
      <c r="AN34" s="27" t="s">
        <v>77</v>
      </c>
      <c r="AO34" s="27" t="s">
        <v>77</v>
      </c>
      <c r="AP34" s="88">
        <f>O34</f>
        <v>1</v>
      </c>
      <c r="AQ34" s="92">
        <f>IFERROR(SUM(W34,AB34,AG34,AL34),0)</f>
        <v>1</v>
      </c>
      <c r="AR34" s="81">
        <f>IFERROR(IF(AQ34/AP34&gt;100%,100%,AQ34/AP34),0)</f>
        <v>1</v>
      </c>
      <c r="AS34" s="27" t="s">
        <v>264</v>
      </c>
    </row>
    <row r="35" spans="1:45" s="32" customFormat="1" ht="150">
      <c r="A35" s="41">
        <v>3</v>
      </c>
      <c r="B35" s="28" t="s">
        <v>61</v>
      </c>
      <c r="C35" s="41" t="s">
        <v>284</v>
      </c>
      <c r="D35" s="27" t="s">
        <v>285</v>
      </c>
      <c r="E35" s="27" t="s">
        <v>220</v>
      </c>
      <c r="F35" s="27" t="s">
        <v>286</v>
      </c>
      <c r="G35" s="27" t="s">
        <v>287</v>
      </c>
      <c r="H35" s="27" t="s">
        <v>225</v>
      </c>
      <c r="I35" s="28" t="s">
        <v>68</v>
      </c>
      <c r="J35" s="28" t="s">
        <v>286</v>
      </c>
      <c r="K35" s="34">
        <v>0</v>
      </c>
      <c r="L35" s="34">
        <v>0</v>
      </c>
      <c r="M35" s="34">
        <v>0</v>
      </c>
      <c r="N35" s="34">
        <v>1</v>
      </c>
      <c r="O35" s="34">
        <v>1</v>
      </c>
      <c r="P35" s="27" t="s">
        <v>71</v>
      </c>
      <c r="Q35" s="27" t="s">
        <v>279</v>
      </c>
      <c r="R35" s="27"/>
      <c r="S35" s="27" t="s">
        <v>288</v>
      </c>
      <c r="T35" s="27" t="s">
        <v>289</v>
      </c>
      <c r="U35" s="27" t="s">
        <v>281</v>
      </c>
      <c r="V35" s="88">
        <f>K35</f>
        <v>0</v>
      </c>
      <c r="W35" s="92">
        <v>0</v>
      </c>
      <c r="X35" s="81">
        <f>IFERROR(IF(W35/V35&gt;100%,100%,W35/V35),0)</f>
        <v>0</v>
      </c>
      <c r="Y35" s="89" t="s">
        <v>77</v>
      </c>
      <c r="Z35" s="89" t="s">
        <v>77</v>
      </c>
      <c r="AA35" s="88">
        <f>L35</f>
        <v>0</v>
      </c>
      <c r="AB35" s="92">
        <v>0</v>
      </c>
      <c r="AC35" s="106">
        <f>IFERROR(IF(AB35/AA35&gt;100%,100%,AB35/AA35),0)</f>
        <v>0</v>
      </c>
      <c r="AD35" s="27" t="s">
        <v>77</v>
      </c>
      <c r="AE35" s="27" t="s">
        <v>77</v>
      </c>
      <c r="AF35" s="88">
        <f t="shared" si="0"/>
        <v>0</v>
      </c>
      <c r="AG35" s="92">
        <v>0</v>
      </c>
      <c r="AH35" s="81">
        <f>IFERROR(IF(AG35/AF35&gt;100%,100%,AG35/AF35),0)</f>
        <v>0</v>
      </c>
      <c r="AI35" s="27" t="s">
        <v>77</v>
      </c>
      <c r="AJ35" s="27" t="s">
        <v>77</v>
      </c>
      <c r="AK35" s="88">
        <f t="shared" si="1"/>
        <v>1</v>
      </c>
      <c r="AL35" s="91"/>
      <c r="AM35" s="81">
        <f>IFERROR(IF(AL35/AK35&gt;100%,100%,AL35/AK35),0)</f>
        <v>0</v>
      </c>
      <c r="AN35" s="27"/>
      <c r="AO35" s="27"/>
      <c r="AP35" s="88">
        <f>O35</f>
        <v>1</v>
      </c>
      <c r="AQ35" s="92">
        <f>IFERROR(SUM(W35,AB35,AG35,AL35),0)</f>
        <v>0</v>
      </c>
      <c r="AR35" s="81">
        <f>IFERROR(IF(AQ35/AP35&gt;100%,100%,AQ35/AP35),0)</f>
        <v>0</v>
      </c>
      <c r="AS35" s="27" t="s">
        <v>78</v>
      </c>
    </row>
    <row r="36" spans="1:45" s="5" customFormat="1" ht="17.25">
      <c r="A36" s="10"/>
      <c r="B36" s="10"/>
      <c r="C36" s="10"/>
      <c r="D36" s="11" t="s">
        <v>290</v>
      </c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2"/>
      <c r="P36" s="11"/>
      <c r="Q36" s="11"/>
      <c r="R36" s="11"/>
      <c r="S36" s="10"/>
      <c r="T36" s="10"/>
      <c r="U36" s="10"/>
      <c r="V36" s="82"/>
      <c r="W36" s="82"/>
      <c r="X36" s="83">
        <f>AVERAGE(X30,X32,X33)*20%</f>
        <v>0.16625514403292183</v>
      </c>
      <c r="Y36" s="84"/>
      <c r="Z36" s="84"/>
      <c r="AA36" s="17"/>
      <c r="AB36" s="17"/>
      <c r="AC36" s="108">
        <f>AVERAGE(AC29,AC30,AC31,AC33,AC34)*20%</f>
        <v>0.1585</v>
      </c>
      <c r="AD36" s="10"/>
      <c r="AE36" s="10"/>
      <c r="AF36" s="17"/>
      <c r="AG36" s="17"/>
      <c r="AH36" s="108">
        <f>AVERAGE(AH30,AH33)*20%</f>
        <v>0</v>
      </c>
      <c r="AI36" s="10"/>
      <c r="AJ36" s="10"/>
      <c r="AK36" s="17"/>
      <c r="AL36" s="17"/>
      <c r="AM36" s="108">
        <f>AVERAGE(AM29,AM30,AM31,AM33,AM35)*20%</f>
        <v>0</v>
      </c>
      <c r="AN36" s="10"/>
      <c r="AO36" s="10"/>
      <c r="AP36" s="17"/>
      <c r="AQ36" s="17"/>
      <c r="AR36" s="83">
        <f>AVERAGE(AR29,AR30,AR31,AR32,AR33,AR34)*20%</f>
        <v>0.12048611111111113</v>
      </c>
      <c r="AS36" s="10"/>
    </row>
    <row r="37" spans="1:45" s="9" customFormat="1" ht="20.25">
      <c r="A37" s="6"/>
      <c r="B37" s="6"/>
      <c r="C37" s="6"/>
      <c r="D37" s="7" t="s">
        <v>291</v>
      </c>
      <c r="E37" s="6"/>
      <c r="F37" s="6"/>
      <c r="G37" s="6"/>
      <c r="H37" s="6"/>
      <c r="I37" s="6"/>
      <c r="J37" s="6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85"/>
      <c r="W37" s="85"/>
      <c r="X37" s="86">
        <f>X28+X36</f>
        <v>0.96225514403292178</v>
      </c>
      <c r="Y37" s="87"/>
      <c r="Z37" s="87"/>
      <c r="AA37" s="18"/>
      <c r="AB37" s="18"/>
      <c r="AC37" s="109">
        <f>AC28+AC36</f>
        <v>0.92978205128205127</v>
      </c>
      <c r="AD37" s="6"/>
      <c r="AE37" s="6"/>
      <c r="AF37" s="18"/>
      <c r="AG37" s="18"/>
      <c r="AH37" s="109">
        <f>AH28+AH36</f>
        <v>0</v>
      </c>
      <c r="AI37" s="6"/>
      <c r="AJ37" s="6"/>
      <c r="AK37" s="18"/>
      <c r="AL37" s="18"/>
      <c r="AM37" s="109">
        <f>AM28+AM36</f>
        <v>0</v>
      </c>
      <c r="AN37" s="6"/>
      <c r="AO37" s="6"/>
      <c r="AP37" s="18"/>
      <c r="AQ37" s="18"/>
      <c r="AR37" s="109">
        <f>AR28+AR36</f>
        <v>0.54187072649572654</v>
      </c>
      <c r="AS37" s="6"/>
    </row>
  </sheetData>
  <mergeCells count="22">
    <mergeCell ref="V11:Z12"/>
    <mergeCell ref="AA11:AE12"/>
    <mergeCell ref="AF11:AJ12"/>
    <mergeCell ref="AK11:AO12"/>
    <mergeCell ref="AP11:AS12"/>
    <mergeCell ref="A11:B12"/>
    <mergeCell ref="A1:J1"/>
    <mergeCell ref="K1:O1"/>
    <mergeCell ref="C11:E12"/>
    <mergeCell ref="F11:P12"/>
    <mergeCell ref="A2:J2"/>
    <mergeCell ref="A4:C9"/>
    <mergeCell ref="D4:D9"/>
    <mergeCell ref="S11:U12"/>
    <mergeCell ref="E4:J4"/>
    <mergeCell ref="G5:J5"/>
    <mergeCell ref="G6:J6"/>
    <mergeCell ref="G7:J7"/>
    <mergeCell ref="G8:J8"/>
    <mergeCell ref="Q11:Q13"/>
    <mergeCell ref="R11:R13"/>
    <mergeCell ref="G9:J9"/>
  </mergeCells>
  <dataValidations count="1">
    <dataValidation allowBlank="1" showInputMessage="1" showErrorMessage="1" error="Escriba un texto " promptTitle="Cualquier contenido" sqref="E13 E3:E10" xr:uid="{00000000-0002-0000-0100-000000000000}"/>
  </dataValidations>
  <pageMargins left="0.7" right="0.7" top="0.75" bottom="0.75" header="0.3" footer="0.3"/>
  <pageSetup paperSize="9" orientation="portrait" r:id="rId1"/>
  <ignoredErrors>
    <ignoredError sqref="C22:C24 C14:C17" numberStoredAsText="1"/>
    <ignoredError sqref="O3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Listas!$A$2:$A$4</xm:f>
          </x14:formula1>
          <xm:sqref>E1 E11:E12 E36:E1048576 E28</xm:sqref>
        </x14:dataValidation>
        <x14:dataValidation type="list" allowBlank="1" showInputMessage="1" showErrorMessage="1" error="Escriba un texto " promptTitle="Cualquier contenido" xr:uid="{00000000-0002-0000-0100-000004000000}">
          <x14:formula1>
            <xm:f>'https://gobiernobogota.sharepoint.com/Users/monicaposso/UGPP/CUENTA/Octubre2024/C:/Users/usuario/Downloads/[Plan de Gestión Institucional 2025 - Dirección de Contratación (1).xlsx]Listas'!#REF!</xm:f>
          </x14:formula1>
          <xm:sqref>E18:E24</xm:sqref>
        </x14:dataValidation>
        <x14:dataValidation type="list" allowBlank="1" showInputMessage="1" showErrorMessage="1" xr:uid="{00000000-0002-0000-0100-000003000000}">
          <x14:formula1>
            <xm:f>Listas!$F$1:$F$12</xm:f>
          </x14:formula1>
          <xm:sqref>R14:R27</xm:sqref>
        </x14:dataValidation>
        <x14:dataValidation type="list" allowBlank="1" showInputMessage="1" showErrorMessage="1" xr:uid="{7369B1B9-674E-4BA5-B64E-9DD30BD75BA6}">
          <x14:formula1>
            <xm:f>Listas!$D$1:$D$21</xm:f>
          </x14:formula1>
          <xm:sqref>Q14:Q27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B23" sqref="B23"/>
    </sheetView>
  </sheetViews>
  <sheetFormatPr defaultColWidth="11.42578125" defaultRowHeight="15"/>
  <cols>
    <col min="1" max="1" width="13.42578125" style="47" customWidth="1"/>
    <col min="2" max="2" width="98.42578125" style="47" customWidth="1"/>
    <col min="3" max="3" width="11.42578125" style="47"/>
    <col min="4" max="4" width="74.7109375" style="47" customWidth="1"/>
    <col min="5" max="16384" width="11.42578125" style="47"/>
  </cols>
  <sheetData>
    <row r="1" spans="2:4" ht="30">
      <c r="B1" s="46" t="s">
        <v>292</v>
      </c>
      <c r="D1" s="47" t="s">
        <v>293</v>
      </c>
    </row>
    <row r="2" spans="2:4">
      <c r="B2" s="46" t="s">
        <v>294</v>
      </c>
      <c r="D2" s="47" t="s">
        <v>295</v>
      </c>
    </row>
    <row r="3" spans="2:4" ht="45">
      <c r="B3" s="46" t="s">
        <v>209</v>
      </c>
      <c r="D3" s="47" t="s">
        <v>296</v>
      </c>
    </row>
    <row r="4" spans="2:4" ht="30">
      <c r="B4" s="46" t="s">
        <v>168</v>
      </c>
      <c r="D4" s="47" t="s">
        <v>297</v>
      </c>
    </row>
    <row r="5" spans="2:4" ht="30">
      <c r="B5" s="46" t="s">
        <v>111</v>
      </c>
      <c r="D5" s="47" t="s">
        <v>298</v>
      </c>
    </row>
    <row r="6" spans="2:4" ht="30">
      <c r="B6" s="46" t="s">
        <v>72</v>
      </c>
      <c r="D6" s="47" t="s">
        <v>299</v>
      </c>
    </row>
    <row r="7" spans="2:4" ht="45">
      <c r="B7" s="46" t="s">
        <v>258</v>
      </c>
      <c r="D7" s="47" t="s">
        <v>300</v>
      </c>
    </row>
    <row r="8" spans="2:4" ht="45">
      <c r="B8" s="46" t="s">
        <v>301</v>
      </c>
      <c r="D8" s="47" t="s">
        <v>302</v>
      </c>
    </row>
    <row r="9" spans="2:4" ht="30">
      <c r="B9" s="46" t="s">
        <v>303</v>
      </c>
      <c r="D9" s="47" t="s">
        <v>191</v>
      </c>
    </row>
    <row r="10" spans="2:4" ht="30">
      <c r="B10" s="46" t="s">
        <v>304</v>
      </c>
      <c r="D10" s="47" t="s">
        <v>305</v>
      </c>
    </row>
    <row r="11" spans="2:4" ht="30">
      <c r="B11" s="46" t="s">
        <v>190</v>
      </c>
      <c r="D11" s="47" t="s">
        <v>112</v>
      </c>
    </row>
    <row r="12" spans="2:4">
      <c r="B12" s="46" t="s">
        <v>279</v>
      </c>
      <c r="D12" s="47" t="s">
        <v>306</v>
      </c>
    </row>
    <row r="13" spans="2:4">
      <c r="B13" s="46" t="s">
        <v>307</v>
      </c>
    </row>
    <row r="14" spans="2:4">
      <c r="B14" s="46" t="s">
        <v>308</v>
      </c>
    </row>
    <row r="15" spans="2:4">
      <c r="B15" s="46" t="s">
        <v>309</v>
      </c>
    </row>
    <row r="16" spans="2:4">
      <c r="B16" s="46" t="s">
        <v>310</v>
      </c>
    </row>
    <row r="17" spans="2:2">
      <c r="B17" s="46" t="s">
        <v>311</v>
      </c>
    </row>
    <row r="18" spans="2:2">
      <c r="B18" s="46" t="s">
        <v>312</v>
      </c>
    </row>
    <row r="19" spans="2:2">
      <c r="B19" s="46" t="s">
        <v>313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topLeftCell="A11" workbookViewId="0">
      <selection activeCell="D32" sqref="D32"/>
    </sheetView>
  </sheetViews>
  <sheetFormatPr defaultColWidth="11.42578125" defaultRowHeight="15"/>
  <cols>
    <col min="1" max="1" width="34.42578125" bestFit="1" customWidth="1"/>
    <col min="4" max="4" width="96.28515625" customWidth="1"/>
    <col min="6" max="6" width="45.85546875" customWidth="1"/>
  </cols>
  <sheetData>
    <row r="1" spans="1:6" ht="30">
      <c r="A1" t="s">
        <v>58</v>
      </c>
      <c r="D1" s="46" t="s">
        <v>292</v>
      </c>
      <c r="F1" s="47" t="s">
        <v>293</v>
      </c>
    </row>
    <row r="2" spans="1:6" ht="30">
      <c r="A2" t="s">
        <v>64</v>
      </c>
      <c r="D2" s="46" t="s">
        <v>294</v>
      </c>
      <c r="F2" s="47" t="s">
        <v>295</v>
      </c>
    </row>
    <row r="3" spans="1:6" ht="75">
      <c r="A3" t="s">
        <v>314</v>
      </c>
      <c r="D3" s="46" t="s">
        <v>209</v>
      </c>
      <c r="F3" s="47" t="s">
        <v>296</v>
      </c>
    </row>
    <row r="4" spans="1:6" ht="60">
      <c r="A4" t="s">
        <v>220</v>
      </c>
      <c r="D4" s="46" t="s">
        <v>168</v>
      </c>
      <c r="F4" s="47" t="s">
        <v>297</v>
      </c>
    </row>
    <row r="5" spans="1:6" ht="45">
      <c r="D5" s="46" t="s">
        <v>111</v>
      </c>
      <c r="F5" s="47" t="s">
        <v>298</v>
      </c>
    </row>
    <row r="6" spans="1:6" ht="45">
      <c r="D6" s="46" t="s">
        <v>72</v>
      </c>
      <c r="F6" s="47" t="s">
        <v>299</v>
      </c>
    </row>
    <row r="7" spans="1:6" ht="60">
      <c r="D7" s="46" t="s">
        <v>258</v>
      </c>
      <c r="F7" s="47" t="s">
        <v>300</v>
      </c>
    </row>
    <row r="8" spans="1:6" ht="75">
      <c r="D8" s="46" t="s">
        <v>301</v>
      </c>
      <c r="F8" s="47" t="s">
        <v>302</v>
      </c>
    </row>
    <row r="9" spans="1:6" ht="45">
      <c r="D9" s="46" t="s">
        <v>303</v>
      </c>
      <c r="F9" s="47" t="s">
        <v>191</v>
      </c>
    </row>
    <row r="10" spans="1:6" ht="45">
      <c r="D10" s="46" t="s">
        <v>304</v>
      </c>
      <c r="F10" s="47" t="s">
        <v>305</v>
      </c>
    </row>
    <row r="11" spans="1:6" ht="45">
      <c r="D11" s="46" t="s">
        <v>190</v>
      </c>
      <c r="F11" s="47" t="s">
        <v>112</v>
      </c>
    </row>
    <row r="12" spans="1:6">
      <c r="D12" s="46" t="s">
        <v>279</v>
      </c>
      <c r="F12" s="47" t="s">
        <v>73</v>
      </c>
    </row>
    <row r="13" spans="1:6">
      <c r="D13" s="46" t="s">
        <v>307</v>
      </c>
    </row>
    <row r="14" spans="1:6">
      <c r="D14" s="46" t="s">
        <v>308</v>
      </c>
    </row>
    <row r="15" spans="1:6">
      <c r="D15" s="46" t="s">
        <v>309</v>
      </c>
    </row>
    <row r="16" spans="1:6">
      <c r="D16" s="46" t="s">
        <v>310</v>
      </c>
    </row>
    <row r="17" spans="3:4">
      <c r="D17" s="46" t="s">
        <v>311</v>
      </c>
    </row>
    <row r="18" spans="3:4">
      <c r="D18" s="46" t="s">
        <v>312</v>
      </c>
    </row>
    <row r="19" spans="3:4">
      <c r="D19" s="46" t="s">
        <v>313</v>
      </c>
    </row>
    <row r="20" spans="3:4">
      <c r="D20" s="46" t="s">
        <v>85</v>
      </c>
    </row>
    <row r="21" spans="3:4">
      <c r="D21" s="46" t="s">
        <v>306</v>
      </c>
    </row>
    <row r="24" spans="3:4">
      <c r="D24" s="70" t="s">
        <v>315</v>
      </c>
    </row>
    <row r="25" spans="3:4" ht="30">
      <c r="C25" s="68">
        <v>1</v>
      </c>
      <c r="D25" s="69" t="s">
        <v>316</v>
      </c>
    </row>
    <row r="26" spans="3:4" ht="30">
      <c r="C26" s="68">
        <v>2</v>
      </c>
      <c r="D26" s="69" t="s">
        <v>317</v>
      </c>
    </row>
    <row r="27" spans="3:4" ht="30">
      <c r="C27" s="68">
        <v>3</v>
      </c>
      <c r="D27" s="69" t="s">
        <v>61</v>
      </c>
    </row>
    <row r="28" spans="3:4" ht="30">
      <c r="C28" s="68">
        <v>4</v>
      </c>
      <c r="D28" s="69" t="s">
        <v>318</v>
      </c>
    </row>
    <row r="29" spans="3:4" ht="30">
      <c r="C29" s="68">
        <v>5</v>
      </c>
      <c r="D29" s="69" t="s">
        <v>185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204F7FC1-C36F-4CD2-9B15-152D129603BE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/>
  <cp:revision/>
  <dcterms:created xsi:type="dcterms:W3CDTF">2021-01-25T18:44:53Z</dcterms:created>
  <dcterms:modified xsi:type="dcterms:W3CDTF">2025-07-16T15:07:08Z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