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8_{E52D7C4F-2E5D-4EEF-9E30-6F3B91A8749D}" xr6:coauthVersionLast="47" xr6:coauthVersionMax="47" xr10:uidLastSave="{00000000-0000-0000-0000-000000000000}"/>
  <bookViews>
    <workbookView xWindow="-120" yWindow="-120" windowWidth="29040" windowHeight="1572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1" i="1" l="1"/>
  <c r="AC28" i="1"/>
  <c r="X20" i="1"/>
  <c r="AH20" i="1"/>
  <c r="X28" i="1"/>
  <c r="AM20" i="1"/>
  <c r="AQ27" i="1"/>
  <c r="AQ26" i="1"/>
  <c r="AQ25" i="1"/>
  <c r="AQ24" i="1"/>
  <c r="AQ23" i="1"/>
  <c r="AQ22" i="1"/>
  <c r="AQ19" i="1"/>
  <c r="AQ18" i="1"/>
  <c r="AQ17" i="1"/>
  <c r="AQ16" i="1"/>
  <c r="AQ15" i="1"/>
  <c r="AQ14" i="1"/>
  <c r="AR19" i="1"/>
  <c r="AR18" i="1"/>
  <c r="AR17" i="1"/>
  <c r="AR16" i="1"/>
  <c r="AR15" i="1"/>
  <c r="AR14" i="1"/>
  <c r="AR20" i="1" s="1"/>
  <c r="AM19" i="1"/>
  <c r="AM18" i="1"/>
  <c r="AM17" i="1"/>
  <c r="AM16" i="1"/>
  <c r="AM15" i="1"/>
  <c r="AM14" i="1"/>
  <c r="AH19" i="1"/>
  <c r="AH18" i="1"/>
  <c r="AH17" i="1"/>
  <c r="AH16" i="1"/>
  <c r="AH15" i="1"/>
  <c r="AH14" i="1"/>
  <c r="AC19" i="1"/>
  <c r="AC18" i="1"/>
  <c r="AC17" i="1"/>
  <c r="AC16" i="1"/>
  <c r="AC15" i="1"/>
  <c r="AC14" i="1"/>
  <c r="AC20" i="1" s="1"/>
  <c r="AR27" i="1"/>
  <c r="AR26" i="1"/>
  <c r="AR25" i="1"/>
  <c r="AR24" i="1"/>
  <c r="AR23" i="1"/>
  <c r="AR22" i="1"/>
  <c r="AM27" i="1"/>
  <c r="AM26" i="1"/>
  <c r="AM25" i="1"/>
  <c r="AM28" i="1" s="1"/>
  <c r="AM24" i="1"/>
  <c r="AM23" i="1"/>
  <c r="AM22" i="1"/>
  <c r="AM21" i="1"/>
  <c r="AH27" i="1"/>
  <c r="AH26" i="1"/>
  <c r="AH25" i="1"/>
  <c r="AH24" i="1"/>
  <c r="AH23" i="1"/>
  <c r="AH22" i="1"/>
  <c r="AH28" i="1" s="1"/>
  <c r="AH21" i="1"/>
  <c r="AC27" i="1"/>
  <c r="AC26" i="1"/>
  <c r="AC25" i="1"/>
  <c r="AC24" i="1"/>
  <c r="AC23" i="1"/>
  <c r="AC22" i="1"/>
  <c r="AC21" i="1"/>
  <c r="X27" i="1"/>
  <c r="X26" i="1"/>
  <c r="X25" i="1"/>
  <c r="X24" i="1"/>
  <c r="X23" i="1"/>
  <c r="X22" i="1"/>
  <c r="X21" i="1"/>
  <c r="X19" i="1"/>
  <c r="X18" i="1"/>
  <c r="X17" i="1"/>
  <c r="X16" i="1"/>
  <c r="X15" i="1"/>
  <c r="X14" i="1"/>
  <c r="V27" i="1"/>
  <c r="V26" i="1"/>
  <c r="V21" i="1"/>
  <c r="V22" i="1"/>
  <c r="V23" i="1"/>
  <c r="V18" i="1"/>
  <c r="V17" i="1"/>
  <c r="W24" i="1"/>
  <c r="AR21" i="1"/>
  <c r="AR28" i="1" s="1"/>
  <c r="W25" i="1"/>
  <c r="V25" i="1"/>
  <c r="V24" i="1"/>
  <c r="AA23" i="1"/>
  <c r="AF23" i="1"/>
  <c r="AK23" i="1"/>
  <c r="AP23" i="1"/>
  <c r="AA24" i="1"/>
  <c r="AF24" i="1"/>
  <c r="AK24" i="1"/>
  <c r="AP24" i="1"/>
  <c r="AA25" i="1"/>
  <c r="AF25" i="1"/>
  <c r="AK25" i="1"/>
  <c r="AP25" i="1"/>
  <c r="O22" i="1"/>
  <c r="AO40" i="4"/>
  <c r="AQ40" i="4"/>
  <c r="AJ40" i="4"/>
  <c r="AL40" i="4"/>
  <c r="AE40" i="4"/>
  <c r="AG40" i="4"/>
  <c r="Z40" i="4"/>
  <c r="AB40" i="4"/>
  <c r="U40" i="4"/>
  <c r="W40" i="4"/>
  <c r="AO39" i="4"/>
  <c r="AQ39" i="4"/>
  <c r="AJ39" i="4"/>
  <c r="AL39" i="4"/>
  <c r="AE39" i="4"/>
  <c r="AG39" i="4"/>
  <c r="Z39" i="4"/>
  <c r="AB39" i="4"/>
  <c r="U39" i="4"/>
  <c r="W39" i="4"/>
  <c r="AO38" i="4"/>
  <c r="AQ38" i="4"/>
  <c r="AJ38" i="4"/>
  <c r="AL38" i="4"/>
  <c r="AE38" i="4"/>
  <c r="AG38" i="4"/>
  <c r="Z38" i="4"/>
  <c r="AB38" i="4"/>
  <c r="U38" i="4"/>
  <c r="W38" i="4"/>
  <c r="AO37" i="4"/>
  <c r="AQ37" i="4"/>
  <c r="AJ37" i="4"/>
  <c r="AL37" i="4"/>
  <c r="AE37" i="4"/>
  <c r="AG37" i="4"/>
  <c r="Z37" i="4"/>
  <c r="AB37" i="4"/>
  <c r="U37" i="4"/>
  <c r="W37" i="4"/>
  <c r="AO36" i="4"/>
  <c r="AQ36" i="4"/>
  <c r="AQ41" i="4"/>
  <c r="AJ36" i="4"/>
  <c r="AL36" i="4"/>
  <c r="AL41" i="4"/>
  <c r="AE36" i="4"/>
  <c r="AG36" i="4"/>
  <c r="AG41" i="4"/>
  <c r="Z36" i="4"/>
  <c r="AB36" i="4"/>
  <c r="AB41" i="4"/>
  <c r="U36" i="4"/>
  <c r="W36" i="4"/>
  <c r="W41" i="4"/>
  <c r="AO34" i="4"/>
  <c r="AQ34" i="4"/>
  <c r="AJ34" i="4"/>
  <c r="AL34" i="4"/>
  <c r="AE34" i="4"/>
  <c r="AG34" i="4"/>
  <c r="Z34" i="4"/>
  <c r="AB34" i="4"/>
  <c r="U34" i="4"/>
  <c r="W34" i="4"/>
  <c r="AO33" i="4"/>
  <c r="AQ33" i="4"/>
  <c r="AJ33" i="4"/>
  <c r="AL33" i="4"/>
  <c r="AE33" i="4"/>
  <c r="AG33" i="4"/>
  <c r="Z33" i="4"/>
  <c r="AB33" i="4"/>
  <c r="U33" i="4"/>
  <c r="W33" i="4"/>
  <c r="AO32" i="4"/>
  <c r="AQ32" i="4"/>
  <c r="AJ32" i="4"/>
  <c r="AL32" i="4"/>
  <c r="AE32" i="4"/>
  <c r="AG32" i="4"/>
  <c r="Z32" i="4"/>
  <c r="AB32" i="4"/>
  <c r="U32" i="4"/>
  <c r="W32" i="4"/>
  <c r="AO31" i="4"/>
  <c r="AQ31" i="4"/>
  <c r="AJ31" i="4"/>
  <c r="AL31" i="4"/>
  <c r="AE31" i="4"/>
  <c r="AG31" i="4"/>
  <c r="Z31" i="4"/>
  <c r="AB31" i="4"/>
  <c r="U31" i="4"/>
  <c r="W31" i="4"/>
  <c r="AO30" i="4"/>
  <c r="AQ30" i="4"/>
  <c r="AJ30" i="4"/>
  <c r="AL30" i="4"/>
  <c r="AE30" i="4"/>
  <c r="AG30" i="4"/>
  <c r="Z30" i="4"/>
  <c r="AB30" i="4"/>
  <c r="U30" i="4"/>
  <c r="W30" i="4"/>
  <c r="AO29" i="4"/>
  <c r="AQ29" i="4"/>
  <c r="AJ29" i="4"/>
  <c r="AL29" i="4"/>
  <c r="AE29" i="4"/>
  <c r="AG29" i="4"/>
  <c r="Z29" i="4"/>
  <c r="AB29" i="4"/>
  <c r="U29" i="4"/>
  <c r="W29" i="4"/>
  <c r="AO28" i="4"/>
  <c r="AQ28" i="4"/>
  <c r="AJ28" i="4"/>
  <c r="AL28" i="4"/>
  <c r="AE28" i="4"/>
  <c r="AG28" i="4"/>
  <c r="Z28" i="4"/>
  <c r="AB28" i="4"/>
  <c r="U28" i="4"/>
  <c r="W28" i="4"/>
  <c r="AO27" i="4"/>
  <c r="AQ27" i="4"/>
  <c r="AJ27" i="4"/>
  <c r="AL27" i="4"/>
  <c r="AE27" i="4"/>
  <c r="AG27" i="4"/>
  <c r="Z27" i="4"/>
  <c r="AB27" i="4"/>
  <c r="U27" i="4"/>
  <c r="W27" i="4"/>
  <c r="AO26" i="4"/>
  <c r="AQ26" i="4"/>
  <c r="AJ26" i="4"/>
  <c r="AL26" i="4"/>
  <c r="AE26" i="4"/>
  <c r="AG26" i="4"/>
  <c r="Z26" i="4"/>
  <c r="AB26" i="4"/>
  <c r="U26" i="4"/>
  <c r="W26" i="4"/>
  <c r="AO25" i="4"/>
  <c r="AQ25" i="4"/>
  <c r="AJ25" i="4"/>
  <c r="AL25" i="4"/>
  <c r="AE25" i="4"/>
  <c r="AG25" i="4"/>
  <c r="Z25" i="4"/>
  <c r="AB25" i="4"/>
  <c r="U25" i="4"/>
  <c r="W25" i="4"/>
  <c r="AO24" i="4"/>
  <c r="AQ24" i="4"/>
  <c r="AJ24" i="4"/>
  <c r="AL24" i="4"/>
  <c r="AE24" i="4"/>
  <c r="AG24" i="4"/>
  <c r="Z24" i="4"/>
  <c r="AB24" i="4"/>
  <c r="U24" i="4"/>
  <c r="W24" i="4"/>
  <c r="AO23" i="4"/>
  <c r="AQ23" i="4"/>
  <c r="AJ23" i="4"/>
  <c r="AL23" i="4"/>
  <c r="AE23" i="4"/>
  <c r="AG23" i="4"/>
  <c r="Z23" i="4"/>
  <c r="AB23" i="4"/>
  <c r="U23" i="4"/>
  <c r="W23" i="4"/>
  <c r="AO22" i="4"/>
  <c r="AQ22" i="4"/>
  <c r="AJ22" i="4"/>
  <c r="AL22" i="4"/>
  <c r="AE22" i="4"/>
  <c r="AG22" i="4"/>
  <c r="Z22" i="4"/>
  <c r="AB22" i="4"/>
  <c r="U22" i="4"/>
  <c r="W22" i="4"/>
  <c r="AO21" i="4"/>
  <c r="AQ21" i="4"/>
  <c r="AJ21" i="4"/>
  <c r="AL21" i="4"/>
  <c r="AE21" i="4"/>
  <c r="AG21" i="4"/>
  <c r="Z21" i="4"/>
  <c r="AB21" i="4"/>
  <c r="U21" i="4"/>
  <c r="W21" i="4"/>
  <c r="AO20" i="4"/>
  <c r="AQ20" i="4"/>
  <c r="AJ20" i="4"/>
  <c r="AL20" i="4"/>
  <c r="AE20" i="4"/>
  <c r="AG20" i="4"/>
  <c r="Z20" i="4"/>
  <c r="AB20" i="4"/>
  <c r="U20" i="4"/>
  <c r="W20" i="4"/>
  <c r="AO19" i="4"/>
  <c r="AQ19" i="4"/>
  <c r="AJ19" i="4"/>
  <c r="AL19" i="4"/>
  <c r="AE19" i="4"/>
  <c r="AG19" i="4"/>
  <c r="Z19" i="4"/>
  <c r="AB19" i="4"/>
  <c r="U19" i="4"/>
  <c r="W19" i="4"/>
  <c r="AO18" i="4"/>
  <c r="AQ18" i="4"/>
  <c r="AJ18" i="4"/>
  <c r="AL18" i="4"/>
  <c r="AE18" i="4"/>
  <c r="AG18" i="4"/>
  <c r="Z18" i="4"/>
  <c r="AB18" i="4"/>
  <c r="U18" i="4"/>
  <c r="W18" i="4"/>
  <c r="AO17" i="4"/>
  <c r="AQ17" i="4"/>
  <c r="AJ17" i="4"/>
  <c r="AL17" i="4"/>
  <c r="AE17" i="4"/>
  <c r="AG17" i="4"/>
  <c r="Z17" i="4"/>
  <c r="AB17" i="4"/>
  <c r="U17" i="4"/>
  <c r="W17" i="4"/>
  <c r="AO16" i="4"/>
  <c r="AQ16" i="4"/>
  <c r="AJ16" i="4"/>
  <c r="AL16" i="4"/>
  <c r="AE16" i="4"/>
  <c r="AG16" i="4"/>
  <c r="Z16" i="4"/>
  <c r="AB16" i="4"/>
  <c r="U16" i="4"/>
  <c r="W16" i="4"/>
  <c r="AO15" i="4"/>
  <c r="AQ15" i="4"/>
  <c r="AJ15" i="4"/>
  <c r="AL15" i="4"/>
  <c r="AE15" i="4"/>
  <c r="AG15" i="4"/>
  <c r="Z15" i="4"/>
  <c r="AB15" i="4"/>
  <c r="U15" i="4"/>
  <c r="W15" i="4"/>
  <c r="AO14" i="4"/>
  <c r="AQ14" i="4"/>
  <c r="AJ14" i="4"/>
  <c r="AL14" i="4"/>
  <c r="AE14" i="4"/>
  <c r="AG14" i="4"/>
  <c r="Z14" i="4"/>
  <c r="AB14" i="4"/>
  <c r="U14" i="4"/>
  <c r="W14" i="4"/>
  <c r="AO13" i="4"/>
  <c r="AQ13" i="4"/>
  <c r="AQ35" i="4"/>
  <c r="AQ42" i="4"/>
  <c r="AJ13" i="4"/>
  <c r="AL13" i="4"/>
  <c r="AL35" i="4"/>
  <c r="AL42" i="4"/>
  <c r="AE13" i="4"/>
  <c r="AG13" i="4"/>
  <c r="AG35" i="4"/>
  <c r="AG42" i="4"/>
  <c r="Z13" i="4"/>
  <c r="AB13" i="4"/>
  <c r="AB35" i="4"/>
  <c r="AB42" i="4"/>
  <c r="U13" i="4"/>
  <c r="W13" i="4"/>
  <c r="W35" i="4"/>
  <c r="W42" i="4"/>
  <c r="AP21" i="1"/>
  <c r="AP14" i="1"/>
  <c r="AK14" i="1"/>
  <c r="AK21" i="1"/>
  <c r="AP27" i="1"/>
  <c r="AP26" i="1"/>
  <c r="AP22" i="1"/>
  <c r="AP19" i="1"/>
  <c r="AP18" i="1"/>
  <c r="AP17" i="1"/>
  <c r="AP16" i="1"/>
  <c r="AP15" i="1"/>
  <c r="AK27" i="1"/>
  <c r="AK26" i="1"/>
  <c r="AK22" i="1"/>
  <c r="AK19" i="1"/>
  <c r="AK18" i="1"/>
  <c r="AK17" i="1"/>
  <c r="AK16" i="1"/>
  <c r="AK15" i="1"/>
  <c r="AF27" i="1"/>
  <c r="AF26" i="1"/>
  <c r="AF22" i="1"/>
  <c r="AF21" i="1"/>
  <c r="AF19" i="1"/>
  <c r="AF18" i="1"/>
  <c r="AF17" i="1"/>
  <c r="AF16" i="1"/>
  <c r="AF15" i="1"/>
  <c r="AF14" i="1"/>
  <c r="AA27" i="1"/>
  <c r="AA26" i="1"/>
  <c r="AA22" i="1"/>
  <c r="AA21" i="1"/>
  <c r="AA19" i="1"/>
  <c r="AA18" i="1"/>
  <c r="AA17" i="1"/>
  <c r="AA16" i="1"/>
  <c r="AA15" i="1"/>
  <c r="AA14" i="1"/>
  <c r="V19" i="1"/>
  <c r="V16" i="1"/>
  <c r="V15" i="1"/>
  <c r="V14" i="1"/>
  <c r="AM29" i="1" l="1"/>
  <c r="AH29" i="1"/>
  <c r="AC29" i="1"/>
  <c r="AR29" i="1" l="1"/>
  <c r="X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tc={606851F9-98EF-4F33-BD1F-C0E56EF672CC}</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S17" authorId="2" shapeId="0" xr:uid="{606851F9-98EF-4F33-BD1F-C0E56EF672CC}">
      <text>
        <t xml:space="preserve">[Threaded comment]
Your version of Excel allows you to read this threaded comment; however, any edits to it will get removed if the file is opened in a newer version of Excel. Learn more: https://go.microsoft.com/fwlink/?linkid=870924
Comment:
    Si se llegare a capacitar al personal , recomiendo que el entregable o evidencia sea un listado de asistencia y presentación PPT o la que se utilice para la misma 
Reply:
    Se incluye como evidencia la PPT </t>
      </text>
    </comment>
    <comment ref="D20" authorId="0" shapeId="0" xr:uid="{CD94BD62-55DA-4C1E-96B6-1A5F6A4412D7}">
      <text>
        <r>
          <rPr>
            <b/>
            <sz val="9"/>
            <color indexed="81"/>
            <rFont val="Tahoma"/>
            <family val="2"/>
          </rPr>
          <t>Promedio obtenido para el periodo x 80%</t>
        </r>
      </text>
    </comment>
    <comment ref="D28" authorId="0" shapeId="0" xr:uid="{9871DD7B-59A9-4D33-830E-91A8A028A8A2}">
      <text>
        <r>
          <rPr>
            <b/>
            <sz val="9"/>
            <color indexed="81"/>
            <rFont val="Tahoma"/>
            <family val="2"/>
          </rPr>
          <t>Promedio obtenido en las metas transversales para el periodo x 20%</t>
        </r>
      </text>
    </comment>
    <comment ref="D29"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<sst xmlns="http://schemas.openxmlformats.org/spreadsheetml/2006/main" count="474" uniqueCount="237">
  <si>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</si>
  <si>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</si>
  <si>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</si>
  <si>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</si>
  <si>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</si>
  <si>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</si>
  <si>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</si>
  <si>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</si>
  <si>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</si>
  <si>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</si>
  <si>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</si>
  <si>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</si>
  <si>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</si>
  <si>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</si>
  <si>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</si>
  <si>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</si>
  <si>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</si>
  <si>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</si>
  <si>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</si>
  <si>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</si>
  <si>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</si>
  <si>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</si>
  <si>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</si>
  <si>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</si>
  <si>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</si>
  <si>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</si>
  <si>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</si>
  <si>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</si>
  <si>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</si>
  <si>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</si>
  <si>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</si>
  <si>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</si>
  <si>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</si>
  <si>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</si>
  <si>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</si>
  <si>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</si>
  <si>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</si>
  <si>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</si>
  <si>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</si>
  <si>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</si>
  <si>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CONVIVENCIA Y DIÁLOGO SOCIAL</t>
    </r>
  </si>
  <si>
    <r>
      <t xml:space="preserve">Código: </t>
    </r>
    <r>
      <rPr>
        <sz val="11"/>
        <color theme="1"/>
        <rFont val="Calibri Light"/>
        <family val="2"/>
        <scheme val="major"/>
      </rPr>
      <t>PLE-PIN-F017</t>
    </r>
    <r>
      <rPr>
        <b/>
        <sz val="11"/>
        <color theme="1"/>
        <rFont val="Calibri Light"/>
        <family val="2"/>
        <scheme val="major"/>
      </rPr>
      <t xml:space="preserve">
Versión: </t>
    </r>
    <r>
      <rPr>
        <sz val="11"/>
        <color theme="1"/>
        <rFont val="Calibri Light"/>
        <family val="2"/>
        <scheme val="major"/>
      </rPr>
      <t>07</t>
    </r>
    <r>
      <rPr>
        <b/>
        <sz val="11"/>
        <color theme="1"/>
        <rFont val="Calibri Light"/>
        <family val="2"/>
        <scheme val="major"/>
      </rPr>
      <t xml:space="preserve">
Vigencia: </t>
    </r>
    <r>
      <rPr>
        <sz val="11"/>
        <color theme="1"/>
        <rFont val="Calibri Light"/>
        <family val="2"/>
        <scheme val="major"/>
      </rPr>
      <t>21 de enero de 2025</t>
    </r>
    <r>
      <rPr>
        <b/>
        <sz val="11"/>
        <color theme="1"/>
        <rFont val="Calibri Light"/>
        <family val="2"/>
        <scheme val="major"/>
      </rPr>
      <t xml:space="preserve">
Caso HOLA: </t>
    </r>
    <r>
      <rPr>
        <sz val="11"/>
        <color theme="1"/>
        <rFont val="Calibri Light"/>
        <family val="2"/>
        <scheme val="major"/>
      </rPr>
      <t>113317</t>
    </r>
  </si>
  <si>
    <t>VIGENCIA DE LA PLANEACIÓN 2025</t>
  </si>
  <si>
    <t>Dirección de Convivencia y Diálogo Social</t>
  </si>
  <si>
    <t>CONTROL DE CAMBIOS</t>
  </si>
  <si>
    <t>VERSIÓN</t>
  </si>
  <si>
    <t>28 de enero de 2025</t>
  </si>
  <si>
    <t>Publicación del plan de gestión aprobado. Caso HOLA: 115945</t>
  </si>
  <si>
    <t>16 de abril de 2025</t>
  </si>
  <si>
    <t>Para el primer trimestre de la vigencia 2025, el Plan de Gestión del proceso Convivencia y Dialogo Social   alcanzó un nivel de desempeño del 100,00% y 32,50% acumulado para la vigencia.
Se ajusta el tipo de programación del indicador de la meta técnica 4 para ser coherente con la programación trimestral.</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</si>
  <si>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</si>
  <si>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</si>
  <si>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</si>
  <si>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Convivencia y Dialogo Social alcanzó un nivel de desempeño del  99,20% y 51,91% acumulado para la vigencia.</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</si>
  <si>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</si>
  <si>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</si>
  <si>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</si>
  <si>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</si>
  <si>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</si>
  <si>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</si>
  <si>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</si>
  <si>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</si>
  <si>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Realizar 100% de acompañamientos por parte de la Dirección de Convivencia y Diálogo Social a eventos de alta complejidad solicitados y aprobados mediante plataforma SUGA.</t>
  </si>
  <si>
    <t>Gestión</t>
  </si>
  <si>
    <t xml:space="preserve">Porcentaje de acompañamientos realizados </t>
  </si>
  <si>
    <t>(Número acompañamientos realizados/Número acompañamientos de alta complejidad en sistema SUGA)* 100</t>
  </si>
  <si>
    <t>Con corte a septiembre (2024), se han atendido 226 acompañamientos equivalentes al 100%</t>
  </si>
  <si>
    <t>Constante</t>
  </si>
  <si>
    <t>Porcentaje de acompañamientos</t>
  </si>
  <si>
    <t>Eficacia</t>
  </si>
  <si>
    <t>No Aplica</t>
  </si>
  <si>
    <t>7993 - Fortalecimiento del tejido social y la reconstrucción de la confianza con la ciudadanía para promover la cultura de la convivencia basada en el diálogo</t>
  </si>
  <si>
    <t>Acta evento(s) acompañado(s).
Matriz de registro SUGA.</t>
  </si>
  <si>
    <t>Actas PMU
Plataforma SUGA.</t>
  </si>
  <si>
    <t>Dirección de Convivencia y Diálogo Social (Equipo SUGA).</t>
  </si>
  <si>
    <t>Durante el primer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599 de 2013 en su artículo 48 por parte de la Secretaria Distrital de Gobierno, la secretaria técnica del Comité SUGA acorde con lo establecido en el artículo 23a del decreto 599 de 2013 y delegación del Secretario de Gobierno al Director de Convivencia  Diálogo Social, y secretaría técnica de los subcomités acorde con lo designado en el artículo 3-4 del decreto 599 de 2013.  
Durante el trimestre se ha acompañado sesenta y siete (67) eventos  equivalente al 100% de los eventos aprobados en la plataforma SUGA,  así:
Enero: Catorce (14) - Ocho (8) Culturales y Seis (6) Deportivos
Febrero: Veinticuatro (24) - Catorce (14) Culturales y Diez (10) Deportivos
Marzo: Veintinueve (29) - Diecisiéte (17) Culturales y Doce (12) Deportivos</t>
  </si>
  <si>
    <t>Actas Previos y Puestos de Mando Unificados - PMU acompañados y Matriz de Registros SUGA.</t>
  </si>
  <si>
    <t>Durante el segundo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599 de 2013 en su artículo 48 por parte de la Secretaria Distrital de Gobierno, la secretaria técnica del Comité SUGA acorde con lo establecido en el artículo 23a del decreto 599 de 2013 y delegación del Secretario de Gobierno al Director de Convivencia  Diálogo Social, y secretaría técnica de los subcomités acorde con lo designado en el artículo 3-4 del Decreto 599 de 2013. 
Durante el trimestre se acompañadron un total de ochenta (80) eventos  equivalente al 100% de los eventos aprobados en la plataforma SUGA,  así:
Abril: Veintidós (22), así: Trece (13) Culturales y Nueve (9) Deportivos
Mayo: Treinta y cinco (35), así: Veintiséis (26) Culturales y Nueve (9) Deportivos
Junio: Veintirés (23), así: Quince (15) Culturales y Ocho (8) Deportivos</t>
  </si>
  <si>
    <t>*Actas Previos y Puestos de Mando Unificados - PMU acompañados
* Matriz de Registros SUGA</t>
  </si>
  <si>
    <t>Se alcanzó un avance de 50,00% sobre el programado de la vigencia.</t>
  </si>
  <si>
    <t>Realizar el 100% de los informes y solicitudes de información requeridos a  la Dirección de convivencia y diálogo social con relación a temas de convivencia, diálogo y/o conflictividades.</t>
  </si>
  <si>
    <t>Porcentaje de informes y/o solicitudes de información realizados.</t>
  </si>
  <si>
    <t>(Número de informes y/o solicitud de información realizados/Número de informes  y/o solicitud de información solicitados)*100</t>
  </si>
  <si>
    <t>100% de informes solicitados  trámitadospor la DCDS (2024)</t>
  </si>
  <si>
    <t>Porcentaje de Informes/Documentos respuesta.</t>
  </si>
  <si>
    <t>7994 - Fortalecimiento del tejido social y la reconstrucción de la confianza con la ciudadanía para promover la cultura de la convivencia basada en el diálogo</t>
  </si>
  <si>
    <t>Informe(s) /Documentos de respuesta</t>
  </si>
  <si>
    <t>En el marco del  Trimestre fueron requeridos dos (2) informes por parte de la Personería de Bogotá, así como de la Policía Metropolitana de Bogotá, a propósito de los insumos de bitácora de actuaciones en el marco de Movilizaciones Sociales desarrolladas en la ciudad, con el fin de verificar el cumplimiento del Protocolo Distrital para la Garantía y protección de los Derechos a la reunión, manifestación pública y protesta social pacífica.</t>
  </si>
  <si>
    <t>Peticiones e Informes de respuesta</t>
  </si>
  <si>
    <t>En el marco del  Trimestre fueron requeridos ocho (8) informes por parte de la Policía Metropolitana de Bogotá, el Instituto Distrital de Gestión de Riesgos y Cambio Climático - IDIGER, la Escuela Superior de Guerra y la Procuraduría General de la Nación; a propósito de los insumos de bitácora de actuaciones en el marco de Movilizaciones Sociales desarrolladas en la ciudad, con el fin de verificar el cumplimiento del Protocolo Distrital para la Garantía y protección de los Derechos a la reunión, manifestación pública y protesta social pacífica; así como en lo correspondiente a las actuaciones en el marco del Decreto 599 de 2013; así:
Abril: Cuatro (4)
Mayo: Tres (3)
Junio: Uno (1)</t>
  </si>
  <si>
    <t>Atender el 100% de procesos de formación y/o sensibilización solicitados en herramientas  que permitan la identificación, prevención, atención, gestión y transformación de conflictividades en la ciudad de Bogotá.</t>
  </si>
  <si>
    <t>Porcentaje de procesos de formación y/o sensibilización/ solicitudes recibidas</t>
  </si>
  <si>
    <t>(Número de procesos de formación/sensibilizaciónaatendidos /Número de procesos de formación   y/o solicitudes recibidas)*100</t>
  </si>
  <si>
    <t>N/A</t>
  </si>
  <si>
    <t>Porcentaje de procesos desarrollados</t>
  </si>
  <si>
    <t>7995 - Fortalecimiento del tejido social y la reconstrucción de la confianza con la ciudadanía para promover la cultura de la convivencia basada en el diálogo</t>
  </si>
  <si>
    <t xml:space="preserve">Actas de procesos y jornadas adelantadas.
Solicitudes </t>
  </si>
  <si>
    <t>En el marco de lo establecido en la Resolución 0355 de 2024 de la secretaría Distrital de Gobierno, por la cual se crea la Red Ditrital de Convivencia y Diálogo Social en la CIudad de Bogotá, se adelantó el 1er Encuentro de formación a 260 miembros de la misma, a quienes se cualificó para el fortalecimiento de sus capacidades técnicas en la gestión y abordaje de escenarios de conflictividad social derivados del ejercicio ciudadano del derecho a la manifestación y movilización, así como en actividades de aglomeración en espacio público que puedan tensionar la convivencia. Lo anterior en lo concerniente al rol como miembros de la RDD, así como en el marco de actuación establecido en el Decreto 053 de 2023, que establece el Protocolo Distrital para la Garantía y protección de los Derechos a la reunión, manifestación pública y protesta social pacífica; así como en lo concerniente desde la Política Pública de Mujer y equidad de Género.</t>
  </si>
  <si>
    <t>Acta y listado de asistencia de la jornada</t>
  </si>
  <si>
    <t>Con base en lo establecido en el Manual del Programa de Diálogo Social, así como en las Instrucciones orientadas a la implementación de procesos de  formación y/o sensibilización en prevención, gestión y transformación de conflictos para el fortalecimiento de la convivencia para la ciudadanía, se adelantaron dos (2) encuentros de cualificación, orientados al desarrollo de capacidades instaladas para la transofrmación de conflictos sociales, los cuales se desarrollaron en el marco de los lineamientos metodológicos y pedagógicos de establecidos procedimentalmente desde la misionalidad de la DCDS, los cuales se llevaron a cabo así:
Abril: Un (1) encuentro con treinta y dos (32) personas, víctimas del conflicto armado.
Mayo: Un (1) encuentro con catorce (14) ciudadanos y ciudadanas de la localidad de Bosa.</t>
  </si>
  <si>
    <t>Actas y listados de asistencia de la jornada</t>
  </si>
  <si>
    <t>Brindar cualificación al 90% de los y las integrantes de la Dirección de Convivencia y Diálogo Social mediante el curso: "herramientas de diálogo para el fortalecimiento de habilidades y competencias hacia la transformación de conflictos" según las necesidades y requerimientos de cada uno de los participantes, en articulación con la Dirección del Talento Humano en lo relacionado al cronograma</t>
  </si>
  <si>
    <t>Retadora (Mejora)</t>
  </si>
  <si>
    <t>Porcentaje de integrantes de la dirección que reciben el curso.</t>
  </si>
  <si>
    <t>(Número de integrantes de la dirección que finalicen curso/(Número integrantes de la dirección convocados)*100%)</t>
  </si>
  <si>
    <t xml:space="preserve">80%  de personas cualificadas pertenecientes a la DCDS (2024) </t>
  </si>
  <si>
    <t>Suma</t>
  </si>
  <si>
    <t xml:space="preserve">Porcentaje de integrantes de la DCDS capacitados </t>
  </si>
  <si>
    <t>7996 - Fortalecimiento del tejido social y la reconstrucción de la confianza con la ciudadanía para promover la cultura de la convivencia basada en el diálogo</t>
  </si>
  <si>
    <t xml:space="preserve">
Cronograma de capacitación
Matriz reporte registro de integrantes de la dirección y estado de participación en el curso.
PPT de la capacitación </t>
  </si>
  <si>
    <t>No Programada</t>
  </si>
  <si>
    <t>A la fecha, la Dirección de Convivencia y Diálogo Social cuenta con un total de ciento noventa y tres (193) contratistas, ocho (8) personas con vinculación de planta y un (1) directivo, lo que significa un total de doscientos dos (202) colaboradores, de los cuales a la fecha se han cualificado un total de ciento cuatro (104), lo que responde al 51,5% de los integrantes de la dependencia; a través de herramientas como el diálogo para el fortalecimiento de habilidades y competencias hacia la transformación de conflictos, específicamente en temáticas de:
-Identificación y abordaje de conflictividades sociales
-Equidad de género
-Enfoque poblacional diferencial
Fortaleciendo así sus capacidades para el desarrollo de procesos territoriales en el marco de los lineamientos técnicos de la DCDS.</t>
  </si>
  <si>
    <t>*Cronograma de capacitación
*Matriz reporte registro de integrantes de la dirección y estado de participación en el curso.
*PPT de la capacitación
*Actas y listados de asistencia de las jornadas de capacitación
*Informe de avance del proceso de cualificación</t>
  </si>
  <si>
    <t>Se alcanzó un avance de 57,22% sobre el programado de la vigencia.</t>
  </si>
  <si>
    <t>Realizar nueve (9) actividades de socialización de las acciones desarrolladas por parte del programa de Diálogo social, Programa de Goles en paz 2.0. y/o las estrategias de Diálogo Escolar, mujer y género  a la ciudadanía.</t>
  </si>
  <si>
    <t>Número de socializaciones desarrolladas.</t>
  </si>
  <si>
    <t>Sumatoria número de socializaciones realizadas</t>
  </si>
  <si>
    <t>6 actividades de socialización (2024)</t>
  </si>
  <si>
    <t>Socializaciones realizadas.</t>
  </si>
  <si>
    <t>Política 9. Participación Ciudadana en la Gestión Pública</t>
  </si>
  <si>
    <t>7997 - Fortalecimiento del tejido social y la reconstrucción de la confianza con la ciudadanía para promover la cultura de la convivencia basada en el diálogo</t>
  </si>
  <si>
    <t>En el transcurso del mes de mayo se adelantaron tres (3) jornadas de socialización del Programa de Diálogo Social, una (1) a través de una feria de servicios liderada por la DCDS, a través de la cual se presentó a la ciudadanía el que hacer del mismo a través de la implementación de sus estrategias, particularmente en lo correspondiente al componente de Movilización Social; así mismo, se desarrollaron dos (2) jornadas de socialización del programa con Instituciones Educativas Distritales de las localidades de Kennedy y Bosa, con el objetivo de articular la implementación de la estartegia de Servicio Social Educativo Obligatorio - SSEO del componente de Territorialización del Diálogo.</t>
  </si>
  <si>
    <t>Actas y listados de asistencia de las jornadas</t>
  </si>
  <si>
    <t>Se alcanzó un avance de 33,33% sobre el programado de la vigencia.</t>
  </si>
  <si>
    <t>Realizar cuatro (4) informes de seguimiento de los temas a cargo de la Dirección en los cuales se consolide las acciones adelantadas (uno trimestralmente), de forma que permita conocer situación y estrategias para garantizar la implementación de acciones.</t>
  </si>
  <si>
    <t>Número de informes de seguimiento a los temas de DCDS.</t>
  </si>
  <si>
    <t xml:space="preserve">Sumatoria número de informes realizados </t>
  </si>
  <si>
    <t>4 informes (2024)</t>
  </si>
  <si>
    <t>Informes de seguimiento</t>
  </si>
  <si>
    <t>7998 - Fortalecimiento del tejido social y la reconstrucción de la confianza con la ciudadanía para promover la cultura de la convivencia basada en el diálogo</t>
  </si>
  <si>
    <t>Informe(s)</t>
  </si>
  <si>
    <t>Se elaboró un informe ejecutivo de gestión de los cinco (5) componentes misionales de la Dirección de Convivencia y Diálogo Social, en el marco del desarrollo de sus procesos y estrategias para el cumplimiento de las metas del Proyecto de Inversión, así como en el marco del cumplimiento de las metas Plan de Desarrollo Distrital. Así mismo, a propósito de la gestión de los componentes estratégicos y transversales de la Dirección.</t>
  </si>
  <si>
    <t>Informe Trimestral</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</si>
  <si>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</si>
  <si>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</si>
  <si>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</si>
  <si>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</si>
  <si>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</si>
  <si>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</si>
  <si>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</si>
  <si>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</si>
  <si>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</si>
  <si>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</si>
  <si>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</si>
  <si>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</si>
  <si>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</si>
  <si>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</si>
  <si>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Dirección de Convivencia y Diálogo Social:  Calificación 64%
Reporte consumo de papel: Información al día con corte a 30 de junio de 2025.
Impresiones: Presenta un aumento del 37, 29% en comparación con el periodo enero-mayo 2024.
Participación en actividades: 
Circular 26 : de 191 personas de la dependencia participaron 3  personas.
Economía circular:de 191 personas de la dependencia participaron 2 personas.
Semana ambiental: de 191 personas de la dependencia participo 1 persona.
Campaña puesto a puesto: reciben puntuación máxima por su participación 
Adopta tu punto ecológico: En las inspecciones efectuados el 06 de mayo y 13 de junio se identificó mezcla en dos de tres contenedores.
Socialización Sistema de Gestión Ambiental: de 191 personas de la dependencia participaron 81 personas, representan el 42% de participación.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</si>
  <si>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</si>
  <si>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Se alcanzó un avance de 40,00%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</si>
  <si>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</si>
  <si>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</si>
  <si>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</si>
  <si>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</si>
  <si>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</si>
  <si>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</si>
  <si>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</si>
  <si>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</si>
  <si>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</si>
  <si>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</si>
  <si>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Se cumplio al 100% con la programación de los documentos a actualizar de acuerdo a la programación trimestral.</t>
  </si>
  <si>
    <t>Reporte realizado por la OAP - Gestión por Procesos el día 03-07-2025 a traves de correo electrónico.</t>
  </si>
  <si>
    <t>Se alcanzó un avance de 55,00%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</si>
  <si>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</si>
  <si>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</si>
  <si>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</si>
  <si>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</si>
  <si>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</si>
  <si>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</si>
  <si>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</si>
  <si>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</si>
  <si>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</si>
  <si>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</si>
  <si>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</si>
  <si>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</si>
  <si>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</si>
  <si>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</si>
  <si>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</si>
  <si>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</si>
  <si>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</si>
  <si>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Convivencia y Diálogo Social.</t>
  </si>
  <si>
    <t>Reporte SGI-SAC de seguimiento a requerimientos ciudadanos por dependencia</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</si>
  <si>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</si>
  <si>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</si>
  <si>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</si>
  <si>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</si>
  <si>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</si>
  <si>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</si>
  <si>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</si>
  <si>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</si>
  <si>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5 de 5 requerimientos tipificados como derecho de petición ciudadano en los aplicativos Bogotá Te Escucha y ORFEO asignados.
Corresponde a la Dirección de Convivencia y Diálogo Social.</t>
  </si>
  <si>
    <t>Se gestionó oportunamente 25 de 25 solicitudes registradas.</t>
  </si>
  <si>
    <t>Reporte realizado por la SGI-SAC el día 08-07-2025 a traves de memorando 20254600258433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</si>
  <si>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</si>
  <si>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</si>
  <si>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</si>
  <si>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</si>
  <si>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</si>
  <si>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</si>
  <si>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</si>
  <si>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Entregaron la matriz de 
activos y tiene el visto 
bueno del jefe</t>
  </si>
  <si>
    <t>Reporte realizado por la DTI el día 02-07-2025 a traves 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</si>
  <si>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</si>
  <si>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</si>
  <si>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</si>
  <si>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</si>
  <si>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</si>
  <si>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</si>
  <si>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 sobre el programado de la vigencia.
Meta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</si>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</sst>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Red]0"/>
    <numFmt numFmtId="165" formatCode="0.0%"/>
    <numFmt numFmtId="166"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font>
    <font>
      <sz val="11"/>
      <name val="Calibri Light"/>
      <family val="2"/>
    </font>
    <font>
      <sz val="8"/>
      <name val="Calibri"/>
      <family val="2"/>
      <scheme val="minor"/>
    </font>
    <font>
      <sz val="11"/>
      <color theme="8" tint="-0.249977111117893"/>
      <name val="Calibri Light"/>
      <family val="2"/>
      <scheme val="major"/>
    </font>
    <font>
      <sz val="11"/>
      <name val="Calibri Light"/>
      <family val="2"/>
      <scheme val="major"/>
    </font>
    <font>
      <b/>
      <sz val="11"/>
      <color rgb="FF000000"/>
      <name val="Calibri Light"/>
      <family val="2"/>
    </font>
    <font>
      <sz val="11"/>
      <color rgb="FF000000"/>
      <name val="Calibri Light"/>
      <charset val="1"/>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0"/>
        <bgColor rgb="FF000000"/>
      </patternFill>
    </fill>
    <fill>
      <patternFill patternType="solid">
        <fgColor rgb="FFFFFFFF"/>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8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wrapText="1"/>
    </xf>
    <xf numFmtId="9" fontId="1" fillId="0" borderId="1" xfId="1" applyFont="1" applyFill="1" applyBorder="1" applyAlignment="1">
      <alignment horizontal="justify" vertical="center" wrapText="1"/>
    </xf>
    <xf numFmtId="9" fontId="1" fillId="0" borderId="1" xfId="0" applyNumberFormat="1" applyFont="1" applyBorder="1" applyAlignment="1">
      <alignment horizontal="center" vertical="center" wrapText="1"/>
    </xf>
    <xf numFmtId="0" fontId="14" fillId="12" borderId="14" xfId="0" applyFont="1" applyFill="1" applyBorder="1" applyAlignment="1">
      <alignment horizontal="left" vertical="center" wrapText="1"/>
    </xf>
    <xf numFmtId="9" fontId="1" fillId="9" borderId="1" xfId="0" applyNumberFormat="1" applyFont="1" applyFill="1" applyBorder="1" applyAlignment="1">
      <alignment horizontal="justify" vertical="center" wrapText="1"/>
    </xf>
    <xf numFmtId="164" fontId="1" fillId="9" borderId="1" xfId="0" applyNumberFormat="1" applyFont="1" applyFill="1" applyBorder="1" applyAlignment="1">
      <alignment horizontal="center" vertical="center" wrapText="1"/>
    </xf>
    <xf numFmtId="0" fontId="14" fillId="0" borderId="14" xfId="0" applyFont="1" applyBorder="1" applyAlignment="1">
      <alignment horizontal="left" vertical="center" wrapText="1"/>
    </xf>
    <xf numFmtId="0" fontId="14" fillId="0" borderId="19"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vertical="center" wrapText="1"/>
    </xf>
    <xf numFmtId="0" fontId="14" fillId="0" borderId="20" xfId="0" applyFont="1" applyBorder="1" applyAlignment="1">
      <alignment horizontal="left" vertical="center" wrapText="1"/>
    </xf>
    <xf numFmtId="0" fontId="14" fillId="0" borderId="0" xfId="0" applyFont="1" applyAlignment="1">
      <alignment horizontal="left" vertical="center" wrapText="1"/>
    </xf>
    <xf numFmtId="0" fontId="17" fillId="0" borderId="1" xfId="0" applyFont="1" applyBorder="1" applyAlignment="1">
      <alignment horizontal="justify" vertical="center" wrapText="1"/>
    </xf>
    <xf numFmtId="0" fontId="2" fillId="2" borderId="3" xfId="0" applyFont="1" applyFill="1" applyBorder="1" applyAlignment="1">
      <alignment horizontal="center" vertical="center" wrapText="1"/>
    </xf>
    <xf numFmtId="0" fontId="1" fillId="0" borderId="7" xfId="0" applyFont="1" applyBorder="1" applyAlignment="1">
      <alignment horizontal="justify" vertical="center" wrapText="1"/>
    </xf>
    <xf numFmtId="0" fontId="14" fillId="12" borderId="18" xfId="0" applyFont="1" applyFill="1" applyBorder="1" applyAlignment="1">
      <alignment horizontal="left" vertical="center" wrapText="1"/>
    </xf>
    <xf numFmtId="0" fontId="14" fillId="13" borderId="18" xfId="0" applyFont="1" applyFill="1" applyBorder="1" applyAlignment="1">
      <alignment horizontal="left" vertical="center" wrapText="1"/>
    </xf>
    <xf numFmtId="0" fontId="0" fillId="0" borderId="1" xfId="0" applyBorder="1" applyAlignment="1">
      <alignment horizontal="left" vertical="center" wrapText="1"/>
    </xf>
    <xf numFmtId="9" fontId="14"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left" vertic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1" fontId="4" fillId="9" borderId="1" xfId="1" applyNumberFormat="1" applyFont="1" applyFill="1" applyBorder="1" applyAlignment="1">
      <alignment horizontal="justify"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166" fontId="4"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9" fontId="1"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166" fontId="18"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9" fillId="0" borderId="1" xfId="0" applyFont="1" applyBorder="1" applyAlignment="1">
      <alignment vertical="center" wrapText="1"/>
    </xf>
    <xf numFmtId="0" fontId="2" fillId="3" borderId="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8" xfId="0" applyFont="1" applyFill="1" applyBorder="1" applyAlignment="1">
      <alignment horizontal="center"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9" fontId="17"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10" fontId="6" fillId="3" borderId="14" xfId="0" applyNumberFormat="1" applyFont="1" applyFill="1" applyBorder="1" applyAlignment="1">
      <alignment horizontal="right" vertical="center" wrapText="1"/>
    </xf>
    <xf numFmtId="165" fontId="17" fillId="0" borderId="1" xfId="0" applyNumberFormat="1" applyFont="1" applyBorder="1" applyAlignment="1">
      <alignment horizontal="right" vertical="center" wrapText="1"/>
    </xf>
    <xf numFmtId="0" fontId="17" fillId="0" borderId="1" xfId="0" applyFont="1" applyBorder="1" applyAlignment="1">
      <alignment horizontal="justify" vertical="top" wrapText="1"/>
    </xf>
    <xf numFmtId="166" fontId="17" fillId="0" borderId="1" xfId="0" applyNumberFormat="1" applyFont="1" applyBorder="1" applyAlignment="1">
      <alignment horizontal="right" vertical="center" wrapText="1"/>
    </xf>
    <xf numFmtId="0" fontId="14" fillId="0" borderId="13" xfId="0" applyFont="1" applyBorder="1" applyAlignment="1">
      <alignment vertical="top" wrapText="1"/>
    </xf>
    <xf numFmtId="0" fontId="14" fillId="0" borderId="21" xfId="0" applyFont="1" applyBorder="1" applyAlignment="1">
      <alignment vertical="top" wrapText="1"/>
    </xf>
    <xf numFmtId="0" fontId="14" fillId="0" borderId="10" xfId="0" applyFont="1" applyBorder="1" applyAlignment="1">
      <alignment vertical="top" wrapText="1"/>
    </xf>
    <xf numFmtId="0" fontId="14" fillId="0" borderId="12" xfId="0" applyFont="1" applyBorder="1" applyAlignment="1">
      <alignment vertical="top" wrapText="1"/>
    </xf>
    <xf numFmtId="0" fontId="14" fillId="0" borderId="22" xfId="0" applyFont="1" applyBorder="1" applyAlignment="1">
      <alignment vertical="top" wrapText="1"/>
    </xf>
    <xf numFmtId="166" fontId="1" fillId="0" borderId="1" xfId="0" applyNumberFormat="1" applyFont="1" applyBorder="1" applyAlignment="1">
      <alignment horizontal="righ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left" vertical="top" wrapText="1"/>
    </xf>
    <xf numFmtId="0" fontId="2" fillId="9" borderId="4" xfId="0" applyFont="1" applyFill="1" applyBorder="1" applyAlignment="1">
      <alignment horizontal="left" vertical="top" wrapText="1"/>
    </xf>
    <xf numFmtId="0" fontId="2" fillId="9" borderId="3" xfId="0" applyFont="1" applyFill="1" applyBorder="1" applyAlignment="1">
      <alignment horizontal="left" vertical="top" wrapText="1"/>
    </xf>
    <xf numFmtId="0" fontId="1" fillId="0" borderId="14" xfId="0" applyFont="1" applyBorder="1" applyAlignment="1">
      <alignment horizontal="center" vertical="center" wrapText="1"/>
    </xf>
    <xf numFmtId="0" fontId="2" fillId="3" borderId="14"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20" fillId="0" borderId="14" xfId="0" applyFont="1" applyBorder="1" applyAlignment="1">
      <alignment horizontal="left" vertical="center" wrapText="1" inden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1564025</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568AE708-E400-4284-929F-B0EC4964D787}" userId="f71585992275b3c7" providerId="Windows Live"/>
  <person displayName="Liliana Esperanza Pachon Botiva" id="{F9503052-A5D7-4E78-9512-3802223EB50A}" userId="S::liliana.pachon@gobiernobogota.gov.co::366d1781-f5be-40f1-9ada-977186c818f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7" dT="2024-11-05T22:44:42.78" personId="{568AE708-E400-4284-929F-B0EC4964D787}" id="{606851F9-98EF-4F33-BD1F-C0E56EF672CC}">
    <text xml:space="preserve">Si se llegare a capacitar al personal , recomiendo que el entregable o evidencia sea un listado de asistencia y presentación PPT o la que se utilice para la misma </text>
  </threadedComment>
  <threadedComment ref="S17" dT="2024-11-06T17:26:19.40" personId="{F9503052-A5D7-4E78-9512-3802223EB50A}" id="{228738A9-A682-4F96-B3BD-FD0ED9CCA934}" parentId="{606851F9-98EF-4F33-BD1F-C0E56EF672CC}">
    <text xml:space="preserve">Se incluye como evidencia la PPT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c r="A1" s="123" t="s">
        <v>0</v>
      </c>
      <c r="B1" s="124"/>
      <c r="C1" s="124"/>
      <c r="D1" s="124"/>
      <c r="E1" s="124"/>
      <c r="F1" s="124"/>
      <c r="G1" s="124"/>
      <c r="H1" s="124"/>
      <c r="I1" s="124"/>
      <c r="J1" s="124"/>
      <c r="K1" s="124"/>
      <c r="L1" s="124"/>
      <c r="M1" s="125" t="s">
        <v>1</v>
      </c>
      <c r="N1" s="125"/>
      <c r="O1" s="125"/>
      <c r="P1" s="125"/>
      <c r="Q1" s="125"/>
    </row>
    <row r="2" spans="1:44" s="42" customFormat="1" ht="23.45" customHeight="1">
      <c r="A2" s="126" t="s">
        <v>2</v>
      </c>
      <c r="B2" s="127"/>
      <c r="C2" s="127"/>
      <c r="D2" s="127"/>
      <c r="E2" s="127"/>
      <c r="F2" s="127"/>
      <c r="G2" s="127"/>
      <c r="H2" s="127"/>
      <c r="I2" s="127"/>
      <c r="J2" s="127"/>
      <c r="K2" s="127"/>
      <c r="L2" s="127"/>
      <c r="M2" s="41"/>
      <c r="N2" s="41"/>
      <c r="O2" s="41"/>
      <c r="P2" s="41"/>
      <c r="Q2" s="41"/>
    </row>
    <row r="3" spans="1:44" s="40" customFormat="1"/>
    <row r="4" spans="1:44" s="40" customFormat="1" ht="29.1" customHeight="1">
      <c r="A4" s="128" t="s">
        <v>3</v>
      </c>
      <c r="B4" s="128"/>
      <c r="C4" s="128"/>
      <c r="D4" s="128"/>
      <c r="E4" s="46"/>
      <c r="F4" s="46"/>
      <c r="G4" s="46"/>
      <c r="H4" s="129"/>
      <c r="I4" s="129"/>
      <c r="J4" s="129"/>
      <c r="K4" s="129"/>
      <c r="L4" s="130"/>
    </row>
    <row r="5" spans="1:44" s="40" customFormat="1" ht="15" customHeight="1">
      <c r="A5" s="128"/>
      <c r="B5" s="128"/>
      <c r="C5" s="128"/>
      <c r="D5" s="128"/>
      <c r="E5" s="2"/>
      <c r="F5" s="2"/>
      <c r="G5" s="2"/>
      <c r="H5" s="2" t="s">
        <v>4</v>
      </c>
      <c r="I5" s="131" t="s">
        <v>5</v>
      </c>
      <c r="J5" s="129"/>
      <c r="K5" s="129"/>
      <c r="L5" s="130"/>
    </row>
    <row r="6" spans="1:44" s="40" customFormat="1">
      <c r="A6" s="128"/>
      <c r="B6" s="128"/>
      <c r="C6" s="128"/>
      <c r="D6" s="128"/>
      <c r="E6" s="2"/>
      <c r="F6" s="2"/>
      <c r="G6" s="2"/>
      <c r="H6" s="43"/>
      <c r="I6" s="132" t="s">
        <v>6</v>
      </c>
      <c r="J6" s="132"/>
      <c r="K6" s="132"/>
      <c r="L6" s="132"/>
    </row>
    <row r="7" spans="1:44" s="40" customFormat="1">
      <c r="A7" s="128"/>
      <c r="B7" s="128"/>
      <c r="C7" s="128"/>
      <c r="D7" s="128"/>
      <c r="E7" s="2"/>
      <c r="F7" s="2"/>
      <c r="G7" s="2"/>
      <c r="H7" s="43"/>
      <c r="I7" s="132"/>
      <c r="J7" s="132"/>
      <c r="K7" s="132"/>
      <c r="L7" s="132"/>
    </row>
    <row r="8" spans="1:44" s="40" customFormat="1">
      <c r="A8" s="128"/>
      <c r="B8" s="128"/>
      <c r="C8" s="128"/>
      <c r="D8" s="128"/>
      <c r="E8" s="2"/>
      <c r="F8" s="2"/>
      <c r="G8" s="2"/>
      <c r="H8" s="43"/>
      <c r="I8" s="132"/>
      <c r="J8" s="132"/>
      <c r="K8" s="132"/>
      <c r="L8" s="132"/>
    </row>
    <row r="9" spans="1:44" s="40" customFormat="1"/>
    <row r="10" spans="1:44" ht="14.45" customHeight="1">
      <c r="A10" s="128" t="s">
        <v>7</v>
      </c>
      <c r="B10" s="128"/>
      <c r="C10" s="137" t="s">
        <v>8</v>
      </c>
      <c r="D10" s="138"/>
      <c r="E10" s="138"/>
      <c r="F10" s="138"/>
      <c r="G10" s="139"/>
      <c r="H10" s="133" t="s">
        <v>9</v>
      </c>
      <c r="I10" s="133"/>
      <c r="J10" s="133"/>
      <c r="K10" s="133"/>
      <c r="L10" s="133"/>
      <c r="M10" s="133"/>
      <c r="N10" s="133"/>
      <c r="O10" s="133"/>
      <c r="P10" s="133"/>
      <c r="Q10" s="133"/>
      <c r="R10" s="133"/>
      <c r="S10" s="134" t="s">
        <v>10</v>
      </c>
      <c r="T10" s="134" t="s">
        <v>11</v>
      </c>
      <c r="U10" s="143" t="s">
        <v>12</v>
      </c>
      <c r="V10" s="144"/>
      <c r="W10" s="144"/>
      <c r="X10" s="144"/>
      <c r="Y10" s="145"/>
      <c r="Z10" s="149" t="s">
        <v>13</v>
      </c>
      <c r="AA10" s="150"/>
      <c r="AB10" s="150"/>
      <c r="AC10" s="150"/>
      <c r="AD10" s="151"/>
      <c r="AE10" s="155" t="s">
        <v>14</v>
      </c>
      <c r="AF10" s="156"/>
      <c r="AG10" s="156"/>
      <c r="AH10" s="156"/>
      <c r="AI10" s="157"/>
      <c r="AJ10" s="161" t="s">
        <v>15</v>
      </c>
      <c r="AK10" s="162"/>
      <c r="AL10" s="162"/>
      <c r="AM10" s="162"/>
      <c r="AN10" s="163"/>
      <c r="AO10" s="167" t="s">
        <v>16</v>
      </c>
      <c r="AP10" s="168"/>
      <c r="AQ10" s="168"/>
      <c r="AR10" s="169"/>
    </row>
    <row r="11" spans="1:44" ht="14.45" customHeight="1">
      <c r="A11" s="128"/>
      <c r="B11" s="128"/>
      <c r="C11" s="140"/>
      <c r="D11" s="141"/>
      <c r="E11" s="141"/>
      <c r="F11" s="141"/>
      <c r="G11" s="142"/>
      <c r="H11" s="133"/>
      <c r="I11" s="133"/>
      <c r="J11" s="133"/>
      <c r="K11" s="133"/>
      <c r="L11" s="133"/>
      <c r="M11" s="133"/>
      <c r="N11" s="133"/>
      <c r="O11" s="133"/>
      <c r="P11" s="133"/>
      <c r="Q11" s="133"/>
      <c r="R11" s="133"/>
      <c r="S11" s="135"/>
      <c r="T11" s="135"/>
      <c r="U11" s="146"/>
      <c r="V11" s="147"/>
      <c r="W11" s="147"/>
      <c r="X11" s="147"/>
      <c r="Y11" s="148"/>
      <c r="Z11" s="152"/>
      <c r="AA11" s="153"/>
      <c r="AB11" s="153"/>
      <c r="AC11" s="153"/>
      <c r="AD11" s="154"/>
      <c r="AE11" s="158"/>
      <c r="AF11" s="159"/>
      <c r="AG11" s="159"/>
      <c r="AH11" s="159"/>
      <c r="AI11" s="160"/>
      <c r="AJ11" s="164"/>
      <c r="AK11" s="165"/>
      <c r="AL11" s="165"/>
      <c r="AM11" s="165"/>
      <c r="AN11" s="166"/>
      <c r="AO11" s="170"/>
      <c r="AP11" s="171"/>
      <c r="AQ11" s="171"/>
      <c r="AR11" s="172"/>
    </row>
    <row r="12" spans="1:44" ht="4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36"/>
      <c r="T12" s="136"/>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9"/>
  <sheetViews>
    <sheetView tabSelected="1" topLeftCell="C2" zoomScale="80" zoomScaleNormal="80" workbookViewId="0">
      <selection activeCell="F10" sqref="F10"/>
    </sheetView>
  </sheetViews>
  <sheetFormatPr defaultColWidth="10.85546875" defaultRowHeight="15"/>
  <cols>
    <col min="1" max="1" width="10.85546875" style="1" customWidth="1"/>
    <col min="2" max="2" width="40.85546875" style="1" customWidth="1"/>
    <col min="3" max="3" width="12.7109375" style="1" customWidth="1"/>
    <col min="4" max="4" width="51.85546875" style="1" customWidth="1"/>
    <col min="5" max="5" width="10.85546875" style="1" customWidth="1"/>
    <col min="6" max="6" width="24.42578125" style="1" customWidth="1"/>
    <col min="7" max="7" width="23.5703125" style="1" customWidth="1"/>
    <col min="8" max="8" width="2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31.5703125" style="1" customWidth="1"/>
    <col min="18" max="18" width="37.5703125" style="1" customWidth="1"/>
    <col min="19" max="19" width="26" style="1" customWidth="1"/>
    <col min="20" max="20" width="29.7109375" style="1" customWidth="1"/>
    <col min="21" max="21" width="30.8554687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0" customFormat="1" ht="70.5" customHeight="1">
      <c r="A1" s="123" t="s">
        <v>40</v>
      </c>
      <c r="B1" s="124"/>
      <c r="C1" s="124"/>
      <c r="D1" s="124"/>
      <c r="E1" s="124"/>
      <c r="F1" s="124"/>
      <c r="G1" s="124"/>
      <c r="H1" s="124"/>
      <c r="I1" s="124"/>
      <c r="J1" s="124"/>
      <c r="K1" s="173" t="s">
        <v>41</v>
      </c>
      <c r="L1" s="174"/>
      <c r="M1" s="174"/>
      <c r="N1" s="174"/>
      <c r="O1" s="175"/>
    </row>
    <row r="2" spans="1:45" s="42" customFormat="1" ht="23.45" customHeight="1">
      <c r="A2" s="126" t="s">
        <v>42</v>
      </c>
      <c r="B2" s="127"/>
      <c r="C2" s="127"/>
      <c r="D2" s="127"/>
      <c r="E2" s="127"/>
      <c r="F2" s="127"/>
      <c r="G2" s="127"/>
      <c r="H2" s="127"/>
      <c r="I2" s="127"/>
      <c r="J2" s="127"/>
      <c r="K2" s="41"/>
      <c r="L2" s="41"/>
      <c r="M2" s="41"/>
      <c r="N2" s="41"/>
      <c r="O2" s="41"/>
    </row>
    <row r="3" spans="1:45" s="40" customFormat="1"/>
    <row r="4" spans="1:45" s="40" customFormat="1" ht="29.1" customHeight="1">
      <c r="A4" s="177" t="s">
        <v>3</v>
      </c>
      <c r="B4" s="177"/>
      <c r="C4" s="177"/>
      <c r="D4" s="176" t="s">
        <v>43</v>
      </c>
      <c r="E4" s="129" t="s">
        <v>44</v>
      </c>
      <c r="F4" s="129"/>
      <c r="G4" s="129"/>
      <c r="H4" s="129"/>
      <c r="I4" s="129"/>
      <c r="J4" s="130"/>
    </row>
    <row r="5" spans="1:45" s="40" customFormat="1" ht="15" customHeight="1">
      <c r="A5" s="177"/>
      <c r="B5" s="177"/>
      <c r="C5" s="177"/>
      <c r="D5" s="176"/>
      <c r="E5" s="101" t="s">
        <v>45</v>
      </c>
      <c r="F5" s="2" t="s">
        <v>4</v>
      </c>
      <c r="G5" s="131" t="s">
        <v>5</v>
      </c>
      <c r="H5" s="129"/>
      <c r="I5" s="129"/>
      <c r="J5" s="130"/>
    </row>
    <row r="6" spans="1:45" s="40" customFormat="1" ht="16.5">
      <c r="A6" s="177"/>
      <c r="B6" s="177"/>
      <c r="C6" s="177"/>
      <c r="D6" s="176"/>
      <c r="E6" s="104">
        <v>1</v>
      </c>
      <c r="F6" s="43" t="s">
        <v>46</v>
      </c>
      <c r="G6" s="132" t="s">
        <v>47</v>
      </c>
      <c r="H6" s="132"/>
      <c r="I6" s="132"/>
      <c r="J6" s="132"/>
    </row>
    <row r="7" spans="1:45" s="40" customFormat="1" ht="78" customHeight="1">
      <c r="A7" s="177"/>
      <c r="B7" s="177"/>
      <c r="C7" s="177"/>
      <c r="D7" s="176"/>
      <c r="E7" s="104">
        <v>2</v>
      </c>
      <c r="F7" s="43" t="s">
        <v>48</v>
      </c>
      <c r="G7" s="132" t="s">
        <v>49</v>
      </c>
      <c r="H7" s="132"/>
      <c r="I7" s="132"/>
      <c r="J7" s="132"/>
    </row>
    <row r="8" spans="1:45" s="40" customFormat="1" ht="60" customHeight="1">
      <c r="A8" s="177"/>
      <c r="B8" s="177"/>
      <c r="C8" s="177"/>
      <c r="D8" s="176"/>
      <c r="E8" s="105">
        <v>3</v>
      </c>
      <c r="F8" s="103" t="s">
        <v>50</v>
      </c>
      <c r="G8" s="178" t="s">
        <v>51</v>
      </c>
      <c r="H8" s="178"/>
      <c r="I8" s="178"/>
      <c r="J8" s="178"/>
    </row>
    <row r="9" spans="1:45" s="40" customFormat="1" ht="60" customHeight="1">
      <c r="A9" s="177"/>
      <c r="B9" s="177"/>
      <c r="C9" s="177"/>
      <c r="D9" s="176"/>
      <c r="E9" s="106">
        <v>4</v>
      </c>
      <c r="F9" s="102" t="s">
        <v>52</v>
      </c>
      <c r="G9" s="179" t="s">
        <v>53</v>
      </c>
      <c r="H9" s="179"/>
      <c r="I9" s="179"/>
      <c r="J9" s="179"/>
    </row>
    <row r="10" spans="1:45" s="40" customFormat="1"/>
    <row r="11" spans="1:45" ht="14.45" customHeight="1">
      <c r="A11" s="128" t="s">
        <v>7</v>
      </c>
      <c r="B11" s="128"/>
      <c r="C11" s="128" t="s">
        <v>54</v>
      </c>
      <c r="D11" s="128"/>
      <c r="E11" s="128"/>
      <c r="F11" s="133" t="s">
        <v>9</v>
      </c>
      <c r="G11" s="133"/>
      <c r="H11" s="133"/>
      <c r="I11" s="133"/>
      <c r="J11" s="133"/>
      <c r="K11" s="133"/>
      <c r="L11" s="133"/>
      <c r="M11" s="133"/>
      <c r="N11" s="133"/>
      <c r="O11" s="133"/>
      <c r="P11" s="133"/>
      <c r="Q11" s="134" t="s">
        <v>10</v>
      </c>
      <c r="R11" s="134" t="s">
        <v>11</v>
      </c>
      <c r="S11" s="128" t="s">
        <v>55</v>
      </c>
      <c r="T11" s="128"/>
      <c r="U11" s="128"/>
      <c r="V11" s="143" t="s">
        <v>12</v>
      </c>
      <c r="W11" s="144"/>
      <c r="X11" s="144"/>
      <c r="Y11" s="144"/>
      <c r="Z11" s="145"/>
      <c r="AA11" s="149" t="s">
        <v>13</v>
      </c>
      <c r="AB11" s="150"/>
      <c r="AC11" s="150"/>
      <c r="AD11" s="150"/>
      <c r="AE11" s="151"/>
      <c r="AF11" s="155" t="s">
        <v>14</v>
      </c>
      <c r="AG11" s="156"/>
      <c r="AH11" s="156"/>
      <c r="AI11" s="156"/>
      <c r="AJ11" s="157"/>
      <c r="AK11" s="161" t="s">
        <v>15</v>
      </c>
      <c r="AL11" s="162"/>
      <c r="AM11" s="162"/>
      <c r="AN11" s="162"/>
      <c r="AO11" s="163"/>
      <c r="AP11" s="167" t="s">
        <v>16</v>
      </c>
      <c r="AQ11" s="168"/>
      <c r="AR11" s="168"/>
      <c r="AS11" s="169"/>
    </row>
    <row r="12" spans="1:45" ht="14.45" customHeight="1">
      <c r="A12" s="128"/>
      <c r="B12" s="128"/>
      <c r="C12" s="128"/>
      <c r="D12" s="128"/>
      <c r="E12" s="128"/>
      <c r="F12" s="133"/>
      <c r="G12" s="133"/>
      <c r="H12" s="133"/>
      <c r="I12" s="133"/>
      <c r="J12" s="133"/>
      <c r="K12" s="133"/>
      <c r="L12" s="133"/>
      <c r="M12" s="133"/>
      <c r="N12" s="133"/>
      <c r="O12" s="133"/>
      <c r="P12" s="133"/>
      <c r="Q12" s="135"/>
      <c r="R12" s="135"/>
      <c r="S12" s="128"/>
      <c r="T12" s="128"/>
      <c r="U12" s="128"/>
      <c r="V12" s="146"/>
      <c r="W12" s="147"/>
      <c r="X12" s="147"/>
      <c r="Y12" s="147"/>
      <c r="Z12" s="148"/>
      <c r="AA12" s="152"/>
      <c r="AB12" s="153"/>
      <c r="AC12" s="153"/>
      <c r="AD12" s="153"/>
      <c r="AE12" s="154"/>
      <c r="AF12" s="158"/>
      <c r="AG12" s="159"/>
      <c r="AH12" s="159"/>
      <c r="AI12" s="159"/>
      <c r="AJ12" s="160"/>
      <c r="AK12" s="164"/>
      <c r="AL12" s="165"/>
      <c r="AM12" s="165"/>
      <c r="AN12" s="165"/>
      <c r="AO12" s="166"/>
      <c r="AP12" s="170"/>
      <c r="AQ12" s="171"/>
      <c r="AR12" s="171"/>
      <c r="AS12" s="172"/>
    </row>
    <row r="13" spans="1:45" ht="50.25">
      <c r="A13" s="2" t="s">
        <v>17</v>
      </c>
      <c r="B13" s="2" t="s">
        <v>18</v>
      </c>
      <c r="C13" s="2" t="s">
        <v>56</v>
      </c>
      <c r="D13" s="2" t="s">
        <v>57</v>
      </c>
      <c r="E13" s="2" t="s">
        <v>58</v>
      </c>
      <c r="F13" s="20" t="s">
        <v>24</v>
      </c>
      <c r="G13" s="20" t="s">
        <v>25</v>
      </c>
      <c r="H13" s="20" t="s">
        <v>26</v>
      </c>
      <c r="I13" s="20" t="s">
        <v>59</v>
      </c>
      <c r="J13" s="20" t="s">
        <v>28</v>
      </c>
      <c r="K13" s="20" t="s">
        <v>29</v>
      </c>
      <c r="L13" s="20" t="s">
        <v>30</v>
      </c>
      <c r="M13" s="20" t="s">
        <v>31</v>
      </c>
      <c r="N13" s="20" t="s">
        <v>32</v>
      </c>
      <c r="O13" s="20" t="s">
        <v>33</v>
      </c>
      <c r="P13" s="69" t="s">
        <v>34</v>
      </c>
      <c r="Q13" s="136"/>
      <c r="R13" s="136"/>
      <c r="S13" s="2" t="s">
        <v>60</v>
      </c>
      <c r="T13" s="2" t="s">
        <v>22</v>
      </c>
      <c r="U13" s="2" t="s">
        <v>23</v>
      </c>
      <c r="V13" s="3" t="s">
        <v>35</v>
      </c>
      <c r="W13" s="3" t="s">
        <v>36</v>
      </c>
      <c r="X13" s="3" t="s">
        <v>37</v>
      </c>
      <c r="Y13" s="3" t="s">
        <v>38</v>
      </c>
      <c r="Z13" s="3" t="s">
        <v>39</v>
      </c>
      <c r="AA13" s="23" t="s">
        <v>35</v>
      </c>
      <c r="AB13" s="23" t="s">
        <v>36</v>
      </c>
      <c r="AC13" s="23" t="s">
        <v>37</v>
      </c>
      <c r="AD13" s="23" t="s">
        <v>38</v>
      </c>
      <c r="AE13" s="23" t="s">
        <v>39</v>
      </c>
      <c r="AF13" s="24" t="s">
        <v>35</v>
      </c>
      <c r="AG13" s="24" t="s">
        <v>36</v>
      </c>
      <c r="AH13" s="24" t="s">
        <v>37</v>
      </c>
      <c r="AI13" s="24" t="s">
        <v>38</v>
      </c>
      <c r="AJ13" s="24" t="s">
        <v>39</v>
      </c>
      <c r="AK13" s="25" t="s">
        <v>35</v>
      </c>
      <c r="AL13" s="25" t="s">
        <v>36</v>
      </c>
      <c r="AM13" s="25" t="s">
        <v>37</v>
      </c>
      <c r="AN13" s="25" t="s">
        <v>38</v>
      </c>
      <c r="AO13" s="25" t="s">
        <v>39</v>
      </c>
      <c r="AP13" s="4" t="s">
        <v>35</v>
      </c>
      <c r="AQ13" s="4" t="s">
        <v>36</v>
      </c>
      <c r="AR13" s="4" t="s">
        <v>37</v>
      </c>
      <c r="AS13" s="4" t="s">
        <v>38</v>
      </c>
    </row>
    <row r="14" spans="1:45" s="31" customFormat="1" ht="315" customHeight="1">
      <c r="A14" s="51">
        <v>2</v>
      </c>
      <c r="B14" s="73" t="s">
        <v>61</v>
      </c>
      <c r="C14" s="51">
        <v>1</v>
      </c>
      <c r="D14" s="64" t="s">
        <v>62</v>
      </c>
      <c r="E14" s="51" t="s">
        <v>63</v>
      </c>
      <c r="F14" s="64" t="s">
        <v>64</v>
      </c>
      <c r="G14" s="62" t="s">
        <v>65</v>
      </c>
      <c r="H14" s="61" t="s">
        <v>66</v>
      </c>
      <c r="I14" s="52" t="s">
        <v>67</v>
      </c>
      <c r="J14" s="64" t="s">
        <v>68</v>
      </c>
      <c r="K14" s="74">
        <v>1</v>
      </c>
      <c r="L14" s="74">
        <v>1</v>
      </c>
      <c r="M14" s="74">
        <v>1</v>
      </c>
      <c r="N14" s="74">
        <v>1</v>
      </c>
      <c r="O14" s="74">
        <v>1</v>
      </c>
      <c r="P14" s="70" t="s">
        <v>69</v>
      </c>
      <c r="Q14" s="21" t="s">
        <v>70</v>
      </c>
      <c r="R14" s="21" t="s">
        <v>71</v>
      </c>
      <c r="S14" s="63" t="s">
        <v>72</v>
      </c>
      <c r="T14" s="64" t="s">
        <v>73</v>
      </c>
      <c r="U14" s="65" t="s">
        <v>74</v>
      </c>
      <c r="V14" s="96">
        <f t="shared" ref="V14:V19" si="0">K14</f>
        <v>1</v>
      </c>
      <c r="W14" s="99">
        <v>1</v>
      </c>
      <c r="X14" s="93">
        <f>IFERROR(IF(W14/V14&gt;100%,100%,W14/V14),0)</f>
        <v>1</v>
      </c>
      <c r="Y14" s="21" t="s">
        <v>75</v>
      </c>
      <c r="Z14" s="21" t="s">
        <v>76</v>
      </c>
      <c r="AA14" s="96">
        <f t="shared" ref="AA14:AA19" si="1">L14</f>
        <v>1</v>
      </c>
      <c r="AB14" s="99">
        <v>1</v>
      </c>
      <c r="AC14" s="93">
        <f>IFERROR(IF(AB14/AA14&gt;100%,100%,AB14/AA14),0)</f>
        <v>1</v>
      </c>
      <c r="AD14" s="117" t="s">
        <v>77</v>
      </c>
      <c r="AE14" s="118" t="s">
        <v>78</v>
      </c>
      <c r="AF14" s="96">
        <f t="shared" ref="AF14:AF19" si="2">M14</f>
        <v>1</v>
      </c>
      <c r="AG14" s="92"/>
      <c r="AH14" s="93">
        <f>IFERROR(IF(AG14/AF14&gt;100%,100%,AG14/AF14),0)</f>
        <v>0</v>
      </c>
      <c r="AI14" s="21"/>
      <c r="AJ14" s="21"/>
      <c r="AK14" s="96">
        <f t="shared" ref="AK14:AK19" si="3">N14</f>
        <v>1</v>
      </c>
      <c r="AL14" s="92"/>
      <c r="AM14" s="93">
        <f>IFERROR(IF(AL14/AK14&gt;100%,100%,AL14/AK14),0)</f>
        <v>0</v>
      </c>
      <c r="AN14" s="21"/>
      <c r="AO14" s="21"/>
      <c r="AP14" s="96">
        <f t="shared" ref="AP14:AP19" si="4">O14</f>
        <v>1</v>
      </c>
      <c r="AQ14" s="97">
        <f>IFERROR(AVERAGE(W14,AB14,AG14,AL14)*0.5,0)</f>
        <v>0.5</v>
      </c>
      <c r="AR14" s="93">
        <f>IFERROR(IF(AQ14/AP14&gt;100%,100%,AQ14/AP14),0)</f>
        <v>0.5</v>
      </c>
      <c r="AS14" s="21" t="s">
        <v>79</v>
      </c>
    </row>
    <row r="15" spans="1:45" s="31" customFormat="1" ht="237" customHeight="1">
      <c r="A15" s="51">
        <v>2</v>
      </c>
      <c r="B15" s="73" t="s">
        <v>61</v>
      </c>
      <c r="C15" s="51">
        <v>2</v>
      </c>
      <c r="D15" s="52" t="s">
        <v>80</v>
      </c>
      <c r="E15" s="52" t="s">
        <v>63</v>
      </c>
      <c r="F15" s="52" t="s">
        <v>81</v>
      </c>
      <c r="G15" s="75" t="s">
        <v>82</v>
      </c>
      <c r="H15" s="62" t="s">
        <v>83</v>
      </c>
      <c r="I15" s="52" t="s">
        <v>67</v>
      </c>
      <c r="J15" s="52" t="s">
        <v>84</v>
      </c>
      <c r="K15" s="74">
        <v>1</v>
      </c>
      <c r="L15" s="74">
        <v>1</v>
      </c>
      <c r="M15" s="74">
        <v>1</v>
      </c>
      <c r="N15" s="74">
        <v>1</v>
      </c>
      <c r="O15" s="74">
        <v>1</v>
      </c>
      <c r="P15" s="60" t="s">
        <v>69</v>
      </c>
      <c r="Q15" s="21" t="s">
        <v>70</v>
      </c>
      <c r="R15" s="21" t="s">
        <v>85</v>
      </c>
      <c r="S15" s="49" t="s">
        <v>86</v>
      </c>
      <c r="T15" s="50" t="s">
        <v>43</v>
      </c>
      <c r="U15" s="66" t="s">
        <v>43</v>
      </c>
      <c r="V15" s="96">
        <f t="shared" si="0"/>
        <v>1</v>
      </c>
      <c r="W15" s="99">
        <v>1</v>
      </c>
      <c r="X15" s="93">
        <f>IFERROR(IF(W15/V15&gt;100%,100%,W15/V15),0)</f>
        <v>1</v>
      </c>
      <c r="Y15" s="21" t="s">
        <v>87</v>
      </c>
      <c r="Z15" s="21" t="s">
        <v>88</v>
      </c>
      <c r="AA15" s="96">
        <f t="shared" si="1"/>
        <v>1</v>
      </c>
      <c r="AB15" s="99">
        <v>1</v>
      </c>
      <c r="AC15" s="93">
        <f>IFERROR(IF(AB15/AA15&gt;100%,100%,AB15/AA15),0)</f>
        <v>1</v>
      </c>
      <c r="AD15" s="117" t="s">
        <v>89</v>
      </c>
      <c r="AE15" s="118" t="s">
        <v>88</v>
      </c>
      <c r="AF15" s="96">
        <f t="shared" si="2"/>
        <v>1</v>
      </c>
      <c r="AG15" s="92"/>
      <c r="AH15" s="93">
        <f>IFERROR(IF(AG15/AF15&gt;100%,100%,AG15/AF15),0)</f>
        <v>0</v>
      </c>
      <c r="AI15" s="21"/>
      <c r="AJ15" s="21"/>
      <c r="AK15" s="96">
        <f t="shared" si="3"/>
        <v>1</v>
      </c>
      <c r="AL15" s="92"/>
      <c r="AM15" s="93">
        <f>IFERROR(IF(AL15/AK15&gt;100%,100%,AL15/AK15),0)</f>
        <v>0</v>
      </c>
      <c r="AN15" s="21"/>
      <c r="AO15" s="21"/>
      <c r="AP15" s="96">
        <f t="shared" si="4"/>
        <v>1</v>
      </c>
      <c r="AQ15" s="97">
        <f>IFERROR(AVERAGE(W15,AB15,AG15,AL15)*0.5,0)</f>
        <v>0.5</v>
      </c>
      <c r="AR15" s="93">
        <f>IFERROR(IF(AQ15/AP15&gt;100%,100%,AQ15/AP15),0)</f>
        <v>0.5</v>
      </c>
      <c r="AS15" s="21" t="s">
        <v>79</v>
      </c>
    </row>
    <row r="16" spans="1:45" s="31" customFormat="1" ht="290.25" customHeight="1">
      <c r="A16" s="51">
        <v>2</v>
      </c>
      <c r="B16" s="73" t="s">
        <v>61</v>
      </c>
      <c r="C16" s="51">
        <v>3</v>
      </c>
      <c r="D16" s="52" t="s">
        <v>90</v>
      </c>
      <c r="E16" s="52" t="s">
        <v>63</v>
      </c>
      <c r="F16" s="52" t="s">
        <v>91</v>
      </c>
      <c r="G16" s="75" t="s">
        <v>92</v>
      </c>
      <c r="H16" s="62" t="s">
        <v>93</v>
      </c>
      <c r="I16" s="52" t="s">
        <v>67</v>
      </c>
      <c r="J16" s="52" t="s">
        <v>94</v>
      </c>
      <c r="K16" s="74">
        <v>1</v>
      </c>
      <c r="L16" s="74">
        <v>1</v>
      </c>
      <c r="M16" s="74">
        <v>1</v>
      </c>
      <c r="N16" s="74">
        <v>1</v>
      </c>
      <c r="O16" s="74">
        <v>1</v>
      </c>
      <c r="P16" s="53" t="s">
        <v>69</v>
      </c>
      <c r="Q16" s="21" t="s">
        <v>70</v>
      </c>
      <c r="R16" s="21" t="s">
        <v>95</v>
      </c>
      <c r="S16" s="67" t="s">
        <v>96</v>
      </c>
      <c r="T16" s="50" t="s">
        <v>43</v>
      </c>
      <c r="U16" s="66" t="s">
        <v>43</v>
      </c>
      <c r="V16" s="96">
        <f t="shared" si="0"/>
        <v>1</v>
      </c>
      <c r="W16" s="99">
        <v>1</v>
      </c>
      <c r="X16" s="93">
        <f>IFERROR(IF(W16/V16&gt;100%,100%,W16/V16),0)</f>
        <v>1</v>
      </c>
      <c r="Y16" s="21" t="s">
        <v>97</v>
      </c>
      <c r="Z16" s="21" t="s">
        <v>98</v>
      </c>
      <c r="AA16" s="96">
        <f t="shared" si="1"/>
        <v>1</v>
      </c>
      <c r="AB16" s="99">
        <v>1</v>
      </c>
      <c r="AC16" s="93">
        <f>IFERROR(IF(AB16/AA16&gt;100%,100%,AB16/AA16),0)</f>
        <v>1</v>
      </c>
      <c r="AD16" s="117" t="s">
        <v>99</v>
      </c>
      <c r="AE16" s="118" t="s">
        <v>100</v>
      </c>
      <c r="AF16" s="96">
        <f t="shared" si="2"/>
        <v>1</v>
      </c>
      <c r="AG16" s="92"/>
      <c r="AH16" s="93">
        <f>IFERROR(IF(AG16/AF16&gt;100%,100%,AG16/AF16),0)</f>
        <v>0</v>
      </c>
      <c r="AI16" s="21"/>
      <c r="AJ16" s="21"/>
      <c r="AK16" s="96">
        <f t="shared" si="3"/>
        <v>1</v>
      </c>
      <c r="AL16" s="92"/>
      <c r="AM16" s="93">
        <f>IFERROR(IF(AL16/AK16&gt;100%,100%,AL16/AK16),0)</f>
        <v>0</v>
      </c>
      <c r="AN16" s="21"/>
      <c r="AO16" s="21"/>
      <c r="AP16" s="96">
        <f t="shared" si="4"/>
        <v>1</v>
      </c>
      <c r="AQ16" s="97">
        <f>IFERROR(AVERAGE(W16,AB16,AG16,AL16)*0.5,0)</f>
        <v>0.5</v>
      </c>
      <c r="AR16" s="93">
        <f>IFERROR(IF(AQ16/AP16&gt;100%,100%,AQ16/AP16),0)</f>
        <v>0.5</v>
      </c>
      <c r="AS16" s="21" t="s">
        <v>79</v>
      </c>
    </row>
    <row r="17" spans="1:45" s="31" customFormat="1" ht="154.5" customHeight="1">
      <c r="A17" s="51">
        <v>2</v>
      </c>
      <c r="B17" s="73" t="s">
        <v>61</v>
      </c>
      <c r="C17" s="51">
        <v>4</v>
      </c>
      <c r="D17" s="65" t="s">
        <v>101</v>
      </c>
      <c r="E17" s="65" t="s">
        <v>102</v>
      </c>
      <c r="F17" s="65" t="s">
        <v>103</v>
      </c>
      <c r="G17" s="76" t="s">
        <v>104</v>
      </c>
      <c r="H17" s="65" t="s">
        <v>105</v>
      </c>
      <c r="I17" s="100" t="s">
        <v>106</v>
      </c>
      <c r="J17" s="76" t="s">
        <v>107</v>
      </c>
      <c r="K17" s="35">
        <v>0</v>
      </c>
      <c r="L17" s="35">
        <v>0.25</v>
      </c>
      <c r="M17" s="54">
        <v>0.25</v>
      </c>
      <c r="N17" s="54">
        <v>0.4</v>
      </c>
      <c r="O17" s="55">
        <v>0.9</v>
      </c>
      <c r="P17" s="60" t="s">
        <v>69</v>
      </c>
      <c r="Q17" s="21" t="s">
        <v>70</v>
      </c>
      <c r="R17" s="21" t="s">
        <v>108</v>
      </c>
      <c r="S17" s="21" t="s">
        <v>109</v>
      </c>
      <c r="T17" s="50" t="s">
        <v>43</v>
      </c>
      <c r="U17" s="66" t="s">
        <v>43</v>
      </c>
      <c r="V17" s="96">
        <f t="shared" si="0"/>
        <v>0</v>
      </c>
      <c r="W17" s="91" t="s">
        <v>110</v>
      </c>
      <c r="X17" s="93">
        <f>IFERROR(IF(W17/V17&gt;100%,100%,W17/V17),0)</f>
        <v>0</v>
      </c>
      <c r="Y17" s="95" t="s">
        <v>110</v>
      </c>
      <c r="Z17" s="95" t="s">
        <v>110</v>
      </c>
      <c r="AA17" s="96">
        <f t="shared" si="1"/>
        <v>0.25</v>
      </c>
      <c r="AB17" s="99">
        <v>0.51500000000000001</v>
      </c>
      <c r="AC17" s="93">
        <f>IFERROR(IF(AB17/AA17&gt;100%,100%,AB17/AA17),0)</f>
        <v>1</v>
      </c>
      <c r="AD17" s="117" t="s">
        <v>111</v>
      </c>
      <c r="AE17" s="119" t="s">
        <v>112</v>
      </c>
      <c r="AF17" s="96">
        <f t="shared" si="2"/>
        <v>0.25</v>
      </c>
      <c r="AG17" s="92"/>
      <c r="AH17" s="93">
        <f>IFERROR(IF(AG17/AF17&gt;100%,100%,AG17/AF17),0)</f>
        <v>0</v>
      </c>
      <c r="AI17" s="21"/>
      <c r="AJ17" s="21"/>
      <c r="AK17" s="96">
        <f t="shared" si="3"/>
        <v>0.4</v>
      </c>
      <c r="AL17" s="92"/>
      <c r="AM17" s="93">
        <f>IFERROR(IF(AL17/AK17&gt;100%,100%,AL17/AK17),0)</f>
        <v>0</v>
      </c>
      <c r="AN17" s="21"/>
      <c r="AO17" s="21"/>
      <c r="AP17" s="96">
        <f t="shared" si="4"/>
        <v>0.9</v>
      </c>
      <c r="AQ17" s="97">
        <f>IFERROR(SUM(W17,AB17,AG17,AL17),0)</f>
        <v>0.51500000000000001</v>
      </c>
      <c r="AR17" s="93">
        <f>IFERROR(IF(AQ17/AP17&gt;100%,100%,AQ17/AP17),0)</f>
        <v>0.57222222222222219</v>
      </c>
      <c r="AS17" s="21" t="s">
        <v>113</v>
      </c>
    </row>
    <row r="18" spans="1:45" s="31" customFormat="1" ht="108" customHeight="1">
      <c r="A18" s="51">
        <v>2</v>
      </c>
      <c r="B18" s="73" t="s">
        <v>61</v>
      </c>
      <c r="C18" s="77">
        <v>5</v>
      </c>
      <c r="D18" s="78" t="s">
        <v>114</v>
      </c>
      <c r="E18" s="78" t="s">
        <v>102</v>
      </c>
      <c r="F18" s="78" t="s">
        <v>115</v>
      </c>
      <c r="G18" s="78" t="s">
        <v>116</v>
      </c>
      <c r="H18" s="57" t="s">
        <v>117</v>
      </c>
      <c r="I18" s="48" t="s">
        <v>106</v>
      </c>
      <c r="J18" s="78" t="s">
        <v>118</v>
      </c>
      <c r="K18" s="77">
        <v>0</v>
      </c>
      <c r="L18" s="77">
        <v>3</v>
      </c>
      <c r="M18" s="77">
        <v>3</v>
      </c>
      <c r="N18" s="77">
        <v>3</v>
      </c>
      <c r="O18" s="58">
        <v>9</v>
      </c>
      <c r="P18" s="71" t="s">
        <v>69</v>
      </c>
      <c r="Q18" s="21" t="s">
        <v>119</v>
      </c>
      <c r="R18" s="21" t="s">
        <v>120</v>
      </c>
      <c r="S18" s="56" t="s">
        <v>118</v>
      </c>
      <c r="T18" s="56" t="s">
        <v>43</v>
      </c>
      <c r="U18" s="56" t="s">
        <v>43</v>
      </c>
      <c r="V18" s="96">
        <f t="shared" si="0"/>
        <v>0</v>
      </c>
      <c r="W18" s="91" t="s">
        <v>110</v>
      </c>
      <c r="X18" s="93">
        <f>IFERROR(IF(W18/V18&gt;100%,100%,W18/V18),0)</f>
        <v>0</v>
      </c>
      <c r="Y18" s="95" t="s">
        <v>110</v>
      </c>
      <c r="Z18" s="95" t="s">
        <v>110</v>
      </c>
      <c r="AA18" s="91">
        <f t="shared" si="1"/>
        <v>3</v>
      </c>
      <c r="AB18" s="122">
        <v>3</v>
      </c>
      <c r="AC18" s="93">
        <f>IFERROR(IF(AB18/AA18&gt;100%,100%,AB18/AA18),0)</f>
        <v>1</v>
      </c>
      <c r="AD18" s="117" t="s">
        <v>121</v>
      </c>
      <c r="AE18" s="119" t="s">
        <v>122</v>
      </c>
      <c r="AF18" s="91">
        <f t="shared" si="2"/>
        <v>3</v>
      </c>
      <c r="AG18" s="92"/>
      <c r="AH18" s="93">
        <f>IFERROR(IF(AG18/AF18&gt;100%,100%,AG18/AF18),0)</f>
        <v>0</v>
      </c>
      <c r="AI18" s="21"/>
      <c r="AJ18" s="21"/>
      <c r="AK18" s="91">
        <f t="shared" si="3"/>
        <v>3</v>
      </c>
      <c r="AL18" s="92"/>
      <c r="AM18" s="93">
        <f>IFERROR(IF(AL18/AK18&gt;100%,100%,AL18/AK18),0)</f>
        <v>0</v>
      </c>
      <c r="AN18" s="21"/>
      <c r="AO18" s="21"/>
      <c r="AP18" s="92">
        <f t="shared" si="4"/>
        <v>9</v>
      </c>
      <c r="AQ18" s="98">
        <f>IFERROR(SUM(W18,AB18,AG18,AL18),0)</f>
        <v>3</v>
      </c>
      <c r="AR18" s="93">
        <f>IFERROR(IF(AQ18/AP18&gt;100%,100%,AQ18/AP18),0)</f>
        <v>0.33333333333333331</v>
      </c>
      <c r="AS18" s="21" t="s">
        <v>123</v>
      </c>
    </row>
    <row r="19" spans="1:45" s="31" customFormat="1" ht="160.5" customHeight="1">
      <c r="A19" s="51">
        <v>2</v>
      </c>
      <c r="B19" s="73" t="s">
        <v>61</v>
      </c>
      <c r="C19" s="79">
        <v>6</v>
      </c>
      <c r="D19" s="80" t="s">
        <v>124</v>
      </c>
      <c r="E19" s="52" t="s">
        <v>63</v>
      </c>
      <c r="F19" s="52" t="s">
        <v>125</v>
      </c>
      <c r="G19" s="75" t="s">
        <v>126</v>
      </c>
      <c r="H19" s="51" t="s">
        <v>127</v>
      </c>
      <c r="I19" s="52" t="s">
        <v>106</v>
      </c>
      <c r="J19" s="52" t="s">
        <v>128</v>
      </c>
      <c r="K19" s="51">
        <v>1</v>
      </c>
      <c r="L19" s="51">
        <v>1</v>
      </c>
      <c r="M19" s="51">
        <v>1</v>
      </c>
      <c r="N19" s="51">
        <v>1</v>
      </c>
      <c r="O19" s="51">
        <v>4</v>
      </c>
      <c r="P19" s="72" t="s">
        <v>69</v>
      </c>
      <c r="Q19" s="21" t="s">
        <v>70</v>
      </c>
      <c r="R19" s="21" t="s">
        <v>129</v>
      </c>
      <c r="S19" s="59" t="s">
        <v>130</v>
      </c>
      <c r="T19" s="59" t="s">
        <v>43</v>
      </c>
      <c r="U19" s="59" t="s">
        <v>43</v>
      </c>
      <c r="V19" s="91">
        <f t="shared" si="0"/>
        <v>1</v>
      </c>
      <c r="W19" s="92">
        <v>1</v>
      </c>
      <c r="X19" s="93">
        <f>IFERROR(IF(W19/V19&gt;100%,100%,W19/V19),0)</f>
        <v>1</v>
      </c>
      <c r="Y19" s="21" t="s">
        <v>131</v>
      </c>
      <c r="Z19" s="21" t="s">
        <v>132</v>
      </c>
      <c r="AA19" s="91">
        <f t="shared" si="1"/>
        <v>1</v>
      </c>
      <c r="AB19" s="122">
        <v>1</v>
      </c>
      <c r="AC19" s="93">
        <f>IFERROR(IF(AB19/AA19&gt;100%,100%,AB19/AA19),0)</f>
        <v>1</v>
      </c>
      <c r="AD19" s="120" t="s">
        <v>131</v>
      </c>
      <c r="AE19" s="121" t="s">
        <v>132</v>
      </c>
      <c r="AF19" s="91">
        <f t="shared" si="2"/>
        <v>1</v>
      </c>
      <c r="AG19" s="92"/>
      <c r="AH19" s="93">
        <f>IFERROR(IF(AG19/AF19&gt;100%,100%,AG19/AF19),0)</f>
        <v>0</v>
      </c>
      <c r="AI19" s="21"/>
      <c r="AJ19" s="21"/>
      <c r="AK19" s="91">
        <f t="shared" si="3"/>
        <v>1</v>
      </c>
      <c r="AL19" s="92"/>
      <c r="AM19" s="93">
        <f>IFERROR(IF(AL19/AK19&gt;100%,100%,AL19/AK19),0)</f>
        <v>0</v>
      </c>
      <c r="AN19" s="21"/>
      <c r="AO19" s="21"/>
      <c r="AP19" s="92">
        <f t="shared" si="4"/>
        <v>4</v>
      </c>
      <c r="AQ19" s="98">
        <f>IFERROR(SUM(W19,AB19,AG19,AL19),0)</f>
        <v>2</v>
      </c>
      <c r="AR19" s="93">
        <f>IFERROR(IF(AQ19/AP19&gt;100%,100%,AQ19/AP19),0)</f>
        <v>0.5</v>
      </c>
      <c r="AS19" s="21" t="s">
        <v>79</v>
      </c>
    </row>
    <row r="20" spans="1:45" s="5" customFormat="1" ht="15.75">
      <c r="A20" s="10"/>
      <c r="B20" s="10"/>
      <c r="C20" s="10"/>
      <c r="D20" s="13" t="s">
        <v>133</v>
      </c>
      <c r="E20" s="10"/>
      <c r="F20" s="10"/>
      <c r="G20" s="10"/>
      <c r="H20" s="10"/>
      <c r="I20" s="10"/>
      <c r="J20" s="10"/>
      <c r="K20" s="15"/>
      <c r="L20" s="15"/>
      <c r="M20" s="15"/>
      <c r="N20" s="15"/>
      <c r="O20" s="15"/>
      <c r="P20" s="10"/>
      <c r="Q20" s="10"/>
      <c r="R20" s="10"/>
      <c r="S20" s="10"/>
      <c r="T20" s="10"/>
      <c r="U20" s="10"/>
      <c r="V20" s="16"/>
      <c r="W20" s="16"/>
      <c r="X20" s="107">
        <f>AVERAGE(X14,X15,X16,X19)*80%</f>
        <v>0.8</v>
      </c>
      <c r="Y20" s="15"/>
      <c r="Z20" s="15"/>
      <c r="AA20" s="16"/>
      <c r="AB20" s="16"/>
      <c r="AC20" s="107">
        <f>AVERAGE(AC14:AC19)*80%</f>
        <v>0.8</v>
      </c>
      <c r="AD20" s="15"/>
      <c r="AE20" s="15"/>
      <c r="AF20" s="16"/>
      <c r="AG20" s="16"/>
      <c r="AH20" s="107">
        <f>AVERAGE(AH14:AH19)*80%</f>
        <v>0</v>
      </c>
      <c r="AI20" s="15"/>
      <c r="AJ20" s="15"/>
      <c r="AK20" s="16"/>
      <c r="AL20" s="16"/>
      <c r="AM20" s="107">
        <f>AVERAGE(AM14:AM19)*80%</f>
        <v>0</v>
      </c>
      <c r="AN20" s="10"/>
      <c r="AO20" s="10"/>
      <c r="AP20" s="16"/>
      <c r="AQ20" s="16"/>
      <c r="AR20" s="107">
        <f>AVERAGE(AR14:AR19)*80%</f>
        <v>0.38740740740740742</v>
      </c>
      <c r="AS20" s="10"/>
    </row>
    <row r="21" spans="1:45" s="31" customFormat="1" ht="409.6">
      <c r="A21" s="39">
        <v>3</v>
      </c>
      <c r="B21" s="26" t="s">
        <v>134</v>
      </c>
      <c r="C21" s="39" t="s">
        <v>135</v>
      </c>
      <c r="D21" s="26" t="s">
        <v>136</v>
      </c>
      <c r="E21" s="26" t="s">
        <v>137</v>
      </c>
      <c r="F21" s="26" t="s">
        <v>138</v>
      </c>
      <c r="G21" s="26" t="s">
        <v>139</v>
      </c>
      <c r="H21" s="26" t="s">
        <v>140</v>
      </c>
      <c r="I21" s="27" t="s">
        <v>67</v>
      </c>
      <c r="J21" s="28" t="s">
        <v>141</v>
      </c>
      <c r="K21" s="29" t="s">
        <v>142</v>
      </c>
      <c r="L21" s="29">
        <v>0.8</v>
      </c>
      <c r="M21" s="29" t="s">
        <v>142</v>
      </c>
      <c r="N21" s="29">
        <v>0.8</v>
      </c>
      <c r="O21" s="29">
        <v>0.8</v>
      </c>
      <c r="P21" s="26" t="s">
        <v>69</v>
      </c>
      <c r="Q21" s="68" t="s">
        <v>70</v>
      </c>
      <c r="R21" s="68" t="s">
        <v>143</v>
      </c>
      <c r="S21" s="26" t="s">
        <v>144</v>
      </c>
      <c r="T21" s="26" t="s">
        <v>145</v>
      </c>
      <c r="U21" s="26" t="s">
        <v>146</v>
      </c>
      <c r="V21" s="83" t="str">
        <f>K21</f>
        <v>No programada</v>
      </c>
      <c r="W21" s="84">
        <v>0</v>
      </c>
      <c r="X21" s="112">
        <f>IFERROR(IF(W21/V21&gt;100%,100%,W21/V21),0)</f>
        <v>0</v>
      </c>
      <c r="Y21" s="82" t="s">
        <v>110</v>
      </c>
      <c r="Z21" s="82" t="s">
        <v>110</v>
      </c>
      <c r="AA21" s="114">
        <f>L21</f>
        <v>0.8</v>
      </c>
      <c r="AB21" s="114">
        <v>0.64</v>
      </c>
      <c r="AC21" s="112">
        <f>IFERROR(IF(AB21/AA21&gt;100%,100%,AB21/AA21),0)</f>
        <v>0.79999999999999993</v>
      </c>
      <c r="AD21" s="115" t="s">
        <v>147</v>
      </c>
      <c r="AE21" s="68" t="s">
        <v>148</v>
      </c>
      <c r="AF21" s="109" t="str">
        <f>M21</f>
        <v>No programada</v>
      </c>
      <c r="AG21" s="110">
        <v>0</v>
      </c>
      <c r="AH21" s="112">
        <f>IFERROR(IF(AG21/AF21&gt;100%,100%,AG21/AF21),0)</f>
        <v>0</v>
      </c>
      <c r="AI21" s="68" t="s">
        <v>110</v>
      </c>
      <c r="AJ21" s="68" t="s">
        <v>110</v>
      </c>
      <c r="AK21" s="111">
        <f>N21</f>
        <v>0.8</v>
      </c>
      <c r="AL21" s="110"/>
      <c r="AM21" s="112">
        <f>IFERROR(IF(AL21/AK21&gt;100%,100%,AL21/AK21),0)</f>
        <v>0</v>
      </c>
      <c r="AN21" s="68"/>
      <c r="AO21" s="68"/>
      <c r="AP21" s="111">
        <f>O21</f>
        <v>0.8</v>
      </c>
      <c r="AQ21" s="84">
        <f>IFERROR(AVERAGE(AB21,AL21)*0.5,0)</f>
        <v>0.32</v>
      </c>
      <c r="AR21" s="112">
        <f>IFERROR(IF(AQ21/AP21&gt;100%,100%,AQ21/AP21),0)</f>
        <v>0.39999999999999997</v>
      </c>
      <c r="AS21" s="26" t="s">
        <v>149</v>
      </c>
    </row>
    <row r="22" spans="1:45" s="31" customFormat="1" ht="133.5">
      <c r="A22" s="39">
        <v>3</v>
      </c>
      <c r="B22" s="26" t="s">
        <v>134</v>
      </c>
      <c r="C22" s="39" t="s">
        <v>150</v>
      </c>
      <c r="D22" s="26" t="s">
        <v>151</v>
      </c>
      <c r="E22" s="26" t="s">
        <v>137</v>
      </c>
      <c r="F22" s="26" t="s">
        <v>152</v>
      </c>
      <c r="G22" s="26" t="s">
        <v>153</v>
      </c>
      <c r="H22" s="26" t="s">
        <v>154</v>
      </c>
      <c r="I22" s="27" t="s">
        <v>106</v>
      </c>
      <c r="J22" s="27" t="s">
        <v>152</v>
      </c>
      <c r="K22" s="32">
        <v>0</v>
      </c>
      <c r="L22" s="32">
        <v>0.55000000000000004</v>
      </c>
      <c r="M22" s="32">
        <v>0.45</v>
      </c>
      <c r="N22" s="32">
        <v>0</v>
      </c>
      <c r="O22" s="32">
        <f>SUM(K22:N22)</f>
        <v>1</v>
      </c>
      <c r="P22" s="26" t="s">
        <v>69</v>
      </c>
      <c r="Q22" s="68" t="s">
        <v>155</v>
      </c>
      <c r="R22" s="68" t="s">
        <v>156</v>
      </c>
      <c r="S22" s="26" t="s">
        <v>157</v>
      </c>
      <c r="T22" s="26" t="s">
        <v>158</v>
      </c>
      <c r="U22" s="26" t="s">
        <v>159</v>
      </c>
      <c r="V22" s="83">
        <f>K22</f>
        <v>0</v>
      </c>
      <c r="W22" s="108">
        <v>0</v>
      </c>
      <c r="X22" s="112">
        <f>IFERROR(IF(W22/V22&gt;100%,100%,W22/V22),0)</f>
        <v>0</v>
      </c>
      <c r="Y22" s="82" t="s">
        <v>110</v>
      </c>
      <c r="Z22" s="82" t="s">
        <v>110</v>
      </c>
      <c r="AA22" s="111">
        <f>L22</f>
        <v>0.55000000000000004</v>
      </c>
      <c r="AB22" s="114">
        <v>0.55000000000000004</v>
      </c>
      <c r="AC22" s="112">
        <f>IFERROR(IF(AB22/AA22&gt;100%,100%,AB22/AA22),0)</f>
        <v>1</v>
      </c>
      <c r="AD22" s="68" t="s">
        <v>160</v>
      </c>
      <c r="AE22" s="68" t="s">
        <v>161</v>
      </c>
      <c r="AF22" s="111">
        <f>M22</f>
        <v>0.45</v>
      </c>
      <c r="AG22" s="110"/>
      <c r="AH22" s="112">
        <f>IFERROR(IF(AG22/AF22&gt;100%,100%,AG22/AF22),0)</f>
        <v>0</v>
      </c>
      <c r="AI22" s="68"/>
      <c r="AJ22" s="68"/>
      <c r="AK22" s="111">
        <f>N22</f>
        <v>0</v>
      </c>
      <c r="AL22" s="110"/>
      <c r="AM22" s="112">
        <f>IFERROR(IF(AL22/AK22&gt;100%,100%,AL22/AK22),0)</f>
        <v>0</v>
      </c>
      <c r="AN22" s="68"/>
      <c r="AO22" s="68"/>
      <c r="AP22" s="111">
        <f>O22</f>
        <v>1</v>
      </c>
      <c r="AQ22" s="84">
        <f>IFERROR(SUM(W22,AB22,AG22,AL22),0)</f>
        <v>0.55000000000000004</v>
      </c>
      <c r="AR22" s="112">
        <f>IFERROR(IF(AQ22/AP22&gt;100%,100%,AQ22/AP22),0)</f>
        <v>0.55000000000000004</v>
      </c>
      <c r="AS22" s="26" t="s">
        <v>162</v>
      </c>
    </row>
    <row r="23" spans="1:45" s="31" customFormat="1" ht="150">
      <c r="A23" s="39">
        <v>3</v>
      </c>
      <c r="B23" s="26" t="s">
        <v>134</v>
      </c>
      <c r="C23" s="39" t="s">
        <v>163</v>
      </c>
      <c r="D23" s="26" t="s">
        <v>164</v>
      </c>
      <c r="E23" s="26" t="s">
        <v>137</v>
      </c>
      <c r="F23" s="26" t="s">
        <v>165</v>
      </c>
      <c r="G23" s="26" t="s">
        <v>166</v>
      </c>
      <c r="H23" s="26" t="s">
        <v>93</v>
      </c>
      <c r="I23" s="27" t="s">
        <v>106</v>
      </c>
      <c r="J23" s="27" t="s">
        <v>165</v>
      </c>
      <c r="K23" s="81">
        <v>0</v>
      </c>
      <c r="L23" s="81">
        <v>1</v>
      </c>
      <c r="M23" s="81">
        <v>0</v>
      </c>
      <c r="N23" s="81">
        <v>1</v>
      </c>
      <c r="O23" s="81">
        <v>2</v>
      </c>
      <c r="P23" s="26" t="s">
        <v>69</v>
      </c>
      <c r="Q23" s="68" t="s">
        <v>155</v>
      </c>
      <c r="R23" s="68" t="s">
        <v>156</v>
      </c>
      <c r="S23" s="26" t="s">
        <v>167</v>
      </c>
      <c r="T23" s="26" t="s">
        <v>167</v>
      </c>
      <c r="U23" s="26" t="s">
        <v>168</v>
      </c>
      <c r="V23" s="83">
        <f>K23</f>
        <v>0</v>
      </c>
      <c r="W23" s="108">
        <v>0</v>
      </c>
      <c r="X23" s="112">
        <f>IFERROR(IF(W23/V23&gt;100%,100%,W23/V23),0)</f>
        <v>0</v>
      </c>
      <c r="Y23" s="82" t="s">
        <v>110</v>
      </c>
      <c r="Z23" s="82" t="s">
        <v>110</v>
      </c>
      <c r="AA23" s="109">
        <f t="shared" ref="AA23:AA25" si="5">L23</f>
        <v>1</v>
      </c>
      <c r="AB23" s="116">
        <v>1</v>
      </c>
      <c r="AC23" s="112">
        <f>IFERROR(IF(AB23/AA23&gt;100%,100%,AB23/AA23),0)</f>
        <v>1</v>
      </c>
      <c r="AD23" s="26" t="s">
        <v>169</v>
      </c>
      <c r="AE23" s="68" t="s">
        <v>170</v>
      </c>
      <c r="AF23" s="109">
        <f t="shared" ref="AF23:AF25" si="6">M23</f>
        <v>0</v>
      </c>
      <c r="AG23" s="110">
        <v>0</v>
      </c>
      <c r="AH23" s="112">
        <f>IFERROR(IF(AG23/AF23&gt;100%,100%,AG23/AF23),0)</f>
        <v>0</v>
      </c>
      <c r="AI23" s="68" t="s">
        <v>110</v>
      </c>
      <c r="AJ23" s="68" t="s">
        <v>110</v>
      </c>
      <c r="AK23" s="109">
        <f t="shared" ref="AK23:AK25" si="7">N23</f>
        <v>1</v>
      </c>
      <c r="AL23" s="110"/>
      <c r="AM23" s="112">
        <f>IFERROR(IF(AL23/AK23&gt;100%,100%,AL23/AK23),0)</f>
        <v>0</v>
      </c>
      <c r="AN23" s="68"/>
      <c r="AO23" s="68"/>
      <c r="AP23" s="110">
        <f t="shared" ref="AP23:AP25" si="8">O23</f>
        <v>2</v>
      </c>
      <c r="AQ23" s="94">
        <f>IFERROR(SUM(W23,AB23,AG23,AL23),0)</f>
        <v>1</v>
      </c>
      <c r="AR23" s="112">
        <f>IFERROR(IF(AQ23/AP23&gt;100%,100%,AQ23/AP23),0)</f>
        <v>0.5</v>
      </c>
      <c r="AS23" s="26" t="s">
        <v>79</v>
      </c>
    </row>
    <row r="24" spans="1:45" s="31" customFormat="1" ht="150">
      <c r="A24" s="39">
        <v>3</v>
      </c>
      <c r="B24" s="26" t="s">
        <v>134</v>
      </c>
      <c r="C24" s="39" t="s">
        <v>171</v>
      </c>
      <c r="D24" s="26" t="s">
        <v>172</v>
      </c>
      <c r="E24" s="26" t="s">
        <v>137</v>
      </c>
      <c r="F24" s="26" t="s">
        <v>173</v>
      </c>
      <c r="G24" s="26" t="s">
        <v>174</v>
      </c>
      <c r="H24" s="26" t="s">
        <v>175</v>
      </c>
      <c r="I24" s="27" t="s">
        <v>106</v>
      </c>
      <c r="J24" s="27" t="s">
        <v>173</v>
      </c>
      <c r="K24" s="32">
        <v>1</v>
      </c>
      <c r="L24" s="32">
        <v>0</v>
      </c>
      <c r="M24" s="32">
        <v>0</v>
      </c>
      <c r="N24" s="32">
        <v>0</v>
      </c>
      <c r="O24" s="32">
        <v>1</v>
      </c>
      <c r="P24" s="26" t="s">
        <v>69</v>
      </c>
      <c r="Q24" s="68" t="s">
        <v>176</v>
      </c>
      <c r="R24" s="68" t="s">
        <v>143</v>
      </c>
      <c r="S24" s="26" t="s">
        <v>177</v>
      </c>
      <c r="T24" s="26" t="s">
        <v>178</v>
      </c>
      <c r="U24" s="26" t="s">
        <v>179</v>
      </c>
      <c r="V24" s="83">
        <f>K24</f>
        <v>1</v>
      </c>
      <c r="W24" s="84">
        <f>1</f>
        <v>1</v>
      </c>
      <c r="X24" s="112">
        <f>IFERROR(IF(W24/V24&gt;100%,100%,W24/V24),0)</f>
        <v>1</v>
      </c>
      <c r="Y24" s="26" t="s">
        <v>180</v>
      </c>
      <c r="Z24" s="26" t="s">
        <v>181</v>
      </c>
      <c r="AA24" s="111">
        <f t="shared" si="5"/>
        <v>0</v>
      </c>
      <c r="AB24" s="111">
        <v>0</v>
      </c>
      <c r="AC24" s="112">
        <f>IFERROR(IF(AB24/AA24&gt;100%,100%,AB24/AA24),0)</f>
        <v>0</v>
      </c>
      <c r="AD24" s="68" t="s">
        <v>110</v>
      </c>
      <c r="AE24" s="68" t="s">
        <v>110</v>
      </c>
      <c r="AF24" s="111">
        <f t="shared" si="6"/>
        <v>0</v>
      </c>
      <c r="AG24" s="111">
        <v>0</v>
      </c>
      <c r="AH24" s="112">
        <f>IFERROR(IF(AG24/AF24&gt;100%,100%,AG24/AF24),0)</f>
        <v>0</v>
      </c>
      <c r="AI24" s="68" t="s">
        <v>110</v>
      </c>
      <c r="AJ24" s="68" t="s">
        <v>110</v>
      </c>
      <c r="AK24" s="111">
        <f t="shared" si="7"/>
        <v>0</v>
      </c>
      <c r="AL24" s="111">
        <v>0</v>
      </c>
      <c r="AM24" s="112">
        <f>IFERROR(IF(AL24/AK24&gt;100%,100%,AL24/AK24),0)</f>
        <v>0</v>
      </c>
      <c r="AN24" s="68" t="s">
        <v>110</v>
      </c>
      <c r="AO24" s="68" t="s">
        <v>110</v>
      </c>
      <c r="AP24" s="111">
        <f t="shared" si="8"/>
        <v>1</v>
      </c>
      <c r="AQ24" s="84">
        <f>IFERROR(SUM(W24,AB24,AG24,AL24),0)</f>
        <v>1</v>
      </c>
      <c r="AR24" s="112">
        <f>IFERROR(IF(AQ24/AP24&gt;100%,100%,AQ24/AP24),0)</f>
        <v>1</v>
      </c>
      <c r="AS24" s="26" t="s">
        <v>182</v>
      </c>
    </row>
    <row r="25" spans="1:45" s="31" customFormat="1" ht="133.5">
      <c r="A25" s="39">
        <v>3</v>
      </c>
      <c r="B25" s="26" t="s">
        <v>134</v>
      </c>
      <c r="C25" s="39" t="s">
        <v>183</v>
      </c>
      <c r="D25" s="26" t="s">
        <v>184</v>
      </c>
      <c r="E25" s="26" t="s">
        <v>137</v>
      </c>
      <c r="F25" s="26" t="s">
        <v>185</v>
      </c>
      <c r="G25" s="26" t="s">
        <v>186</v>
      </c>
      <c r="H25" s="26" t="s">
        <v>187</v>
      </c>
      <c r="I25" s="27" t="s">
        <v>67</v>
      </c>
      <c r="J25" s="27" t="s">
        <v>188</v>
      </c>
      <c r="K25" s="32">
        <v>1</v>
      </c>
      <c r="L25" s="32">
        <v>1</v>
      </c>
      <c r="M25" s="32">
        <v>1</v>
      </c>
      <c r="N25" s="32">
        <v>1</v>
      </c>
      <c r="O25" s="32">
        <v>1</v>
      </c>
      <c r="P25" s="26" t="s">
        <v>189</v>
      </c>
      <c r="Q25" s="68" t="s">
        <v>176</v>
      </c>
      <c r="R25" s="68" t="s">
        <v>143</v>
      </c>
      <c r="S25" s="26" t="s">
        <v>177</v>
      </c>
      <c r="T25" s="26" t="s">
        <v>178</v>
      </c>
      <c r="U25" s="26" t="s">
        <v>179</v>
      </c>
      <c r="V25" s="83">
        <f>K25</f>
        <v>1</v>
      </c>
      <c r="W25" s="84">
        <f>5/5</f>
        <v>1</v>
      </c>
      <c r="X25" s="112">
        <f>IFERROR(IF(W25/V25&gt;100%,100%,W25/V25),0)</f>
        <v>1</v>
      </c>
      <c r="Y25" s="26" t="s">
        <v>190</v>
      </c>
      <c r="Z25" s="26" t="s">
        <v>181</v>
      </c>
      <c r="AA25" s="111">
        <f t="shared" si="5"/>
        <v>1</v>
      </c>
      <c r="AB25" s="114">
        <v>1</v>
      </c>
      <c r="AC25" s="112">
        <f>IFERROR(IF(AB25/AA25&gt;100%,100%,AB25/AA25),0)</f>
        <v>1</v>
      </c>
      <c r="AD25" s="68" t="s">
        <v>191</v>
      </c>
      <c r="AE25" s="68" t="s">
        <v>192</v>
      </c>
      <c r="AF25" s="111">
        <f t="shared" si="6"/>
        <v>1</v>
      </c>
      <c r="AG25" s="110"/>
      <c r="AH25" s="112">
        <f>IFERROR(IF(AG25/AF25&gt;100%,100%,AG25/AF25),0)</f>
        <v>0</v>
      </c>
      <c r="AI25" s="68"/>
      <c r="AJ25" s="68"/>
      <c r="AK25" s="111">
        <f t="shared" si="7"/>
        <v>1</v>
      </c>
      <c r="AL25" s="110"/>
      <c r="AM25" s="112">
        <f>IFERROR(IF(AL25/AK25&gt;100%,100%,AL25/AK25),0)</f>
        <v>0</v>
      </c>
      <c r="AN25" s="68" t="s">
        <v>110</v>
      </c>
      <c r="AO25" s="68" t="s">
        <v>110</v>
      </c>
      <c r="AP25" s="111">
        <f t="shared" si="8"/>
        <v>1</v>
      </c>
      <c r="AQ25" s="84">
        <f>IFERROR(AVERAGE(W25,AB25,AG25,AL25)*0.5,0)</f>
        <v>0.5</v>
      </c>
      <c r="AR25" s="112">
        <f>IFERROR(IF(AQ25/AP25&gt;100%,100%,AQ25/AP25),0)</f>
        <v>0.5</v>
      </c>
      <c r="AS25" s="26" t="s">
        <v>79</v>
      </c>
    </row>
    <row r="26" spans="1:45" s="31" customFormat="1" ht="133.5">
      <c r="A26" s="39">
        <v>3</v>
      </c>
      <c r="B26" s="26" t="s">
        <v>134</v>
      </c>
      <c r="C26" s="39" t="s">
        <v>193</v>
      </c>
      <c r="D26" s="26" t="s">
        <v>194</v>
      </c>
      <c r="E26" s="26" t="s">
        <v>137</v>
      </c>
      <c r="F26" s="26" t="s">
        <v>195</v>
      </c>
      <c r="G26" s="26" t="s">
        <v>196</v>
      </c>
      <c r="H26" s="26" t="s">
        <v>70</v>
      </c>
      <c r="I26" s="27" t="s">
        <v>106</v>
      </c>
      <c r="J26" s="27" t="s">
        <v>195</v>
      </c>
      <c r="K26" s="32">
        <v>0</v>
      </c>
      <c r="L26" s="32">
        <v>1</v>
      </c>
      <c r="M26" s="32">
        <v>0</v>
      </c>
      <c r="N26" s="32">
        <v>0</v>
      </c>
      <c r="O26" s="32">
        <v>1</v>
      </c>
      <c r="P26" s="26" t="s">
        <v>69</v>
      </c>
      <c r="Q26" s="68" t="s">
        <v>197</v>
      </c>
      <c r="R26" s="68" t="s">
        <v>156</v>
      </c>
      <c r="S26" s="26" t="s">
        <v>195</v>
      </c>
      <c r="T26" s="26" t="s">
        <v>198</v>
      </c>
      <c r="U26" s="26" t="s">
        <v>199</v>
      </c>
      <c r="V26" s="83">
        <f>K26</f>
        <v>0</v>
      </c>
      <c r="W26" s="108">
        <v>0</v>
      </c>
      <c r="X26" s="112">
        <f>IFERROR(IF(W26/V26&gt;100%,100%,W26/V26),0)</f>
        <v>0</v>
      </c>
      <c r="Y26" s="82" t="s">
        <v>110</v>
      </c>
      <c r="Z26" s="82" t="s">
        <v>110</v>
      </c>
      <c r="AA26" s="109">
        <f>L26</f>
        <v>1</v>
      </c>
      <c r="AB26" s="116">
        <v>1</v>
      </c>
      <c r="AC26" s="112">
        <f>IFERROR(IF(AB26/AA26&gt;100%,100%,AB26/AA26),0)</f>
        <v>1</v>
      </c>
      <c r="AD26" s="68" t="s">
        <v>200</v>
      </c>
      <c r="AE26" s="68" t="s">
        <v>201</v>
      </c>
      <c r="AF26" s="109">
        <f>M26</f>
        <v>0</v>
      </c>
      <c r="AG26" s="110">
        <v>0</v>
      </c>
      <c r="AH26" s="112">
        <f>IFERROR(IF(AG26/AF26&gt;100%,100%,AG26/AF26),0)</f>
        <v>0</v>
      </c>
      <c r="AI26" s="68" t="s">
        <v>110</v>
      </c>
      <c r="AJ26" s="68" t="s">
        <v>110</v>
      </c>
      <c r="AK26" s="109">
        <f>N26</f>
        <v>0</v>
      </c>
      <c r="AL26" s="110">
        <v>0</v>
      </c>
      <c r="AM26" s="112">
        <f>IFERROR(IF(AL26/AK26&gt;100%,100%,AL26/AK26),0)</f>
        <v>0</v>
      </c>
      <c r="AN26" s="68" t="s">
        <v>110</v>
      </c>
      <c r="AO26" s="68" t="s">
        <v>110</v>
      </c>
      <c r="AP26" s="110">
        <f>O26</f>
        <v>1</v>
      </c>
      <c r="AQ26" s="94">
        <f>IFERROR(SUM(W26,AB26,AG26,AL26),0)</f>
        <v>1</v>
      </c>
      <c r="AR26" s="112">
        <f>IFERROR(IF(AQ26/AP26&gt;100%,100%,AQ26/AP26),0)</f>
        <v>1</v>
      </c>
      <c r="AS26" s="26" t="s">
        <v>182</v>
      </c>
    </row>
    <row r="27" spans="1:45" s="31" customFormat="1" ht="150">
      <c r="A27" s="39">
        <v>3</v>
      </c>
      <c r="B27" s="26" t="s">
        <v>134</v>
      </c>
      <c r="C27" s="39" t="s">
        <v>202</v>
      </c>
      <c r="D27" s="26" t="s">
        <v>203</v>
      </c>
      <c r="E27" s="26" t="s">
        <v>137</v>
      </c>
      <c r="F27" s="26" t="s">
        <v>204</v>
      </c>
      <c r="G27" s="26" t="s">
        <v>205</v>
      </c>
      <c r="H27" s="26" t="s">
        <v>70</v>
      </c>
      <c r="I27" s="27" t="s">
        <v>106</v>
      </c>
      <c r="J27" s="27" t="s">
        <v>204</v>
      </c>
      <c r="K27" s="32">
        <v>0</v>
      </c>
      <c r="L27" s="32">
        <v>0</v>
      </c>
      <c r="M27" s="32">
        <v>0</v>
      </c>
      <c r="N27" s="32">
        <v>1</v>
      </c>
      <c r="O27" s="32">
        <v>1</v>
      </c>
      <c r="P27" s="26" t="s">
        <v>69</v>
      </c>
      <c r="Q27" s="68" t="s">
        <v>197</v>
      </c>
      <c r="R27" s="68" t="s">
        <v>156</v>
      </c>
      <c r="S27" s="26" t="s">
        <v>206</v>
      </c>
      <c r="T27" s="26" t="s">
        <v>207</v>
      </c>
      <c r="U27" s="26" t="s">
        <v>199</v>
      </c>
      <c r="V27" s="83">
        <f>K27</f>
        <v>0</v>
      </c>
      <c r="W27" s="108">
        <v>0</v>
      </c>
      <c r="X27" s="112">
        <f>IFERROR(IF(W27/V27&gt;100%,100%,W27/V27),0)</f>
        <v>0</v>
      </c>
      <c r="Y27" s="82" t="s">
        <v>110</v>
      </c>
      <c r="Z27" s="82" t="s">
        <v>110</v>
      </c>
      <c r="AA27" s="109">
        <f>L27</f>
        <v>0</v>
      </c>
      <c r="AB27" s="116">
        <v>0</v>
      </c>
      <c r="AC27" s="112">
        <f>IFERROR(IF(AB27/AA27&gt;100%,100%,AB27/AA27),0)</f>
        <v>0</v>
      </c>
      <c r="AD27" s="68" t="s">
        <v>110</v>
      </c>
      <c r="AE27" s="68" t="s">
        <v>110</v>
      </c>
      <c r="AF27" s="109">
        <f>M27</f>
        <v>0</v>
      </c>
      <c r="AG27" s="110">
        <v>0</v>
      </c>
      <c r="AH27" s="112">
        <f>IFERROR(IF(AG27/AF27&gt;100%,100%,AG27/AF27),0)</f>
        <v>0</v>
      </c>
      <c r="AI27" s="68" t="s">
        <v>110</v>
      </c>
      <c r="AJ27" s="68" t="s">
        <v>110</v>
      </c>
      <c r="AK27" s="109">
        <f>N27</f>
        <v>1</v>
      </c>
      <c r="AL27" s="110"/>
      <c r="AM27" s="112">
        <f>IFERROR(IF(AL27/AK27&gt;100%,100%,AL27/AK27),0)</f>
        <v>0</v>
      </c>
      <c r="AN27" s="68"/>
      <c r="AO27" s="68"/>
      <c r="AP27" s="110">
        <f>O27</f>
        <v>1</v>
      </c>
      <c r="AQ27" s="94">
        <f>IFERROR(SUM(W27,AB27,AG27,AL27),0)</f>
        <v>0</v>
      </c>
      <c r="AR27" s="112">
        <f>IFERROR(IF(AQ27/AP27&gt;100%,100%,AQ27/AP27),0)</f>
        <v>0</v>
      </c>
      <c r="AS27" s="26" t="s">
        <v>208</v>
      </c>
    </row>
    <row r="28" spans="1:45" s="5" customFormat="1" ht="17.25">
      <c r="A28" s="10"/>
      <c r="B28" s="10"/>
      <c r="C28" s="10"/>
      <c r="D28" s="11" t="s">
        <v>209</v>
      </c>
      <c r="E28" s="11"/>
      <c r="F28" s="11"/>
      <c r="G28" s="11"/>
      <c r="H28" s="11"/>
      <c r="I28" s="11"/>
      <c r="J28" s="11"/>
      <c r="K28" s="12"/>
      <c r="L28" s="12"/>
      <c r="M28" s="12"/>
      <c r="N28" s="12"/>
      <c r="O28" s="12"/>
      <c r="P28" s="11"/>
      <c r="Q28" s="11"/>
      <c r="R28" s="11"/>
      <c r="S28" s="10"/>
      <c r="T28" s="10"/>
      <c r="U28" s="10"/>
      <c r="V28" s="85"/>
      <c r="W28" s="85"/>
      <c r="X28" s="86">
        <f>AVERAGE(X24,X25)*20%</f>
        <v>0.2</v>
      </c>
      <c r="Y28" s="87"/>
      <c r="Z28" s="87"/>
      <c r="AA28" s="17"/>
      <c r="AB28" s="17"/>
      <c r="AC28" s="86">
        <f>AVERAGE(AC21,AC22,AC23,AC25,AC26)*20%</f>
        <v>0.192</v>
      </c>
      <c r="AD28" s="10"/>
      <c r="AE28" s="10"/>
      <c r="AF28" s="17"/>
      <c r="AG28" s="17"/>
      <c r="AH28" s="86">
        <f>AVERAGE(AH22,AH25)*20%</f>
        <v>0</v>
      </c>
      <c r="AI28" s="10"/>
      <c r="AJ28" s="10"/>
      <c r="AK28" s="17"/>
      <c r="AL28" s="17"/>
      <c r="AM28" s="86">
        <f>AVERAGE(AM21,AM22,AM23,AM25,AM27)*20%</f>
        <v>0</v>
      </c>
      <c r="AN28" s="10"/>
      <c r="AO28" s="10"/>
      <c r="AP28" s="17"/>
      <c r="AQ28" s="17"/>
      <c r="AR28" s="113">
        <f>AVERAGE(AR21,AR22,AR23,AR24,AR25,AR26)*20%</f>
        <v>0.13166666666666668</v>
      </c>
      <c r="AS28" s="10"/>
    </row>
    <row r="29" spans="1:45" s="9" customFormat="1" ht="20.25">
      <c r="A29" s="6"/>
      <c r="B29" s="6"/>
      <c r="C29" s="6"/>
      <c r="D29" s="7" t="s">
        <v>210</v>
      </c>
      <c r="E29" s="6"/>
      <c r="F29" s="6"/>
      <c r="G29" s="6"/>
      <c r="H29" s="6"/>
      <c r="I29" s="6"/>
      <c r="J29" s="6"/>
      <c r="K29" s="8"/>
      <c r="L29" s="8"/>
      <c r="M29" s="8"/>
      <c r="N29" s="8"/>
      <c r="O29" s="8"/>
      <c r="P29" s="6"/>
      <c r="Q29" s="6"/>
      <c r="R29" s="6"/>
      <c r="S29" s="6"/>
      <c r="T29" s="6"/>
      <c r="U29" s="6"/>
      <c r="V29" s="88"/>
      <c r="W29" s="88"/>
      <c r="X29" s="89">
        <f>X20+X28</f>
        <v>1</v>
      </c>
      <c r="Y29" s="90"/>
      <c r="Z29" s="90"/>
      <c r="AA29" s="18"/>
      <c r="AB29" s="18"/>
      <c r="AC29" s="89">
        <f>AC20+AC28</f>
        <v>0.99199999999999999</v>
      </c>
      <c r="AD29" s="6"/>
      <c r="AE29" s="6"/>
      <c r="AF29" s="18"/>
      <c r="AG29" s="18"/>
      <c r="AH29" s="89">
        <f>AH20+AH28</f>
        <v>0</v>
      </c>
      <c r="AI29" s="6"/>
      <c r="AJ29" s="6"/>
      <c r="AK29" s="18"/>
      <c r="AL29" s="18"/>
      <c r="AM29" s="89">
        <f>AM20+AM28</f>
        <v>0</v>
      </c>
      <c r="AN29" s="6"/>
      <c r="AO29" s="6"/>
      <c r="AP29" s="18"/>
      <c r="AQ29" s="18"/>
      <c r="AR29" s="89">
        <f>AR20+AR28</f>
        <v>0.51907407407407413</v>
      </c>
      <c r="AS29" s="6"/>
    </row>
  </sheetData>
  <mergeCells count="22">
    <mergeCell ref="S11:U12"/>
    <mergeCell ref="E4:J4"/>
    <mergeCell ref="G5:J5"/>
    <mergeCell ref="G6:J6"/>
    <mergeCell ref="G7:J7"/>
    <mergeCell ref="G8:J8"/>
    <mergeCell ref="Q11:Q13"/>
    <mergeCell ref="R11:R13"/>
    <mergeCell ref="G9:J9"/>
    <mergeCell ref="A11:B12"/>
    <mergeCell ref="A1:J1"/>
    <mergeCell ref="K1:O1"/>
    <mergeCell ref="C11:E12"/>
    <mergeCell ref="F11:P12"/>
    <mergeCell ref="A2:J2"/>
    <mergeCell ref="D4:D9"/>
    <mergeCell ref="A4:C9"/>
    <mergeCell ref="V11:Z12"/>
    <mergeCell ref="AA11:AE12"/>
    <mergeCell ref="AF11:AJ12"/>
    <mergeCell ref="AK11:AO12"/>
    <mergeCell ref="AP11:AS12"/>
  </mergeCells>
  <phoneticPr fontId="16" type="noConversion"/>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E20:E1048576</xm:sqref>
        </x14:dataValidation>
        <x14:dataValidation type="list" allowBlank="1" showInputMessage="1" showErrorMessage="1" xr:uid="{188A35B9-5011-475E-9BC5-F80C130E6708}">
          <x14:formula1>
            <xm:f>Listas!$D$1:$D$20</xm:f>
          </x14:formula1>
          <xm:sqref>Q21:Q27 Q14:Q19</xm:sqref>
        </x14:dataValidation>
        <x14:dataValidation type="list" allowBlank="1" showInputMessage="1" showErrorMessage="1" xr:uid="{7DA81430-7AFC-4B0D-A630-84A0186D7298}">
          <x14:formula1>
            <xm:f>Listas!$F$1:$F$12</xm:f>
          </x14:formula1>
          <xm:sqref>R14:R19 R21:R27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5" customWidth="1"/>
    <col min="2" max="2" width="98.5703125" style="45" customWidth="1"/>
    <col min="3" max="3" width="11.42578125" style="45"/>
    <col min="4" max="4" width="74.7109375" style="45" customWidth="1"/>
    <col min="5" max="16384" width="11.42578125" style="45"/>
  </cols>
  <sheetData>
    <row r="1" spans="2:4" ht="30">
      <c r="B1" s="44" t="s">
        <v>211</v>
      </c>
      <c r="D1" s="45" t="s">
        <v>212</v>
      </c>
    </row>
    <row r="2" spans="2:4">
      <c r="B2" s="44" t="s">
        <v>213</v>
      </c>
      <c r="D2" s="45" t="s">
        <v>214</v>
      </c>
    </row>
    <row r="3" spans="2:4" ht="45">
      <c r="B3" s="44" t="s">
        <v>215</v>
      </c>
      <c r="D3" s="45" t="s">
        <v>216</v>
      </c>
    </row>
    <row r="4" spans="2:4" ht="30">
      <c r="B4" s="44" t="s">
        <v>217</v>
      </c>
      <c r="D4" s="45" t="s">
        <v>71</v>
      </c>
    </row>
    <row r="5" spans="2:4" ht="30">
      <c r="B5" s="44" t="s">
        <v>218</v>
      </c>
      <c r="D5" s="45" t="s">
        <v>219</v>
      </c>
    </row>
    <row r="6" spans="2:4" ht="30">
      <c r="B6" s="44" t="s">
        <v>155</v>
      </c>
      <c r="D6" s="45" t="s">
        <v>220</v>
      </c>
    </row>
    <row r="7" spans="2:4" ht="45">
      <c r="B7" s="44" t="s">
        <v>176</v>
      </c>
      <c r="D7" s="45" t="s">
        <v>221</v>
      </c>
    </row>
    <row r="8" spans="2:4" ht="45">
      <c r="B8" s="44" t="s">
        <v>222</v>
      </c>
      <c r="D8" s="45" t="s">
        <v>223</v>
      </c>
    </row>
    <row r="9" spans="2:4" ht="30">
      <c r="B9" s="44" t="s">
        <v>119</v>
      </c>
      <c r="D9" s="45" t="s">
        <v>224</v>
      </c>
    </row>
    <row r="10" spans="2:4" ht="30">
      <c r="B10" s="44" t="s">
        <v>225</v>
      </c>
      <c r="D10" s="45" t="s">
        <v>226</v>
      </c>
    </row>
    <row r="11" spans="2:4" ht="30">
      <c r="B11" s="44" t="s">
        <v>227</v>
      </c>
      <c r="D11" s="45" t="s">
        <v>143</v>
      </c>
    </row>
    <row r="12" spans="2:4">
      <c r="B12" s="44" t="s">
        <v>197</v>
      </c>
      <c r="D12" s="45" t="s">
        <v>228</v>
      </c>
    </row>
    <row r="13" spans="2:4">
      <c r="B13" s="44" t="s">
        <v>229</v>
      </c>
    </row>
    <row r="14" spans="2:4">
      <c r="B14" s="44" t="s">
        <v>230</v>
      </c>
    </row>
    <row r="15" spans="2:4">
      <c r="B15" s="44" t="s">
        <v>231</v>
      </c>
    </row>
    <row r="16" spans="2:4">
      <c r="B16" s="44" t="s">
        <v>232</v>
      </c>
    </row>
    <row r="17" spans="2:2">
      <c r="B17" s="44" t="s">
        <v>233</v>
      </c>
    </row>
    <row r="18" spans="2:2">
      <c r="B18" s="44" t="s">
        <v>234</v>
      </c>
    </row>
    <row r="19" spans="2:2">
      <c r="B19" s="44" t="s">
        <v>235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D1" sqref="D1:F21"/>
    </sheetView>
  </sheetViews>
  <sheetFormatPr defaultColWidth="11.42578125" defaultRowHeight="15"/>
  <cols>
    <col min="1" max="1" width="34.5703125" bestFit="1" customWidth="1"/>
    <col min="4" max="4" width="96.28515625" customWidth="1"/>
    <col min="6" max="6" width="45.85546875" customWidth="1"/>
  </cols>
  <sheetData>
    <row r="1" spans="1:6" ht="30">
      <c r="A1" t="s">
        <v>58</v>
      </c>
      <c r="D1" s="44" t="s">
        <v>211</v>
      </c>
      <c r="F1" s="45" t="s">
        <v>212</v>
      </c>
    </row>
    <row r="2" spans="1:6" ht="30">
      <c r="A2" t="s">
        <v>63</v>
      </c>
      <c r="D2" s="44" t="s">
        <v>213</v>
      </c>
      <c r="F2" s="45" t="s">
        <v>214</v>
      </c>
    </row>
    <row r="3" spans="1:6" ht="75">
      <c r="A3" t="s">
        <v>236</v>
      </c>
      <c r="D3" s="44" t="s">
        <v>215</v>
      </c>
      <c r="F3" s="45" t="s">
        <v>216</v>
      </c>
    </row>
    <row r="4" spans="1:6" ht="60">
      <c r="A4" t="s">
        <v>137</v>
      </c>
      <c r="D4" s="44" t="s">
        <v>217</v>
      </c>
      <c r="F4" s="45" t="s">
        <v>71</v>
      </c>
    </row>
    <row r="5" spans="1:6" ht="45">
      <c r="D5" s="44" t="s">
        <v>218</v>
      </c>
      <c r="F5" s="45" t="s">
        <v>219</v>
      </c>
    </row>
    <row r="6" spans="1:6" ht="45">
      <c r="D6" s="44" t="s">
        <v>155</v>
      </c>
      <c r="F6" s="45" t="s">
        <v>220</v>
      </c>
    </row>
    <row r="7" spans="1:6" ht="60">
      <c r="D7" s="44" t="s">
        <v>176</v>
      </c>
      <c r="F7" s="45" t="s">
        <v>221</v>
      </c>
    </row>
    <row r="8" spans="1:6" ht="75">
      <c r="D8" s="44" t="s">
        <v>222</v>
      </c>
      <c r="F8" s="45" t="s">
        <v>223</v>
      </c>
    </row>
    <row r="9" spans="1:6" ht="45">
      <c r="D9" s="44" t="s">
        <v>119</v>
      </c>
      <c r="F9" s="45" t="s">
        <v>224</v>
      </c>
    </row>
    <row r="10" spans="1:6" ht="45">
      <c r="D10" s="44" t="s">
        <v>225</v>
      </c>
      <c r="F10" s="45" t="s">
        <v>226</v>
      </c>
    </row>
    <row r="11" spans="1:6" ht="45">
      <c r="D11" s="44" t="s">
        <v>227</v>
      </c>
      <c r="F11" s="45" t="s">
        <v>143</v>
      </c>
    </row>
    <row r="12" spans="1:6">
      <c r="D12" s="44" t="s">
        <v>197</v>
      </c>
      <c r="F12" s="45" t="s">
        <v>156</v>
      </c>
    </row>
    <row r="13" spans="1:6">
      <c r="D13" s="44" t="s">
        <v>229</v>
      </c>
    </row>
    <row r="14" spans="1:6">
      <c r="D14" s="44" t="s">
        <v>230</v>
      </c>
    </row>
    <row r="15" spans="1:6">
      <c r="D15" s="44" t="s">
        <v>231</v>
      </c>
    </row>
    <row r="16" spans="1:6">
      <c r="D16" s="44" t="s">
        <v>232</v>
      </c>
    </row>
    <row r="17" spans="4:4">
      <c r="D17" s="44" t="s">
        <v>233</v>
      </c>
    </row>
    <row r="18" spans="4:4">
      <c r="D18" s="44" t="s">
        <v>234</v>
      </c>
    </row>
    <row r="19" spans="4:4">
      <c r="D19" s="44" t="s">
        <v>235</v>
      </c>
    </row>
    <row r="20" spans="4:4">
      <c r="D20" s="44"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AE22EB96-B621-4688-9891-A5F023F3AEE9}"/>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2025-07-16T15:09:01Z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