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56FDBA38-9D94-498F-830A-E5B2582387A3}" xr6:coauthVersionLast="47" xr6:coauthVersionMax="47" xr10:uidLastSave="{00000000-0000-0000-0000-00000000000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0" i="1" l="1"/>
  <c r="AB24" i="1"/>
  <c r="AQ26" i="1"/>
  <c r="AQ25" i="1"/>
  <c r="AQ22" i="1"/>
  <c r="AQ18" i="1"/>
  <c r="AQ17" i="1"/>
  <c r="AQ16" i="1"/>
  <c r="AQ15" i="1"/>
  <c r="AP25" i="1"/>
  <c r="AR25" i="1" s="1"/>
  <c r="AK25" i="1"/>
  <c r="AM25" i="1" s="1"/>
  <c r="AK18" i="1"/>
  <c r="AM18" i="1" s="1"/>
  <c r="AK17" i="1"/>
  <c r="AM17" i="1" s="1"/>
  <c r="AK16" i="1"/>
  <c r="AM16" i="1" s="1"/>
  <c r="AF25" i="1"/>
  <c r="AH25" i="1" s="1"/>
  <c r="AA25" i="1"/>
  <c r="AC25" i="1" s="1"/>
  <c r="V26" i="1"/>
  <c r="X26" i="1" s="1"/>
  <c r="V25" i="1"/>
  <c r="X25" i="1" s="1"/>
  <c r="V22" i="1"/>
  <c r="X22" i="1" s="1"/>
  <c r="V20" i="1"/>
  <c r="X20" i="1" s="1"/>
  <c r="AP24" i="1"/>
  <c r="AK24" i="1"/>
  <c r="AM24" i="1" s="1"/>
  <c r="AF24" i="1"/>
  <c r="AH24" i="1" s="1"/>
  <c r="AA24" i="1"/>
  <c r="AC24" i="1" s="1"/>
  <c r="W24" i="1"/>
  <c r="V24" i="1"/>
  <c r="AP23" i="1"/>
  <c r="AK23" i="1"/>
  <c r="AM23" i="1" s="1"/>
  <c r="AF23" i="1"/>
  <c r="AH23" i="1" s="1"/>
  <c r="AA23" i="1"/>
  <c r="AC23" i="1" s="1"/>
  <c r="W23" i="1"/>
  <c r="V23" i="1"/>
  <c r="W21" i="1"/>
  <c r="AP26" i="1"/>
  <c r="AR26" i="1" s="1"/>
  <c r="AP22" i="1"/>
  <c r="AR22" i="1" s="1"/>
  <c r="AP21" i="1"/>
  <c r="AP20" i="1"/>
  <c r="AR20" i="1" s="1"/>
  <c r="V21" i="1"/>
  <c r="AK15" i="1"/>
  <c r="AM15" i="1" s="1"/>
  <c r="AF15" i="1"/>
  <c r="AH15" i="1" s="1"/>
  <c r="AA15" i="1"/>
  <c r="AC15" i="1" s="1"/>
  <c r="V15" i="1"/>
  <c r="X15" i="1" s="1"/>
  <c r="AF16" i="1"/>
  <c r="AH16" i="1" s="1"/>
  <c r="AA16" i="1"/>
  <c r="AC16" i="1" s="1"/>
  <c r="V16" i="1"/>
  <c r="X16" i="1" s="1"/>
  <c r="AP16" i="1"/>
  <c r="AR16" i="1" s="1"/>
  <c r="AQ21" i="1" l="1"/>
  <c r="AR21" i="1" s="1"/>
  <c r="X21" i="1"/>
  <c r="AQ23" i="1"/>
  <c r="AR23" i="1" s="1"/>
  <c r="X23" i="1"/>
  <c r="AQ24" i="1"/>
  <c r="AR24" i="1" s="1"/>
  <c r="X24" i="1"/>
  <c r="AK21" i="1"/>
  <c r="AM21" i="1" s="1"/>
  <c r="AF21" i="1"/>
  <c r="AH21" i="1" s="1"/>
  <c r="AH27" i="1" s="1"/>
  <c r="AA21" i="1"/>
  <c r="AC21" i="1" s="1"/>
  <c r="AK22" i="1"/>
  <c r="AM22" i="1" s="1"/>
  <c r="AF22" i="1"/>
  <c r="AH22" i="1" s="1"/>
  <c r="AA22" i="1"/>
  <c r="AC22" i="1" s="1"/>
  <c r="AK20" i="1"/>
  <c r="AM20" i="1" s="1"/>
  <c r="AF20" i="1"/>
  <c r="AH20" i="1" s="1"/>
  <c r="AA20" i="1"/>
  <c r="AC20" i="1" s="1"/>
  <c r="AC27" i="1" s="1"/>
  <c r="X27" i="1" l="1"/>
  <c r="AR27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5" i="1"/>
  <c r="AR15" i="1" s="1"/>
  <c r="AP18" i="1"/>
  <c r="AR18" i="1" s="1"/>
  <c r="AP17" i="1"/>
  <c r="AR17" i="1" s="1"/>
  <c r="AK26" i="1"/>
  <c r="AM26" i="1" s="1"/>
  <c r="AM27" i="1" s="1"/>
  <c r="AM19" i="1"/>
  <c r="AF26" i="1"/>
  <c r="AH26" i="1" s="1"/>
  <c r="AF18" i="1"/>
  <c r="AH18" i="1" s="1"/>
  <c r="AF17" i="1"/>
  <c r="AH17" i="1" s="1"/>
  <c r="AH19" i="1" s="1"/>
  <c r="AH28" i="1" s="1"/>
  <c r="AA26" i="1"/>
  <c r="AC26" i="1" s="1"/>
  <c r="AA18" i="1"/>
  <c r="AC18" i="1" s="1"/>
  <c r="AA17" i="1"/>
  <c r="AC17" i="1" s="1"/>
  <c r="AC19" i="1" s="1"/>
  <c r="AC28" i="1" s="1"/>
  <c r="V18" i="1"/>
  <c r="X18" i="1" s="1"/>
  <c r="V17" i="1"/>
  <c r="X17" i="1" s="1"/>
  <c r="X19" i="1" s="1"/>
  <c r="AR19" i="1" l="1"/>
  <c r="AR28" i="1" s="1"/>
  <c r="AM28" i="1"/>
  <c r="X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2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2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4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4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4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4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4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<sst xmlns="http://schemas.openxmlformats.org/spreadsheetml/2006/main" count="428" uniqueCount="225">
  <si>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</si>
  <si>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</si>
  <si>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</si>
  <si>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</si>
  <si>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</si>
  <si>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</si>
  <si>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</si>
  <si>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</si>
  <si>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</si>
  <si>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</si>
  <si>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</si>
  <si>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</si>
  <si>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</si>
  <si>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</si>
  <si>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</si>
  <si>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</si>
  <si>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</si>
  <si>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</si>
  <si>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</si>
  <si>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</si>
  <si>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</si>
  <si>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</si>
  <si>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</si>
  <si>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</si>
  <si>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</si>
  <si>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</si>
  <si>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</si>
  <si>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</si>
  <si>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</si>
  <si>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</si>
  <si>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</si>
  <si>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</si>
  <si>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</si>
  <si>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</si>
  <si>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</si>
  <si>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</si>
  <si>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</si>
  <si>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</si>
  <si>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</si>
  <si>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</si>
  <si>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CONTROL DISCIPLINARIO INTERNO 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</si>
  <si>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</si>
  <si>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</si>
  <si>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Oficina de Control Disciplinario Interno</t>
  </si>
  <si>
    <t>CONTROL DE CAMBIOS</t>
  </si>
  <si>
    <t>VERSIÓN</t>
  </si>
  <si>
    <t>28 de enero de 2025</t>
  </si>
  <si>
    <t>Publicación del plan de gestión aprobado. Caso HOLA: 116048</t>
  </si>
  <si>
    <t>18 de marzo de 2025</t>
  </si>
  <si>
    <t>Por solicitud de la dependencia se modifica el Plan de Gestion en la meta Transversal No 2, según nuevo cronograma de actualizacion documental, acorde con la justificacion y Aval de la OAP.  Caso Hola No 132970</t>
  </si>
  <si>
    <t>16 de abril de 2025</t>
  </si>
  <si>
    <t>Para el primer trimestre de la vigencia 2025, el Plan de Gestión del proceso Control Disciplinario Interno  alcanzó un nivel de desempeño del 79,42% y 33,51% acumulado para la vigencia.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</si>
  <si>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</si>
  <si>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
Por solicitud de la dependencia se revisa y valida la evidencia aportada para la meta No. 3 correspondiente al primer trimestre 2025. El Plan de Gestión del proceso Control Disciplinario Interno  alcanzó un nivel de desempeño del 100,00% y 36,99% acumulado para la vigencia.</t>
  </si>
  <si>
    <t>16 de julio de 2025</t>
  </si>
  <si>
    <t>Para el II trimestre de la vigencia 2025, el Plan de Gestión del proceso Control Disciplinario Interno  alcanzó un nivel de desempeño del 99,25% y 63,56%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</si>
  <si>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</si>
  <si>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</si>
  <si>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</si>
  <si>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</si>
  <si>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</si>
  <si>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</si>
  <si>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</si>
  <si>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</si>
  <si>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</si>
  <si>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</si>
  <si>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Gestión</t>
  </si>
  <si>
    <t>Boletín Jurídico Disciplinario</t>
  </si>
  <si>
    <t>Número de Boletines Jurídico Disciplinario elaborados y presentados.</t>
  </si>
  <si>
    <t xml:space="preserve">Suma </t>
  </si>
  <si>
    <t>Boletines Elaborados</t>
  </si>
  <si>
    <t xml:space="preserve">Eficacia </t>
  </si>
  <si>
    <t>No Aplica</t>
  </si>
  <si>
    <t>8179- Fortalecimiento de la gestión administrativa y operativa de la Secretaria Distrital de Gobierno Bogotá D.C.</t>
  </si>
  <si>
    <t>Drive OCDI</t>
  </si>
  <si>
    <t xml:space="preserve">JeFe de la Oficina de Control Disciplinario Interno (OCDI) y abogados asignados.
</t>
  </si>
  <si>
    <t xml:space="preserve">Se emitio el  BOLETÍN JURÍDICO DISCIPLINARIO No. 001 FEBRERO 2025 "LA ATENCION AL CIUDADANO EN EL SERVICIO PUBLICO" </t>
  </si>
  <si>
    <t xml:space="preserve">BOLETÍN JURÍDICO DISCIPLINARIO
No. 001 FEBRERO 2025 "LA ATENCION AL CIUDADANO EN EL SERVICIO PUBLICO"  y correo de confirmacion de la publicacion en la intranet que incluye link  .  </t>
  </si>
  <si>
    <t xml:space="preserve">Se emitió el  BOLETÍN JURÍDICO DISCIPLINARIO No. 002 DE ABRIL  2025 "CUSTODIA, CUIDADO DE ELEMENTOS, DOCUMENTOS E INFORMACIÓN CONTENIDA EN 
BASE DE DATOS CON POSIBLE INCIDENCIA DISCIPLINARIA " Y  BOLETÍN JURÍDICO DISCIPLINARIO No. 003 DE JUNIO 2025 "CUMPLIMIENTO DEL HORARIO LABORAL" </t>
  </si>
  <si>
    <t xml:space="preserve">BOLETÍN JURÍDICO DISCIPLINARIO No. 002 DE ABRIL  2025 "CUSTODIA, CUIDADO DE ELEMENTOS, DOCUMENTOS E INFORMACIÓN CONTENIDA EN 
BASE DE DATOS CON POSIBLE INCIDENCIA DISCIPLINARIA " Y  BOLETÍN JURÍDICO DISCIPLINARIO No. 003 DE JUNIO 2025 "CUMPLIMIENTO DEL HORARIO LABORAL" con sus respectivos correos de confirmacion  en la intranet que incluye link </t>
  </si>
  <si>
    <t>Se alcanzó un avance de 50,00% sobre el programado de la vigencia.</t>
  </si>
  <si>
    <t>2</t>
  </si>
  <si>
    <t>Evaluar y terminar 860 procesos disciplinarios  mediante decisiones de fondo: autos de archivo,  investigación disciplinaria, citación a audiencia, cargos y fallos.</t>
  </si>
  <si>
    <t>Procesos Disciplinarios</t>
  </si>
  <si>
    <t xml:space="preserve">Número de Procesos Disciplinarios con decisión de Fondo </t>
  </si>
  <si>
    <t>Listado procesos Disciplinarios  con desiciones de fondo (autos de Archivo) -</t>
  </si>
  <si>
    <t>Drive OCDI y archivo Fisico</t>
  </si>
  <si>
    <t xml:space="preserve">Jefe de la OCDI y equipo de abogados asignados a la oficina. </t>
  </si>
  <si>
    <t xml:space="preserve">Durante el I trimestre se emitieron 153  decisiones de fondo (autos de Archivo)   </t>
  </si>
  <si>
    <t>Relacion de Decisiones de fondo emitidas I trimestre de 2025 .</t>
  </si>
  <si>
    <t xml:space="preserve">Durante el II trimestre se emitieron 225  decisiones de fondo (autos de Archivo)   </t>
  </si>
  <si>
    <t>Relacion de Decisiones de fondo emitidas II trimestre de 2025 .</t>
  </si>
  <si>
    <t>Se alcanzó un avance de 43,95% sobre el programado de la vigencia.</t>
  </si>
  <si>
    <t>3</t>
  </si>
  <si>
    <t>Realizar seis (6) charlas para la prevención de la falta disciplinaria.</t>
  </si>
  <si>
    <t xml:space="preserve">Charlas para la prevención de faltas disciplinarias </t>
  </si>
  <si>
    <t>Número de Charlas para la prevención de faltas disciplinarias realizadas</t>
  </si>
  <si>
    <t>Charlas</t>
  </si>
  <si>
    <t>Charlas para la prevención de faltas disciplinarias - Actas de Asistencia con listado -</t>
  </si>
  <si>
    <t>Carpetas en físico de la Actas de reunión</t>
  </si>
  <si>
    <t>Jefe OCDI</t>
  </si>
  <si>
    <t xml:space="preserve">se realizó charla  "OBLIGATORIEDAD DE ASISTENCIA A EXAMENTE DE MEDICINA OCUPACIONAL POR PARTE D ELOS SERVIDORES PUBLICOS" </t>
  </si>
  <si>
    <t>Evidencia de acta con asistencia a reunión charla  "Obligatoriedad de asistencia a examen de  medicina ocupacional por parte de los servidores públicos"  realizada el 14 de febrero de 2025, incluyendo correo de programación de la actividad.</t>
  </si>
  <si>
    <t>Se realizó charla  "CODIGO GENERAL DISCIPLINARIO "    Y Se realizó charla "Régimen legal y disciplinario de personal de planta y contratistas frente al derecho de petición"</t>
  </si>
  <si>
    <t>Evidenci:a correo de realizacion  de la actividad  chalrla  capacitacion  "Código General Disciplinario"  efectuada  el 29 de Abril de  2025  que incluye enlace de grabación y archivo excel asistencia ; y correo de realizacion  de la actividad  charla  capacitacion  "Régimen legal y disciplinario de personal de planta y contratistas frente al derecho de petición"  efectuada  el 24 de mayo de  2025  que incluye enlace de grabación y archivo excel asistencia  .</t>
  </si>
  <si>
    <t>4</t>
  </si>
  <si>
    <t>Efectuar el análisis y la proyección que en derecho corresponda de 860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</si>
  <si>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</si>
  <si>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</si>
  <si>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</si>
  <si>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</si>
  <si>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 xml:space="preserve">Listado de autos de autos de tramite procesos disciplinarios </t>
  </si>
  <si>
    <t xml:space="preserve">Durante el I trimestre se emitieron 506  decisiones de trámite   </t>
  </si>
  <si>
    <t>Relación de decisiones de trámite  emitidas I trimestre de 2025.</t>
  </si>
  <si>
    <t xml:space="preserve">Durante el II trimestre se emitieron 558  decisiones de trámite   </t>
  </si>
  <si>
    <t>Relación de decisiones de trámite  emitidas II trimestre de 2025.</t>
  </si>
  <si>
    <t>Se alcanzó un avance de 100,00%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</si>
  <si>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</si>
  <si>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</si>
  <si>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</si>
  <si>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</si>
  <si>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</si>
  <si>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</si>
  <si>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</si>
  <si>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</si>
  <si>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</si>
  <si>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</si>
  <si>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</si>
  <si>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</si>
  <si>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</si>
  <si>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No Programada</t>
  </si>
  <si>
    <t xml:space="preserve">Oficina de Asuntos Disciplinarios: calificación 70%
Reporte consumo de papel: Información al día con corte a 30 de mayo de 2025.
Impresiones: Presenta un incremento en las impresiones del 48 % en comparación con el periodo enero-mayo 2024.
Participación en actividades: Promedio de participación de 8 personas
Circular 26 : de 46 personas de la dependencia participaron 5 personas.
Economía circular:de 46 personas de la dependencia participaron 10 personas.
Semana ambiental: de 46 personas de la dependencia participaron 10 personas
Campaña puesto a puesto: reciben puntuación máxima por su participación.
Adopta tu punto ecológico: En las inspecciones efectuados el 06 de mayo y 13 de junio se identificó mezcla en dos de tres contenedores. 
Socialización Sistema de Gestión Ambiental: de 46 personas de la dependencia participaron 33 personas.
Indicadores de agua y energía: De acuerdo con reporte con corte a 30 de mayo de 2025 presentado en Comité Institucional de Gestión y Desempeño se van cumpliendo las meta de consumo de agua 1m3 y energía 38 kw/h </t>
  </si>
  <si>
    <t>Reporte realizado por la OAP - Gestión Ambiental el día 07-07-2025 a traves de correo electrónico.</t>
  </si>
  <si>
    <t>Se alcanzó un avance de 43,75%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</si>
  <si>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</si>
  <si>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</si>
  <si>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</si>
  <si>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</si>
  <si>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</si>
  <si>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</si>
  <si>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</si>
  <si>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</si>
  <si>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</si>
  <si>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</si>
  <si>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2 de 2 documentos programados.</t>
  </si>
  <si>
    <t>Reporte OAP-SG actualización documental por proceso</t>
  </si>
  <si>
    <t>Meta no programada</t>
  </si>
  <si>
    <t>Se alcanzó un avance de la meta en un 100,00%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</si>
  <si>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</si>
  <si>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</si>
  <si>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</si>
  <si>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</si>
  <si>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</si>
  <si>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</si>
  <si>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</si>
  <si>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</si>
  <si>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Listado de asistencia y registro fotográfico.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</si>
  <si>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</si>
  <si>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</si>
  <si>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</si>
  <si>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</si>
  <si>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</si>
  <si>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</si>
  <si>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</si>
  <si>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</si>
  <si>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</si>
  <si>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Se dió respuesta a 3 de 3 requerimientos ciudadanos asignados a las dependencias de nivel central con corte a 31 de diciembre de 2024 registradas y tipificadas como Derechos de Petición en el aplicativo Bogotá te Escucha y gestor documental ORFEO.
Corresponde a la Oficina de Control Interno Disciplinario.</t>
  </si>
  <si>
    <t>Reporte SGI-SAC de seguimiento a requerimientos ciudadanos por dependencia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</si>
  <si>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</si>
  <si>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</si>
  <si>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</si>
  <si>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</si>
  <si>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</si>
  <si>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</si>
  <si>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</si>
  <si>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 gestionó oportunamente 53 de 53 requerimientos tipificados como derecho de petición ciudadano en los aplicativos Bogotá Te Escucha y ORFEO asignados.
Corresponde a la Oficina de Control Interno Disciplinario.</t>
  </si>
  <si>
    <t>Se gestionó oportunamente 77 de 79 solicitudes registradas.</t>
  </si>
  <si>
    <t>Reporte realizado por la SGI-SAC el día 08-07-2025 a traves de memorando 20254600258433</t>
  </si>
  <si>
    <t>Se alcanzó un avance de la meta en un 49,37% sobre el programado de la vigencia.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</si>
  <si>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</si>
  <si>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</si>
  <si>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</si>
  <si>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</si>
  <si>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</si>
  <si>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</si>
  <si>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</si>
  <si>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Entregaron la matriz de 
activos y tiene el visto 
bueno del jefe</t>
  </si>
  <si>
    <t>Reporte realizado por la DTI el día 02-07-2025 a traves de memorando 20254400249683.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</si>
  <si>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</si>
  <si>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</si>
  <si>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</si>
  <si>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</si>
  <si>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</si>
  <si>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</si>
  <si>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Se alcanzó un avance de 0,00% sobre el programado de la vigencia.
Meta No Programada para el Trimstre I ni II de 2025.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</si>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</sst>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  <scheme val="minor"/>
    </font>
    <font>
      <sz val="11"/>
      <color rgb="FF4472C4"/>
      <name val="Calibri Light"/>
      <family val="2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9" fontId="9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9" fontId="7" fillId="2" borderId="1" xfId="1" applyFont="1" applyFill="1" applyBorder="1" applyAlignment="1">
      <alignment horizontal="right" vertical="center" wrapText="1"/>
    </xf>
    <xf numFmtId="10" fontId="8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1" xfId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wrapText="1"/>
    </xf>
    <xf numFmtId="0" fontId="21" fillId="12" borderId="1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vertical="center" wrapText="1"/>
    </xf>
    <xf numFmtId="9" fontId="7" fillId="2" borderId="1" xfId="1" applyFont="1" applyFill="1" applyBorder="1" applyAlignment="1">
      <alignment vertical="center" wrapText="1"/>
    </xf>
    <xf numFmtId="1" fontId="21" fillId="0" borderId="1" xfId="0" applyNumberFormat="1" applyFont="1" applyBorder="1" applyAlignment="1">
      <alignment horizontal="right" vertical="center" wrapText="1"/>
    </xf>
    <xf numFmtId="1" fontId="21" fillId="0" borderId="13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" fontId="4" fillId="0" borderId="1" xfId="0" applyNumberFormat="1" applyFont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17" fillId="0" borderId="1" xfId="0" applyNumberFormat="1" applyFont="1" applyBorder="1" applyAlignment="1">
      <alignment vertical="center" wrapText="1"/>
    </xf>
    <xf numFmtId="10" fontId="1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0" fontId="6" fillId="3" borderId="14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9" borderId="3" xfId="0" applyFont="1" applyFill="1" applyBorder="1" applyAlignment="1">
      <alignment horizontal="center" vertical="center" wrapText="1"/>
    </xf>
    <xf numFmtId="9" fontId="9" fillId="3" borderId="2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0" fontId="4" fillId="0" borderId="11" xfId="1" applyNumberFormat="1" applyFont="1" applyBorder="1" applyAlignment="1">
      <alignment vertical="center" wrapText="1"/>
    </xf>
    <xf numFmtId="10" fontId="8" fillId="2" borderId="13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Hyperlink" xfId="3" xr:uid="{F9F7B4DA-B302-4AB9-A38C-2AAA586C746E}"/>
    <cellStyle name="Millares [0]" xfId="2" builtinId="6"/>
    <cellStyle name="Millares [0] 2" xfId="4" xr:uid="{8C627150-EE7B-41A2-AFE8-59EF090BF25B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 t="s">
        <v>1</v>
      </c>
      <c r="N1" s="155"/>
      <c r="O1" s="155"/>
      <c r="P1" s="155"/>
      <c r="Q1" s="155"/>
    </row>
    <row r="2" spans="1:44" s="43" customFormat="1" ht="23.45" customHeight="1">
      <c r="A2" s="156" t="s">
        <v>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142" t="s">
        <v>3</v>
      </c>
      <c r="B4" s="142"/>
      <c r="C4" s="142"/>
      <c r="D4" s="142"/>
      <c r="E4" s="47"/>
      <c r="F4" s="47"/>
      <c r="G4" s="47"/>
      <c r="H4" s="158"/>
      <c r="I4" s="158"/>
      <c r="J4" s="158"/>
      <c r="K4" s="158"/>
      <c r="L4" s="159"/>
    </row>
    <row r="5" spans="1:44" s="41" customFormat="1" ht="15" customHeight="1">
      <c r="A5" s="142"/>
      <c r="B5" s="142"/>
      <c r="C5" s="142"/>
      <c r="D5" s="142"/>
      <c r="E5" s="2"/>
      <c r="F5" s="2"/>
      <c r="G5" s="2"/>
      <c r="H5" s="2" t="s">
        <v>4</v>
      </c>
      <c r="I5" s="160" t="s">
        <v>5</v>
      </c>
      <c r="J5" s="158"/>
      <c r="K5" s="158"/>
      <c r="L5" s="159"/>
    </row>
    <row r="6" spans="1:44" s="41" customFormat="1">
      <c r="A6" s="142"/>
      <c r="B6" s="142"/>
      <c r="C6" s="142"/>
      <c r="D6" s="142"/>
      <c r="E6" s="2"/>
      <c r="F6" s="2"/>
      <c r="G6" s="2"/>
      <c r="H6" s="44"/>
      <c r="I6" s="161" t="s">
        <v>6</v>
      </c>
      <c r="J6" s="161"/>
      <c r="K6" s="161"/>
      <c r="L6" s="161"/>
    </row>
    <row r="7" spans="1:44" s="41" customFormat="1">
      <c r="A7" s="142"/>
      <c r="B7" s="142"/>
      <c r="C7" s="142"/>
      <c r="D7" s="142"/>
      <c r="E7" s="2"/>
      <c r="F7" s="2"/>
      <c r="G7" s="2"/>
      <c r="H7" s="44"/>
      <c r="I7" s="161"/>
      <c r="J7" s="161"/>
      <c r="K7" s="161"/>
      <c r="L7" s="161"/>
    </row>
    <row r="8" spans="1:44" s="41" customFormat="1">
      <c r="A8" s="142"/>
      <c r="B8" s="142"/>
      <c r="C8" s="142"/>
      <c r="D8" s="142"/>
      <c r="E8" s="2"/>
      <c r="F8" s="2"/>
      <c r="G8" s="2"/>
      <c r="H8" s="44"/>
      <c r="I8" s="161"/>
      <c r="J8" s="161"/>
      <c r="K8" s="161"/>
      <c r="L8" s="161"/>
    </row>
    <row r="9" spans="1:44" s="41" customFormat="1"/>
    <row r="10" spans="1:44" ht="14.45" customHeight="1">
      <c r="A10" s="142" t="s">
        <v>7</v>
      </c>
      <c r="B10" s="142"/>
      <c r="C10" s="147" t="s">
        <v>8</v>
      </c>
      <c r="D10" s="148"/>
      <c r="E10" s="148"/>
      <c r="F10" s="148"/>
      <c r="G10" s="149"/>
      <c r="H10" s="143" t="s">
        <v>9</v>
      </c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4" t="s">
        <v>10</v>
      </c>
      <c r="T10" s="144" t="s">
        <v>11</v>
      </c>
      <c r="U10" s="112" t="s">
        <v>12</v>
      </c>
      <c r="V10" s="113"/>
      <c r="W10" s="113"/>
      <c r="X10" s="113"/>
      <c r="Y10" s="114"/>
      <c r="Z10" s="118" t="s">
        <v>13</v>
      </c>
      <c r="AA10" s="119"/>
      <c r="AB10" s="119"/>
      <c r="AC10" s="119"/>
      <c r="AD10" s="120"/>
      <c r="AE10" s="124" t="s">
        <v>14</v>
      </c>
      <c r="AF10" s="125"/>
      <c r="AG10" s="125"/>
      <c r="AH10" s="125"/>
      <c r="AI10" s="126"/>
      <c r="AJ10" s="130" t="s">
        <v>15</v>
      </c>
      <c r="AK10" s="131"/>
      <c r="AL10" s="131"/>
      <c r="AM10" s="131"/>
      <c r="AN10" s="132"/>
      <c r="AO10" s="136" t="s">
        <v>16</v>
      </c>
      <c r="AP10" s="137"/>
      <c r="AQ10" s="137"/>
      <c r="AR10" s="138"/>
    </row>
    <row r="11" spans="1:44" ht="14.45" customHeight="1">
      <c r="A11" s="142"/>
      <c r="B11" s="142"/>
      <c r="C11" s="150"/>
      <c r="D11" s="151"/>
      <c r="E11" s="151"/>
      <c r="F11" s="151"/>
      <c r="G11" s="152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5"/>
      <c r="T11" s="145"/>
      <c r="U11" s="115"/>
      <c r="V11" s="116"/>
      <c r="W11" s="116"/>
      <c r="X11" s="116"/>
      <c r="Y11" s="117"/>
      <c r="Z11" s="121"/>
      <c r="AA11" s="122"/>
      <c r="AB11" s="122"/>
      <c r="AC11" s="122"/>
      <c r="AD11" s="123"/>
      <c r="AE11" s="127"/>
      <c r="AF11" s="128"/>
      <c r="AG11" s="128"/>
      <c r="AH11" s="128"/>
      <c r="AI11" s="129"/>
      <c r="AJ11" s="133"/>
      <c r="AK11" s="134"/>
      <c r="AL11" s="134"/>
      <c r="AM11" s="134"/>
      <c r="AN11" s="135"/>
      <c r="AO11" s="139"/>
      <c r="AP11" s="140"/>
      <c r="AQ11" s="140"/>
      <c r="AR11" s="141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46"/>
      <c r="T12" s="146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abSelected="1" zoomScale="87" zoomScaleNormal="87" workbookViewId="0">
      <selection activeCell="F11" sqref="F11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20.4257812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6" width="20.7109375" style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153" t="s">
        <v>40</v>
      </c>
      <c r="B1" s="154"/>
      <c r="C1" s="154"/>
      <c r="D1" s="154"/>
      <c r="E1" s="154"/>
      <c r="F1" s="154"/>
      <c r="G1" s="154"/>
      <c r="H1" s="154"/>
      <c r="I1" s="154"/>
      <c r="J1" s="154"/>
      <c r="K1" s="162" t="s">
        <v>41</v>
      </c>
      <c r="L1" s="155"/>
      <c r="M1" s="155"/>
      <c r="N1" s="155"/>
      <c r="O1" s="155"/>
    </row>
    <row r="2" spans="1:45" s="43" customFormat="1" ht="23.45" customHeight="1">
      <c r="A2" s="156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164" t="s">
        <v>3</v>
      </c>
      <c r="B4" s="164"/>
      <c r="C4" s="164"/>
      <c r="D4" s="165" t="s">
        <v>43</v>
      </c>
      <c r="E4" s="158" t="s">
        <v>44</v>
      </c>
      <c r="F4" s="158"/>
      <c r="G4" s="158"/>
      <c r="H4" s="158"/>
      <c r="I4" s="158"/>
      <c r="J4" s="159"/>
    </row>
    <row r="5" spans="1:45" s="41" customFormat="1" ht="15" customHeight="1">
      <c r="A5" s="164"/>
      <c r="B5" s="164"/>
      <c r="C5" s="164"/>
      <c r="D5" s="165"/>
      <c r="E5" s="85" t="s">
        <v>45</v>
      </c>
      <c r="F5" s="2" t="s">
        <v>4</v>
      </c>
      <c r="G5" s="160" t="s">
        <v>5</v>
      </c>
      <c r="H5" s="158"/>
      <c r="I5" s="158"/>
      <c r="J5" s="159"/>
    </row>
    <row r="6" spans="1:45" s="41" customFormat="1" ht="16.5">
      <c r="A6" s="164"/>
      <c r="B6" s="164"/>
      <c r="C6" s="164"/>
      <c r="D6" s="165"/>
      <c r="E6" s="107">
        <v>1</v>
      </c>
      <c r="F6" s="44" t="s">
        <v>46</v>
      </c>
      <c r="G6" s="161" t="s">
        <v>47</v>
      </c>
      <c r="H6" s="161"/>
      <c r="I6" s="161"/>
      <c r="J6" s="161"/>
    </row>
    <row r="7" spans="1:45" s="41" customFormat="1" ht="45.75" customHeight="1">
      <c r="A7" s="164"/>
      <c r="B7" s="164"/>
      <c r="C7" s="164"/>
      <c r="D7" s="165"/>
      <c r="E7" s="107">
        <v>2</v>
      </c>
      <c r="F7" s="44" t="s">
        <v>48</v>
      </c>
      <c r="G7" s="161" t="s">
        <v>49</v>
      </c>
      <c r="H7" s="161"/>
      <c r="I7" s="161"/>
      <c r="J7" s="161"/>
    </row>
    <row r="8" spans="1:45" s="41" customFormat="1" ht="49.5" customHeight="1">
      <c r="A8" s="164"/>
      <c r="B8" s="164"/>
      <c r="C8" s="164"/>
      <c r="D8" s="165"/>
      <c r="E8" s="107">
        <v>3</v>
      </c>
      <c r="F8" s="44" t="s">
        <v>50</v>
      </c>
      <c r="G8" s="161" t="s">
        <v>51</v>
      </c>
      <c r="H8" s="161"/>
      <c r="I8" s="161"/>
      <c r="J8" s="161"/>
    </row>
    <row r="9" spans="1:45" s="41" customFormat="1" ht="130.5" customHeight="1">
      <c r="A9" s="164"/>
      <c r="B9" s="164"/>
      <c r="C9" s="164"/>
      <c r="D9" s="165"/>
      <c r="E9" s="107">
        <v>4</v>
      </c>
      <c r="F9" s="44" t="s">
        <v>52</v>
      </c>
      <c r="G9" s="161" t="s">
        <v>53</v>
      </c>
      <c r="H9" s="161"/>
      <c r="I9" s="161"/>
      <c r="J9" s="161"/>
    </row>
    <row r="10" spans="1:45" s="41" customFormat="1" ht="56.25" customHeight="1">
      <c r="A10" s="164"/>
      <c r="B10" s="164"/>
      <c r="C10" s="164"/>
      <c r="D10" s="165"/>
      <c r="E10" s="107">
        <v>5</v>
      </c>
      <c r="F10" s="44" t="s">
        <v>54</v>
      </c>
      <c r="G10" s="163" t="s">
        <v>55</v>
      </c>
      <c r="H10" s="163"/>
      <c r="I10" s="163"/>
      <c r="J10" s="163"/>
    </row>
    <row r="11" spans="1:45" s="41" customFormat="1"/>
    <row r="12" spans="1:45" ht="14.45" customHeight="1">
      <c r="A12" s="142" t="s">
        <v>7</v>
      </c>
      <c r="B12" s="142"/>
      <c r="C12" s="142" t="s">
        <v>56</v>
      </c>
      <c r="D12" s="142"/>
      <c r="E12" s="142"/>
      <c r="F12" s="143" t="s">
        <v>9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4" t="s">
        <v>10</v>
      </c>
      <c r="R12" s="144" t="s">
        <v>11</v>
      </c>
      <c r="S12" s="142" t="s">
        <v>57</v>
      </c>
      <c r="T12" s="142"/>
      <c r="U12" s="142"/>
      <c r="V12" s="112" t="s">
        <v>12</v>
      </c>
      <c r="W12" s="113"/>
      <c r="X12" s="113"/>
      <c r="Y12" s="113"/>
      <c r="Z12" s="114"/>
      <c r="AA12" s="118" t="s">
        <v>13</v>
      </c>
      <c r="AB12" s="119"/>
      <c r="AC12" s="119"/>
      <c r="AD12" s="119"/>
      <c r="AE12" s="120"/>
      <c r="AF12" s="124" t="s">
        <v>14</v>
      </c>
      <c r="AG12" s="125"/>
      <c r="AH12" s="125"/>
      <c r="AI12" s="125"/>
      <c r="AJ12" s="126"/>
      <c r="AK12" s="130" t="s">
        <v>15</v>
      </c>
      <c r="AL12" s="131"/>
      <c r="AM12" s="131"/>
      <c r="AN12" s="131"/>
      <c r="AO12" s="132"/>
      <c r="AP12" s="136" t="s">
        <v>16</v>
      </c>
      <c r="AQ12" s="137"/>
      <c r="AR12" s="137"/>
      <c r="AS12" s="138"/>
    </row>
    <row r="13" spans="1:45" ht="14.45" customHeight="1">
      <c r="A13" s="142"/>
      <c r="B13" s="142"/>
      <c r="C13" s="142"/>
      <c r="D13" s="142"/>
      <c r="E13" s="142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5"/>
      <c r="R13" s="145"/>
      <c r="S13" s="142"/>
      <c r="T13" s="142"/>
      <c r="U13" s="142"/>
      <c r="V13" s="115"/>
      <c r="W13" s="116"/>
      <c r="X13" s="116"/>
      <c r="Y13" s="116"/>
      <c r="Z13" s="117"/>
      <c r="AA13" s="121"/>
      <c r="AB13" s="122"/>
      <c r="AC13" s="122"/>
      <c r="AD13" s="122"/>
      <c r="AE13" s="123"/>
      <c r="AF13" s="127"/>
      <c r="AG13" s="128"/>
      <c r="AH13" s="128"/>
      <c r="AI13" s="128"/>
      <c r="AJ13" s="129"/>
      <c r="AK13" s="133"/>
      <c r="AL13" s="134"/>
      <c r="AM13" s="134"/>
      <c r="AN13" s="134"/>
      <c r="AO13" s="135"/>
      <c r="AP13" s="139"/>
      <c r="AQ13" s="140"/>
      <c r="AR13" s="140"/>
      <c r="AS13" s="141"/>
    </row>
    <row r="14" spans="1:45" ht="50.25">
      <c r="A14" s="2" t="s">
        <v>17</v>
      </c>
      <c r="B14" s="2" t="s">
        <v>18</v>
      </c>
      <c r="C14" s="2" t="s">
        <v>58</v>
      </c>
      <c r="D14" s="2" t="s">
        <v>59</v>
      </c>
      <c r="E14" s="2" t="s">
        <v>60</v>
      </c>
      <c r="F14" s="20" t="s">
        <v>24</v>
      </c>
      <c r="G14" s="20" t="s">
        <v>25</v>
      </c>
      <c r="H14" s="20" t="s">
        <v>26</v>
      </c>
      <c r="I14" s="20" t="s">
        <v>61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33</v>
      </c>
      <c r="P14" s="20" t="s">
        <v>34</v>
      </c>
      <c r="Q14" s="146"/>
      <c r="R14" s="146"/>
      <c r="S14" s="2" t="s">
        <v>62</v>
      </c>
      <c r="T14" s="2" t="s">
        <v>22</v>
      </c>
      <c r="U14" s="2" t="s">
        <v>23</v>
      </c>
      <c r="V14" s="3" t="s">
        <v>35</v>
      </c>
      <c r="W14" s="3" t="s">
        <v>36</v>
      </c>
      <c r="X14" s="3" t="s">
        <v>37</v>
      </c>
      <c r="Y14" s="3" t="s">
        <v>38</v>
      </c>
      <c r="Z14" s="3" t="s">
        <v>39</v>
      </c>
      <c r="AA14" s="23" t="s">
        <v>35</v>
      </c>
      <c r="AB14" s="23" t="s">
        <v>36</v>
      </c>
      <c r="AC14" s="23" t="s">
        <v>37</v>
      </c>
      <c r="AD14" s="23" t="s">
        <v>38</v>
      </c>
      <c r="AE14" s="23" t="s">
        <v>39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5" t="s">
        <v>35</v>
      </c>
      <c r="AL14" s="25" t="s">
        <v>36</v>
      </c>
      <c r="AM14" s="25" t="s">
        <v>37</v>
      </c>
      <c r="AN14" s="25" t="s">
        <v>38</v>
      </c>
      <c r="AO14" s="25" t="s">
        <v>39</v>
      </c>
      <c r="AP14" s="4" t="s">
        <v>35</v>
      </c>
      <c r="AQ14" s="4" t="s">
        <v>36</v>
      </c>
      <c r="AR14" s="4" t="s">
        <v>37</v>
      </c>
      <c r="AS14" s="4" t="s">
        <v>38</v>
      </c>
    </row>
    <row r="15" spans="1:45" s="32" customFormat="1" ht="409.6">
      <c r="A15" s="66">
        <v>3</v>
      </c>
      <c r="B15" s="67" t="s">
        <v>63</v>
      </c>
      <c r="C15" s="26" t="s">
        <v>64</v>
      </c>
      <c r="D15" s="64" t="s">
        <v>65</v>
      </c>
      <c r="E15" s="21" t="s">
        <v>66</v>
      </c>
      <c r="F15" s="64" t="s">
        <v>67</v>
      </c>
      <c r="G15" s="64" t="s">
        <v>68</v>
      </c>
      <c r="H15" s="22">
        <v>6</v>
      </c>
      <c r="I15" s="64" t="s">
        <v>69</v>
      </c>
      <c r="J15" s="64" t="s">
        <v>70</v>
      </c>
      <c r="K15" s="49">
        <v>1</v>
      </c>
      <c r="L15" s="49">
        <v>2</v>
      </c>
      <c r="M15" s="49">
        <v>2</v>
      </c>
      <c r="N15" s="49">
        <v>1</v>
      </c>
      <c r="O15" s="49">
        <v>6</v>
      </c>
      <c r="P15" s="63" t="s">
        <v>71</v>
      </c>
      <c r="Q15" s="21" t="s">
        <v>72</v>
      </c>
      <c r="R15" s="21" t="s">
        <v>73</v>
      </c>
      <c r="S15" s="64" t="s">
        <v>67</v>
      </c>
      <c r="T15" s="21" t="s">
        <v>74</v>
      </c>
      <c r="U15" s="65" t="s">
        <v>75</v>
      </c>
      <c r="V15" s="79">
        <f>K15</f>
        <v>1</v>
      </c>
      <c r="W15" s="91">
        <v>1</v>
      </c>
      <c r="X15" s="84">
        <f>IFERROR(IF(W15/V15&gt;100%,100%,W15/V15),0)</f>
        <v>1</v>
      </c>
      <c r="Y15" s="82" t="s">
        <v>76</v>
      </c>
      <c r="Z15" s="83" t="s">
        <v>77</v>
      </c>
      <c r="AA15" s="79">
        <f>L15</f>
        <v>2</v>
      </c>
      <c r="AB15" s="106">
        <v>2</v>
      </c>
      <c r="AC15" s="78">
        <f>IFERROR(IF(AB15/AA15&gt;100%,100%,AB15/AA15),0)</f>
        <v>1</v>
      </c>
      <c r="AD15" s="21" t="s">
        <v>78</v>
      </c>
      <c r="AE15" s="21" t="s">
        <v>79</v>
      </c>
      <c r="AF15" s="79">
        <f>M15</f>
        <v>2</v>
      </c>
      <c r="AG15" s="80"/>
      <c r="AH15" s="78">
        <f>IFERROR(IF(AG15/AF15&gt;100%,100%,AG15/AF15),0)</f>
        <v>0</v>
      </c>
      <c r="AI15" s="21"/>
      <c r="AJ15" s="21"/>
      <c r="AK15" s="79">
        <f>N15</f>
        <v>1</v>
      </c>
      <c r="AL15" s="80"/>
      <c r="AM15" s="78">
        <f>IFERROR(IF(AL15/AK15&gt;100%,100%,AL15/AK15),0)</f>
        <v>0</v>
      </c>
      <c r="AN15" s="21"/>
      <c r="AO15" s="21"/>
      <c r="AP15" s="96">
        <f t="shared" ref="AP15:AP18" si="0">O15</f>
        <v>6</v>
      </c>
      <c r="AQ15" s="97">
        <f>IFERROR(SUM(W15,AB15,AG15,AL15),0)</f>
        <v>3</v>
      </c>
      <c r="AR15" s="98">
        <f>IFERROR(IF(AQ15/AP15&gt;100%,100%,AQ15/AP15),0)</f>
        <v>0.5</v>
      </c>
      <c r="AS15" s="67" t="s">
        <v>80</v>
      </c>
    </row>
    <row r="16" spans="1:45" s="32" customFormat="1" ht="133.5">
      <c r="A16" s="66">
        <v>3</v>
      </c>
      <c r="B16" s="67" t="s">
        <v>63</v>
      </c>
      <c r="C16" s="26" t="s">
        <v>81</v>
      </c>
      <c r="D16" s="64" t="s">
        <v>82</v>
      </c>
      <c r="E16" s="21" t="s">
        <v>66</v>
      </c>
      <c r="F16" s="64" t="s">
        <v>83</v>
      </c>
      <c r="G16" s="64" t="s">
        <v>84</v>
      </c>
      <c r="H16" s="22">
        <v>850</v>
      </c>
      <c r="I16" s="64" t="s">
        <v>69</v>
      </c>
      <c r="J16" s="64" t="s">
        <v>83</v>
      </c>
      <c r="K16" s="49">
        <v>153</v>
      </c>
      <c r="L16" s="49">
        <v>225</v>
      </c>
      <c r="M16" s="49">
        <v>225</v>
      </c>
      <c r="N16" s="49">
        <v>257</v>
      </c>
      <c r="O16" s="49">
        <v>860</v>
      </c>
      <c r="P16" s="63" t="s">
        <v>71</v>
      </c>
      <c r="Q16" s="21" t="s">
        <v>72</v>
      </c>
      <c r="R16" s="21" t="s">
        <v>73</v>
      </c>
      <c r="S16" s="64" t="s">
        <v>85</v>
      </c>
      <c r="T16" s="21" t="s">
        <v>86</v>
      </c>
      <c r="U16" s="63" t="s">
        <v>87</v>
      </c>
      <c r="V16" s="79">
        <f>K16</f>
        <v>153</v>
      </c>
      <c r="W16" s="92">
        <v>153</v>
      </c>
      <c r="X16" s="84">
        <f>IFERROR(IF(W16/V16&gt;100%,100%,W16/V16),0)</f>
        <v>1</v>
      </c>
      <c r="Y16" s="82" t="s">
        <v>88</v>
      </c>
      <c r="Z16" s="83" t="s">
        <v>89</v>
      </c>
      <c r="AA16" s="79">
        <f>L16</f>
        <v>225</v>
      </c>
      <c r="AB16" s="106">
        <v>225</v>
      </c>
      <c r="AC16" s="78">
        <f>IFERROR(IF(AB16/AA16&gt;100%,100%,AB16/AA16),0)</f>
        <v>1</v>
      </c>
      <c r="AD16" s="21" t="s">
        <v>90</v>
      </c>
      <c r="AE16" s="21" t="s">
        <v>91</v>
      </c>
      <c r="AF16" s="79">
        <f>M16</f>
        <v>225</v>
      </c>
      <c r="AG16" s="80"/>
      <c r="AH16" s="78">
        <f>IFERROR(IF(AG16/AF16&gt;100%,100%,AG16/AF16),0)</f>
        <v>0</v>
      </c>
      <c r="AI16" s="21"/>
      <c r="AJ16" s="21"/>
      <c r="AK16" s="79">
        <f>N16</f>
        <v>257</v>
      </c>
      <c r="AL16" s="80"/>
      <c r="AM16" s="78">
        <f>IFERROR(IF(AL16/AK16&gt;100%,100%,AL16/AK16),0)</f>
        <v>0</v>
      </c>
      <c r="AN16" s="21"/>
      <c r="AO16" s="21"/>
      <c r="AP16" s="96">
        <f t="shared" ref="AP16" si="1">O16</f>
        <v>860</v>
      </c>
      <c r="AQ16" s="97">
        <f>IFERROR(SUM(W16,AB16,AG16,AL16),0)</f>
        <v>378</v>
      </c>
      <c r="AR16" s="98">
        <f>IFERROR(IF(AQ16/AP16&gt;100%,100%,AQ16/AP16),0)</f>
        <v>0.43953488372093025</v>
      </c>
      <c r="AS16" s="67" t="s">
        <v>92</v>
      </c>
    </row>
    <row r="17" spans="1:45" s="32" customFormat="1" ht="188.25" customHeight="1">
      <c r="A17" s="66">
        <v>3</v>
      </c>
      <c r="B17" s="67" t="s">
        <v>63</v>
      </c>
      <c r="C17" s="26" t="s">
        <v>93</v>
      </c>
      <c r="D17" s="64" t="s">
        <v>94</v>
      </c>
      <c r="E17" s="21" t="s">
        <v>66</v>
      </c>
      <c r="F17" s="64" t="s">
        <v>95</v>
      </c>
      <c r="G17" s="64" t="s">
        <v>96</v>
      </c>
      <c r="H17" s="22">
        <v>6</v>
      </c>
      <c r="I17" s="64" t="s">
        <v>69</v>
      </c>
      <c r="J17" s="64" t="s">
        <v>97</v>
      </c>
      <c r="K17" s="49">
        <v>1</v>
      </c>
      <c r="L17" s="49">
        <v>2</v>
      </c>
      <c r="M17" s="49">
        <v>2</v>
      </c>
      <c r="N17" s="49">
        <v>1</v>
      </c>
      <c r="O17" s="49">
        <v>6</v>
      </c>
      <c r="P17" s="63" t="s">
        <v>71</v>
      </c>
      <c r="Q17" s="21" t="s">
        <v>72</v>
      </c>
      <c r="R17" s="21" t="s">
        <v>73</v>
      </c>
      <c r="S17" s="64" t="s">
        <v>98</v>
      </c>
      <c r="T17" s="21" t="s">
        <v>99</v>
      </c>
      <c r="U17" s="21" t="s">
        <v>100</v>
      </c>
      <c r="V17" s="79">
        <f t="shared" ref="V17:V18" si="2">K17</f>
        <v>1</v>
      </c>
      <c r="W17" s="92">
        <v>1</v>
      </c>
      <c r="X17" s="84">
        <f>IFERROR(IF(W17/V17&gt;100%,100%,W17/V17),0)</f>
        <v>1</v>
      </c>
      <c r="Y17" s="21" t="s">
        <v>101</v>
      </c>
      <c r="Z17" s="21" t="s">
        <v>102</v>
      </c>
      <c r="AA17" s="79">
        <f t="shared" ref="AA17:AA18" si="3">L17</f>
        <v>2</v>
      </c>
      <c r="AB17" s="106">
        <v>2</v>
      </c>
      <c r="AC17" s="78">
        <f>IFERROR(IF(AB17/AA17&gt;100%,100%,AB17/AA17),0)</f>
        <v>1</v>
      </c>
      <c r="AD17" s="21" t="s">
        <v>103</v>
      </c>
      <c r="AE17" s="21" t="s">
        <v>104</v>
      </c>
      <c r="AF17" s="79">
        <f t="shared" ref="AF17:AF18" si="4">M17</f>
        <v>2</v>
      </c>
      <c r="AG17" s="80"/>
      <c r="AH17" s="78">
        <f>IFERROR(IF(AG17/AF17&gt;100%,100%,AG17/AF17),0)</f>
        <v>0</v>
      </c>
      <c r="AI17" s="21"/>
      <c r="AJ17" s="21"/>
      <c r="AK17" s="79">
        <f>N17</f>
        <v>1</v>
      </c>
      <c r="AL17" s="80"/>
      <c r="AM17" s="78">
        <f>IFERROR(IF(AL17/AK17&gt;100%,100%,AL17/AK17),0)</f>
        <v>0</v>
      </c>
      <c r="AN17" s="21"/>
      <c r="AO17" s="21"/>
      <c r="AP17" s="96">
        <f t="shared" si="0"/>
        <v>6</v>
      </c>
      <c r="AQ17" s="97">
        <f>IFERROR(SUM(W17,AB17,AG17,AL17),0)</f>
        <v>3</v>
      </c>
      <c r="AR17" s="98">
        <f>IFERROR(IF(AQ17/AP17&gt;100%,100%,AQ17/AP17),0)</f>
        <v>0.5</v>
      </c>
      <c r="AS17" s="67" t="s">
        <v>80</v>
      </c>
    </row>
    <row r="18" spans="1:45" s="32" customFormat="1" ht="133.5">
      <c r="A18" s="66">
        <v>3</v>
      </c>
      <c r="B18" s="67" t="s">
        <v>63</v>
      </c>
      <c r="C18" s="26" t="s">
        <v>105</v>
      </c>
      <c r="D18" s="64" t="s">
        <v>106</v>
      </c>
      <c r="E18" s="21" t="s">
        <v>66</v>
      </c>
      <c r="F18" s="64" t="s">
        <v>107</v>
      </c>
      <c r="G18" s="64" t="s">
        <v>108</v>
      </c>
      <c r="H18" s="22">
        <v>850</v>
      </c>
      <c r="I18" s="64" t="s">
        <v>69</v>
      </c>
      <c r="J18" s="64" t="s">
        <v>109</v>
      </c>
      <c r="K18" s="49">
        <v>153</v>
      </c>
      <c r="L18" s="49">
        <v>225</v>
      </c>
      <c r="M18" s="49">
        <v>225</v>
      </c>
      <c r="N18" s="49">
        <v>257</v>
      </c>
      <c r="O18" s="49">
        <v>860</v>
      </c>
      <c r="P18" s="64" t="s">
        <v>110</v>
      </c>
      <c r="Q18" s="21" t="s">
        <v>72</v>
      </c>
      <c r="R18" s="21" t="s">
        <v>73</v>
      </c>
      <c r="S18" s="64" t="s">
        <v>111</v>
      </c>
      <c r="T18" s="21" t="s">
        <v>86</v>
      </c>
      <c r="U18" s="63" t="s">
        <v>87</v>
      </c>
      <c r="V18" s="79">
        <f t="shared" si="2"/>
        <v>153</v>
      </c>
      <c r="W18" s="92">
        <v>506</v>
      </c>
      <c r="X18" s="84">
        <f>IFERROR(IF(W18/V18&gt;100%,100%,W18/V18),0)</f>
        <v>1</v>
      </c>
      <c r="Y18" s="82" t="s">
        <v>112</v>
      </c>
      <c r="Z18" s="83" t="s">
        <v>113</v>
      </c>
      <c r="AA18" s="79">
        <f t="shared" si="3"/>
        <v>225</v>
      </c>
      <c r="AB18" s="106">
        <v>558</v>
      </c>
      <c r="AC18" s="78">
        <f>IFERROR(IF(AB18/AA18&gt;100%,100%,AB18/AA18),0)</f>
        <v>1</v>
      </c>
      <c r="AD18" s="21" t="s">
        <v>114</v>
      </c>
      <c r="AE18" s="21" t="s">
        <v>115</v>
      </c>
      <c r="AF18" s="79">
        <f t="shared" si="4"/>
        <v>225</v>
      </c>
      <c r="AG18" s="80"/>
      <c r="AH18" s="78">
        <f>IFERROR(IF(AG18/AF18&gt;100%,100%,AG18/AF18),0)</f>
        <v>0</v>
      </c>
      <c r="AI18" s="21"/>
      <c r="AJ18" s="21"/>
      <c r="AK18" s="79">
        <f>N18</f>
        <v>257</v>
      </c>
      <c r="AL18" s="80"/>
      <c r="AM18" s="78">
        <f>IFERROR(IF(AL18/AK18&gt;100%,100%,AL18/AK18),0)</f>
        <v>0</v>
      </c>
      <c r="AN18" s="21"/>
      <c r="AO18" s="21"/>
      <c r="AP18" s="96">
        <f t="shared" si="0"/>
        <v>860</v>
      </c>
      <c r="AQ18" s="97">
        <f>IFERROR(SUM(W18,AB18,AG18,AL18),0)</f>
        <v>1064</v>
      </c>
      <c r="AR18" s="98">
        <f>IFERROR(IF(AQ18/AP18&gt;100%,100%,AQ18/AP18),0)</f>
        <v>1</v>
      </c>
      <c r="AS18" s="67" t="s">
        <v>116</v>
      </c>
    </row>
    <row r="19" spans="1:45" s="5" customFormat="1" ht="15.75">
      <c r="A19" s="10"/>
      <c r="B19" s="10"/>
      <c r="C19" s="10"/>
      <c r="D19" s="13" t="s">
        <v>117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6"/>
      <c r="W19" s="16"/>
      <c r="X19" s="93">
        <f>AVERAGE(X15:X18)*80%</f>
        <v>0.8</v>
      </c>
      <c r="Y19" s="15"/>
      <c r="Z19" s="15"/>
      <c r="AA19" s="16"/>
      <c r="AB19" s="16"/>
      <c r="AC19" s="93">
        <f>AVERAGE(AC15:AC18)*80%</f>
        <v>0.8</v>
      </c>
      <c r="AD19" s="15"/>
      <c r="AE19" s="15"/>
      <c r="AF19" s="16"/>
      <c r="AG19" s="16"/>
      <c r="AH19" s="93">
        <f>AVERAGE(AH15:AH18)*80%</f>
        <v>0</v>
      </c>
      <c r="AI19" s="15"/>
      <c r="AJ19" s="15"/>
      <c r="AK19" s="16"/>
      <c r="AL19" s="16"/>
      <c r="AM19" s="93">
        <f>AVERAGE(AM15:AM18)*80%</f>
        <v>0</v>
      </c>
      <c r="AN19" s="10"/>
      <c r="AO19" s="10"/>
      <c r="AP19" s="15"/>
      <c r="AQ19" s="15"/>
      <c r="AR19" s="81">
        <f>AVERAGE(AR15:AR18)*80%</f>
        <v>0.48790697674418609</v>
      </c>
      <c r="AS19" s="10"/>
    </row>
    <row r="20" spans="1:45" s="54" customFormat="1" ht="111" customHeight="1">
      <c r="A20" s="40">
        <v>3</v>
      </c>
      <c r="B20" s="27" t="s">
        <v>63</v>
      </c>
      <c r="C20" s="40" t="s">
        <v>118</v>
      </c>
      <c r="D20" s="28" t="s">
        <v>119</v>
      </c>
      <c r="E20" s="27" t="s">
        <v>120</v>
      </c>
      <c r="F20" s="27" t="s">
        <v>121</v>
      </c>
      <c r="G20" s="27" t="s">
        <v>122</v>
      </c>
      <c r="H20" s="50" t="s">
        <v>123</v>
      </c>
      <c r="I20" s="28" t="s">
        <v>124</v>
      </c>
      <c r="J20" s="27" t="s">
        <v>125</v>
      </c>
      <c r="K20" s="51" t="s">
        <v>126</v>
      </c>
      <c r="L20" s="51">
        <v>0.8</v>
      </c>
      <c r="M20" s="51" t="s">
        <v>126</v>
      </c>
      <c r="N20" s="51">
        <v>0.8</v>
      </c>
      <c r="O20" s="51">
        <v>0.8</v>
      </c>
      <c r="P20" s="27" t="s">
        <v>110</v>
      </c>
      <c r="Q20" s="52" t="s">
        <v>72</v>
      </c>
      <c r="R20" s="52" t="s">
        <v>73</v>
      </c>
      <c r="S20" s="27" t="s">
        <v>127</v>
      </c>
      <c r="T20" s="52" t="s">
        <v>128</v>
      </c>
      <c r="U20" s="52" t="s">
        <v>129</v>
      </c>
      <c r="V20" s="68" t="str">
        <f>K20</f>
        <v>No programada</v>
      </c>
      <c r="W20" s="94" t="s">
        <v>130</v>
      </c>
      <c r="X20" s="103">
        <f>IFERROR(IF(W20/V20&gt;100%,100%,W20/V20),0)</f>
        <v>0</v>
      </c>
      <c r="Y20" s="53" t="s">
        <v>130</v>
      </c>
      <c r="Z20" s="53" t="s">
        <v>130</v>
      </c>
      <c r="AA20" s="69">
        <f>L20</f>
        <v>0.8</v>
      </c>
      <c r="AB20" s="69">
        <v>0.7</v>
      </c>
      <c r="AC20" s="86">
        <f>IFERROR(IF(AB20/AA20&gt;100%,100%,AB20/AA20),0)</f>
        <v>0.87499999999999989</v>
      </c>
      <c r="AD20" s="27" t="s">
        <v>131</v>
      </c>
      <c r="AE20" s="27" t="s">
        <v>132</v>
      </c>
      <c r="AF20" s="94" t="str">
        <f>M20</f>
        <v>No programada</v>
      </c>
      <c r="AG20" s="76"/>
      <c r="AH20" s="86">
        <f>IFERROR(IF(AG20/AF20&gt;100%,100%,AG20/AF20),0)</f>
        <v>0</v>
      </c>
      <c r="AI20" s="27"/>
      <c r="AJ20" s="27"/>
      <c r="AK20" s="94">
        <f>N20</f>
        <v>0.8</v>
      </c>
      <c r="AL20" s="76"/>
      <c r="AM20" s="86">
        <f>IFERROR(IF(AL20/AK20&gt;100%,100%,AL20/AK20),0)</f>
        <v>0</v>
      </c>
      <c r="AN20" s="27"/>
      <c r="AO20" s="27"/>
      <c r="AP20" s="87">
        <f>O20</f>
        <v>0.8</v>
      </c>
      <c r="AQ20" s="88">
        <f>IFERROR(AVERAGE(AB20,AL20)*0.5,0)</f>
        <v>0.35</v>
      </c>
      <c r="AR20" s="102">
        <f>IFERROR(IF(AQ20/AP20&gt;100%,100%,AQ20/AP20),0)</f>
        <v>0.43749999999999994</v>
      </c>
      <c r="AS20" s="27" t="s">
        <v>133</v>
      </c>
    </row>
    <row r="21" spans="1:45" s="54" customFormat="1" ht="100.5" customHeight="1">
      <c r="A21" s="40">
        <v>3</v>
      </c>
      <c r="B21" s="27" t="s">
        <v>63</v>
      </c>
      <c r="C21" s="40" t="s">
        <v>134</v>
      </c>
      <c r="D21" s="27" t="s">
        <v>135</v>
      </c>
      <c r="E21" s="27" t="s">
        <v>120</v>
      </c>
      <c r="F21" s="27" t="s">
        <v>136</v>
      </c>
      <c r="G21" s="27" t="s">
        <v>137</v>
      </c>
      <c r="H21" s="57" t="s">
        <v>138</v>
      </c>
      <c r="I21" s="28" t="s">
        <v>69</v>
      </c>
      <c r="J21" s="27" t="s">
        <v>136</v>
      </c>
      <c r="K21" s="77">
        <v>1</v>
      </c>
      <c r="L21" s="77">
        <v>0</v>
      </c>
      <c r="M21" s="77">
        <v>0</v>
      </c>
      <c r="N21" s="77">
        <v>0</v>
      </c>
      <c r="O21" s="55">
        <v>1</v>
      </c>
      <c r="P21" s="27" t="s">
        <v>110</v>
      </c>
      <c r="Q21" s="27" t="s">
        <v>139</v>
      </c>
      <c r="R21" s="27" t="s">
        <v>140</v>
      </c>
      <c r="S21" s="52" t="s">
        <v>141</v>
      </c>
      <c r="T21" s="52" t="s">
        <v>142</v>
      </c>
      <c r="U21" s="52" t="s">
        <v>143</v>
      </c>
      <c r="V21" s="68">
        <f>K21</f>
        <v>1</v>
      </c>
      <c r="W21" s="69">
        <f>1</f>
        <v>1</v>
      </c>
      <c r="X21" s="103">
        <f>IFERROR(IF(W21/V21&gt;100%,100%,W21/V21),0)</f>
        <v>1</v>
      </c>
      <c r="Y21" s="27" t="s">
        <v>144</v>
      </c>
      <c r="Z21" s="27" t="s">
        <v>145</v>
      </c>
      <c r="AA21" s="95">
        <f>L21</f>
        <v>0</v>
      </c>
      <c r="AB21" s="105">
        <v>0</v>
      </c>
      <c r="AC21" s="86">
        <f>IFERROR(IF(AB21/AA21&gt;100%,100%,AB21/AA21),0)</f>
        <v>0</v>
      </c>
      <c r="AD21" s="27" t="s">
        <v>146</v>
      </c>
      <c r="AE21" s="27" t="s">
        <v>146</v>
      </c>
      <c r="AF21" s="95">
        <f>M21</f>
        <v>0</v>
      </c>
      <c r="AG21" s="69">
        <v>0</v>
      </c>
      <c r="AH21" s="86">
        <f>IFERROR(IF(AG21/AF21&gt;100%,100%,AG21/AF21),0)</f>
        <v>0</v>
      </c>
      <c r="AI21" s="27" t="s">
        <v>130</v>
      </c>
      <c r="AJ21" s="27" t="s">
        <v>130</v>
      </c>
      <c r="AK21" s="95">
        <f>N21</f>
        <v>0</v>
      </c>
      <c r="AL21" s="69">
        <v>0</v>
      </c>
      <c r="AM21" s="86">
        <f>IFERROR(IF(AL21/AK21&gt;100%,100%,AL21/AK21),0)</f>
        <v>0</v>
      </c>
      <c r="AN21" s="27" t="s">
        <v>130</v>
      </c>
      <c r="AO21" s="27" t="s">
        <v>130</v>
      </c>
      <c r="AP21" s="87">
        <f>O21</f>
        <v>1</v>
      </c>
      <c r="AQ21" s="87">
        <f>IFERROR(SUM(W21,AB21,AG21,AL21),0)</f>
        <v>1</v>
      </c>
      <c r="AR21" s="102">
        <f>IFERROR(IF(AQ21/AP21&gt;100%,100%,AQ21/AP21),0)</f>
        <v>1</v>
      </c>
      <c r="AS21" s="27" t="s">
        <v>147</v>
      </c>
    </row>
    <row r="22" spans="1:45" s="54" customFormat="1" ht="101.25" customHeight="1">
      <c r="A22" s="40">
        <v>3</v>
      </c>
      <c r="B22" s="27" t="s">
        <v>63</v>
      </c>
      <c r="C22" s="40" t="s">
        <v>148</v>
      </c>
      <c r="D22" s="27" t="s">
        <v>149</v>
      </c>
      <c r="E22" s="27" t="s">
        <v>120</v>
      </c>
      <c r="F22" s="27" t="s">
        <v>150</v>
      </c>
      <c r="G22" s="27" t="s">
        <v>151</v>
      </c>
      <c r="H22" s="40" t="s">
        <v>152</v>
      </c>
      <c r="I22" s="28" t="s">
        <v>153</v>
      </c>
      <c r="J22" s="27" t="s">
        <v>150</v>
      </c>
      <c r="K22" s="56">
        <v>0</v>
      </c>
      <c r="L22" s="56">
        <v>1</v>
      </c>
      <c r="M22" s="56">
        <v>0</v>
      </c>
      <c r="N22" s="56">
        <v>1</v>
      </c>
      <c r="O22" s="56">
        <v>2</v>
      </c>
      <c r="P22" s="27" t="s">
        <v>110</v>
      </c>
      <c r="Q22" s="27" t="s">
        <v>139</v>
      </c>
      <c r="R22" s="27" t="s">
        <v>140</v>
      </c>
      <c r="S22" s="52" t="s">
        <v>154</v>
      </c>
      <c r="T22" s="52" t="s">
        <v>154</v>
      </c>
      <c r="U22" s="27" t="s">
        <v>155</v>
      </c>
      <c r="V22" s="68">
        <f>K22</f>
        <v>0</v>
      </c>
      <c r="W22" s="94" t="s">
        <v>130</v>
      </c>
      <c r="X22" s="103">
        <f>IFERROR(IF(W22/V22&gt;100%,100%,W22/V22),0)</f>
        <v>0</v>
      </c>
      <c r="Y22" s="53" t="s">
        <v>130</v>
      </c>
      <c r="Z22" s="53" t="s">
        <v>130</v>
      </c>
      <c r="AA22" s="94">
        <f>L22</f>
        <v>1</v>
      </c>
      <c r="AB22" s="105">
        <v>1</v>
      </c>
      <c r="AC22" s="86">
        <f>IFERROR(IF(AB22/AA22&gt;100%,100%,AB22/AA22),0)</f>
        <v>1</v>
      </c>
      <c r="AD22" s="27" t="s">
        <v>149</v>
      </c>
      <c r="AE22" s="27" t="s">
        <v>156</v>
      </c>
      <c r="AF22" s="94">
        <f>M22</f>
        <v>0</v>
      </c>
      <c r="AG22" s="76"/>
      <c r="AH22" s="86">
        <f>IFERROR(IF(AG22/AF22&gt;100%,100%,AG22/AF22),0)</f>
        <v>0</v>
      </c>
      <c r="AI22" s="27"/>
      <c r="AJ22" s="27"/>
      <c r="AK22" s="94">
        <f>N22</f>
        <v>1</v>
      </c>
      <c r="AL22" s="76"/>
      <c r="AM22" s="86">
        <f>IFERROR(IF(AL22/AK22&gt;100%,100%,AL22/AK22),0)</f>
        <v>0</v>
      </c>
      <c r="AN22" s="27"/>
      <c r="AO22" s="27"/>
      <c r="AP22" s="99">
        <f>O22</f>
        <v>2</v>
      </c>
      <c r="AQ22" s="100">
        <f>IFERROR(SUM(W22,AB22,AG22,AL22),0)</f>
        <v>1</v>
      </c>
      <c r="AR22" s="102">
        <f>IFERROR(IF(AQ22/AP22&gt;100%,100%,AQ22/AP22),0)</f>
        <v>0.5</v>
      </c>
      <c r="AS22" s="27" t="s">
        <v>80</v>
      </c>
    </row>
    <row r="23" spans="1:45" s="54" customFormat="1" ht="150">
      <c r="A23" s="40">
        <v>3</v>
      </c>
      <c r="B23" s="27" t="s">
        <v>63</v>
      </c>
      <c r="C23" s="40" t="s">
        <v>157</v>
      </c>
      <c r="D23" s="52" t="s">
        <v>158</v>
      </c>
      <c r="E23" s="52" t="s">
        <v>120</v>
      </c>
      <c r="F23" s="52" t="s">
        <v>159</v>
      </c>
      <c r="G23" s="52" t="s">
        <v>160</v>
      </c>
      <c r="H23" s="52" t="s">
        <v>161</v>
      </c>
      <c r="I23" s="52" t="s">
        <v>153</v>
      </c>
      <c r="J23" s="52" t="s">
        <v>159</v>
      </c>
      <c r="K23" s="58">
        <v>1</v>
      </c>
      <c r="L23" s="58">
        <v>0</v>
      </c>
      <c r="M23" s="58">
        <v>0</v>
      </c>
      <c r="N23" s="58">
        <v>0</v>
      </c>
      <c r="O23" s="58">
        <v>1</v>
      </c>
      <c r="P23" s="52" t="s">
        <v>110</v>
      </c>
      <c r="Q23" s="52" t="s">
        <v>162</v>
      </c>
      <c r="R23" s="52" t="s">
        <v>73</v>
      </c>
      <c r="S23" s="52" t="s">
        <v>163</v>
      </c>
      <c r="T23" s="52" t="s">
        <v>164</v>
      </c>
      <c r="U23" s="52" t="s">
        <v>165</v>
      </c>
      <c r="V23" s="68">
        <f>K23</f>
        <v>1</v>
      </c>
      <c r="W23" s="69">
        <f>3/3</f>
        <v>1</v>
      </c>
      <c r="X23" s="103">
        <f>IFERROR(IF(W23/V23&gt;100%,100%,W23/V23),0)</f>
        <v>1</v>
      </c>
      <c r="Y23" s="27" t="s">
        <v>166</v>
      </c>
      <c r="Z23" s="27" t="s">
        <v>167</v>
      </c>
      <c r="AA23" s="69">
        <f>L23</f>
        <v>0</v>
      </c>
      <c r="AB23" s="69">
        <v>0</v>
      </c>
      <c r="AC23" s="86">
        <f>IFERROR(IF(AB23/AA23&gt;100%,100%,AB23/AA23),0)</f>
        <v>0</v>
      </c>
      <c r="AD23" s="27" t="s">
        <v>130</v>
      </c>
      <c r="AE23" s="27" t="s">
        <v>130</v>
      </c>
      <c r="AF23" s="94">
        <f>M23</f>
        <v>0</v>
      </c>
      <c r="AG23" s="76"/>
      <c r="AH23" s="86">
        <f>IFERROR(IF(AG23/AF23&gt;100%,100%,AG23/AF23),0)</f>
        <v>0</v>
      </c>
      <c r="AI23" s="27"/>
      <c r="AJ23" s="27"/>
      <c r="AK23" s="94">
        <f>N23</f>
        <v>0</v>
      </c>
      <c r="AL23" s="76"/>
      <c r="AM23" s="86">
        <f>IFERROR(IF(AL23/AK23&gt;100%,100%,AL23/AK23),0)</f>
        <v>0</v>
      </c>
      <c r="AN23" s="27"/>
      <c r="AO23" s="27"/>
      <c r="AP23" s="87">
        <f>O23</f>
        <v>1</v>
      </c>
      <c r="AQ23" s="88">
        <f>IFERROR(SUM(W23,AB23,AG23,AL23),0)</f>
        <v>1</v>
      </c>
      <c r="AR23" s="102">
        <f>IFERROR(IF(AQ23/AP23&gt;100%,100%,AQ23/AP23),0)</f>
        <v>1</v>
      </c>
      <c r="AS23" s="27" t="s">
        <v>147</v>
      </c>
    </row>
    <row r="24" spans="1:45" s="54" customFormat="1" ht="133.5">
      <c r="A24" s="40">
        <v>3</v>
      </c>
      <c r="B24" s="27" t="s">
        <v>63</v>
      </c>
      <c r="C24" s="40" t="s">
        <v>168</v>
      </c>
      <c r="D24" s="61" t="s">
        <v>169</v>
      </c>
      <c r="E24" s="52" t="s">
        <v>120</v>
      </c>
      <c r="F24" s="52" t="s">
        <v>170</v>
      </c>
      <c r="G24" s="52" t="s">
        <v>171</v>
      </c>
      <c r="H24" s="52" t="s">
        <v>172</v>
      </c>
      <c r="I24" s="52" t="s">
        <v>124</v>
      </c>
      <c r="J24" s="52" t="s">
        <v>173</v>
      </c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2" t="s">
        <v>174</v>
      </c>
      <c r="Q24" s="52" t="s">
        <v>162</v>
      </c>
      <c r="R24" s="52" t="s">
        <v>73</v>
      </c>
      <c r="S24" s="52" t="s">
        <v>163</v>
      </c>
      <c r="T24" s="52" t="s">
        <v>164</v>
      </c>
      <c r="U24" s="52" t="s">
        <v>165</v>
      </c>
      <c r="V24" s="68">
        <f>K24</f>
        <v>1</v>
      </c>
      <c r="W24" s="69">
        <f>53/53</f>
        <v>1</v>
      </c>
      <c r="X24" s="103">
        <f>IFERROR(IF(W24/V24&gt;100%,100%,W24/V24),0)</f>
        <v>1</v>
      </c>
      <c r="Y24" s="27" t="s">
        <v>175</v>
      </c>
      <c r="Z24" s="27" t="s">
        <v>167</v>
      </c>
      <c r="AA24" s="68">
        <f>L24</f>
        <v>1</v>
      </c>
      <c r="AB24" s="69">
        <f>77/79</f>
        <v>0.97468354430379744</v>
      </c>
      <c r="AC24" s="86">
        <f>IFERROR(IF(AB24/AA24&gt;100%,100%,AB24/AA24),0)</f>
        <v>0.97468354430379744</v>
      </c>
      <c r="AD24" s="27" t="s">
        <v>176</v>
      </c>
      <c r="AE24" s="27" t="s">
        <v>177</v>
      </c>
      <c r="AF24" s="94">
        <f>M24</f>
        <v>1</v>
      </c>
      <c r="AG24" s="76"/>
      <c r="AH24" s="86">
        <f>IFERROR(IF(AG24/AF24&gt;100%,100%,AG24/AF24),0)</f>
        <v>0</v>
      </c>
      <c r="AI24" s="27"/>
      <c r="AJ24" s="27"/>
      <c r="AK24" s="94">
        <f>N24</f>
        <v>1</v>
      </c>
      <c r="AL24" s="76"/>
      <c r="AM24" s="86">
        <f>IFERROR(IF(AL24/AK24&gt;100%,100%,AL24/AK24),0)</f>
        <v>0</v>
      </c>
      <c r="AN24" s="27"/>
      <c r="AO24" s="27"/>
      <c r="AP24" s="87">
        <f>O24</f>
        <v>1</v>
      </c>
      <c r="AQ24" s="88">
        <f>IFERROR(AVERAGE(W24,AB24,AG24,AL24)*0.5,0)</f>
        <v>0.49367088607594933</v>
      </c>
      <c r="AR24" s="102">
        <f>IFERROR(IF(AQ24/AP24&gt;100%,100%,AQ24/AP24),0)</f>
        <v>0.49367088607594933</v>
      </c>
      <c r="AS24" s="27" t="s">
        <v>178</v>
      </c>
    </row>
    <row r="25" spans="1:45" s="32" customFormat="1" ht="133.5">
      <c r="A25" s="40">
        <v>3</v>
      </c>
      <c r="B25" s="27" t="s">
        <v>63</v>
      </c>
      <c r="C25" s="59" t="s">
        <v>179</v>
      </c>
      <c r="D25" s="60" t="s">
        <v>180</v>
      </c>
      <c r="E25" s="60" t="s">
        <v>120</v>
      </c>
      <c r="F25" s="60" t="s">
        <v>181</v>
      </c>
      <c r="G25" s="60" t="s">
        <v>182</v>
      </c>
      <c r="H25" s="60" t="s">
        <v>72</v>
      </c>
      <c r="I25" s="60" t="s">
        <v>153</v>
      </c>
      <c r="J25" s="60" t="s">
        <v>181</v>
      </c>
      <c r="K25" s="62">
        <v>0</v>
      </c>
      <c r="L25" s="62">
        <v>1</v>
      </c>
      <c r="M25" s="62">
        <v>0</v>
      </c>
      <c r="N25" s="62">
        <v>0</v>
      </c>
      <c r="O25" s="62">
        <v>1</v>
      </c>
      <c r="P25" s="60" t="s">
        <v>110</v>
      </c>
      <c r="Q25" s="60" t="s">
        <v>183</v>
      </c>
      <c r="R25" s="60" t="s">
        <v>140</v>
      </c>
      <c r="S25" s="60" t="s">
        <v>181</v>
      </c>
      <c r="T25" s="60" t="s">
        <v>184</v>
      </c>
      <c r="U25" s="52" t="s">
        <v>185</v>
      </c>
      <c r="V25" s="68">
        <f>K25</f>
        <v>0</v>
      </c>
      <c r="W25" s="94" t="s">
        <v>130</v>
      </c>
      <c r="X25" s="103">
        <f>IFERROR(IF(W25/V25&gt;100%,100%,W25/V25),0)</f>
        <v>0</v>
      </c>
      <c r="Y25" s="53" t="s">
        <v>130</v>
      </c>
      <c r="Z25" s="53" t="s">
        <v>130</v>
      </c>
      <c r="AA25" s="94">
        <f>L25</f>
        <v>1</v>
      </c>
      <c r="AB25" s="105">
        <v>1</v>
      </c>
      <c r="AC25" s="86">
        <f>IFERROR(IF(AB25/AA25&gt;100%,100%,AB25/AA25),0)</f>
        <v>1</v>
      </c>
      <c r="AD25" s="27" t="s">
        <v>186</v>
      </c>
      <c r="AE25" s="27" t="s">
        <v>187</v>
      </c>
      <c r="AF25" s="94">
        <f>M25</f>
        <v>0</v>
      </c>
      <c r="AG25" s="76"/>
      <c r="AH25" s="86">
        <f>IFERROR(IF(AG25/AF25&gt;100%,100%,AG25/AF25),0)</f>
        <v>0</v>
      </c>
      <c r="AI25" s="27"/>
      <c r="AJ25" s="27"/>
      <c r="AK25" s="94">
        <f>N25</f>
        <v>0</v>
      </c>
      <c r="AL25" s="76"/>
      <c r="AM25" s="86">
        <f>IFERROR(IF(AL25/AK25&gt;100%,100%,AL25/AK25),0)</f>
        <v>0</v>
      </c>
      <c r="AN25" s="27"/>
      <c r="AO25" s="27"/>
      <c r="AP25" s="87">
        <f>O25</f>
        <v>1</v>
      </c>
      <c r="AQ25" s="100">
        <f>IFERROR(SUM(W25,AB25,AG25,AL25),0)</f>
        <v>1</v>
      </c>
      <c r="AR25" s="102">
        <f>IFERROR(IF(AQ25/AP25&gt;100%,100%,AQ25/AP25),0)</f>
        <v>1</v>
      </c>
      <c r="AS25" s="27" t="s">
        <v>147</v>
      </c>
    </row>
    <row r="26" spans="1:45" s="32" customFormat="1" ht="150">
      <c r="A26" s="40">
        <v>3</v>
      </c>
      <c r="B26" s="27" t="s">
        <v>63</v>
      </c>
      <c r="C26" s="40" t="s">
        <v>188</v>
      </c>
      <c r="D26" s="27" t="s">
        <v>189</v>
      </c>
      <c r="E26" s="27" t="s">
        <v>120</v>
      </c>
      <c r="F26" s="27" t="s">
        <v>190</v>
      </c>
      <c r="G26" s="27" t="s">
        <v>191</v>
      </c>
      <c r="H26" s="27" t="s">
        <v>72</v>
      </c>
      <c r="I26" s="28" t="s">
        <v>153</v>
      </c>
      <c r="J26" s="28" t="s">
        <v>190</v>
      </c>
      <c r="K26" s="62">
        <v>0</v>
      </c>
      <c r="L26" s="62">
        <v>0</v>
      </c>
      <c r="M26" s="62">
        <v>0</v>
      </c>
      <c r="N26" s="62">
        <v>1</v>
      </c>
      <c r="O26" s="62">
        <v>1</v>
      </c>
      <c r="P26" s="27" t="s">
        <v>110</v>
      </c>
      <c r="Q26" s="60" t="s">
        <v>183</v>
      </c>
      <c r="R26" s="60" t="s">
        <v>140</v>
      </c>
      <c r="S26" s="60" t="s">
        <v>192</v>
      </c>
      <c r="T26" s="60" t="s">
        <v>193</v>
      </c>
      <c r="U26" s="52" t="s">
        <v>185</v>
      </c>
      <c r="V26" s="68">
        <f>K26</f>
        <v>0</v>
      </c>
      <c r="W26" s="94" t="s">
        <v>130</v>
      </c>
      <c r="X26" s="103">
        <f>IFERROR(IF(W26/V26&gt;100%,100%,W26/V26),0)</f>
        <v>0</v>
      </c>
      <c r="Y26" s="53" t="s">
        <v>130</v>
      </c>
      <c r="Z26" s="53" t="s">
        <v>130</v>
      </c>
      <c r="AA26" s="94">
        <f>L26</f>
        <v>0</v>
      </c>
      <c r="AB26" s="105">
        <v>0</v>
      </c>
      <c r="AC26" s="86">
        <f>IFERROR(IF(AB26/AA26&gt;100%,100%,AB26/AA26),0)</f>
        <v>0</v>
      </c>
      <c r="AD26" s="27" t="s">
        <v>130</v>
      </c>
      <c r="AE26" s="27" t="s">
        <v>130</v>
      </c>
      <c r="AF26" s="79">
        <f>M26</f>
        <v>0</v>
      </c>
      <c r="AG26" s="76"/>
      <c r="AH26" s="86">
        <f>IFERROR(IF(AG26/AF26&gt;100%,100%,AG26/AF26),0)</f>
        <v>0</v>
      </c>
      <c r="AI26" s="27"/>
      <c r="AJ26" s="27"/>
      <c r="AK26" s="79">
        <f>N26</f>
        <v>1</v>
      </c>
      <c r="AL26" s="76"/>
      <c r="AM26" s="86">
        <f>IFERROR(IF(AL26/AK26&gt;100%,100%,AL26/AK26),0)</f>
        <v>0</v>
      </c>
      <c r="AN26" s="27"/>
      <c r="AO26" s="27"/>
      <c r="AP26" s="101">
        <f>O26</f>
        <v>1</v>
      </c>
      <c r="AQ26" s="100">
        <f>IFERROR(SUM(W26,AB26,AG26,AL26),0)</f>
        <v>0</v>
      </c>
      <c r="AR26" s="110">
        <f>IFERROR(IF(AQ26/AP26&gt;100%,100%,AQ26/AP26),0)</f>
        <v>0</v>
      </c>
      <c r="AS26" s="27" t="s">
        <v>194</v>
      </c>
    </row>
    <row r="27" spans="1:45" s="5" customFormat="1" ht="17.25">
      <c r="A27" s="10"/>
      <c r="B27" s="10"/>
      <c r="C27" s="10"/>
      <c r="D27" s="11" t="s">
        <v>195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70"/>
      <c r="W27" s="70"/>
      <c r="X27" s="71">
        <f>AVERAGE(X21,X23,X24)*20%</f>
        <v>0.2</v>
      </c>
      <c r="Y27" s="72"/>
      <c r="Z27" s="72"/>
      <c r="AA27" s="17"/>
      <c r="AB27" s="17"/>
      <c r="AC27" s="71">
        <f>AVERAGE(AC20,AC22,AC24,AC25)*20%</f>
        <v>0.19248417721518987</v>
      </c>
      <c r="AD27" s="10"/>
      <c r="AE27" s="10"/>
      <c r="AF27" s="17"/>
      <c r="AG27" s="17"/>
      <c r="AH27" s="71">
        <f>AVERAGE(AH21,AH24)*20%</f>
        <v>0</v>
      </c>
      <c r="AI27" s="10"/>
      <c r="AJ27" s="10"/>
      <c r="AK27" s="17"/>
      <c r="AL27" s="17"/>
      <c r="AM27" s="71">
        <f>AVERAGE(AM20,AM21,AM22,AM24,AM26)*20%</f>
        <v>0</v>
      </c>
      <c r="AN27" s="10"/>
      <c r="AO27" s="10"/>
      <c r="AP27" s="89"/>
      <c r="AQ27" s="108"/>
      <c r="AR27" s="104">
        <f>AVERAGE(AR20,AR21,AR22,AR23,AR24,AR25)*20%</f>
        <v>0.14770569620253166</v>
      </c>
      <c r="AS27" s="109"/>
    </row>
    <row r="28" spans="1:45" s="9" customFormat="1" ht="20.25">
      <c r="A28" s="6"/>
      <c r="B28" s="6"/>
      <c r="C28" s="6"/>
      <c r="D28" s="7" t="s">
        <v>196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73"/>
      <c r="W28" s="73"/>
      <c r="X28" s="74">
        <f>X19+X27</f>
        <v>1</v>
      </c>
      <c r="Y28" s="75"/>
      <c r="Z28" s="75"/>
      <c r="AA28" s="18"/>
      <c r="AB28" s="18"/>
      <c r="AC28" s="74">
        <f>AC19+AC27</f>
        <v>0.99248417721518989</v>
      </c>
      <c r="AD28" s="6"/>
      <c r="AE28" s="6"/>
      <c r="AF28" s="18"/>
      <c r="AG28" s="18"/>
      <c r="AH28" s="74">
        <f>AH19+AH27</f>
        <v>0</v>
      </c>
      <c r="AI28" s="6"/>
      <c r="AJ28" s="6"/>
      <c r="AK28" s="18"/>
      <c r="AL28" s="18"/>
      <c r="AM28" s="74">
        <f>AM19+AM27</f>
        <v>0</v>
      </c>
      <c r="AN28" s="6"/>
      <c r="AO28" s="6"/>
      <c r="AP28" s="90"/>
      <c r="AQ28" s="90"/>
      <c r="AR28" s="111">
        <f>AR19+AR27</f>
        <v>0.63561267294671775</v>
      </c>
      <c r="AS28" s="75"/>
    </row>
  </sheetData>
  <mergeCells count="23">
    <mergeCell ref="V12:Z13"/>
    <mergeCell ref="AA12:AE13"/>
    <mergeCell ref="AF12:AJ13"/>
    <mergeCell ref="AK12:AO13"/>
    <mergeCell ref="AP12:AS13"/>
    <mergeCell ref="A12:B13"/>
    <mergeCell ref="A1:J1"/>
    <mergeCell ref="K1:O1"/>
    <mergeCell ref="C12:E13"/>
    <mergeCell ref="F12:P13"/>
    <mergeCell ref="A2:J2"/>
    <mergeCell ref="G10:J10"/>
    <mergeCell ref="A4:C10"/>
    <mergeCell ref="D4:D10"/>
    <mergeCell ref="S12:U13"/>
    <mergeCell ref="E4:J4"/>
    <mergeCell ref="G5:J5"/>
    <mergeCell ref="G6:J6"/>
    <mergeCell ref="G7:J7"/>
    <mergeCell ref="G8:J8"/>
    <mergeCell ref="Q12:Q14"/>
    <mergeCell ref="R12:R14"/>
    <mergeCell ref="G9:J9"/>
  </mergeCells>
  <phoneticPr fontId="16" type="noConversion"/>
  <dataValidations count="1">
    <dataValidation allowBlank="1" showInputMessage="1" showErrorMessage="1" error="Escriba un texto " promptTitle="Cualquier contenido" sqref="E14 E3:E11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E12:E13 E19 E25:E1048576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Q20 Q25:Q26 S25:S26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R20 Y25 T25:T26 W25 R25:R26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197</v>
      </c>
      <c r="D1" s="46" t="s">
        <v>198</v>
      </c>
    </row>
    <row r="2" spans="2:4">
      <c r="B2" s="45" t="s">
        <v>199</v>
      </c>
      <c r="D2" s="46" t="s">
        <v>200</v>
      </c>
    </row>
    <row r="3" spans="2:4" ht="45">
      <c r="B3" s="45" t="s">
        <v>201</v>
      </c>
      <c r="D3" s="46" t="s">
        <v>202</v>
      </c>
    </row>
    <row r="4" spans="2:4" ht="30">
      <c r="B4" s="45" t="s">
        <v>203</v>
      </c>
      <c r="D4" s="46" t="s">
        <v>204</v>
      </c>
    </row>
    <row r="5" spans="2:4" ht="30">
      <c r="B5" s="45" t="s">
        <v>205</v>
      </c>
      <c r="D5" s="46" t="s">
        <v>206</v>
      </c>
    </row>
    <row r="6" spans="2:4" ht="30">
      <c r="B6" s="45" t="s">
        <v>139</v>
      </c>
      <c r="D6" s="46" t="s">
        <v>207</v>
      </c>
    </row>
    <row r="7" spans="2:4" ht="45">
      <c r="B7" s="45" t="s">
        <v>162</v>
      </c>
      <c r="D7" s="46" t="s">
        <v>208</v>
      </c>
    </row>
    <row r="8" spans="2:4" ht="45">
      <c r="B8" s="45" t="s">
        <v>209</v>
      </c>
      <c r="D8" s="46" t="s">
        <v>210</v>
      </c>
    </row>
    <row r="9" spans="2:4" ht="30">
      <c r="B9" s="45" t="s">
        <v>211</v>
      </c>
      <c r="D9" s="46" t="s">
        <v>212</v>
      </c>
    </row>
    <row r="10" spans="2:4" ht="30">
      <c r="B10" s="45" t="s">
        <v>213</v>
      </c>
      <c r="D10" s="46" t="s">
        <v>214</v>
      </c>
    </row>
    <row r="11" spans="2:4" ht="30">
      <c r="B11" s="45" t="s">
        <v>215</v>
      </c>
      <c r="D11" s="46" t="s">
        <v>73</v>
      </c>
    </row>
    <row r="12" spans="2:4">
      <c r="B12" s="45" t="s">
        <v>183</v>
      </c>
      <c r="D12" s="46" t="s">
        <v>216</v>
      </c>
    </row>
    <row r="13" spans="2:4">
      <c r="B13" s="45" t="s">
        <v>217</v>
      </c>
    </row>
    <row r="14" spans="2:4">
      <c r="B14" s="45" t="s">
        <v>218</v>
      </c>
    </row>
    <row r="15" spans="2:4">
      <c r="B15" s="45" t="s">
        <v>219</v>
      </c>
    </row>
    <row r="16" spans="2:4">
      <c r="B16" s="45" t="s">
        <v>220</v>
      </c>
    </row>
    <row r="17" spans="2:2">
      <c r="B17" s="45" t="s">
        <v>221</v>
      </c>
    </row>
    <row r="18" spans="2:2">
      <c r="B18" s="45" t="s">
        <v>222</v>
      </c>
    </row>
    <row r="19" spans="2:2">
      <c r="B19" s="45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60</v>
      </c>
      <c r="D1" s="45" t="s">
        <v>197</v>
      </c>
      <c r="F1" s="46" t="s">
        <v>198</v>
      </c>
    </row>
    <row r="2" spans="1:6" ht="30">
      <c r="A2" t="s">
        <v>66</v>
      </c>
      <c r="D2" s="45" t="s">
        <v>199</v>
      </c>
      <c r="F2" s="46" t="s">
        <v>200</v>
      </c>
    </row>
    <row r="3" spans="1:6" ht="75">
      <c r="A3" t="s">
        <v>224</v>
      </c>
      <c r="D3" s="45" t="s">
        <v>201</v>
      </c>
      <c r="F3" s="46" t="s">
        <v>202</v>
      </c>
    </row>
    <row r="4" spans="1:6" ht="60">
      <c r="A4" t="s">
        <v>120</v>
      </c>
      <c r="D4" s="45" t="s">
        <v>203</v>
      </c>
      <c r="F4" s="46" t="s">
        <v>204</v>
      </c>
    </row>
    <row r="5" spans="1:6" ht="45">
      <c r="D5" s="45" t="s">
        <v>205</v>
      </c>
      <c r="F5" s="46" t="s">
        <v>206</v>
      </c>
    </row>
    <row r="6" spans="1:6" ht="45">
      <c r="D6" s="45" t="s">
        <v>139</v>
      </c>
      <c r="F6" s="46" t="s">
        <v>207</v>
      </c>
    </row>
    <row r="7" spans="1:6" ht="60">
      <c r="D7" s="45" t="s">
        <v>162</v>
      </c>
      <c r="F7" s="46" t="s">
        <v>208</v>
      </c>
    </row>
    <row r="8" spans="1:6" ht="75">
      <c r="D8" s="45" t="s">
        <v>209</v>
      </c>
      <c r="F8" s="46" t="s">
        <v>210</v>
      </c>
    </row>
    <row r="9" spans="1:6" ht="45">
      <c r="D9" s="45" t="s">
        <v>211</v>
      </c>
      <c r="F9" s="46" t="s">
        <v>212</v>
      </c>
    </row>
    <row r="10" spans="1:6" ht="45">
      <c r="D10" s="45" t="s">
        <v>213</v>
      </c>
      <c r="F10" s="46" t="s">
        <v>214</v>
      </c>
    </row>
    <row r="11" spans="1:6" ht="45">
      <c r="D11" s="45" t="s">
        <v>215</v>
      </c>
      <c r="F11" s="46" t="s">
        <v>73</v>
      </c>
    </row>
    <row r="12" spans="1:6">
      <c r="D12" s="45" t="s">
        <v>183</v>
      </c>
      <c r="F12" s="46" t="s">
        <v>140</v>
      </c>
    </row>
    <row r="13" spans="1:6">
      <c r="D13" s="45" t="s">
        <v>217</v>
      </c>
    </row>
    <row r="14" spans="1:6">
      <c r="D14" s="45" t="s">
        <v>218</v>
      </c>
    </row>
    <row r="15" spans="1:6">
      <c r="D15" s="45" t="s">
        <v>219</v>
      </c>
    </row>
    <row r="16" spans="1:6">
      <c r="D16" s="45" t="s">
        <v>220</v>
      </c>
    </row>
    <row r="17" spans="4:4">
      <c r="D17" s="45" t="s">
        <v>221</v>
      </c>
    </row>
    <row r="18" spans="4:4">
      <c r="D18" s="45" t="s">
        <v>222</v>
      </c>
    </row>
    <row r="19" spans="4:4">
      <c r="D19" s="45" t="s">
        <v>223</v>
      </c>
    </row>
    <row r="20" spans="4:4">
      <c r="D20" s="45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D6C525A6-5F41-4268-A2F7-5D1020A0A049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2025-07-16T15:09:35Z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