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D36B6CE0-E366-4791-9581-7D559847C029}"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5" i="1" l="1"/>
  <c r="AM22" i="1"/>
  <c r="AH22" i="1"/>
  <c r="X22" i="1"/>
  <c r="AQ21" i="1"/>
  <c r="AQ20" i="1"/>
  <c r="AQ19" i="1"/>
  <c r="AQ18" i="1"/>
  <c r="AQ17" i="1"/>
  <c r="AQ16" i="1"/>
  <c r="AQ13" i="1"/>
  <c r="AP21" i="1"/>
  <c r="AP20" i="1"/>
  <c r="AP19" i="1"/>
  <c r="AP18" i="1"/>
  <c r="AP17" i="1"/>
  <c r="AP16" i="1"/>
  <c r="AK21" i="1"/>
  <c r="AK20" i="1"/>
  <c r="AK19" i="1"/>
  <c r="AK18" i="1"/>
  <c r="AK17" i="1"/>
  <c r="AK16" i="1"/>
  <c r="AF21" i="1"/>
  <c r="AF20" i="1"/>
  <c r="AF19" i="1"/>
  <c r="AF18" i="1"/>
  <c r="AF17" i="1"/>
  <c r="AF16" i="1"/>
  <c r="AA21" i="1"/>
  <c r="AA20" i="1"/>
  <c r="AA19" i="1"/>
  <c r="AA18" i="1"/>
  <c r="AA17" i="1"/>
  <c r="AA16" i="1"/>
  <c r="AR21" i="1"/>
  <c r="AR20" i="1"/>
  <c r="AR19" i="1"/>
  <c r="AR18" i="1"/>
  <c r="AR17" i="1"/>
  <c r="AR16" i="1"/>
  <c r="AM21" i="1"/>
  <c r="AM20" i="1"/>
  <c r="AM19" i="1"/>
  <c r="AM18" i="1"/>
  <c r="AM17" i="1"/>
  <c r="AM16" i="1"/>
  <c r="AM15" i="1"/>
  <c r="AH21" i="1"/>
  <c r="AH20" i="1"/>
  <c r="AH19" i="1"/>
  <c r="AH18" i="1"/>
  <c r="AH17" i="1"/>
  <c r="AH16" i="1"/>
  <c r="AH15" i="1"/>
  <c r="AC21" i="1"/>
  <c r="AC20" i="1"/>
  <c r="AC19" i="1"/>
  <c r="AC18" i="1"/>
  <c r="AC17" i="1"/>
  <c r="AC16" i="1"/>
  <c r="AC15" i="1"/>
  <c r="X21" i="1"/>
  <c r="X20" i="1"/>
  <c r="X19" i="1"/>
  <c r="X18" i="1"/>
  <c r="X17" i="1"/>
  <c r="X16" i="1"/>
  <c r="AR13" i="1"/>
  <c r="AM13" i="1"/>
  <c r="AH13" i="1"/>
  <c r="AC13" i="1"/>
  <c r="AR14" i="1"/>
  <c r="AM14" i="1"/>
  <c r="AH14" i="1"/>
  <c r="AC14" i="1"/>
  <c r="X15" i="1"/>
  <c r="X13" i="1"/>
  <c r="V21" i="1"/>
  <c r="V20" i="1"/>
  <c r="V19" i="1"/>
  <c r="V18" i="1"/>
  <c r="V17" i="1"/>
  <c r="V15" i="1"/>
  <c r="AR15" i="1"/>
  <c r="V13" i="1"/>
  <c r="W19" i="1"/>
  <c r="W18" i="1"/>
  <c r="AP15" i="1"/>
  <c r="V16" i="1"/>
  <c r="O16" i="1"/>
  <c r="AC22" i="1" l="1"/>
  <c r="AR22" i="1"/>
  <c r="AK15" i="1"/>
  <c r="AF15" i="1"/>
  <c r="AA15" i="1"/>
  <c r="X14" i="1" l="1"/>
  <c r="X23" i="1" s="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U13" i="4"/>
  <c r="W13" i="4" s="1"/>
  <c r="W35" i="4" s="1"/>
  <c r="AP13" i="1"/>
  <c r="AR23" i="1" s="1"/>
  <c r="AK13" i="1"/>
  <c r="AF13" i="1"/>
  <c r="AA13" i="1"/>
  <c r="W42" i="4" l="1"/>
  <c r="AB42" i="4"/>
  <c r="AM23" i="1"/>
  <c r="AH23" i="1"/>
  <c r="A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4" authorId="0" shapeId="0" xr:uid="{CD94BD62-55DA-4C1E-96B6-1A5F6A4412D7}">
      <text>
        <r>
          <rPr>
            <b/>
            <sz val="9"/>
            <color indexed="81"/>
            <rFont val="Tahoma"/>
            <family val="2"/>
          </rPr>
          <t>Promedio obtenido para el periodo x 80%</t>
        </r>
      </text>
    </comment>
    <comment ref="D22" authorId="0" shapeId="0" xr:uid="{9871DD7B-59A9-4D33-830E-91A8A028A8A2}">
      <text>
        <r>
          <rPr>
            <b/>
            <sz val="9"/>
            <color indexed="81"/>
            <rFont val="Tahoma"/>
            <family val="2"/>
          </rPr>
          <t>Promedio obtenido en las metas transversales para el periodo x 20%</t>
        </r>
      </text>
    </comment>
    <comment ref="D23"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<sst xmlns="http://schemas.openxmlformats.org/spreadsheetml/2006/main" count="373" uniqueCount="189">
  <si>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</si>
  <si>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</si>
  <si>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</si>
  <si>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</si>
  <si>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</si>
  <si>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</si>
  <si>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</si>
  <si>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</si>
  <si>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</si>
  <si>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</si>
  <si>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</si>
  <si>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</si>
  <si>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</si>
  <si>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</si>
  <si>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</si>
  <si>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</si>
  <si>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</si>
  <si>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</si>
  <si>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</si>
  <si>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</si>
  <si>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</si>
  <si>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</si>
  <si>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</si>
  <si>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</si>
  <si>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</si>
  <si>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</si>
  <si>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</si>
  <si>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</si>
  <si>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</si>
  <si>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</si>
  <si>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</si>
  <si>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</si>
  <si>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</si>
  <si>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</si>
  <si>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</si>
  <si>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</si>
  <si>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</si>
  <si>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</si>
  <si>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</si>
  <si>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</si>
  <si>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color theme="1"/>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EVALUACIÓN INDEPENDIENTE</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</si>
  <si>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</si>
  <si>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</si>
  <si>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Oficina de Control Interno</t>
  </si>
  <si>
    <t>CONTROL DE CAMBIOS</t>
  </si>
  <si>
    <t>VERSIÓN</t>
  </si>
  <si>
    <t>28 de enero de 2025</t>
  </si>
  <si>
    <t>Publicación del plan de gestión aprobado. Caso HOLA: 115949</t>
  </si>
  <si>
    <t>15 de abril de 2025</t>
  </si>
  <si>
    <t>Para el primer trimestre de la vigencia 2025, el Plan de Gestión del proceso Evaluacion Indepediente  alcanzó un nivel de desempeño del 100,00% y 30,55% acumulado para la vigencia.</t>
  </si>
  <si>
    <t>16 de julio de 2025</t>
  </si>
  <si>
    <t>Para el segundo trimestre de la vigencia 2025, el Plan de Gestión del proceso Evaluacion Indepediente  alcanzó un nivel de desempeño del 99,66% y 53,75%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</si>
  <si>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</si>
  <si>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</si>
  <si>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</si>
  <si>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</si>
  <si>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</si>
  <si>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</si>
  <si>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</si>
  <si>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</si>
  <si>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Desarrollar el 100% del Plan Anual de Auditoría 2025, ejecutándolo en las fechas definidas para cada actividad, como mecanismo para evaluar el Sistema de Control Interno.</t>
  </si>
  <si>
    <t>Retadora (mejora)</t>
  </si>
  <si>
    <t>Porcentaje de Plan Anual de Auditoría 2025 desarrollado.</t>
  </si>
  <si>
    <t>Número de actividades ejecutadas en el marco del Plan Anual de Auditoria  / Número de actividades programadas en el marco del Plan Anual de Auditoria X 100</t>
  </si>
  <si>
    <t>100% plan de gestión vigencia 2024</t>
  </si>
  <si>
    <t>Constante</t>
  </si>
  <si>
    <t>Actividades ejecutadas en el marco del Plan Anual  de Auditoría</t>
  </si>
  <si>
    <t>Eficacia</t>
  </si>
  <si>
    <t>Política 19. Control Interno</t>
  </si>
  <si>
    <t>8179- Fortalecimiento de la gestión administrativa y operativa de la Secretaria Distrital de Gobierno Bogotá D.C.</t>
  </si>
  <si>
    <t>Informes presentados a través del aplicativo de gestión documental y/o publicados a través de la página web</t>
  </si>
  <si>
    <t>Plan anual de auditoria</t>
  </si>
  <si>
    <t>Durante el primer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primer trimestre de 2025:
1. Evaluación Anual del Sistema de Control Interno Contable (Una vez al año para nivel central 20 alcaldías locales)
2. Informe de seguimiento al Programa de Transparencia y Ética Pública y seguimiento a la gestión de riesgos de corrupción
3. Evaluación de la gestión por áreas y/o dependencias (*) (Una vez al año para las 38 dependencias)
4. Informe de seguimiento a derechos de autor
5. Informe Austeridad en el Gasto (Nivel central y alcaldías locales)
6. Informe atención al ciudadano sobre las Peticiones, Quejas, Reclamos, Sugerencias y Denuncias (PQRSD)
7. Seguimiento a las Funciones del Comité de Conciliaciones y acciones de repetición. (nivel central).
8. Informe semestral seguimiento a los instrumentos técnicos y administrativos que hacen parte de la función de auditoría interna y gestión del riesgo de la SDG.
9. Evaluación Independiente al Sistema de Control Interno
10. Informe de seguimiento “Informe de gestión" (seguimiento enero – diciembre)
11. Asesoría y acompañamiento en diversos temas que sean requeridos por la Alta Dirección y dependencias de la Entidad
12. Atención a entes de control
13. Seguimiento y transmisión de información cuenta anual y mensual a la Contraloría de Bogotá.
14. Fomento cultura de control</t>
  </si>
  <si>
    <t>El avance de cumplimiento de esta meta se puede verificar en la matriz anexa del Plan Anual de Auditoría 2025, la cual muestra al detalle la relación de los informes reportados, los números de los radicados y links de publicación en la página Web de la entidad.
Para el primer trimestre se realizaron setenta y seis (76) informes de auditorías y/o seguimientos y siete (7) acompañamientos,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</si>
  <si>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Durante el segundo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/reportes correspondientes al segundo trimestre de 2025:
1. Auditorías a los procesos de contratación / Decreto 371 de 2010, Art. 2° - Un (1) informe de auditoría
2.Seguimiento al Decreto 371 de 2010, Art. 4° y Plan de Participación Ciudadana - Un (1) informe de seguimiento
3.Auditoría proceso INSPECCIÓN, VIGILANCIA Y CONTROL – Cinco (5) informes de auditoria 
4.Informe de seguimiento planes de mejoramiento suscritos con Contraloría Nivel Central y 20 AL – Doce (12) informes de seguimiento 
5.Informe de seguimiento planes de mejoramiento producto de auditorías internas - Un (1) informe de seguimiento
6.Informe de seguimiento a la Gestión del riesgo- Un (1) informe de seguimiento
7.Atención a requerimientos especiales Alta Dirección *Reservas presupuestales- Un (1) informe de seguimiento
8.Asesoría y acompañamiento en diversos temas que sean requeridos por la Alta Dirección y dependencias de la Entidad. – Veinte (20) acompañamientos y/o asesorías 
9.Atención a entes de control. –  En atención a la auditoría con Código N°40 - PDVCF 2025, en el mes de abril se remitió a la Contraloría de Bogotá dos (2) respuestas de solicitud de información 
10.Seguimiento y transmisión de información cuenta anual y mensual a la Contraloría de Bogotá. – Tres (3) reportes de cuenta mensual 
11.Fomento de la cultura del control – En desarrollo 
12.Reporte medición del desempeño institucional – encuesta FURAG – Un (1) reporte en el mes de abril. 
13.Comisión de personal – Un (1) informe de seguimiento - 
14.Seguimiento de reservas presupuestales (Ejecución presupuestal, constitución de reservas presupuestales y pasivos exigibles)- Mediante presentaciones se genera avance al seguimiento de las reservas presupuestales
15.Estrategia de racionalización de trámites. Reportes en SUIT - Sistema electrónico de administración de información de trámites y servicios de la administración pública colombiana. Un (1) informe de seguimiento
En concordancia con lo anterior, en el segundo trimestre se desarrollaron en su totalidad 50 actividades, en la cuales se ejecutaron seis (6) informes de auditoría; Dieciocho (18) informes de seguimiento; cuatro (4) reportes: Tres (3) de Contraloría de Bogotá y uno (1) FURAG; veinte (20) asesorías y acompañamientos   y dos (2) respuestas remitidas a la Contraloría en virtud de la auditoría con Código N°40 - PDVCF 2025.</t>
  </si>
  <si>
    <t>El avance de cumplimiento de esta meta se puede verificar en la matriz anexa del Plan Anual de Auditoría 2025, la cual muestra al detalle la relación de los informes reportados, los números de los radicados y links de publicación en la página Web de la entidad. 
Para el primer trimestre se realizaron veinticuatro (24) informes de auditorías y/o seguimientos y veinte (19) acompañamientos,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</si>
  <si>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Se alcanzó un avance de 50,00%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</si>
  <si>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</si>
  <si>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</si>
  <si>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</si>
  <si>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</si>
  <si>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</si>
  <si>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</si>
  <si>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</si>
  <si>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</si>
  <si>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</si>
  <si>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</si>
  <si>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</si>
  <si>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</si>
  <si>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</si>
  <si>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</si>
  <si>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</si>
  <si>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Oficina de Control Interno: Calificación 74%
Reporte consumo de papel: Información al día con corte a 30 de mayo de 2025.
Impresiones: Presenta un incremento en las impresiones del 37 % en comparación con el periodo enero-mayo 2024.
Participación en actividades: promedio de particpación 6 personas
Circular 26:de 15 personas de la dependencia participaron 7 personas.
Economía circular:de 15 personas de la dependencia participaron 2 personas.
Semana ambiental: de 15 personas de la dependencia participaron 9  personas
Campaña puesto a puesto: reciben puntuación máxima por su participación.
Adopta tu punto ecológico: En las inspecciones efectuados el 06 de mayo y 13 de junio se identificó mezcla en dos de tres contenedores.
Socialización Sistema de Gestión Ambiental:  de 15 personas de la dependencia participaron 10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</si>
  <si>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</si>
  <si>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37,0%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</si>
  <si>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</si>
  <si>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</si>
  <si>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</si>
  <si>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</si>
  <si>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</si>
  <si>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</si>
  <si>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</si>
  <si>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</si>
  <si>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</si>
  <si>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</si>
  <si>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</si>
  <si>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documento de 1 documento programado.</t>
  </si>
  <si>
    <t>Reporte OAP-SG actualización documental por proceso</t>
  </si>
  <si>
    <t>Se cumplio al 100% con la programación de los documentos a actualizar de acuerdo a la programación trimestral.</t>
  </si>
  <si>
    <t>Reporte realizado por la OAP - Gestión por Procesos el día 03-07-2025 a traves de correo electrónico.</t>
  </si>
  <si>
    <t>Se alcanzó un avance de 66,3%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</si>
  <si>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</si>
  <si>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</si>
  <si>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</si>
  <si>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</si>
  <si>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</si>
  <si>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</si>
  <si>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</si>
  <si>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jornadas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</si>
  <si>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</si>
  <si>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Se alcanzó un avance de 50,0%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</si>
  <si>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</si>
  <si>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</si>
  <si>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</si>
  <si>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</si>
  <si>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</si>
  <si>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</si>
  <si>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</si>
  <si>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</si>
  <si>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</si>
  <si>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Oficina de Control Interno.</t>
  </si>
  <si>
    <t>Reporte SGI-SAC de seguimiento a requerimientos ciudadanos por dependencia</t>
  </si>
  <si>
    <t>Se alcanzó un avance de 100,0%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</si>
  <si>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</si>
  <si>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</si>
  <si>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</si>
  <si>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</si>
  <si>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</si>
  <si>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</si>
  <si>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</si>
  <si>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0 de 0 requerimientos tipificados como derecho de petición ciudadano en los aplicativos Bogotá Te Escucha y ORFEO asignados.
Corresponde a la Oficina de Control Interno.</t>
  </si>
  <si>
    <t>Se gestionaron oportunamente 0 de 0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</si>
  <si>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</si>
  <si>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</si>
  <si>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</si>
  <si>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</si>
  <si>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</si>
  <si>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</si>
  <si>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</si>
  <si>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</si>
  <si>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</si>
  <si>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Entregaron la matriz de 
activos y tiene el visto 
bueno del jefe</t>
  </si>
  <si>
    <t xml:space="preserve">Reporte realizado por la DTI el día 02-07-2025 a traves de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</si>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</sst>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u/>
      <sz val="11"/>
      <color theme="1"/>
      <name val="Calibri Light"/>
      <family val="2"/>
      <scheme val="major"/>
    </font>
    <font>
      <sz val="11"/>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0" fontId="4" fillId="0" borderId="0" xfId="0" applyFont="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 fontId="15" fillId="0" borderId="1" xfId="1"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Alignment="1">
      <alignment horizontal="justify" vertical="center" wrapText="1"/>
    </xf>
    <xf numFmtId="0" fontId="14" fillId="9" borderId="1" xfId="0" applyFont="1" applyFill="1" applyBorder="1" applyAlignment="1">
      <alignment horizontal="justify" vertical="center" wrapText="1"/>
    </xf>
    <xf numFmtId="1" fontId="14" fillId="9" borderId="1" xfId="0" applyNumberFormat="1" applyFont="1" applyFill="1" applyBorder="1" applyAlignment="1">
      <alignment horizontal="center" vertical="center" wrapText="1"/>
    </xf>
    <xf numFmtId="164" fontId="4" fillId="9" borderId="1" xfId="1" applyNumberFormat="1" applyFont="1" applyFill="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0" fontId="5" fillId="3" borderId="1" xfId="0" applyFont="1" applyFill="1" applyBorder="1" applyAlignment="1">
      <alignmen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64" fontId="17"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0" fontId="6" fillId="3" borderId="1" xfId="1" applyNumberFormat="1" applyFont="1" applyFill="1" applyBorder="1" applyAlignment="1">
      <alignment wrapText="1"/>
    </xf>
    <xf numFmtId="0" fontId="18" fillId="0" borderId="1" xfId="0" applyFont="1" applyBorder="1" applyAlignment="1">
      <alignment vertical="top" wrapText="1"/>
    </xf>
    <xf numFmtId="0" fontId="18" fillId="0" borderId="3" xfId="0" applyFont="1" applyBorder="1" applyAlignment="1">
      <alignment vertical="top"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9" fontId="4" fillId="0" borderId="1" xfId="0" applyNumberFormat="1" applyFont="1" applyBorder="1" applyAlignment="1">
      <alignment vertical="center" wrapText="1"/>
    </xf>
    <xf numFmtId="1" fontId="4" fillId="0" borderId="1" xfId="0" applyNumberFormat="1" applyFont="1" applyBorder="1" applyAlignment="1">
      <alignment vertical="center" wrapText="1"/>
    </xf>
    <xf numFmtId="10" fontId="4" fillId="0" borderId="1" xfId="0" applyNumberFormat="1" applyFont="1" applyBorder="1" applyAlignment="1">
      <alignment vertical="center" wrapText="1"/>
    </xf>
    <xf numFmtId="164" fontId="4" fillId="0" borderId="1" xfId="0" applyNumberFormat="1" applyFont="1" applyBorder="1" applyAlignment="1">
      <alignment vertical="center" wrapText="1"/>
    </xf>
    <xf numFmtId="9" fontId="9" fillId="3" borderId="1" xfId="0" applyNumberFormat="1" applyFont="1" applyFill="1" applyBorder="1" applyAlignment="1">
      <alignment vertical="center" wrapText="1"/>
    </xf>
    <xf numFmtId="10" fontId="6" fillId="3" borderId="1" xfId="0" applyNumberFormat="1" applyFont="1" applyFill="1" applyBorder="1" applyAlignment="1">
      <alignment vertical="center" wrapText="1"/>
    </xf>
    <xf numFmtId="9" fontId="7" fillId="2" borderId="1" xfId="1" applyFont="1" applyFill="1" applyBorder="1" applyAlignment="1">
      <alignment vertical="center" wrapText="1"/>
    </xf>
    <xf numFmtId="10" fontId="8" fillId="2" borderId="1" xfId="0" applyNumberFormat="1" applyFont="1" applyFill="1" applyBorder="1" applyAlignment="1">
      <alignment vertical="center" wrapText="1"/>
    </xf>
    <xf numFmtId="0" fontId="1" fillId="0" borderId="1" xfId="0"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14" fillId="0" borderId="1" xfId="0" applyFont="1" applyBorder="1" applyAlignment="1">
      <alignment horizontal="right" vertical="center" wrapText="1"/>
    </xf>
    <xf numFmtId="165" fontId="4" fillId="0" borderId="1" xfId="0" applyNumberFormat="1" applyFont="1" applyBorder="1" applyAlignment="1">
      <alignment vertical="center" wrapText="1"/>
    </xf>
    <xf numFmtId="9" fontId="14" fillId="0" borderId="1" xfId="0" applyNumberFormat="1" applyFont="1" applyBorder="1" applyAlignment="1">
      <alignment horizontal="right" vertical="center" wrapText="1"/>
    </xf>
    <xf numFmtId="165" fontId="14" fillId="0" borderId="1" xfId="0"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1" fillId="0" borderId="1" xfId="0" applyFont="1" applyBorder="1" applyAlignment="1">
      <alignment horizontal="justify" vertical="top" wrapText="1"/>
    </xf>
    <xf numFmtId="165" fontId="4" fillId="0" borderId="1" xfId="0" applyNumberFormat="1" applyFont="1" applyBorder="1" applyAlignment="1">
      <alignment horizontal="right" vertical="center" wrapText="1"/>
    </xf>
    <xf numFmtId="0" fontId="4" fillId="0" borderId="1" xfId="0" applyFont="1" applyBorder="1" applyAlignment="1">
      <alignment horizontal="justify" vertical="top" wrapText="1"/>
    </xf>
    <xf numFmtId="164" fontId="1" fillId="0" borderId="1" xfId="0" applyNumberFormat="1" applyFont="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04" t="s">
        <v>0</v>
      </c>
      <c r="B1" s="105"/>
      <c r="C1" s="105"/>
      <c r="D1" s="105"/>
      <c r="E1" s="105"/>
      <c r="F1" s="105"/>
      <c r="G1" s="105"/>
      <c r="H1" s="105"/>
      <c r="I1" s="105"/>
      <c r="J1" s="105"/>
      <c r="K1" s="105"/>
      <c r="L1" s="105"/>
      <c r="M1" s="106" t="s">
        <v>1</v>
      </c>
      <c r="N1" s="106"/>
      <c r="O1" s="106"/>
      <c r="P1" s="106"/>
      <c r="Q1" s="106"/>
    </row>
    <row r="2" spans="1:44" s="42" customFormat="1" ht="23.45" customHeight="1">
      <c r="A2" s="107" t="s">
        <v>2</v>
      </c>
      <c r="B2" s="108"/>
      <c r="C2" s="108"/>
      <c r="D2" s="108"/>
      <c r="E2" s="108"/>
      <c r="F2" s="108"/>
      <c r="G2" s="108"/>
      <c r="H2" s="108"/>
      <c r="I2" s="108"/>
      <c r="J2" s="108"/>
      <c r="K2" s="108"/>
      <c r="L2" s="108"/>
      <c r="M2" s="41"/>
      <c r="N2" s="41"/>
      <c r="O2" s="41"/>
      <c r="P2" s="41"/>
      <c r="Q2" s="41"/>
    </row>
    <row r="3" spans="1:44" s="40" customFormat="1"/>
    <row r="4" spans="1:44" s="40" customFormat="1" ht="29.1" customHeight="1">
      <c r="A4" s="109" t="s">
        <v>3</v>
      </c>
      <c r="B4" s="109"/>
      <c r="C4" s="109"/>
      <c r="D4" s="109"/>
      <c r="E4" s="46"/>
      <c r="F4" s="46"/>
      <c r="G4" s="46"/>
      <c r="H4" s="110"/>
      <c r="I4" s="110"/>
      <c r="J4" s="110"/>
      <c r="K4" s="110"/>
      <c r="L4" s="111"/>
    </row>
    <row r="5" spans="1:44" s="40" customFormat="1" ht="15" customHeight="1">
      <c r="A5" s="109"/>
      <c r="B5" s="109"/>
      <c r="C5" s="109"/>
      <c r="D5" s="109"/>
      <c r="E5" s="2"/>
      <c r="F5" s="2"/>
      <c r="G5" s="2"/>
      <c r="H5" s="2" t="s">
        <v>4</v>
      </c>
      <c r="I5" s="112" t="s">
        <v>5</v>
      </c>
      <c r="J5" s="110"/>
      <c r="K5" s="110"/>
      <c r="L5" s="111"/>
    </row>
    <row r="6" spans="1:44" s="40" customFormat="1">
      <c r="A6" s="109"/>
      <c r="B6" s="109"/>
      <c r="C6" s="109"/>
      <c r="D6" s="109"/>
      <c r="E6" s="2"/>
      <c r="F6" s="2"/>
      <c r="G6" s="2"/>
      <c r="H6" s="43"/>
      <c r="I6" s="113" t="s">
        <v>6</v>
      </c>
      <c r="J6" s="113"/>
      <c r="K6" s="113"/>
      <c r="L6" s="113"/>
    </row>
    <row r="7" spans="1:44" s="40" customFormat="1">
      <c r="A7" s="109"/>
      <c r="B7" s="109"/>
      <c r="C7" s="109"/>
      <c r="D7" s="109"/>
      <c r="E7" s="2"/>
      <c r="F7" s="2"/>
      <c r="G7" s="2"/>
      <c r="H7" s="43"/>
      <c r="I7" s="113"/>
      <c r="J7" s="113"/>
      <c r="K7" s="113"/>
      <c r="L7" s="113"/>
    </row>
    <row r="8" spans="1:44" s="40" customFormat="1">
      <c r="A8" s="109"/>
      <c r="B8" s="109"/>
      <c r="C8" s="109"/>
      <c r="D8" s="109"/>
      <c r="E8" s="2"/>
      <c r="F8" s="2"/>
      <c r="G8" s="2"/>
      <c r="H8" s="43"/>
      <c r="I8" s="113"/>
      <c r="J8" s="113"/>
      <c r="K8" s="113"/>
      <c r="L8" s="113"/>
    </row>
    <row r="9" spans="1:44" s="40" customFormat="1"/>
    <row r="10" spans="1:44" ht="14.45" customHeight="1">
      <c r="A10" s="109" t="s">
        <v>7</v>
      </c>
      <c r="B10" s="109"/>
      <c r="C10" s="118" t="s">
        <v>8</v>
      </c>
      <c r="D10" s="119"/>
      <c r="E10" s="119"/>
      <c r="F10" s="119"/>
      <c r="G10" s="120"/>
      <c r="H10" s="114" t="s">
        <v>9</v>
      </c>
      <c r="I10" s="114"/>
      <c r="J10" s="114"/>
      <c r="K10" s="114"/>
      <c r="L10" s="114"/>
      <c r="M10" s="114"/>
      <c r="N10" s="114"/>
      <c r="O10" s="114"/>
      <c r="P10" s="114"/>
      <c r="Q10" s="114"/>
      <c r="R10" s="114"/>
      <c r="S10" s="115" t="s">
        <v>10</v>
      </c>
      <c r="T10" s="115" t="s">
        <v>11</v>
      </c>
      <c r="U10" s="124" t="s">
        <v>12</v>
      </c>
      <c r="V10" s="125"/>
      <c r="W10" s="125"/>
      <c r="X10" s="125"/>
      <c r="Y10" s="126"/>
      <c r="Z10" s="130" t="s">
        <v>13</v>
      </c>
      <c r="AA10" s="131"/>
      <c r="AB10" s="131"/>
      <c r="AC10" s="131"/>
      <c r="AD10" s="132"/>
      <c r="AE10" s="136" t="s">
        <v>14</v>
      </c>
      <c r="AF10" s="137"/>
      <c r="AG10" s="137"/>
      <c r="AH10" s="137"/>
      <c r="AI10" s="138"/>
      <c r="AJ10" s="142" t="s">
        <v>15</v>
      </c>
      <c r="AK10" s="143"/>
      <c r="AL10" s="143"/>
      <c r="AM10" s="143"/>
      <c r="AN10" s="144"/>
      <c r="AO10" s="148" t="s">
        <v>16</v>
      </c>
      <c r="AP10" s="149"/>
      <c r="AQ10" s="149"/>
      <c r="AR10" s="150"/>
    </row>
    <row r="11" spans="1:44" ht="14.45" customHeight="1">
      <c r="A11" s="109"/>
      <c r="B11" s="109"/>
      <c r="C11" s="121"/>
      <c r="D11" s="122"/>
      <c r="E11" s="122"/>
      <c r="F11" s="122"/>
      <c r="G11" s="123"/>
      <c r="H11" s="114"/>
      <c r="I11" s="114"/>
      <c r="J11" s="114"/>
      <c r="K11" s="114"/>
      <c r="L11" s="114"/>
      <c r="M11" s="114"/>
      <c r="N11" s="114"/>
      <c r="O11" s="114"/>
      <c r="P11" s="114"/>
      <c r="Q11" s="114"/>
      <c r="R11" s="114"/>
      <c r="S11" s="116"/>
      <c r="T11" s="116"/>
      <c r="U11" s="127"/>
      <c r="V11" s="128"/>
      <c r="W11" s="128"/>
      <c r="X11" s="128"/>
      <c r="Y11" s="129"/>
      <c r="Z11" s="133"/>
      <c r="AA11" s="134"/>
      <c r="AB11" s="134"/>
      <c r="AC11" s="134"/>
      <c r="AD11" s="135"/>
      <c r="AE11" s="139"/>
      <c r="AF11" s="140"/>
      <c r="AG11" s="140"/>
      <c r="AH11" s="140"/>
      <c r="AI11" s="141"/>
      <c r="AJ11" s="145"/>
      <c r="AK11" s="146"/>
      <c r="AL11" s="146"/>
      <c r="AM11" s="146"/>
      <c r="AN11" s="147"/>
      <c r="AO11" s="151"/>
      <c r="AP11" s="152"/>
      <c r="AQ11" s="152"/>
      <c r="AR11" s="153"/>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17"/>
      <c r="T12" s="117"/>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3"/>
  <sheetViews>
    <sheetView tabSelected="1" zoomScale="90" zoomScaleNormal="90" workbookViewId="0">
      <selection activeCell="F9" sqref="F9"/>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4"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c r="A1" s="104" t="s">
        <v>40</v>
      </c>
      <c r="B1" s="105"/>
      <c r="C1" s="105"/>
      <c r="D1" s="105"/>
      <c r="E1" s="105"/>
      <c r="F1" s="105"/>
      <c r="G1" s="105"/>
      <c r="H1" s="105"/>
      <c r="I1" s="105"/>
      <c r="J1" s="105"/>
      <c r="K1" s="106" t="s">
        <v>41</v>
      </c>
      <c r="L1" s="106"/>
      <c r="M1" s="106"/>
      <c r="N1" s="106"/>
      <c r="O1" s="106"/>
    </row>
    <row r="2" spans="1:45" s="42" customFormat="1" ht="23.45" customHeight="1">
      <c r="A2" s="107" t="s">
        <v>42</v>
      </c>
      <c r="B2" s="108"/>
      <c r="C2" s="108"/>
      <c r="D2" s="108"/>
      <c r="E2" s="108"/>
      <c r="F2" s="108"/>
      <c r="G2" s="108"/>
      <c r="H2" s="108"/>
      <c r="I2" s="108"/>
      <c r="J2" s="108"/>
      <c r="K2" s="41"/>
      <c r="L2" s="41"/>
      <c r="M2" s="41"/>
      <c r="N2" s="41"/>
      <c r="O2" s="41"/>
    </row>
    <row r="3" spans="1:45" s="40" customFormat="1"/>
    <row r="4" spans="1:45" s="40" customFormat="1" ht="29.1" customHeight="1">
      <c r="A4" s="109" t="s">
        <v>3</v>
      </c>
      <c r="B4" s="109"/>
      <c r="C4" s="109"/>
      <c r="D4" s="154" t="s">
        <v>43</v>
      </c>
      <c r="E4" s="112" t="s">
        <v>44</v>
      </c>
      <c r="F4" s="110"/>
      <c r="G4" s="110"/>
      <c r="H4" s="110"/>
      <c r="I4" s="110"/>
      <c r="J4" s="111"/>
    </row>
    <row r="5" spans="1:45" s="40" customFormat="1" ht="15" customHeight="1">
      <c r="A5" s="109"/>
      <c r="B5" s="109"/>
      <c r="C5" s="109"/>
      <c r="D5" s="154"/>
      <c r="E5" s="2" t="s">
        <v>45</v>
      </c>
      <c r="F5" s="2" t="s">
        <v>4</v>
      </c>
      <c r="G5" s="112" t="s">
        <v>5</v>
      </c>
      <c r="H5" s="110"/>
      <c r="I5" s="110"/>
      <c r="J5" s="111"/>
    </row>
    <row r="6" spans="1:45" s="40" customFormat="1" ht="16.5">
      <c r="A6" s="109"/>
      <c r="B6" s="109"/>
      <c r="C6" s="109"/>
      <c r="D6" s="154"/>
      <c r="E6" s="43">
        <v>1</v>
      </c>
      <c r="F6" s="43" t="s">
        <v>46</v>
      </c>
      <c r="G6" s="113" t="s">
        <v>47</v>
      </c>
      <c r="H6" s="113"/>
      <c r="I6" s="113"/>
      <c r="J6" s="113"/>
    </row>
    <row r="7" spans="1:45" s="40" customFormat="1" ht="50.25" customHeight="1">
      <c r="A7" s="109"/>
      <c r="B7" s="109"/>
      <c r="C7" s="109"/>
      <c r="D7" s="154"/>
      <c r="E7" s="43">
        <v>2</v>
      </c>
      <c r="F7" s="43" t="s">
        <v>48</v>
      </c>
      <c r="G7" s="113" t="s">
        <v>49</v>
      </c>
      <c r="H7" s="113"/>
      <c r="I7" s="113"/>
      <c r="J7" s="113"/>
    </row>
    <row r="8" spans="1:45" s="40" customFormat="1" ht="46.5" customHeight="1">
      <c r="A8" s="109"/>
      <c r="B8" s="109"/>
      <c r="C8" s="109"/>
      <c r="D8" s="154"/>
      <c r="E8" s="43">
        <v>3</v>
      </c>
      <c r="F8" s="43" t="s">
        <v>50</v>
      </c>
      <c r="G8" s="155" t="s">
        <v>51</v>
      </c>
      <c r="H8" s="155"/>
      <c r="I8" s="155"/>
      <c r="J8" s="155"/>
    </row>
    <row r="9" spans="1:45" s="40" customFormat="1"/>
    <row r="10" spans="1:45" ht="14.45" customHeight="1">
      <c r="A10" s="109" t="s">
        <v>7</v>
      </c>
      <c r="B10" s="109"/>
      <c r="C10" s="109" t="s">
        <v>52</v>
      </c>
      <c r="D10" s="109"/>
      <c r="E10" s="109"/>
      <c r="F10" s="114" t="s">
        <v>9</v>
      </c>
      <c r="G10" s="114"/>
      <c r="H10" s="114"/>
      <c r="I10" s="114"/>
      <c r="J10" s="114"/>
      <c r="K10" s="114"/>
      <c r="L10" s="114"/>
      <c r="M10" s="114"/>
      <c r="N10" s="114"/>
      <c r="O10" s="114"/>
      <c r="P10" s="114"/>
      <c r="Q10" s="115" t="s">
        <v>10</v>
      </c>
      <c r="R10" s="115" t="s">
        <v>11</v>
      </c>
      <c r="S10" s="109" t="s">
        <v>53</v>
      </c>
      <c r="T10" s="109"/>
      <c r="U10" s="109"/>
      <c r="V10" s="124" t="s">
        <v>12</v>
      </c>
      <c r="W10" s="125"/>
      <c r="X10" s="125"/>
      <c r="Y10" s="125"/>
      <c r="Z10" s="126"/>
      <c r="AA10" s="130" t="s">
        <v>13</v>
      </c>
      <c r="AB10" s="131"/>
      <c r="AC10" s="131"/>
      <c r="AD10" s="131"/>
      <c r="AE10" s="132"/>
      <c r="AF10" s="136" t="s">
        <v>14</v>
      </c>
      <c r="AG10" s="137"/>
      <c r="AH10" s="137"/>
      <c r="AI10" s="137"/>
      <c r="AJ10" s="138"/>
      <c r="AK10" s="142" t="s">
        <v>15</v>
      </c>
      <c r="AL10" s="143"/>
      <c r="AM10" s="143"/>
      <c r="AN10" s="143"/>
      <c r="AO10" s="144"/>
      <c r="AP10" s="148" t="s">
        <v>16</v>
      </c>
      <c r="AQ10" s="149"/>
      <c r="AR10" s="149"/>
      <c r="AS10" s="150"/>
    </row>
    <row r="11" spans="1:45" ht="14.45" customHeight="1">
      <c r="A11" s="109"/>
      <c r="B11" s="109"/>
      <c r="C11" s="109"/>
      <c r="D11" s="109"/>
      <c r="E11" s="109"/>
      <c r="F11" s="114"/>
      <c r="G11" s="114"/>
      <c r="H11" s="114"/>
      <c r="I11" s="114"/>
      <c r="J11" s="114"/>
      <c r="K11" s="114"/>
      <c r="L11" s="114"/>
      <c r="M11" s="114"/>
      <c r="N11" s="114"/>
      <c r="O11" s="114"/>
      <c r="P11" s="114"/>
      <c r="Q11" s="116"/>
      <c r="R11" s="116"/>
      <c r="S11" s="109"/>
      <c r="T11" s="109"/>
      <c r="U11" s="109"/>
      <c r="V11" s="127"/>
      <c r="W11" s="128"/>
      <c r="X11" s="128"/>
      <c r="Y11" s="128"/>
      <c r="Z11" s="129"/>
      <c r="AA11" s="133"/>
      <c r="AB11" s="134"/>
      <c r="AC11" s="134"/>
      <c r="AD11" s="134"/>
      <c r="AE11" s="135"/>
      <c r="AF11" s="139"/>
      <c r="AG11" s="140"/>
      <c r="AH11" s="140"/>
      <c r="AI11" s="140"/>
      <c r="AJ11" s="141"/>
      <c r="AK11" s="145"/>
      <c r="AL11" s="146"/>
      <c r="AM11" s="146"/>
      <c r="AN11" s="146"/>
      <c r="AO11" s="147"/>
      <c r="AP11" s="151"/>
      <c r="AQ11" s="152"/>
      <c r="AR11" s="152"/>
      <c r="AS11" s="153"/>
    </row>
    <row r="12" spans="1:45" ht="50.25">
      <c r="A12" s="2" t="s">
        <v>17</v>
      </c>
      <c r="B12" s="2" t="s">
        <v>18</v>
      </c>
      <c r="C12" s="2" t="s">
        <v>54</v>
      </c>
      <c r="D12" s="2" t="s">
        <v>55</v>
      </c>
      <c r="E12" s="2" t="s">
        <v>56</v>
      </c>
      <c r="F12" s="20" t="s">
        <v>24</v>
      </c>
      <c r="G12" s="20" t="s">
        <v>25</v>
      </c>
      <c r="H12" s="20" t="s">
        <v>26</v>
      </c>
      <c r="I12" s="20" t="s">
        <v>57</v>
      </c>
      <c r="J12" s="20" t="s">
        <v>28</v>
      </c>
      <c r="K12" s="20" t="s">
        <v>29</v>
      </c>
      <c r="L12" s="20" t="s">
        <v>30</v>
      </c>
      <c r="M12" s="20" t="s">
        <v>31</v>
      </c>
      <c r="N12" s="20" t="s">
        <v>32</v>
      </c>
      <c r="O12" s="20" t="s">
        <v>33</v>
      </c>
      <c r="P12" s="20" t="s">
        <v>34</v>
      </c>
      <c r="Q12" s="117"/>
      <c r="R12" s="117"/>
      <c r="S12" s="2" t="s">
        <v>58</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1" customFormat="1" ht="170.25" customHeight="1">
      <c r="A13" s="22">
        <v>3</v>
      </c>
      <c r="B13" s="21" t="s">
        <v>59</v>
      </c>
      <c r="C13" s="22">
        <v>1</v>
      </c>
      <c r="D13" s="21" t="s">
        <v>60</v>
      </c>
      <c r="E13" s="21" t="s">
        <v>61</v>
      </c>
      <c r="F13" s="21" t="s">
        <v>62</v>
      </c>
      <c r="G13" s="21" t="s">
        <v>63</v>
      </c>
      <c r="H13" s="34" t="s">
        <v>64</v>
      </c>
      <c r="I13" s="21" t="s">
        <v>65</v>
      </c>
      <c r="J13" s="21" t="s">
        <v>66</v>
      </c>
      <c r="K13" s="35">
        <v>1</v>
      </c>
      <c r="L13" s="35">
        <v>1</v>
      </c>
      <c r="M13" s="35">
        <v>1</v>
      </c>
      <c r="N13" s="35">
        <v>1</v>
      </c>
      <c r="O13" s="35">
        <v>1</v>
      </c>
      <c r="P13" s="21" t="s">
        <v>67</v>
      </c>
      <c r="Q13" s="21" t="s">
        <v>68</v>
      </c>
      <c r="R13" s="21" t="s">
        <v>69</v>
      </c>
      <c r="S13" s="21" t="s">
        <v>70</v>
      </c>
      <c r="T13" s="21" t="s">
        <v>71</v>
      </c>
      <c r="U13" s="21" t="s">
        <v>43</v>
      </c>
      <c r="V13" s="79">
        <f>K13</f>
        <v>1</v>
      </c>
      <c r="W13" s="80">
        <v>1</v>
      </c>
      <c r="X13" s="81">
        <f>IFERROR(IF(W13/V13&gt;100%,100%,W13/V13),0)</f>
        <v>1</v>
      </c>
      <c r="Y13" s="76" t="s">
        <v>72</v>
      </c>
      <c r="Z13" s="77" t="s">
        <v>73</v>
      </c>
      <c r="AA13" s="74">
        <f t="shared" ref="AA13:AB13" si="0">L13</f>
        <v>1</v>
      </c>
      <c r="AB13" s="103">
        <v>1</v>
      </c>
      <c r="AC13" s="78">
        <f>IFERROR(IF(AB13/AA13&gt;100%,100%,AB13/AA13),0)</f>
        <v>1</v>
      </c>
      <c r="AD13" s="100" t="s">
        <v>74</v>
      </c>
      <c r="AE13" s="100" t="s">
        <v>75</v>
      </c>
      <c r="AF13" s="74">
        <f t="shared" ref="AF13:AG13" si="1">M13</f>
        <v>1</v>
      </c>
      <c r="AG13" s="90"/>
      <c r="AH13" s="78">
        <f>IFERROR(IF(AG13/AF13&gt;100%,100%,AG13/AF13),0)</f>
        <v>0</v>
      </c>
      <c r="AI13" s="21"/>
      <c r="AJ13" s="21"/>
      <c r="AK13" s="74">
        <f t="shared" ref="AK13" si="2">N13</f>
        <v>1</v>
      </c>
      <c r="AL13" s="90"/>
      <c r="AM13" s="78">
        <f>IFERROR(IF(AL13/AK13&gt;100%,100%,AL13/AK13),0)</f>
        <v>0</v>
      </c>
      <c r="AN13" s="21"/>
      <c r="AO13" s="21"/>
      <c r="AP13" s="74">
        <f t="shared" ref="AP13" si="3">O13</f>
        <v>1</v>
      </c>
      <c r="AQ13" s="73">
        <f>IFERROR(AVERAGE(W13,AB13,AG13,AL13)*0.5,0)</f>
        <v>0.5</v>
      </c>
      <c r="AR13" s="78">
        <f>IFERROR(IF(AQ13/AP13&gt;100%,100%,AQ13/AP13),0)</f>
        <v>0.5</v>
      </c>
      <c r="AS13" s="21" t="s">
        <v>76</v>
      </c>
    </row>
    <row r="14" spans="1:45" s="5" customFormat="1" ht="15.75">
      <c r="A14" s="10"/>
      <c r="B14" s="10"/>
      <c r="C14" s="10"/>
      <c r="D14" s="13" t="s">
        <v>77</v>
      </c>
      <c r="E14" s="10"/>
      <c r="F14" s="10"/>
      <c r="G14" s="10"/>
      <c r="H14" s="10"/>
      <c r="I14" s="10"/>
      <c r="J14" s="10"/>
      <c r="K14" s="15"/>
      <c r="L14" s="15"/>
      <c r="M14" s="15"/>
      <c r="N14" s="15"/>
      <c r="O14" s="15"/>
      <c r="P14" s="10"/>
      <c r="Q14" s="10"/>
      <c r="R14" s="10"/>
      <c r="S14" s="10"/>
      <c r="T14" s="10"/>
      <c r="U14" s="10"/>
      <c r="V14" s="15"/>
      <c r="W14" s="15"/>
      <c r="X14" s="75">
        <f>X13*80%</f>
        <v>0.8</v>
      </c>
      <c r="Y14" s="15"/>
      <c r="Z14" s="15"/>
      <c r="AA14" s="16"/>
      <c r="AB14" s="16"/>
      <c r="AC14" s="91">
        <f>AC13*80%</f>
        <v>0.8</v>
      </c>
      <c r="AD14" s="15"/>
      <c r="AE14" s="15"/>
      <c r="AF14" s="16"/>
      <c r="AG14" s="16"/>
      <c r="AH14" s="91">
        <f>AH13*80%</f>
        <v>0</v>
      </c>
      <c r="AI14" s="15"/>
      <c r="AJ14" s="15"/>
      <c r="AK14" s="16"/>
      <c r="AL14" s="16"/>
      <c r="AM14" s="91">
        <f>AM13*80%</f>
        <v>0</v>
      </c>
      <c r="AN14" s="10"/>
      <c r="AO14" s="10"/>
      <c r="AP14" s="16"/>
      <c r="AQ14" s="16"/>
      <c r="AR14" s="91">
        <f>AR13*80%</f>
        <v>0.4</v>
      </c>
      <c r="AS14" s="10"/>
    </row>
    <row r="15" spans="1:45" s="52" customFormat="1" ht="111" customHeight="1">
      <c r="A15" s="39">
        <v>3</v>
      </c>
      <c r="B15" s="27" t="s">
        <v>78</v>
      </c>
      <c r="C15" s="39" t="s">
        <v>79</v>
      </c>
      <c r="D15" s="27" t="s">
        <v>80</v>
      </c>
      <c r="E15" s="26" t="s">
        <v>81</v>
      </c>
      <c r="F15" s="26" t="s">
        <v>82</v>
      </c>
      <c r="G15" s="26" t="s">
        <v>83</v>
      </c>
      <c r="H15" s="48" t="s">
        <v>84</v>
      </c>
      <c r="I15" s="27" t="s">
        <v>65</v>
      </c>
      <c r="J15" s="26" t="s">
        <v>85</v>
      </c>
      <c r="K15" s="49" t="s">
        <v>86</v>
      </c>
      <c r="L15" s="49">
        <v>0.8</v>
      </c>
      <c r="M15" s="49" t="s">
        <v>86</v>
      </c>
      <c r="N15" s="49">
        <v>0.8</v>
      </c>
      <c r="O15" s="49">
        <v>0.8</v>
      </c>
      <c r="P15" s="26" t="s">
        <v>67</v>
      </c>
      <c r="Q15" s="50" t="s">
        <v>87</v>
      </c>
      <c r="R15" s="50" t="s">
        <v>69</v>
      </c>
      <c r="S15" s="26" t="s">
        <v>88</v>
      </c>
      <c r="T15" s="50" t="s">
        <v>89</v>
      </c>
      <c r="U15" s="50" t="s">
        <v>90</v>
      </c>
      <c r="V15" s="82" t="str">
        <f>K15</f>
        <v>No programada</v>
      </c>
      <c r="W15" s="83">
        <v>0</v>
      </c>
      <c r="X15" s="84">
        <f>IFERROR(IF(W15/V15&gt;100%,100%,W15/V15),0)</f>
        <v>0</v>
      </c>
      <c r="Y15" s="51" t="s">
        <v>91</v>
      </c>
      <c r="Z15" s="51" t="s">
        <v>91</v>
      </c>
      <c r="AA15" s="67">
        <f>L15</f>
        <v>0.8</v>
      </c>
      <c r="AB15" s="68">
        <v>0.74</v>
      </c>
      <c r="AC15" s="69">
        <f>IFERROR(IF(AB15/AA15&gt;100%,100%,AB15/AA15),0)</f>
        <v>0.92499999999999993</v>
      </c>
      <c r="AD15" s="102" t="s">
        <v>92</v>
      </c>
      <c r="AE15" s="26" t="s">
        <v>93</v>
      </c>
      <c r="AF15" s="92" t="str">
        <f>M15</f>
        <v>No programada</v>
      </c>
      <c r="AG15" s="93"/>
      <c r="AH15" s="69">
        <f>IFERROR(IF(AG15/AF15&gt;100%,100%,AG15/AF15),0)</f>
        <v>0</v>
      </c>
      <c r="AI15" s="26"/>
      <c r="AJ15" s="26"/>
      <c r="AK15" s="67">
        <f>N15</f>
        <v>0.8</v>
      </c>
      <c r="AL15" s="93"/>
      <c r="AM15" s="69">
        <f>IFERROR(IF(AL15/AK15&gt;100%,100%,AL15/AK15),0)</f>
        <v>0</v>
      </c>
      <c r="AN15" s="26"/>
      <c r="AO15" s="26"/>
      <c r="AP15" s="94">
        <f>O15</f>
        <v>0.8</v>
      </c>
      <c r="AQ15" s="68">
        <f>IFERROR(AVERAGE(AB15,AL15)*0.5,0)</f>
        <v>0.37</v>
      </c>
      <c r="AR15" s="69">
        <f>IFERROR(IF(AQ15/AP15&gt;100%,100%,AQ15/AP15),0)</f>
        <v>0.46249999999999997</v>
      </c>
      <c r="AS15" s="26" t="s">
        <v>94</v>
      </c>
    </row>
    <row r="16" spans="1:45" s="52" customFormat="1" ht="100.5" customHeight="1">
      <c r="A16" s="39">
        <v>3</v>
      </c>
      <c r="B16" s="27" t="s">
        <v>78</v>
      </c>
      <c r="C16" s="39" t="s">
        <v>95</v>
      </c>
      <c r="D16" s="26" t="s">
        <v>96</v>
      </c>
      <c r="E16" s="26" t="s">
        <v>81</v>
      </c>
      <c r="F16" s="26" t="s">
        <v>97</v>
      </c>
      <c r="G16" s="26" t="s">
        <v>98</v>
      </c>
      <c r="H16" s="53" t="s">
        <v>99</v>
      </c>
      <c r="I16" s="27" t="s">
        <v>100</v>
      </c>
      <c r="J16" s="26" t="s">
        <v>97</v>
      </c>
      <c r="K16" s="66">
        <v>0.33300000000000002</v>
      </c>
      <c r="L16" s="66">
        <v>0.33300000000000002</v>
      </c>
      <c r="M16" s="66">
        <v>0.33400000000000002</v>
      </c>
      <c r="N16" s="54">
        <v>0</v>
      </c>
      <c r="O16" s="54">
        <f>SUM(K16:N16)</f>
        <v>1</v>
      </c>
      <c r="P16" s="26" t="s">
        <v>67</v>
      </c>
      <c r="Q16" s="26" t="s">
        <v>101</v>
      </c>
      <c r="R16" s="26" t="s">
        <v>102</v>
      </c>
      <c r="S16" s="50" t="s">
        <v>103</v>
      </c>
      <c r="T16" s="50" t="s">
        <v>104</v>
      </c>
      <c r="U16" s="50" t="s">
        <v>105</v>
      </c>
      <c r="V16" s="82">
        <f>K16</f>
        <v>0.33300000000000002</v>
      </c>
      <c r="W16" s="85">
        <v>0.33300000000000002</v>
      </c>
      <c r="X16" s="84">
        <f>IFERROR(IF(W16/V16&gt;100%,100%,W16/V16),0)</f>
        <v>1</v>
      </c>
      <c r="Y16" s="26" t="s">
        <v>106</v>
      </c>
      <c r="Z16" s="26" t="s">
        <v>107</v>
      </c>
      <c r="AA16" s="67">
        <f>L16</f>
        <v>0.33300000000000002</v>
      </c>
      <c r="AB16" s="68">
        <v>0.33</v>
      </c>
      <c r="AC16" s="69">
        <f>IFERROR(IF(AB16/AA16&gt;100%,100%,AB16/AA16),0)</f>
        <v>0.99099099099099097</v>
      </c>
      <c r="AD16" s="26" t="s">
        <v>108</v>
      </c>
      <c r="AE16" s="26" t="s">
        <v>109</v>
      </c>
      <c r="AF16" s="67">
        <f>M16</f>
        <v>0.33400000000000002</v>
      </c>
      <c r="AG16" s="93"/>
      <c r="AH16" s="69">
        <f>IFERROR(IF(AG16/AF16&gt;100%,100%,AG16/AF16),0)</f>
        <v>0</v>
      </c>
      <c r="AI16" s="26"/>
      <c r="AJ16" s="26"/>
      <c r="AK16" s="67">
        <f>N16</f>
        <v>0</v>
      </c>
      <c r="AL16" s="93">
        <v>0</v>
      </c>
      <c r="AM16" s="69">
        <f>IFERROR(IF(AL16/AK16&gt;100%,100%,AL16/AK16),0)</f>
        <v>0</v>
      </c>
      <c r="AN16" s="26" t="s">
        <v>91</v>
      </c>
      <c r="AO16" s="26" t="s">
        <v>91</v>
      </c>
      <c r="AP16" s="94">
        <f>O16</f>
        <v>1</v>
      </c>
      <c r="AQ16" s="68">
        <f>IFERROR(SUM(W16,AB16,AG16,AL16),0)</f>
        <v>0.66300000000000003</v>
      </c>
      <c r="AR16" s="69">
        <f>IFERROR(IF(AQ16/AP16&gt;100%,100%,AQ16/AP16),0)</f>
        <v>0.66300000000000003</v>
      </c>
      <c r="AS16" s="26" t="s">
        <v>110</v>
      </c>
    </row>
    <row r="17" spans="1:45" s="52" customFormat="1" ht="101.25" customHeight="1">
      <c r="A17" s="39">
        <v>3</v>
      </c>
      <c r="B17" s="27" t="s">
        <v>78</v>
      </c>
      <c r="C17" s="39" t="s">
        <v>111</v>
      </c>
      <c r="D17" s="26" t="s">
        <v>112</v>
      </c>
      <c r="E17" s="26" t="s">
        <v>81</v>
      </c>
      <c r="F17" s="26" t="s">
        <v>113</v>
      </c>
      <c r="G17" s="26" t="s">
        <v>114</v>
      </c>
      <c r="H17" s="39" t="s">
        <v>115</v>
      </c>
      <c r="I17" s="27" t="s">
        <v>100</v>
      </c>
      <c r="J17" s="26" t="s">
        <v>113</v>
      </c>
      <c r="K17" s="55">
        <v>0</v>
      </c>
      <c r="L17" s="55">
        <v>1</v>
      </c>
      <c r="M17" s="55">
        <v>0</v>
      </c>
      <c r="N17" s="55">
        <v>1</v>
      </c>
      <c r="O17" s="55">
        <v>2</v>
      </c>
      <c r="P17" s="26" t="s">
        <v>67</v>
      </c>
      <c r="Q17" s="26" t="s">
        <v>101</v>
      </c>
      <c r="R17" s="26" t="s">
        <v>102</v>
      </c>
      <c r="S17" s="50" t="s">
        <v>116</v>
      </c>
      <c r="T17" s="50" t="s">
        <v>116</v>
      </c>
      <c r="U17" s="26" t="s">
        <v>117</v>
      </c>
      <c r="V17" s="82">
        <f>K17</f>
        <v>0</v>
      </c>
      <c r="W17" s="95">
        <v>0</v>
      </c>
      <c r="X17" s="84">
        <f>IFERROR(IF(W17/V17&gt;100%,100%,W17/V17),0)</f>
        <v>0</v>
      </c>
      <c r="Y17" s="51" t="s">
        <v>91</v>
      </c>
      <c r="Z17" s="51" t="s">
        <v>91</v>
      </c>
      <c r="AA17" s="92">
        <f>L17</f>
        <v>1</v>
      </c>
      <c r="AB17" s="101">
        <v>1</v>
      </c>
      <c r="AC17" s="69">
        <f>IFERROR(IF(AB17/AA17&gt;100%,100%,AB17/AA17),0)</f>
        <v>1</v>
      </c>
      <c r="AD17" s="26" t="s">
        <v>118</v>
      </c>
      <c r="AE17" s="26" t="s">
        <v>119</v>
      </c>
      <c r="AF17" s="92">
        <f>M17</f>
        <v>0</v>
      </c>
      <c r="AG17" s="93">
        <v>0</v>
      </c>
      <c r="AH17" s="69">
        <f>IFERROR(IF(AG17/AF17&gt;100%,100%,AG17/AF17),0)</f>
        <v>0</v>
      </c>
      <c r="AI17" s="26" t="s">
        <v>91</v>
      </c>
      <c r="AJ17" s="26" t="s">
        <v>91</v>
      </c>
      <c r="AK17" s="92">
        <f>N17</f>
        <v>1</v>
      </c>
      <c r="AL17" s="93"/>
      <c r="AM17" s="69">
        <f>IFERROR(IF(AL17/AK17&gt;100%,100%,AL17/AK17),0)</f>
        <v>0</v>
      </c>
      <c r="AN17" s="26"/>
      <c r="AO17" s="26"/>
      <c r="AP17" s="94">
        <f>O17</f>
        <v>2</v>
      </c>
      <c r="AQ17" s="68">
        <f>IFERROR(SUM(W17,AB17,AG17,AL17),0)</f>
        <v>1</v>
      </c>
      <c r="AR17" s="69">
        <f>IFERROR(IF(AQ17/AP17&gt;100%,100%,AQ17/AP17),0)</f>
        <v>0.5</v>
      </c>
      <c r="AS17" s="26" t="s">
        <v>120</v>
      </c>
    </row>
    <row r="18" spans="1:45" s="52" customFormat="1" ht="150">
      <c r="A18" s="39">
        <v>3</v>
      </c>
      <c r="B18" s="27" t="s">
        <v>78</v>
      </c>
      <c r="C18" s="39" t="s">
        <v>121</v>
      </c>
      <c r="D18" s="50" t="s">
        <v>122</v>
      </c>
      <c r="E18" s="50" t="s">
        <v>81</v>
      </c>
      <c r="F18" s="50" t="s">
        <v>123</v>
      </c>
      <c r="G18" s="50" t="s">
        <v>124</v>
      </c>
      <c r="H18" s="50" t="s">
        <v>125</v>
      </c>
      <c r="I18" s="50" t="s">
        <v>100</v>
      </c>
      <c r="J18" s="50" t="s">
        <v>123</v>
      </c>
      <c r="K18" s="56">
        <v>1</v>
      </c>
      <c r="L18" s="56">
        <v>0</v>
      </c>
      <c r="M18" s="56">
        <v>0</v>
      </c>
      <c r="N18" s="56">
        <v>0</v>
      </c>
      <c r="O18" s="56">
        <v>1</v>
      </c>
      <c r="P18" s="50" t="s">
        <v>67</v>
      </c>
      <c r="Q18" s="50" t="s">
        <v>126</v>
      </c>
      <c r="R18" s="50" t="s">
        <v>69</v>
      </c>
      <c r="S18" s="50" t="s">
        <v>127</v>
      </c>
      <c r="T18" s="50" t="s">
        <v>128</v>
      </c>
      <c r="U18" s="50" t="s">
        <v>129</v>
      </c>
      <c r="V18" s="82">
        <f>K18</f>
        <v>1</v>
      </c>
      <c r="W18" s="85">
        <f>IFERROR(0/0,1)</f>
        <v>1</v>
      </c>
      <c r="X18" s="84">
        <f>IFERROR(IF(W18/V18&gt;100%,100%,W18/V18),0)</f>
        <v>1</v>
      </c>
      <c r="Y18" s="26" t="s">
        <v>130</v>
      </c>
      <c r="Z18" s="26" t="s">
        <v>131</v>
      </c>
      <c r="AA18" s="67">
        <f>L18</f>
        <v>0</v>
      </c>
      <c r="AB18" s="68">
        <v>0</v>
      </c>
      <c r="AC18" s="69">
        <f>IFERROR(IF(AB18/AA18&gt;100%,100%,AB18/AA18),0)</f>
        <v>0</v>
      </c>
      <c r="AD18" s="26" t="s">
        <v>91</v>
      </c>
      <c r="AE18" s="26" t="s">
        <v>91</v>
      </c>
      <c r="AF18" s="67">
        <f>M18</f>
        <v>0</v>
      </c>
      <c r="AG18" s="68">
        <v>0</v>
      </c>
      <c r="AH18" s="69">
        <f>IFERROR(IF(AG18/AF18&gt;100%,100%,AG18/AF18),0)</f>
        <v>0</v>
      </c>
      <c r="AI18" s="26" t="s">
        <v>91</v>
      </c>
      <c r="AJ18" s="26" t="s">
        <v>91</v>
      </c>
      <c r="AK18" s="67">
        <f>N18</f>
        <v>0</v>
      </c>
      <c r="AL18" s="68">
        <v>0</v>
      </c>
      <c r="AM18" s="69">
        <f>IFERROR(IF(AL18/AK18&gt;100%,100%,AL18/AK18),0)</f>
        <v>0</v>
      </c>
      <c r="AN18" s="26" t="s">
        <v>91</v>
      </c>
      <c r="AO18" s="26" t="s">
        <v>91</v>
      </c>
      <c r="AP18" s="96">
        <f>O18</f>
        <v>1</v>
      </c>
      <c r="AQ18" s="68">
        <f>IFERROR(SUM(W18,AB18,AG18,AL18),0)</f>
        <v>1</v>
      </c>
      <c r="AR18" s="69">
        <f>IFERROR(IF(AQ18/AP18&gt;100%,100%,AQ18/AP18),0)</f>
        <v>1</v>
      </c>
      <c r="AS18" s="26" t="s">
        <v>132</v>
      </c>
    </row>
    <row r="19" spans="1:45" s="52" customFormat="1" ht="133.5">
      <c r="A19" s="39"/>
      <c r="B19" s="27" t="s">
        <v>78</v>
      </c>
      <c r="C19" s="39" t="s">
        <v>133</v>
      </c>
      <c r="D19" s="50" t="s">
        <v>134</v>
      </c>
      <c r="E19" s="50" t="s">
        <v>81</v>
      </c>
      <c r="F19" s="50" t="s">
        <v>135</v>
      </c>
      <c r="G19" s="50" t="s">
        <v>136</v>
      </c>
      <c r="H19" s="50" t="s">
        <v>137</v>
      </c>
      <c r="I19" s="50" t="s">
        <v>65</v>
      </c>
      <c r="J19" s="50" t="s">
        <v>138</v>
      </c>
      <c r="K19" s="56">
        <v>1</v>
      </c>
      <c r="L19" s="56">
        <v>1</v>
      </c>
      <c r="M19" s="56">
        <v>1</v>
      </c>
      <c r="N19" s="56">
        <v>1</v>
      </c>
      <c r="O19" s="56">
        <v>1</v>
      </c>
      <c r="P19" s="50" t="s">
        <v>139</v>
      </c>
      <c r="Q19" s="50" t="s">
        <v>126</v>
      </c>
      <c r="R19" s="50" t="s">
        <v>69</v>
      </c>
      <c r="S19" s="50" t="s">
        <v>127</v>
      </c>
      <c r="T19" s="50" t="s">
        <v>128</v>
      </c>
      <c r="U19" s="50" t="s">
        <v>129</v>
      </c>
      <c r="V19" s="82">
        <f>K19</f>
        <v>1</v>
      </c>
      <c r="W19" s="85">
        <f>IFERROR(0/0,1)</f>
        <v>1</v>
      </c>
      <c r="X19" s="84">
        <f>IFERROR(IF(W19/V19&gt;100%,100%,W19/V19),0)</f>
        <v>1</v>
      </c>
      <c r="Y19" s="26" t="s">
        <v>140</v>
      </c>
      <c r="Z19" s="26" t="s">
        <v>131</v>
      </c>
      <c r="AA19" s="67">
        <f>L19</f>
        <v>1</v>
      </c>
      <c r="AB19" s="68">
        <v>1</v>
      </c>
      <c r="AC19" s="69">
        <f>IFERROR(IF(AB19/AA19&gt;100%,100%,AB19/AA19),0)</f>
        <v>1</v>
      </c>
      <c r="AD19" s="26" t="s">
        <v>141</v>
      </c>
      <c r="AE19" s="26" t="s">
        <v>142</v>
      </c>
      <c r="AF19" s="67">
        <f>M19</f>
        <v>1</v>
      </c>
      <c r="AG19" s="93"/>
      <c r="AH19" s="69">
        <f>IFERROR(IF(AG19/AF19&gt;100%,100%,AG19/AF19),0)</f>
        <v>0</v>
      </c>
      <c r="AI19" s="26"/>
      <c r="AJ19" s="26"/>
      <c r="AK19" s="67">
        <f>N19</f>
        <v>1</v>
      </c>
      <c r="AL19" s="93"/>
      <c r="AM19" s="69">
        <f>IFERROR(IF(AL19/AK19&gt;100%,100%,AL19/AK19),0)</f>
        <v>0</v>
      </c>
      <c r="AN19" s="26"/>
      <c r="AO19" s="26"/>
      <c r="AP19" s="96">
        <f>O19</f>
        <v>1</v>
      </c>
      <c r="AQ19" s="68">
        <f>IFERROR(AVERAGE(W19,AB19,AG19,AL19)*0.5,0)</f>
        <v>0.5</v>
      </c>
      <c r="AR19" s="69">
        <f>IFERROR(IF(AQ19/AP19&gt;100%,100%,AQ19/AP19),0)</f>
        <v>0.5</v>
      </c>
      <c r="AS19" s="26" t="s">
        <v>120</v>
      </c>
    </row>
    <row r="20" spans="1:45" s="63" customFormat="1" ht="117">
      <c r="A20" s="39">
        <v>3</v>
      </c>
      <c r="B20" s="27" t="s">
        <v>78</v>
      </c>
      <c r="C20" s="59" t="s">
        <v>143</v>
      </c>
      <c r="D20" s="60" t="s">
        <v>144</v>
      </c>
      <c r="E20" s="60" t="s">
        <v>81</v>
      </c>
      <c r="F20" s="60" t="s">
        <v>145</v>
      </c>
      <c r="G20" s="60" t="s">
        <v>146</v>
      </c>
      <c r="H20" s="60" t="s">
        <v>87</v>
      </c>
      <c r="I20" s="60" t="s">
        <v>100</v>
      </c>
      <c r="J20" s="60" t="s">
        <v>145</v>
      </c>
      <c r="K20" s="61">
        <v>0</v>
      </c>
      <c r="L20" s="61">
        <v>1</v>
      </c>
      <c r="M20" s="61">
        <v>0</v>
      </c>
      <c r="N20" s="61">
        <v>0</v>
      </c>
      <c r="O20" s="61">
        <v>1</v>
      </c>
      <c r="P20" s="60" t="s">
        <v>67</v>
      </c>
      <c r="Q20" s="62" t="s">
        <v>147</v>
      </c>
      <c r="R20" s="62" t="s">
        <v>148</v>
      </c>
      <c r="S20" s="62" t="s">
        <v>145</v>
      </c>
      <c r="T20" s="62" t="s">
        <v>149</v>
      </c>
      <c r="U20" s="62" t="s">
        <v>150</v>
      </c>
      <c r="V20" s="82">
        <f>K20</f>
        <v>0</v>
      </c>
      <c r="W20" s="95">
        <v>0</v>
      </c>
      <c r="X20" s="84">
        <f>IFERROR(IF(W20/V20&gt;100%,100%,W20/V20),0)</f>
        <v>0</v>
      </c>
      <c r="Y20" s="51" t="s">
        <v>91</v>
      </c>
      <c r="Z20" s="51" t="s">
        <v>91</v>
      </c>
      <c r="AA20" s="92">
        <f>L20</f>
        <v>1</v>
      </c>
      <c r="AB20" s="97">
        <v>1</v>
      </c>
      <c r="AC20" s="69">
        <f>IFERROR(IF(AB20/AA20&gt;100%,100%,AB20/AA20),0)</f>
        <v>1</v>
      </c>
      <c r="AD20" s="58" t="s">
        <v>151</v>
      </c>
      <c r="AE20" s="26" t="s">
        <v>152</v>
      </c>
      <c r="AF20" s="92">
        <f>M20</f>
        <v>0</v>
      </c>
      <c r="AG20" s="94"/>
      <c r="AH20" s="69">
        <f>IFERROR(IF(AG20/AF20&gt;100%,100%,AG20/AF20),0)</f>
        <v>0</v>
      </c>
      <c r="AI20" s="51" t="s">
        <v>91</v>
      </c>
      <c r="AJ20" s="51" t="s">
        <v>91</v>
      </c>
      <c r="AK20" s="92">
        <f>N20</f>
        <v>0</v>
      </c>
      <c r="AL20" s="97">
        <v>0</v>
      </c>
      <c r="AM20" s="69">
        <f>IFERROR(IF(AL20/AK20&gt;100%,100%,AL20/AK20),0)</f>
        <v>0</v>
      </c>
      <c r="AN20" s="51" t="s">
        <v>91</v>
      </c>
      <c r="AO20" s="51" t="s">
        <v>91</v>
      </c>
      <c r="AP20" s="94">
        <f>O20</f>
        <v>1</v>
      </c>
      <c r="AQ20" s="68">
        <f>IFERROR(SUM(W20,AB20,AG20,AL20),0)</f>
        <v>1</v>
      </c>
      <c r="AR20" s="69">
        <f>IFERROR(IF(AQ20/AP20&gt;100%,100%,AQ20/AP20),0)</f>
        <v>1</v>
      </c>
      <c r="AS20" s="26" t="s">
        <v>132</v>
      </c>
    </row>
    <row r="21" spans="1:45" s="63" customFormat="1" ht="150">
      <c r="A21" s="39">
        <v>3</v>
      </c>
      <c r="B21" s="27" t="s">
        <v>78</v>
      </c>
      <c r="C21" s="57" t="s">
        <v>153</v>
      </c>
      <c r="D21" s="58" t="s">
        <v>154</v>
      </c>
      <c r="E21" s="58" t="s">
        <v>81</v>
      </c>
      <c r="F21" s="58" t="s">
        <v>155</v>
      </c>
      <c r="G21" s="58" t="s">
        <v>156</v>
      </c>
      <c r="H21" s="58" t="s">
        <v>87</v>
      </c>
      <c r="I21" s="64" t="s">
        <v>100</v>
      </c>
      <c r="J21" s="64" t="s">
        <v>155</v>
      </c>
      <c r="K21" s="65">
        <v>0</v>
      </c>
      <c r="L21" s="65">
        <v>0</v>
      </c>
      <c r="M21" s="65">
        <v>0</v>
      </c>
      <c r="N21" s="65">
        <v>1</v>
      </c>
      <c r="O21" s="65">
        <v>1</v>
      </c>
      <c r="P21" s="58" t="s">
        <v>67</v>
      </c>
      <c r="Q21" s="62" t="s">
        <v>147</v>
      </c>
      <c r="R21" s="62" t="s">
        <v>148</v>
      </c>
      <c r="S21" s="62" t="s">
        <v>157</v>
      </c>
      <c r="T21" s="62" t="s">
        <v>158</v>
      </c>
      <c r="U21" s="62" t="s">
        <v>150</v>
      </c>
      <c r="V21" s="82">
        <f>K21</f>
        <v>0</v>
      </c>
      <c r="W21" s="95">
        <v>0</v>
      </c>
      <c r="X21" s="84">
        <f>IFERROR(IF(W21/V21&gt;100%,100%,W21/V21),0)</f>
        <v>0</v>
      </c>
      <c r="Y21" s="51" t="s">
        <v>91</v>
      </c>
      <c r="Z21" s="51" t="s">
        <v>91</v>
      </c>
      <c r="AA21" s="92">
        <f>L21</f>
        <v>0</v>
      </c>
      <c r="AB21" s="97">
        <v>0</v>
      </c>
      <c r="AC21" s="69">
        <f>IFERROR(IF(AB21/AA21&gt;100%,100%,AB21/AA21),0)</f>
        <v>0</v>
      </c>
      <c r="AD21" s="51" t="s">
        <v>91</v>
      </c>
      <c r="AE21" s="51" t="s">
        <v>91</v>
      </c>
      <c r="AF21" s="92">
        <f>M21</f>
        <v>0</v>
      </c>
      <c r="AG21" s="97">
        <v>0</v>
      </c>
      <c r="AH21" s="69">
        <f>IFERROR(IF(AG21/AF21&gt;100%,100%,AG21/AF21),0)</f>
        <v>0</v>
      </c>
      <c r="AI21" s="51" t="s">
        <v>91</v>
      </c>
      <c r="AJ21" s="51" t="s">
        <v>91</v>
      </c>
      <c r="AK21" s="92">
        <f>N21</f>
        <v>1</v>
      </c>
      <c r="AL21" s="94"/>
      <c r="AM21" s="69">
        <f>IFERROR(IF(AL21/AK21&gt;100%,100%,AL21/AK21),0)</f>
        <v>0</v>
      </c>
      <c r="AN21" s="58"/>
      <c r="AO21" s="58"/>
      <c r="AP21" s="94">
        <f>O21</f>
        <v>1</v>
      </c>
      <c r="AQ21" s="68">
        <f>IFERROR(SUM(W21,AB21,AG21,AL21),0)</f>
        <v>0</v>
      </c>
      <c r="AR21" s="69">
        <f>IFERROR(IF(AQ21/AP21&gt;100%,100%,AQ21/AP21),0)</f>
        <v>0</v>
      </c>
      <c r="AS21" s="26" t="s">
        <v>159</v>
      </c>
    </row>
    <row r="22" spans="1:45" s="5" customFormat="1" ht="17.25">
      <c r="A22" s="10"/>
      <c r="B22" s="10"/>
      <c r="C22" s="10"/>
      <c r="D22" s="11" t="s">
        <v>160</v>
      </c>
      <c r="E22" s="11"/>
      <c r="F22" s="11"/>
      <c r="G22" s="11"/>
      <c r="H22" s="11"/>
      <c r="I22" s="11"/>
      <c r="J22" s="11"/>
      <c r="K22" s="12"/>
      <c r="L22" s="12"/>
      <c r="M22" s="12"/>
      <c r="N22" s="12"/>
      <c r="O22" s="12"/>
      <c r="P22" s="11"/>
      <c r="Q22" s="11"/>
      <c r="R22" s="11"/>
      <c r="S22" s="10"/>
      <c r="T22" s="10"/>
      <c r="U22" s="10"/>
      <c r="V22" s="86"/>
      <c r="W22" s="86"/>
      <c r="X22" s="87">
        <f>AVERAGE(X16,X18,X19)*20%</f>
        <v>0.2</v>
      </c>
      <c r="Y22" s="70"/>
      <c r="Z22" s="70"/>
      <c r="AA22" s="17"/>
      <c r="AB22" s="17"/>
      <c r="AC22" s="98">
        <f>AVERAGE(AC15,AC16,AC17,AC19,AC20)*20%</f>
        <v>0.19663963963963968</v>
      </c>
      <c r="AD22" s="10"/>
      <c r="AE22" s="10"/>
      <c r="AF22" s="17"/>
      <c r="AG22" s="17"/>
      <c r="AH22" s="98">
        <f>AVERAGE(AH16,AH19)*20%</f>
        <v>0</v>
      </c>
      <c r="AI22" s="10"/>
      <c r="AJ22" s="10"/>
      <c r="AK22" s="17"/>
      <c r="AL22" s="17"/>
      <c r="AM22" s="98">
        <f>AVERAGE(AM15,AM17,AM19,AM21)*20%</f>
        <v>0</v>
      </c>
      <c r="AN22" s="10"/>
      <c r="AO22" s="10"/>
      <c r="AP22" s="17"/>
      <c r="AQ22" s="17"/>
      <c r="AR22" s="98">
        <f>AVERAGE(AR15,AR16,AR17,AR18,AR19,AR20)*20%</f>
        <v>0.13751666666666668</v>
      </c>
      <c r="AS22" s="10"/>
    </row>
    <row r="23" spans="1:45" s="9" customFormat="1" ht="20.25">
      <c r="A23" s="6"/>
      <c r="B23" s="6"/>
      <c r="C23" s="6"/>
      <c r="D23" s="7" t="s">
        <v>161</v>
      </c>
      <c r="E23" s="6"/>
      <c r="F23" s="6"/>
      <c r="G23" s="6"/>
      <c r="H23" s="6"/>
      <c r="I23" s="6"/>
      <c r="J23" s="6"/>
      <c r="K23" s="8"/>
      <c r="L23" s="8"/>
      <c r="M23" s="8"/>
      <c r="N23" s="8"/>
      <c r="O23" s="8"/>
      <c r="P23" s="6"/>
      <c r="Q23" s="6"/>
      <c r="R23" s="6"/>
      <c r="S23" s="6"/>
      <c r="T23" s="6"/>
      <c r="U23" s="6"/>
      <c r="V23" s="88"/>
      <c r="W23" s="88"/>
      <c r="X23" s="89">
        <f>X14+X22</f>
        <v>1</v>
      </c>
      <c r="Y23" s="72"/>
      <c r="Z23" s="72"/>
      <c r="AA23" s="18"/>
      <c r="AB23" s="18"/>
      <c r="AC23" s="99">
        <f>AC14+AC22</f>
        <v>0.99663963963963975</v>
      </c>
      <c r="AD23" s="6"/>
      <c r="AE23" s="6"/>
      <c r="AF23" s="18"/>
      <c r="AG23" s="18"/>
      <c r="AH23" s="99">
        <f>AH14+AH22</f>
        <v>0</v>
      </c>
      <c r="AI23" s="6"/>
      <c r="AJ23" s="6"/>
      <c r="AK23" s="18"/>
      <c r="AL23" s="18"/>
      <c r="AM23" s="99">
        <f>AM14+AM22</f>
        <v>0</v>
      </c>
      <c r="AN23" s="6"/>
      <c r="AO23" s="6"/>
      <c r="AP23" s="18"/>
      <c r="AQ23" s="18"/>
      <c r="AR23" s="71">
        <f>AR14+AR22</f>
        <v>0.53751666666666664</v>
      </c>
      <c r="AS23"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E13:E14 E22:E1048576</xm:sqref>
        </x14:dataValidation>
        <x14:dataValidation type="list" allowBlank="1" showInputMessage="1" showErrorMessage="1" xr:uid="{188A35B9-5011-475E-9BC5-F80C130E6708}">
          <x14:formula1>
            <xm:f>Listas!$D$1:$D$20</xm:f>
          </x14:formula1>
          <xm:sqref>Q13</xm:sqref>
        </x14:dataValidation>
        <x14:dataValidation type="list" allowBlank="1" showInputMessage="1" showErrorMessage="1" xr:uid="{7DA81430-7AFC-4B0D-A630-84A0186D7298}">
          <x14:formula1>
            <xm:f>Listas!$F$1:$F$12</xm:f>
          </x14:formula1>
          <xm:sqref>R13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162</v>
      </c>
      <c r="D1" s="45" t="s">
        <v>163</v>
      </c>
    </row>
    <row r="2" spans="2:4">
      <c r="B2" s="44" t="s">
        <v>164</v>
      </c>
      <c r="D2" s="45" t="s">
        <v>165</v>
      </c>
    </row>
    <row r="3" spans="2:4" ht="45">
      <c r="B3" s="44" t="s">
        <v>166</v>
      </c>
      <c r="D3" s="45" t="s">
        <v>167</v>
      </c>
    </row>
    <row r="4" spans="2:4" ht="30">
      <c r="B4" s="44" t="s">
        <v>168</v>
      </c>
      <c r="D4" s="45" t="s">
        <v>169</v>
      </c>
    </row>
    <row r="5" spans="2:4" ht="30">
      <c r="B5" s="44" t="s">
        <v>170</v>
      </c>
      <c r="D5" s="45" t="s">
        <v>171</v>
      </c>
    </row>
    <row r="6" spans="2:4" ht="30">
      <c r="B6" s="44" t="s">
        <v>101</v>
      </c>
      <c r="D6" s="45" t="s">
        <v>172</v>
      </c>
    </row>
    <row r="7" spans="2:4" ht="45">
      <c r="B7" s="44" t="s">
        <v>126</v>
      </c>
      <c r="D7" s="45" t="s">
        <v>173</v>
      </c>
    </row>
    <row r="8" spans="2:4" ht="45">
      <c r="B8" s="44" t="s">
        <v>174</v>
      </c>
      <c r="D8" s="45" t="s">
        <v>175</v>
      </c>
    </row>
    <row r="9" spans="2:4" ht="30">
      <c r="B9" s="44" t="s">
        <v>176</v>
      </c>
      <c r="D9" s="45" t="s">
        <v>177</v>
      </c>
    </row>
    <row r="10" spans="2:4" ht="30">
      <c r="B10" s="44" t="s">
        <v>178</v>
      </c>
      <c r="D10" s="45" t="s">
        <v>179</v>
      </c>
    </row>
    <row r="11" spans="2:4" ht="30">
      <c r="B11" s="44" t="s">
        <v>180</v>
      </c>
      <c r="D11" s="45" t="s">
        <v>69</v>
      </c>
    </row>
    <row r="12" spans="2:4">
      <c r="B12" s="44" t="s">
        <v>147</v>
      </c>
      <c r="D12" s="45" t="s">
        <v>181</v>
      </c>
    </row>
    <row r="13" spans="2:4">
      <c r="B13" s="44" t="s">
        <v>182</v>
      </c>
    </row>
    <row r="14" spans="2:4">
      <c r="B14" s="44" t="s">
        <v>183</v>
      </c>
    </row>
    <row r="15" spans="2:4">
      <c r="B15" s="44" t="s">
        <v>184</v>
      </c>
    </row>
    <row r="16" spans="2:4">
      <c r="B16" s="44" t="s">
        <v>185</v>
      </c>
    </row>
    <row r="17" spans="2:2">
      <c r="B17" s="44" t="s">
        <v>186</v>
      </c>
    </row>
    <row r="18" spans="2:2">
      <c r="B18" s="44" t="s">
        <v>187</v>
      </c>
    </row>
    <row r="19" spans="2:2">
      <c r="B19" s="44"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56</v>
      </c>
      <c r="D1" s="44" t="s">
        <v>162</v>
      </c>
      <c r="F1" s="45" t="s">
        <v>163</v>
      </c>
    </row>
    <row r="2" spans="1:6" ht="30">
      <c r="A2" t="s">
        <v>188</v>
      </c>
      <c r="D2" s="44" t="s">
        <v>164</v>
      </c>
      <c r="F2" s="45" t="s">
        <v>165</v>
      </c>
    </row>
    <row r="3" spans="1:6" ht="75">
      <c r="A3" t="s">
        <v>61</v>
      </c>
      <c r="D3" s="44" t="s">
        <v>166</v>
      </c>
      <c r="F3" s="45" t="s">
        <v>167</v>
      </c>
    </row>
    <row r="4" spans="1:6" ht="60">
      <c r="A4" t="s">
        <v>81</v>
      </c>
      <c r="D4" s="44" t="s">
        <v>168</v>
      </c>
      <c r="F4" s="45" t="s">
        <v>169</v>
      </c>
    </row>
    <row r="5" spans="1:6" ht="45">
      <c r="D5" s="44" t="s">
        <v>170</v>
      </c>
      <c r="F5" s="45" t="s">
        <v>171</v>
      </c>
    </row>
    <row r="6" spans="1:6" ht="45">
      <c r="D6" s="44" t="s">
        <v>101</v>
      </c>
      <c r="F6" s="45" t="s">
        <v>172</v>
      </c>
    </row>
    <row r="7" spans="1:6" ht="60">
      <c r="D7" s="44" t="s">
        <v>126</v>
      </c>
      <c r="F7" s="45" t="s">
        <v>173</v>
      </c>
    </row>
    <row r="8" spans="1:6" ht="75">
      <c r="D8" s="44" t="s">
        <v>174</v>
      </c>
      <c r="F8" s="45" t="s">
        <v>175</v>
      </c>
    </row>
    <row r="9" spans="1:6" ht="45">
      <c r="D9" s="44" t="s">
        <v>176</v>
      </c>
      <c r="F9" s="45" t="s">
        <v>177</v>
      </c>
    </row>
    <row r="10" spans="1:6" ht="45">
      <c r="D10" s="44" t="s">
        <v>178</v>
      </c>
      <c r="F10" s="45" t="s">
        <v>179</v>
      </c>
    </row>
    <row r="11" spans="1:6" ht="45">
      <c r="D11" s="44" t="s">
        <v>180</v>
      </c>
      <c r="F11" s="45" t="s">
        <v>69</v>
      </c>
    </row>
    <row r="12" spans="1:6">
      <c r="D12" s="44" t="s">
        <v>147</v>
      </c>
      <c r="F12" s="45" t="s">
        <v>102</v>
      </c>
    </row>
    <row r="13" spans="1:6">
      <c r="D13" s="44" t="s">
        <v>182</v>
      </c>
    </row>
    <row r="14" spans="1:6">
      <c r="D14" s="44" t="s">
        <v>183</v>
      </c>
    </row>
    <row r="15" spans="1:6">
      <c r="D15" s="44" t="s">
        <v>184</v>
      </c>
    </row>
    <row r="16" spans="1:6">
      <c r="D16" s="44" t="s">
        <v>185</v>
      </c>
    </row>
    <row r="17" spans="4:4">
      <c r="D17" s="44" t="s">
        <v>186</v>
      </c>
    </row>
    <row r="18" spans="4:4">
      <c r="D18" s="44" t="s">
        <v>187</v>
      </c>
    </row>
    <row r="19" spans="4:4">
      <c r="D19" s="44" t="s">
        <v>68</v>
      </c>
    </row>
    <row r="20" spans="4:4">
      <c r="D20" s="44"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6D99957-3C4D-4F4E-BD1D-8E2B225A81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