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5396C37D-E406-4995-A565-B1F211353B14}"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5" i="1" l="1"/>
  <c r="AR17" i="1"/>
  <c r="X17" i="1"/>
  <c r="X25" i="1"/>
  <c r="AC25" i="1"/>
  <c r="AC17" i="1"/>
  <c r="AQ18" i="1"/>
  <c r="AQ16" i="1"/>
  <c r="AQ24" i="1"/>
  <c r="AQ23" i="1"/>
  <c r="AQ22" i="1"/>
  <c r="AQ21" i="1"/>
  <c r="AQ20" i="1"/>
  <c r="AQ19" i="1"/>
  <c r="AM25" i="1"/>
  <c r="AH25" i="1"/>
  <c r="AQ15" i="1"/>
  <c r="AQ14" i="1"/>
  <c r="AQ13" i="1"/>
  <c r="AM17" i="1"/>
  <c r="AH17" i="1"/>
  <c r="AR22" i="1"/>
  <c r="AR16" i="1"/>
  <c r="AR15" i="1"/>
  <c r="AR14" i="1"/>
  <c r="AR13" i="1"/>
  <c r="AM24" i="1"/>
  <c r="AM23" i="1"/>
  <c r="AM22" i="1"/>
  <c r="AM21" i="1"/>
  <c r="AM20" i="1"/>
  <c r="AM19" i="1"/>
  <c r="AM18" i="1"/>
  <c r="AM16" i="1"/>
  <c r="AM15" i="1"/>
  <c r="AM14" i="1"/>
  <c r="AM13" i="1"/>
  <c r="AH24" i="1"/>
  <c r="AH23" i="1"/>
  <c r="AH22" i="1"/>
  <c r="AH21" i="1"/>
  <c r="AH20" i="1"/>
  <c r="AH19" i="1"/>
  <c r="AH18" i="1"/>
  <c r="AH16" i="1"/>
  <c r="AH15" i="1"/>
  <c r="AH14" i="1"/>
  <c r="AH13" i="1"/>
  <c r="AC24" i="1"/>
  <c r="AC23" i="1"/>
  <c r="AC22" i="1"/>
  <c r="AC21" i="1"/>
  <c r="AC20" i="1"/>
  <c r="AC19" i="1"/>
  <c r="AC18" i="1"/>
  <c r="AC16" i="1"/>
  <c r="AC15" i="1"/>
  <c r="AC14" i="1"/>
  <c r="AC13" i="1"/>
  <c r="X24" i="1"/>
  <c r="X23" i="1"/>
  <c r="X22" i="1"/>
  <c r="X21" i="1"/>
  <c r="X20" i="1"/>
  <c r="X19" i="1"/>
  <c r="X18" i="1"/>
  <c r="X16" i="1"/>
  <c r="X15" i="1"/>
  <c r="X14" i="1"/>
  <c r="X13" i="1"/>
  <c r="AA24" i="1"/>
  <c r="AA23" i="1"/>
  <c r="AR18" i="1"/>
  <c r="AR24" i="1"/>
  <c r="AR23" i="1"/>
  <c r="AR21" i="1"/>
  <c r="AR20" i="1"/>
  <c r="AR19" i="1"/>
  <c r="AP24" i="1"/>
  <c r="AP23" i="1"/>
  <c r="AK24" i="1"/>
  <c r="AK23" i="1"/>
  <c r="AF24" i="1"/>
  <c r="AF23" i="1"/>
  <c r="V24" i="1"/>
  <c r="V23" i="1"/>
  <c r="AP22" i="1"/>
  <c r="AK22" i="1"/>
  <c r="AF22" i="1"/>
  <c r="AA22" i="1"/>
  <c r="V22" i="1"/>
  <c r="AP21" i="1"/>
  <c r="AK21" i="1"/>
  <c r="AF21" i="1"/>
  <c r="AA21" i="1"/>
  <c r="V21" i="1"/>
  <c r="AP20" i="1"/>
  <c r="AK20" i="1"/>
  <c r="AF20" i="1"/>
  <c r="AA20" i="1"/>
  <c r="V20" i="1"/>
  <c r="AP19" i="1"/>
  <c r="AR26" i="1" s="1"/>
  <c r="AK19" i="1"/>
  <c r="AF19" i="1"/>
  <c r="AA19" i="1"/>
  <c r="V19" i="1"/>
  <c r="AP18" i="1"/>
  <c r="AK18" i="1"/>
  <c r="AF18" i="1"/>
  <c r="AA18" i="1"/>
  <c r="V18" i="1"/>
  <c r="AO40" i="4" l="1"/>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3" i="1"/>
  <c r="AK13" i="1"/>
  <c r="AP16" i="1"/>
  <c r="AP15" i="1"/>
  <c r="AP14" i="1"/>
  <c r="AK16" i="1"/>
  <c r="AK15" i="1"/>
  <c r="AK14" i="1"/>
  <c r="AF16" i="1"/>
  <c r="AF15" i="1"/>
  <c r="AF14" i="1"/>
  <c r="AF13" i="1"/>
  <c r="AA16" i="1"/>
  <c r="AA15" i="1"/>
  <c r="AA14" i="1"/>
  <c r="AA13" i="1"/>
  <c r="V16" i="1"/>
  <c r="V15" i="1"/>
  <c r="V14" i="1"/>
  <c r="V13" i="1"/>
  <c r="AM26" i="1" l="1"/>
  <c r="AH26" i="1"/>
  <c r="AC26" i="1"/>
  <c r="X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D17" authorId="0" shapeId="0" xr:uid="{CD94BD62-55DA-4C1E-96B6-1A5F6A4412D7}">
      <text>
        <r>
          <rPr>
            <b/>
            <sz val="9"/>
            <color indexed="81"/>
            <rFont val="Tahoma"/>
            <family val="2"/>
          </rPr>
          <t>Promedio obtenido para el periodo x 80%</t>
        </r>
      </text>
    </comment>
    <comment ref="D25" authorId="0" shapeId="0" xr:uid="{9871DD7B-59A9-4D33-830E-91A8A028A8A2}">
      <text>
        <r>
          <rPr>
            <b/>
            <sz val="9"/>
            <color indexed="81"/>
            <rFont val="Tahoma"/>
            <family val="2"/>
          </rPr>
          <t>Promedio obtenido en las metas transversales para el periodo x 20%</t>
        </r>
      </text>
    </comment>
    <comment ref="D26"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<sst xmlns="http://schemas.openxmlformats.org/spreadsheetml/2006/main" count="432" uniqueCount="204">
  <si>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</si>
  <si>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</si>
  <si>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</si>
  <si>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</si>
  <si>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</si>
  <si>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</si>
  <si>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</si>
  <si>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</si>
  <si>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</si>
  <si>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</si>
  <si>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</si>
  <si>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</si>
  <si>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</si>
  <si>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</si>
  <si>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</si>
  <si>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</si>
  <si>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</si>
  <si>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</si>
  <si>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</si>
  <si>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</si>
  <si>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</si>
  <si>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</si>
  <si>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</si>
  <si>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</si>
  <si>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</si>
  <si>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</si>
  <si>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</si>
  <si>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</si>
  <si>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</si>
  <si>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</si>
  <si>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</si>
  <si>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</si>
  <si>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</si>
  <si>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</si>
  <si>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</si>
  <si>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</si>
  <si>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</si>
  <si>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</si>
  <si>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</si>
  <si>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</si>
  <si>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GESTIÓN DEL PATRIMONIO DOCUMENTAL</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</si>
  <si>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21 de enero de 2025</t>
    </r>
    <r>
      <rPr>
        <b/>
        <sz val="11"/>
        <color theme="1"/>
        <rFont val="Calibri Light"/>
        <family val="2"/>
        <scheme val="major"/>
      </rPr>
      <t xml:space="preserve"> </t>
    </r>
    <r>
      <rPr>
        <sz val="11"/>
        <color theme="1"/>
        <rFont val="Calibri Light"/>
        <family val="2"/>
        <scheme val="major"/>
      </rPr>
      <t xml:space="preserve">
</t>
    </r>
    <r>
      <rPr>
        <b/>
        <sz val="11"/>
        <color theme="1"/>
        <rFont val="Calibri Light"/>
        <family val="2"/>
        <scheme val="major"/>
      </rPr>
      <t xml:space="preserve">Caso HOLA: </t>
    </r>
    <r>
      <rPr>
        <sz val="11"/>
        <color theme="1"/>
        <rFont val="Calibri Light"/>
        <family val="2"/>
        <scheme val="major"/>
      </rPr>
      <t>113317</t>
    </r>
  </si>
  <si>
    <t>VIGENCIA DE LA PLANEACIÓN 2025</t>
  </si>
  <si>
    <t>Dirección Administrativa</t>
  </si>
  <si>
    <t>CONTROL DE CAMBIOS</t>
  </si>
  <si>
    <t>VERSIÓN</t>
  </si>
  <si>
    <t>28 de enero de 2025</t>
  </si>
  <si>
    <t>Publicación del plan de gestión aprobado. Caso HOLA: 116102</t>
  </si>
  <si>
    <t>16 de abril de 2025</t>
  </si>
  <si>
    <t>Para el primer trimestre de la vigencia 2025, el Plan de Gestión del proceso Gestion del Patrimonio Documental  alcanzó un nivel de desempeño del 93,33% y 26,33% acumulado para la vigencia.</t>
  </si>
  <si>
    <t>16 de julio de 2025</t>
  </si>
  <si>
    <t>Para el II trimestre de la vigencia 2025, el Plan de Gestión del proceso Gestion del Patrimonio Documental  alcanzó un nivel de desempeño del 95,00% y 51,25%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</si>
  <si>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</si>
  <si>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</si>
  <si>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</si>
  <si>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</si>
  <si>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</si>
  <si>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</si>
  <si>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</si>
  <si>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</si>
  <si>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Realizar diez (10) jornadas de capacitación dirigidas a los venticuatro (24) referentes documentales del nivel central, sobre los lineamientos archivísticos estipulados desde el Proceso de Gestión del Patrimonio Documental, como parte del Programa de Gestión Documental de la Entidad.</t>
  </si>
  <si>
    <t>Gestión</t>
  </si>
  <si>
    <t>Jornadas de capacitación en gestión documental</t>
  </si>
  <si>
    <t>Número de jornadas de capacitación en gestión documental realizadas</t>
  </si>
  <si>
    <t>8
(2024)</t>
  </si>
  <si>
    <t>Suma</t>
  </si>
  <si>
    <t>Eficacia</t>
  </si>
  <si>
    <t>Política 16. Gestión Documental</t>
  </si>
  <si>
    <t>8179- Fortalecimiento de la gestión administrativa y operativa de la Secretaria Distrital de Gobierno Bogotá D.C.</t>
  </si>
  <si>
    <t>Citación, acta de capacitación, listado de asistencia, enlace, presentación PPT y Encuesta de satisfacción</t>
  </si>
  <si>
    <t>Teams / citación y listados de asistencia</t>
  </si>
  <si>
    <t>Dirección Administrativa - Grupo de Gestión del Patrimonio Documental (GPD).</t>
  </si>
  <si>
    <t>Se realizaron 2 capacitaciones en transferencias primarias documentales a los 24 referentes del Nivel Central de la Entidad.</t>
  </si>
  <si>
    <t xml:space="preserve">Citaciones, actas de capacitación, listados de asistencia y presentaciones PPT. </t>
  </si>
  <si>
    <t>Durante el segundo trimestre, se efectuaron tres (3) jornadas de capacitación dirigidas a los Referentes Documentales de las dependencias de Nivel Central impartidas en los meses de abril, mayo y junio del 2025.</t>
  </si>
  <si>
    <t>•Citación
•Acta de capacitación
•Listado de asistencia
•Presentación PPT
•Encuesta de satisfacción</t>
  </si>
  <si>
    <t>Se alcanzó un avance de 50,00% sobre el programado de la vigencia.</t>
  </si>
  <si>
    <t>Realizar diez (10) jornadas de capacitación dirigidas a los veinte (20) referentes documentales de las Alcaldías Locales,  sobre los lineamientos archivísticos estipulados desde el Proceso de Gestión del Patrimonio Documental, como parte del Programa de Gestión Documental de la Entidad.</t>
  </si>
  <si>
    <t>Citación, acta de capacitación, listado de asistencia, presentación PPTy Encuenta de satisfacción</t>
  </si>
  <si>
    <t>Se realizaron 2 capacitaciones en transferencias primarias documentales a los 20 referentes de las Alcaldías Locales de la Entidad.</t>
  </si>
  <si>
    <t>Durante el segundo trimestre, se efectuaron tres (3) jornadas de capacitación dirigidas a los Referentes Documentales de las Alcaldías locales impartidas en los meses de abril, mayo y junio del 2025.</t>
  </si>
  <si>
    <r>
      <t xml:space="preserve">Realizar el 100% de las mesas de trabajo solicitadas </t>
    </r>
    <r>
      <rPr>
        <sz val="11"/>
        <rFont val="Calibri Light"/>
        <family val="2"/>
        <scheme val="major"/>
      </rPr>
      <t>a demanda por las dependencias internas o  entidades externas, con el fin de abordar temas relacionados con la gestión documental.</t>
    </r>
  </si>
  <si>
    <t>Porcentaje de mesas de trabajo en gestión documental realizadas</t>
  </si>
  <si>
    <t>(Número de mesas de trabajo en gestión documental realizadas/ Número de mesas de trabajo en gestión documental solicitadas) * 100</t>
  </si>
  <si>
    <t>100%
 (2024)</t>
  </si>
  <si>
    <t>Constante</t>
  </si>
  <si>
    <t>Citación, liatados de asistencia y acta de reunión.</t>
  </si>
  <si>
    <t xml:space="preserve">No hubo solicitudes de mesas de trabajo  a demanda de ninguna de las áreas de la SDG, por tanto, el cumplimiento de la meta se valua sobre el 100% </t>
  </si>
  <si>
    <t>N/A</t>
  </si>
  <si>
    <t xml:space="preserve">Durante el segundo trimestre se realizaron tres (3) mesas de trabajo dirigidas a las Alcaldías Locales  </t>
  </si>
  <si>
    <t>•Citación
•Lista de asistencia
•Acta de reunión.</t>
  </si>
  <si>
    <t>Realizar el 100% de las  asistencias técnicas solicitadas a demanda por cada una de las dependencias de la Secretaría Distrital de Gobierno  (SDG), relacionadas con la gestión documental de la Entidad.</t>
  </si>
  <si>
    <t>Porcentaje de asistencias técnicas en gestión documental realizadas</t>
  </si>
  <si>
    <t>(Número de asistencias técnicas en gestión documental realizadas / Número de asistencias técnicas en gestión documental solicitadas) * 100</t>
  </si>
  <si>
    <t xml:space="preserve">Se atendieron las 11 asistencias técnicas solicitadas por demanda durante el I trimestre del año, ayudando a resolver inquietudes y particularidades en materia de gestión documental en las áreas de la Entidad. </t>
  </si>
  <si>
    <t>Citaciones, listados de asistencia y actas de reunión.</t>
  </si>
  <si>
    <t>Durante el segundo trimestre, se brindaron dieciocho (18) asistencias técnicas los Referentes Documentales de las dependencias de Alcaldías Locales y de Nivel Central, con el fin de fortalecer los procesos de la gestión documental de la SDG.</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</si>
  <si>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</si>
  <si>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</si>
  <si>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</si>
  <si>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</si>
  <si>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</si>
  <si>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</si>
  <si>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</si>
  <si>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</si>
  <si>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</si>
  <si>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</si>
  <si>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</si>
  <si>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</si>
  <si>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</si>
  <si>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</si>
  <si>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Administrativa: Calificación del 47%
Reporte consumo de papel: Sin reporte de información durante el 2025
Impresiones: Presenta un incremento en las impresiones del 29,7 % en comparación con el periodo enero-mayo 2024.
Participación en actividades: 
Circular 26 : de 83 personas de la dependencia participaron 2 personas.
Economía circular:de 83 personas de la dependencia participaron 0 personas.
Semana ambiental: de 83 personas de la dependencia  participaron 2 personas
Campaña puesto a puesto: reciben puntuación máxima por su participación 
Adopta tu punto ecológico: En las inspecciones efectuados el 06 de mayo y 13 de junio se identificó mezcla en dos de tres contenedores.
Socialización Sistema de Gestión Ambiental: de 83 personas de la dependencia participaron 22 personas, representan el 26% de participación.
Indicadores de agua y energía: De acuerdo con reporte con corte a 30 de mayo de 2025 presentado en Comité Institucional de Gestión y Desempeño se van cumpliendo las meta de consumo de agua 1m3 y energía 38 kw/h</t>
  </si>
  <si>
    <t>Reporte realizado por OAP - Gestión Ambiental el día 07-07-2025 a traves de correo electrónico.</t>
  </si>
  <si>
    <t>Se alcanzó un avance de 37,50%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</si>
  <si>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</si>
  <si>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</si>
  <si>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</si>
  <si>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</si>
  <si>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</si>
  <si>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</si>
  <si>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</si>
  <si>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</si>
  <si>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</si>
  <si>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</si>
  <si>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Meta no cumplida </t>
  </si>
  <si>
    <t xml:space="preserve">Reporte de seguimiento de actualizacion docuemntal - Listado maestro de  documentos </t>
  </si>
  <si>
    <t>No se cumplió con la programación trimestral.</t>
  </si>
  <si>
    <t>Reporte realizado por OAP - Gestión por Procesos el día 03-07-2025 a traves de correo electrónico.</t>
  </si>
  <si>
    <t>Se alcanzó un avance de 0,00%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</si>
  <si>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</si>
  <si>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</si>
  <si>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</si>
  <si>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</si>
  <si>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</si>
  <si>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</si>
  <si>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Se realizó jornada de entrenamiento sobre el Sistema de Gestión y/o los procesos, dirigidas al personal de planta y contratistas para el fortalecimiento del Modelo Integrado de Planeación y Gestión. Corresponde a la Dirección Administrativa.</t>
  </si>
  <si>
    <t>Lista de asistencia.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</si>
  <si>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</si>
  <si>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</si>
  <si>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</si>
  <si>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</si>
  <si>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</si>
  <si>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</si>
  <si>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</si>
  <si>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</si>
  <si>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</si>
  <si>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No aparece reporte para Gestion documental se toma como referencia el valor de la Direccion administraitva </t>
  </si>
  <si>
    <t>segun radicado de la Oficina de atencino al ciudadano radicado No Radicado No. 20254600138593
Fecha: 07-04-2025_x000D_</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</si>
  <si>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</si>
  <si>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</si>
  <si>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</si>
  <si>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</si>
  <si>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</si>
  <si>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</si>
  <si>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</si>
  <si>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</si>
  <si>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6 de 6 solicitudes registradas para el periodo.</t>
  </si>
  <si>
    <t>Reporte realizado por la SGI-SAC el día 08-07-2025 a traves de memorando 20254600258433.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</si>
  <si>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</si>
  <si>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</si>
  <si>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</si>
  <si>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</si>
  <si>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</si>
  <si>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</si>
  <si>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</si>
  <si>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Tecnologías e Información</t>
  </si>
  <si>
    <t xml:space="preserve">Entregaron la matriz de 
activos y tiene el visto 
bueno del jefe.
</t>
  </si>
  <si>
    <t>Reporte realizado por la DTI 02-07-2025 a traves 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</si>
  <si>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</si>
  <si>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</si>
  <si>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</si>
  <si>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</si>
  <si>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</si>
  <si>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</si>
  <si>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0,00% sobre el programado de la vigencia.
Meta no programada para 2025-I ni 2025-II</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</si>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</sst>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4472C4"/>
      <name val="Calibri Light"/>
      <family val="2"/>
    </font>
    <font>
      <b/>
      <u/>
      <sz val="11"/>
      <color theme="1"/>
      <name val="Calibri Light"/>
      <family val="2"/>
      <scheme val="major"/>
    </font>
    <font>
      <sz val="11"/>
      <color rgb="FF000000"/>
      <name val="Calibri Light"/>
      <family val="2"/>
    </font>
    <font>
      <sz val="11"/>
      <color rgb="FF0070C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0" fontId="1" fillId="0" borderId="1" xfId="0" applyFont="1" applyBorder="1" applyAlignment="1">
      <alignment horizontal="left" vertical="center" wrapText="1"/>
    </xf>
    <xf numFmtId="9" fontId="3" fillId="9" borderId="1" xfId="1" applyFont="1" applyFill="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6" fillId="3" borderId="1" xfId="0" applyFont="1" applyFill="1" applyBorder="1" applyAlignment="1">
      <alignment horizont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5" fillId="9" borderId="1" xfId="0" applyFont="1" applyFill="1" applyBorder="1" applyAlignment="1">
      <alignment horizontal="center" vertical="center" wrapText="1"/>
    </xf>
    <xf numFmtId="164" fontId="5" fillId="9" borderId="1" xfId="1" applyNumberFormat="1" applyFont="1" applyFill="1" applyBorder="1" applyAlignment="1">
      <alignment horizontal="center"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64" fontId="5"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7" fillId="0" borderId="1" xfId="0" applyFont="1" applyBorder="1" applyAlignment="1">
      <alignment vertical="center" wrapText="1"/>
    </xf>
    <xf numFmtId="9" fontId="1" fillId="0" borderId="1" xfId="1" applyFont="1" applyBorder="1" applyAlignment="1">
      <alignment horizontal="right" vertical="center" wrapText="1"/>
    </xf>
    <xf numFmtId="9"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5" fontId="5" fillId="0" borderId="1" xfId="0" applyNumberFormat="1" applyFont="1" applyBorder="1" applyAlignment="1">
      <alignment horizontal="right" vertical="center" wrapText="1"/>
    </xf>
    <xf numFmtId="1" fontId="5" fillId="0" borderId="1" xfId="1"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290327</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94" t="s">
        <v>0</v>
      </c>
      <c r="B1" s="95"/>
      <c r="C1" s="95"/>
      <c r="D1" s="95"/>
      <c r="E1" s="95"/>
      <c r="F1" s="95"/>
      <c r="G1" s="95"/>
      <c r="H1" s="95"/>
      <c r="I1" s="95"/>
      <c r="J1" s="95"/>
      <c r="K1" s="95"/>
      <c r="L1" s="95"/>
      <c r="M1" s="96" t="s">
        <v>1</v>
      </c>
      <c r="N1" s="96"/>
      <c r="O1" s="96"/>
      <c r="P1" s="96"/>
      <c r="Q1" s="96"/>
    </row>
    <row r="2" spans="1:44" s="43" customFormat="1" ht="23.45" customHeight="1">
      <c r="A2" s="97" t="s">
        <v>2</v>
      </c>
      <c r="B2" s="98"/>
      <c r="C2" s="98"/>
      <c r="D2" s="98"/>
      <c r="E2" s="98"/>
      <c r="F2" s="98"/>
      <c r="G2" s="98"/>
      <c r="H2" s="98"/>
      <c r="I2" s="98"/>
      <c r="J2" s="98"/>
      <c r="K2" s="98"/>
      <c r="L2" s="98"/>
      <c r="M2" s="42"/>
      <c r="N2" s="42"/>
      <c r="O2" s="42"/>
      <c r="P2" s="42"/>
      <c r="Q2" s="42"/>
    </row>
    <row r="3" spans="1:44" s="41" customFormat="1"/>
    <row r="4" spans="1:44" s="41" customFormat="1" ht="29.1" customHeight="1">
      <c r="A4" s="99" t="s">
        <v>3</v>
      </c>
      <c r="B4" s="99"/>
      <c r="C4" s="99"/>
      <c r="D4" s="99"/>
      <c r="E4" s="47"/>
      <c r="F4" s="47"/>
      <c r="G4" s="47"/>
      <c r="H4" s="100"/>
      <c r="I4" s="100"/>
      <c r="J4" s="100"/>
      <c r="K4" s="100"/>
      <c r="L4" s="101"/>
    </row>
    <row r="5" spans="1:44" s="41" customFormat="1" ht="15" customHeight="1">
      <c r="A5" s="99"/>
      <c r="B5" s="99"/>
      <c r="C5" s="99"/>
      <c r="D5" s="99"/>
      <c r="E5" s="2"/>
      <c r="F5" s="2"/>
      <c r="G5" s="2"/>
      <c r="H5" s="2" t="s">
        <v>4</v>
      </c>
      <c r="I5" s="102" t="s">
        <v>5</v>
      </c>
      <c r="J5" s="100"/>
      <c r="K5" s="100"/>
      <c r="L5" s="101"/>
    </row>
    <row r="6" spans="1:44" s="41" customFormat="1">
      <c r="A6" s="99"/>
      <c r="B6" s="99"/>
      <c r="C6" s="99"/>
      <c r="D6" s="99"/>
      <c r="E6" s="2"/>
      <c r="F6" s="2"/>
      <c r="G6" s="2"/>
      <c r="H6" s="44"/>
      <c r="I6" s="103" t="s">
        <v>6</v>
      </c>
      <c r="J6" s="103"/>
      <c r="K6" s="103"/>
      <c r="L6" s="103"/>
    </row>
    <row r="7" spans="1:44" s="41" customFormat="1">
      <c r="A7" s="99"/>
      <c r="B7" s="99"/>
      <c r="C7" s="99"/>
      <c r="D7" s="99"/>
      <c r="E7" s="2"/>
      <c r="F7" s="2"/>
      <c r="G7" s="2"/>
      <c r="H7" s="44"/>
      <c r="I7" s="103"/>
      <c r="J7" s="103"/>
      <c r="K7" s="103"/>
      <c r="L7" s="103"/>
    </row>
    <row r="8" spans="1:44" s="41" customFormat="1">
      <c r="A8" s="99"/>
      <c r="B8" s="99"/>
      <c r="C8" s="99"/>
      <c r="D8" s="99"/>
      <c r="E8" s="2"/>
      <c r="F8" s="2"/>
      <c r="G8" s="2"/>
      <c r="H8" s="44"/>
      <c r="I8" s="103"/>
      <c r="J8" s="103"/>
      <c r="K8" s="103"/>
      <c r="L8" s="103"/>
    </row>
    <row r="9" spans="1:44" s="41" customFormat="1"/>
    <row r="10" spans="1:44" ht="14.45" customHeight="1">
      <c r="A10" s="99" t="s">
        <v>7</v>
      </c>
      <c r="B10" s="99"/>
      <c r="C10" s="108" t="s">
        <v>8</v>
      </c>
      <c r="D10" s="109"/>
      <c r="E10" s="109"/>
      <c r="F10" s="109"/>
      <c r="G10" s="110"/>
      <c r="H10" s="104" t="s">
        <v>9</v>
      </c>
      <c r="I10" s="104"/>
      <c r="J10" s="104"/>
      <c r="K10" s="104"/>
      <c r="L10" s="104"/>
      <c r="M10" s="104"/>
      <c r="N10" s="104"/>
      <c r="O10" s="104"/>
      <c r="P10" s="104"/>
      <c r="Q10" s="104"/>
      <c r="R10" s="104"/>
      <c r="S10" s="105" t="s">
        <v>10</v>
      </c>
      <c r="T10" s="105" t="s">
        <v>11</v>
      </c>
      <c r="U10" s="114" t="s">
        <v>12</v>
      </c>
      <c r="V10" s="115"/>
      <c r="W10" s="115"/>
      <c r="X10" s="115"/>
      <c r="Y10" s="116"/>
      <c r="Z10" s="120" t="s">
        <v>13</v>
      </c>
      <c r="AA10" s="121"/>
      <c r="AB10" s="121"/>
      <c r="AC10" s="121"/>
      <c r="AD10" s="122"/>
      <c r="AE10" s="126" t="s">
        <v>14</v>
      </c>
      <c r="AF10" s="127"/>
      <c r="AG10" s="127"/>
      <c r="AH10" s="127"/>
      <c r="AI10" s="128"/>
      <c r="AJ10" s="132" t="s">
        <v>15</v>
      </c>
      <c r="AK10" s="133"/>
      <c r="AL10" s="133"/>
      <c r="AM10" s="133"/>
      <c r="AN10" s="134"/>
      <c r="AO10" s="138" t="s">
        <v>16</v>
      </c>
      <c r="AP10" s="139"/>
      <c r="AQ10" s="139"/>
      <c r="AR10" s="140"/>
    </row>
    <row r="11" spans="1:44" ht="14.45" customHeight="1">
      <c r="A11" s="99"/>
      <c r="B11" s="99"/>
      <c r="C11" s="111"/>
      <c r="D11" s="112"/>
      <c r="E11" s="112"/>
      <c r="F11" s="112"/>
      <c r="G11" s="113"/>
      <c r="H11" s="104"/>
      <c r="I11" s="104"/>
      <c r="J11" s="104"/>
      <c r="K11" s="104"/>
      <c r="L11" s="104"/>
      <c r="M11" s="104"/>
      <c r="N11" s="104"/>
      <c r="O11" s="104"/>
      <c r="P11" s="104"/>
      <c r="Q11" s="104"/>
      <c r="R11" s="104"/>
      <c r="S11" s="106"/>
      <c r="T11" s="106"/>
      <c r="U11" s="117"/>
      <c r="V11" s="118"/>
      <c r="W11" s="118"/>
      <c r="X11" s="118"/>
      <c r="Y11" s="119"/>
      <c r="Z11" s="123"/>
      <c r="AA11" s="124"/>
      <c r="AB11" s="124"/>
      <c r="AC11" s="124"/>
      <c r="AD11" s="125"/>
      <c r="AE11" s="129"/>
      <c r="AF11" s="130"/>
      <c r="AG11" s="130"/>
      <c r="AH11" s="130"/>
      <c r="AI11" s="131"/>
      <c r="AJ11" s="135"/>
      <c r="AK11" s="136"/>
      <c r="AL11" s="136"/>
      <c r="AM11" s="136"/>
      <c r="AN11" s="137"/>
      <c r="AO11" s="141"/>
      <c r="AP11" s="142"/>
      <c r="AQ11" s="142"/>
      <c r="AR11" s="143"/>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07"/>
      <c r="T12" s="107"/>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6"/>
  <sheetViews>
    <sheetView tabSelected="1" topLeftCell="E2" zoomScaleNormal="100" workbookViewId="0">
      <selection activeCell="G9" sqref="G9"/>
    </sheetView>
  </sheetViews>
  <sheetFormatPr defaultColWidth="10.85546875" defaultRowHeight="15"/>
  <cols>
    <col min="1" max="1" width="4.140625" style="1" customWidth="1"/>
    <col min="2" max="2" width="25.5703125" style="1" customWidth="1"/>
    <col min="3" max="3" width="12.7109375" style="1" customWidth="1"/>
    <col min="4" max="4" width="46.42578125" style="1" customWidth="1"/>
    <col min="5" max="5" width="10.85546875" style="1" customWidth="1"/>
    <col min="6" max="6" width="24.42578125" style="1" customWidth="1"/>
    <col min="7" max="7" width="28" style="1" customWidth="1"/>
    <col min="8" max="8" width="10" style="1" customWidth="1"/>
    <col min="9" max="9" width="18.42578125" style="1" customWidth="1"/>
    <col min="10" max="10" width="15.85546875" style="71" customWidth="1"/>
    <col min="11" max="14" width="7.28515625" style="1" customWidth="1"/>
    <col min="15" max="15" width="22.5703125" style="1" customWidth="1"/>
    <col min="16" max="16" width="17.85546875" style="71" customWidth="1"/>
    <col min="17" max="17" width="24.42578125" style="1" customWidth="1"/>
    <col min="18" max="18" width="24.14062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46" width="27.28515625" style="1" customWidth="1"/>
    <col min="47" max="16384" width="10.85546875" style="1"/>
  </cols>
  <sheetData>
    <row r="1" spans="1:45" s="41" customFormat="1" ht="70.5" customHeight="1">
      <c r="A1" s="94" t="s">
        <v>40</v>
      </c>
      <c r="B1" s="95"/>
      <c r="C1" s="95"/>
      <c r="D1" s="95"/>
      <c r="E1" s="95"/>
      <c r="F1" s="95"/>
      <c r="G1" s="95"/>
      <c r="H1" s="95"/>
      <c r="I1" s="95"/>
      <c r="J1" s="95"/>
      <c r="K1" s="96" t="s">
        <v>41</v>
      </c>
      <c r="L1" s="96"/>
      <c r="M1" s="96"/>
      <c r="N1" s="96"/>
      <c r="O1" s="96"/>
      <c r="P1" s="66"/>
    </row>
    <row r="2" spans="1:45" s="43" customFormat="1" ht="23.45" customHeight="1">
      <c r="A2" s="97" t="s">
        <v>42</v>
      </c>
      <c r="B2" s="98"/>
      <c r="C2" s="98"/>
      <c r="D2" s="98"/>
      <c r="E2" s="98"/>
      <c r="F2" s="98"/>
      <c r="G2" s="98"/>
      <c r="H2" s="98"/>
      <c r="I2" s="98"/>
      <c r="J2" s="98"/>
      <c r="K2" s="42"/>
      <c r="L2" s="42"/>
      <c r="M2" s="42"/>
      <c r="N2" s="42"/>
      <c r="O2" s="42"/>
      <c r="P2" s="67"/>
    </row>
    <row r="3" spans="1:45" s="41" customFormat="1">
      <c r="J3" s="66"/>
      <c r="P3" s="66"/>
    </row>
    <row r="4" spans="1:45" s="41" customFormat="1" ht="29.1" customHeight="1">
      <c r="A4" s="99" t="s">
        <v>3</v>
      </c>
      <c r="B4" s="99"/>
      <c r="C4" s="99"/>
      <c r="D4" s="144" t="s">
        <v>43</v>
      </c>
      <c r="E4" s="102" t="s">
        <v>44</v>
      </c>
      <c r="F4" s="100"/>
      <c r="G4" s="100"/>
      <c r="H4" s="100"/>
      <c r="I4" s="100"/>
      <c r="J4" s="101"/>
      <c r="P4" s="66"/>
    </row>
    <row r="5" spans="1:45" s="41" customFormat="1" ht="15" customHeight="1">
      <c r="A5" s="99"/>
      <c r="B5" s="99"/>
      <c r="C5" s="99"/>
      <c r="D5" s="144"/>
      <c r="E5" s="2" t="s">
        <v>45</v>
      </c>
      <c r="F5" s="2" t="s">
        <v>4</v>
      </c>
      <c r="G5" s="102" t="s">
        <v>5</v>
      </c>
      <c r="H5" s="100"/>
      <c r="I5" s="100"/>
      <c r="J5" s="101"/>
      <c r="P5" s="66"/>
    </row>
    <row r="6" spans="1:45" s="41" customFormat="1" ht="16.5">
      <c r="A6" s="99"/>
      <c r="B6" s="99"/>
      <c r="C6" s="99"/>
      <c r="D6" s="144"/>
      <c r="E6" s="44">
        <v>1</v>
      </c>
      <c r="F6" s="44" t="s">
        <v>46</v>
      </c>
      <c r="G6" s="103" t="s">
        <v>47</v>
      </c>
      <c r="H6" s="103"/>
      <c r="I6" s="103"/>
      <c r="J6" s="103"/>
      <c r="P6" s="66"/>
    </row>
    <row r="7" spans="1:45" s="41" customFormat="1" ht="50.25" customHeight="1">
      <c r="A7" s="99"/>
      <c r="B7" s="99"/>
      <c r="C7" s="99"/>
      <c r="D7" s="144"/>
      <c r="E7" s="44">
        <v>2</v>
      </c>
      <c r="F7" s="44" t="s">
        <v>48</v>
      </c>
      <c r="G7" s="103" t="s">
        <v>49</v>
      </c>
      <c r="H7" s="103"/>
      <c r="I7" s="103"/>
      <c r="J7" s="103"/>
      <c r="P7" s="66"/>
    </row>
    <row r="8" spans="1:45" s="41" customFormat="1" ht="48.75" customHeight="1">
      <c r="A8" s="99"/>
      <c r="B8" s="99"/>
      <c r="C8" s="99"/>
      <c r="D8" s="144"/>
      <c r="E8" s="44">
        <v>3</v>
      </c>
      <c r="F8" s="44" t="s">
        <v>50</v>
      </c>
      <c r="G8" s="145" t="s">
        <v>51</v>
      </c>
      <c r="H8" s="145"/>
      <c r="I8" s="145"/>
      <c r="J8" s="145"/>
      <c r="P8" s="66"/>
    </row>
    <row r="9" spans="1:45" s="41" customFormat="1">
      <c r="J9" s="66"/>
      <c r="P9" s="66"/>
    </row>
    <row r="10" spans="1:45" ht="14.45" customHeight="1">
      <c r="A10" s="99" t="s">
        <v>7</v>
      </c>
      <c r="B10" s="99"/>
      <c r="C10" s="99" t="s">
        <v>52</v>
      </c>
      <c r="D10" s="99"/>
      <c r="E10" s="99"/>
      <c r="F10" s="104" t="s">
        <v>9</v>
      </c>
      <c r="G10" s="104"/>
      <c r="H10" s="104"/>
      <c r="I10" s="104"/>
      <c r="J10" s="104"/>
      <c r="K10" s="104"/>
      <c r="L10" s="104"/>
      <c r="M10" s="104"/>
      <c r="N10" s="104"/>
      <c r="O10" s="104"/>
      <c r="P10" s="104"/>
      <c r="Q10" s="105" t="s">
        <v>10</v>
      </c>
      <c r="R10" s="105" t="s">
        <v>11</v>
      </c>
      <c r="S10" s="99" t="s">
        <v>53</v>
      </c>
      <c r="T10" s="99"/>
      <c r="U10" s="99"/>
      <c r="V10" s="114" t="s">
        <v>12</v>
      </c>
      <c r="W10" s="115"/>
      <c r="X10" s="115"/>
      <c r="Y10" s="115"/>
      <c r="Z10" s="116"/>
      <c r="AA10" s="120" t="s">
        <v>13</v>
      </c>
      <c r="AB10" s="121"/>
      <c r="AC10" s="121"/>
      <c r="AD10" s="121"/>
      <c r="AE10" s="122"/>
      <c r="AF10" s="126" t="s">
        <v>14</v>
      </c>
      <c r="AG10" s="127"/>
      <c r="AH10" s="127"/>
      <c r="AI10" s="127"/>
      <c r="AJ10" s="128"/>
      <c r="AK10" s="132" t="s">
        <v>15</v>
      </c>
      <c r="AL10" s="133"/>
      <c r="AM10" s="133"/>
      <c r="AN10" s="133"/>
      <c r="AO10" s="134"/>
      <c r="AP10" s="138" t="s">
        <v>16</v>
      </c>
      <c r="AQ10" s="139"/>
      <c r="AR10" s="139"/>
      <c r="AS10" s="140"/>
    </row>
    <row r="11" spans="1:45" ht="14.45" customHeight="1">
      <c r="A11" s="99"/>
      <c r="B11" s="99"/>
      <c r="C11" s="99"/>
      <c r="D11" s="99"/>
      <c r="E11" s="99"/>
      <c r="F11" s="104"/>
      <c r="G11" s="104"/>
      <c r="H11" s="104"/>
      <c r="I11" s="104"/>
      <c r="J11" s="104"/>
      <c r="K11" s="104"/>
      <c r="L11" s="104"/>
      <c r="M11" s="104"/>
      <c r="N11" s="104"/>
      <c r="O11" s="104"/>
      <c r="P11" s="104"/>
      <c r="Q11" s="106"/>
      <c r="R11" s="106"/>
      <c r="S11" s="99"/>
      <c r="T11" s="99"/>
      <c r="U11" s="99"/>
      <c r="V11" s="117"/>
      <c r="W11" s="118"/>
      <c r="X11" s="118"/>
      <c r="Y11" s="118"/>
      <c r="Z11" s="119"/>
      <c r="AA11" s="123"/>
      <c r="AB11" s="124"/>
      <c r="AC11" s="124"/>
      <c r="AD11" s="124"/>
      <c r="AE11" s="125"/>
      <c r="AF11" s="129"/>
      <c r="AG11" s="130"/>
      <c r="AH11" s="130"/>
      <c r="AI11" s="130"/>
      <c r="AJ11" s="131"/>
      <c r="AK11" s="135"/>
      <c r="AL11" s="136"/>
      <c r="AM11" s="136"/>
      <c r="AN11" s="136"/>
      <c r="AO11" s="137"/>
      <c r="AP11" s="141"/>
      <c r="AQ11" s="142"/>
      <c r="AR11" s="142"/>
      <c r="AS11" s="143"/>
    </row>
    <row r="12" spans="1:45" ht="45">
      <c r="A12" s="2" t="s">
        <v>17</v>
      </c>
      <c r="B12" s="2" t="s">
        <v>18</v>
      </c>
      <c r="C12" s="2" t="s">
        <v>54</v>
      </c>
      <c r="D12" s="2" t="s">
        <v>55</v>
      </c>
      <c r="E12" s="2" t="s">
        <v>56</v>
      </c>
      <c r="F12" s="20" t="s">
        <v>24</v>
      </c>
      <c r="G12" s="20" t="s">
        <v>25</v>
      </c>
      <c r="H12" s="20" t="s">
        <v>26</v>
      </c>
      <c r="I12" s="20" t="s">
        <v>57</v>
      </c>
      <c r="J12" s="20" t="s">
        <v>28</v>
      </c>
      <c r="K12" s="20" t="s">
        <v>29</v>
      </c>
      <c r="L12" s="20" t="s">
        <v>30</v>
      </c>
      <c r="M12" s="20" t="s">
        <v>31</v>
      </c>
      <c r="N12" s="20" t="s">
        <v>32</v>
      </c>
      <c r="O12" s="20" t="s">
        <v>33</v>
      </c>
      <c r="P12" s="20" t="s">
        <v>34</v>
      </c>
      <c r="Q12" s="107"/>
      <c r="R12" s="107"/>
      <c r="S12" s="2" t="s">
        <v>58</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150">
      <c r="A13" s="22">
        <v>3</v>
      </c>
      <c r="B13" s="21" t="s">
        <v>59</v>
      </c>
      <c r="C13" s="26">
        <v>1</v>
      </c>
      <c r="D13" s="64" t="s">
        <v>60</v>
      </c>
      <c r="E13" s="22" t="s">
        <v>61</v>
      </c>
      <c r="F13" s="22" t="s">
        <v>62</v>
      </c>
      <c r="G13" s="22" t="s">
        <v>63</v>
      </c>
      <c r="H13" s="44" t="s">
        <v>64</v>
      </c>
      <c r="I13" s="22" t="s">
        <v>65</v>
      </c>
      <c r="J13" s="22" t="s">
        <v>62</v>
      </c>
      <c r="K13" s="50">
        <v>2</v>
      </c>
      <c r="L13" s="50">
        <v>3</v>
      </c>
      <c r="M13" s="50">
        <v>3</v>
      </c>
      <c r="N13" s="50">
        <v>2</v>
      </c>
      <c r="O13" s="50">
        <v>10</v>
      </c>
      <c r="P13" s="22" t="s">
        <v>66</v>
      </c>
      <c r="Q13" s="21" t="s">
        <v>67</v>
      </c>
      <c r="R13" s="22" t="s">
        <v>68</v>
      </c>
      <c r="S13" s="21" t="s">
        <v>69</v>
      </c>
      <c r="T13" s="22" t="s">
        <v>70</v>
      </c>
      <c r="U13" s="22" t="s">
        <v>71</v>
      </c>
      <c r="V13" s="82">
        <f t="shared" ref="V13:V16" si="0">K13</f>
        <v>2</v>
      </c>
      <c r="W13" s="74">
        <v>2</v>
      </c>
      <c r="X13" s="75">
        <f>IFERROR(IF(W13/V13&gt;100%,100%,W13/V13),0)</f>
        <v>1</v>
      </c>
      <c r="Y13" s="21" t="s">
        <v>72</v>
      </c>
      <c r="Z13" s="21" t="s">
        <v>73</v>
      </c>
      <c r="AA13" s="82">
        <f t="shared" ref="AA13:AA16" si="1">L13</f>
        <v>3</v>
      </c>
      <c r="AB13" s="81">
        <v>3</v>
      </c>
      <c r="AC13" s="75">
        <f>IFERROR(IF(AB13/AA13&gt;100%,100%,AB13/AA13),0)</f>
        <v>1</v>
      </c>
      <c r="AD13" s="21" t="s">
        <v>74</v>
      </c>
      <c r="AE13" s="21" t="s">
        <v>75</v>
      </c>
      <c r="AF13" s="82">
        <f t="shared" ref="AF13:AF16" si="2">M13</f>
        <v>3</v>
      </c>
      <c r="AG13" s="74"/>
      <c r="AH13" s="75">
        <f>IFERROR(IF(AG13/AF13&gt;100%,100%,AG13/AF13),0)</f>
        <v>0</v>
      </c>
      <c r="AI13" s="21"/>
      <c r="AJ13" s="21"/>
      <c r="AK13" s="82">
        <f t="shared" ref="AK13:AK16" si="3">N13</f>
        <v>2</v>
      </c>
      <c r="AL13" s="74"/>
      <c r="AM13" s="75">
        <f>IFERROR(IF(AL13/AK13&gt;100%,100%,AL13/AK13),0)</f>
        <v>0</v>
      </c>
      <c r="AN13" s="21"/>
      <c r="AO13" s="21"/>
      <c r="AP13" s="74">
        <f t="shared" ref="AP13:AP16" si="4">O13</f>
        <v>10</v>
      </c>
      <c r="AQ13" s="81">
        <f>IFERROR(SUM(W13,AB13,AG13,AL13),0)</f>
        <v>5</v>
      </c>
      <c r="AR13" s="75">
        <f>IFERROR(IF(AQ13/AP13&gt;100%,100%,AQ13/AP13),0)</f>
        <v>0.5</v>
      </c>
      <c r="AS13" s="83" t="s">
        <v>76</v>
      </c>
    </row>
    <row r="14" spans="1:45" s="32" customFormat="1" ht="150">
      <c r="A14" s="22">
        <v>3</v>
      </c>
      <c r="B14" s="21" t="s">
        <v>59</v>
      </c>
      <c r="C14" s="26">
        <v>2</v>
      </c>
      <c r="D14" s="64" t="s">
        <v>77</v>
      </c>
      <c r="E14" s="22" t="s">
        <v>61</v>
      </c>
      <c r="F14" s="22" t="s">
        <v>62</v>
      </c>
      <c r="G14" s="22" t="s">
        <v>63</v>
      </c>
      <c r="H14" s="44" t="s">
        <v>64</v>
      </c>
      <c r="I14" s="22" t="s">
        <v>65</v>
      </c>
      <c r="J14" s="22" t="s">
        <v>62</v>
      </c>
      <c r="K14" s="50">
        <v>2</v>
      </c>
      <c r="L14" s="50">
        <v>3</v>
      </c>
      <c r="M14" s="50">
        <v>3</v>
      </c>
      <c r="N14" s="50">
        <v>2</v>
      </c>
      <c r="O14" s="50">
        <v>10</v>
      </c>
      <c r="P14" s="22" t="s">
        <v>66</v>
      </c>
      <c r="Q14" s="21" t="s">
        <v>67</v>
      </c>
      <c r="R14" s="22" t="s">
        <v>68</v>
      </c>
      <c r="S14" s="21" t="s">
        <v>78</v>
      </c>
      <c r="T14" s="22" t="s">
        <v>70</v>
      </c>
      <c r="U14" s="22" t="s">
        <v>71</v>
      </c>
      <c r="V14" s="82">
        <f t="shared" si="0"/>
        <v>2</v>
      </c>
      <c r="W14" s="74">
        <v>2</v>
      </c>
      <c r="X14" s="75">
        <f>IFERROR(IF(W14/V14&gt;100%,100%,W14/V14),0)</f>
        <v>1</v>
      </c>
      <c r="Y14" s="21" t="s">
        <v>79</v>
      </c>
      <c r="Z14" s="21" t="s">
        <v>73</v>
      </c>
      <c r="AA14" s="82">
        <f t="shared" si="1"/>
        <v>3</v>
      </c>
      <c r="AB14" s="81">
        <v>3</v>
      </c>
      <c r="AC14" s="75">
        <f>IFERROR(IF(AB14/AA14&gt;100%,100%,AB14/AA14),0)</f>
        <v>1</v>
      </c>
      <c r="AD14" s="21" t="s">
        <v>80</v>
      </c>
      <c r="AE14" s="21" t="s">
        <v>75</v>
      </c>
      <c r="AF14" s="82">
        <f t="shared" si="2"/>
        <v>3</v>
      </c>
      <c r="AG14" s="74"/>
      <c r="AH14" s="75">
        <f>IFERROR(IF(AG14/AF14&gt;100%,100%,AG14/AF14),0)</f>
        <v>0</v>
      </c>
      <c r="AI14" s="21"/>
      <c r="AJ14" s="21"/>
      <c r="AK14" s="82">
        <f t="shared" si="3"/>
        <v>2</v>
      </c>
      <c r="AL14" s="74"/>
      <c r="AM14" s="75">
        <f>IFERROR(IF(AL14/AK14&gt;100%,100%,AL14/AK14),0)</f>
        <v>0</v>
      </c>
      <c r="AN14" s="21"/>
      <c r="AO14" s="21"/>
      <c r="AP14" s="74">
        <f t="shared" si="4"/>
        <v>10</v>
      </c>
      <c r="AQ14" s="81">
        <f>IFERROR(SUM(W14,AB14,AG14,AL14),0)</f>
        <v>5</v>
      </c>
      <c r="AR14" s="75">
        <f>IFERROR(IF(AQ14/AP14&gt;100%,100%,AQ14/AP14),0)</f>
        <v>0.5</v>
      </c>
      <c r="AS14" s="83" t="s">
        <v>76</v>
      </c>
    </row>
    <row r="15" spans="1:45" s="32" customFormat="1" ht="117">
      <c r="A15" s="22">
        <v>3</v>
      </c>
      <c r="B15" s="21" t="s">
        <v>59</v>
      </c>
      <c r="C15" s="26">
        <v>3</v>
      </c>
      <c r="D15" s="64" t="s">
        <v>81</v>
      </c>
      <c r="E15" s="22" t="s">
        <v>61</v>
      </c>
      <c r="F15" s="22" t="s">
        <v>82</v>
      </c>
      <c r="G15" s="22" t="s">
        <v>83</v>
      </c>
      <c r="H15" s="44" t="s">
        <v>84</v>
      </c>
      <c r="I15" s="49" t="s">
        <v>85</v>
      </c>
      <c r="J15" s="22" t="s">
        <v>82</v>
      </c>
      <c r="K15" s="51">
        <v>1</v>
      </c>
      <c r="L15" s="51">
        <v>1</v>
      </c>
      <c r="M15" s="51">
        <v>1</v>
      </c>
      <c r="N15" s="51">
        <v>1</v>
      </c>
      <c r="O15" s="65">
        <v>1</v>
      </c>
      <c r="P15" s="22" t="s">
        <v>66</v>
      </c>
      <c r="Q15" s="22" t="s">
        <v>67</v>
      </c>
      <c r="R15" s="22" t="s">
        <v>68</v>
      </c>
      <c r="S15" s="22" t="s">
        <v>86</v>
      </c>
      <c r="T15" s="22" t="s">
        <v>70</v>
      </c>
      <c r="U15" s="22" t="s">
        <v>71</v>
      </c>
      <c r="V15" s="84">
        <f t="shared" si="0"/>
        <v>1</v>
      </c>
      <c r="W15" s="85">
        <v>1</v>
      </c>
      <c r="X15" s="75">
        <f>IFERROR(IF(W15/V15&gt;100%,100%,W15/V15),0)</f>
        <v>1</v>
      </c>
      <c r="Y15" s="21" t="s">
        <v>87</v>
      </c>
      <c r="Z15" s="21" t="s">
        <v>88</v>
      </c>
      <c r="AA15" s="84">
        <f t="shared" si="1"/>
        <v>1</v>
      </c>
      <c r="AB15" s="76">
        <v>1</v>
      </c>
      <c r="AC15" s="75">
        <f>IFERROR(IF(AB15/AA15&gt;100%,100%,AB15/AA15),0)</f>
        <v>1</v>
      </c>
      <c r="AD15" s="21" t="s">
        <v>89</v>
      </c>
      <c r="AE15" s="21" t="s">
        <v>90</v>
      </c>
      <c r="AF15" s="84">
        <f t="shared" si="2"/>
        <v>1</v>
      </c>
      <c r="AG15" s="74"/>
      <c r="AH15" s="75">
        <f>IFERROR(IF(AG15/AF15&gt;100%,100%,AG15/AF15),0)</f>
        <v>0</v>
      </c>
      <c r="AI15" s="21"/>
      <c r="AJ15" s="21"/>
      <c r="AK15" s="84">
        <f t="shared" si="3"/>
        <v>1</v>
      </c>
      <c r="AL15" s="74"/>
      <c r="AM15" s="75">
        <f>IFERROR(IF(AL15/AK15&gt;100%,100%,AL15/AK15),0)</f>
        <v>0</v>
      </c>
      <c r="AN15" s="21"/>
      <c r="AO15" s="21"/>
      <c r="AP15" s="74">
        <f t="shared" si="4"/>
        <v>1</v>
      </c>
      <c r="AQ15" s="76">
        <f>IFERROR(AVERAGE(W15,AB15,AG15,AL15)*0.5,0)</f>
        <v>0.5</v>
      </c>
      <c r="AR15" s="75">
        <f>IFERROR(IF(AQ15/AP15&gt;100%,100%,AQ15/AP15),0)</f>
        <v>0.5</v>
      </c>
      <c r="AS15" s="83" t="s">
        <v>76</v>
      </c>
    </row>
    <row r="16" spans="1:45" s="32" customFormat="1" ht="133.5">
      <c r="A16" s="22">
        <v>3</v>
      </c>
      <c r="B16" s="21" t="s">
        <v>59</v>
      </c>
      <c r="C16" s="26">
        <v>4</v>
      </c>
      <c r="D16" s="64" t="s">
        <v>91</v>
      </c>
      <c r="E16" s="22" t="s">
        <v>61</v>
      </c>
      <c r="F16" s="22" t="s">
        <v>92</v>
      </c>
      <c r="G16" s="22" t="s">
        <v>93</v>
      </c>
      <c r="H16" s="44" t="s">
        <v>84</v>
      </c>
      <c r="I16" s="49" t="s">
        <v>85</v>
      </c>
      <c r="J16" s="22" t="s">
        <v>92</v>
      </c>
      <c r="K16" s="51">
        <v>1</v>
      </c>
      <c r="L16" s="51">
        <v>1</v>
      </c>
      <c r="M16" s="51">
        <v>1</v>
      </c>
      <c r="N16" s="51">
        <v>1</v>
      </c>
      <c r="O16" s="65">
        <v>1</v>
      </c>
      <c r="P16" s="22" t="s">
        <v>66</v>
      </c>
      <c r="Q16" s="22" t="s">
        <v>67</v>
      </c>
      <c r="R16" s="22" t="s">
        <v>68</v>
      </c>
      <c r="S16" s="22" t="s">
        <v>86</v>
      </c>
      <c r="T16" s="22" t="s">
        <v>70</v>
      </c>
      <c r="U16" s="22" t="s">
        <v>71</v>
      </c>
      <c r="V16" s="84">
        <f t="shared" si="0"/>
        <v>1</v>
      </c>
      <c r="W16" s="85">
        <v>1</v>
      </c>
      <c r="X16" s="75">
        <f>IFERROR(IF(W16/V16&gt;100%,100%,W16/V16),0)</f>
        <v>1</v>
      </c>
      <c r="Y16" s="21" t="s">
        <v>94</v>
      </c>
      <c r="Z16" s="21" t="s">
        <v>95</v>
      </c>
      <c r="AA16" s="84">
        <f t="shared" si="1"/>
        <v>1</v>
      </c>
      <c r="AB16" s="76">
        <v>1</v>
      </c>
      <c r="AC16" s="75">
        <f>IFERROR(IF(AB16/AA16&gt;100%,100%,AB16/AA16),0)</f>
        <v>1</v>
      </c>
      <c r="AD16" s="21" t="s">
        <v>96</v>
      </c>
      <c r="AE16" s="21" t="s">
        <v>90</v>
      </c>
      <c r="AF16" s="84">
        <f t="shared" si="2"/>
        <v>1</v>
      </c>
      <c r="AG16" s="74"/>
      <c r="AH16" s="75">
        <f>IFERROR(IF(AG16/AF16&gt;100%,100%,AG16/AF16),0)</f>
        <v>0</v>
      </c>
      <c r="AI16" s="21"/>
      <c r="AJ16" s="21"/>
      <c r="AK16" s="84">
        <f t="shared" si="3"/>
        <v>1</v>
      </c>
      <c r="AL16" s="74"/>
      <c r="AM16" s="75">
        <f>IFERROR(IF(AL16/AK16&gt;100%,100%,AL16/AK16),0)</f>
        <v>0</v>
      </c>
      <c r="AN16" s="21"/>
      <c r="AO16" s="21"/>
      <c r="AP16" s="74">
        <f t="shared" si="4"/>
        <v>1</v>
      </c>
      <c r="AQ16" s="76">
        <f>IFERROR(AVERAGE(W16,AB16,AG16,AL16)*0.5,0)</f>
        <v>0.5</v>
      </c>
      <c r="AR16" s="75">
        <f>IFERROR(IF(AQ16/AP16&gt;100%,100%,AQ16/AP16),0)</f>
        <v>0.5</v>
      </c>
      <c r="AS16" s="83" t="s">
        <v>76</v>
      </c>
    </row>
    <row r="17" spans="1:45" s="5" customFormat="1" ht="15.75">
      <c r="A17" s="10"/>
      <c r="B17" s="10"/>
      <c r="C17" s="10"/>
      <c r="D17" s="13" t="s">
        <v>97</v>
      </c>
      <c r="E17" s="10"/>
      <c r="F17" s="10"/>
      <c r="G17" s="10"/>
      <c r="H17" s="10"/>
      <c r="I17" s="10"/>
      <c r="J17" s="68"/>
      <c r="K17" s="15"/>
      <c r="L17" s="15"/>
      <c r="M17" s="15"/>
      <c r="N17" s="15"/>
      <c r="O17" s="15"/>
      <c r="P17" s="68"/>
      <c r="Q17" s="10"/>
      <c r="R17" s="10"/>
      <c r="S17" s="10"/>
      <c r="T17" s="10"/>
      <c r="U17" s="10"/>
      <c r="V17" s="16"/>
      <c r="W17" s="16"/>
      <c r="X17" s="88">
        <f>AVERAGE(X13:X16)*80%</f>
        <v>0.8</v>
      </c>
      <c r="Y17" s="15"/>
      <c r="Z17" s="15"/>
      <c r="AA17" s="16"/>
      <c r="AB17" s="16"/>
      <c r="AC17" s="88">
        <f>AVERAGE(AC13:AC16)*80%</f>
        <v>0.8</v>
      </c>
      <c r="AD17" s="15"/>
      <c r="AE17" s="15"/>
      <c r="AF17" s="16"/>
      <c r="AG17" s="16"/>
      <c r="AH17" s="88">
        <f>AVERAGE(AH13:AH16)*80%</f>
        <v>0</v>
      </c>
      <c r="AI17" s="15"/>
      <c r="AJ17" s="15"/>
      <c r="AK17" s="16"/>
      <c r="AL17" s="16"/>
      <c r="AM17" s="88">
        <f>AVERAGE(AM13:AM16)*80%</f>
        <v>0</v>
      </c>
      <c r="AN17" s="10"/>
      <c r="AO17" s="10"/>
      <c r="AP17" s="16"/>
      <c r="AQ17" s="16"/>
      <c r="AR17" s="88">
        <f>AVERAGE(AR13:AR16)*80%</f>
        <v>0.4</v>
      </c>
      <c r="AS17" s="10"/>
    </row>
    <row r="18" spans="1:45" s="55" customFormat="1" ht="111" customHeight="1">
      <c r="A18" s="40">
        <v>3</v>
      </c>
      <c r="B18" s="28" t="s">
        <v>59</v>
      </c>
      <c r="C18" s="40" t="s">
        <v>98</v>
      </c>
      <c r="D18" s="28" t="s">
        <v>99</v>
      </c>
      <c r="E18" s="27" t="s">
        <v>100</v>
      </c>
      <c r="F18" s="27" t="s">
        <v>101</v>
      </c>
      <c r="G18" s="27" t="s">
        <v>102</v>
      </c>
      <c r="H18" s="52" t="s">
        <v>103</v>
      </c>
      <c r="I18" s="28" t="s">
        <v>85</v>
      </c>
      <c r="J18" s="40" t="s">
        <v>104</v>
      </c>
      <c r="K18" s="53" t="s">
        <v>105</v>
      </c>
      <c r="L18" s="53">
        <v>0.8</v>
      </c>
      <c r="M18" s="53" t="s">
        <v>105</v>
      </c>
      <c r="N18" s="53">
        <v>0.8</v>
      </c>
      <c r="O18" s="53">
        <v>0.8</v>
      </c>
      <c r="P18" s="40" t="s">
        <v>66</v>
      </c>
      <c r="Q18" s="54" t="s">
        <v>106</v>
      </c>
      <c r="R18" s="54" t="s">
        <v>68</v>
      </c>
      <c r="S18" s="27" t="s">
        <v>107</v>
      </c>
      <c r="T18" s="54" t="s">
        <v>108</v>
      </c>
      <c r="U18" s="54" t="s">
        <v>109</v>
      </c>
      <c r="V18" s="86" t="str">
        <f>K18</f>
        <v>No programada</v>
      </c>
      <c r="W18" s="80">
        <v>0</v>
      </c>
      <c r="X18" s="78">
        <f>IFERROR(IF(W18/V18&gt;100%,100%,W18/V18),0)</f>
        <v>0</v>
      </c>
      <c r="Y18" s="27" t="s">
        <v>110</v>
      </c>
      <c r="Z18" s="27" t="s">
        <v>110</v>
      </c>
      <c r="AA18" s="77">
        <f>L18</f>
        <v>0.8</v>
      </c>
      <c r="AB18" s="80">
        <v>0.6</v>
      </c>
      <c r="AC18" s="78">
        <f>IFERROR(IF(AB18/AA18&gt;100%,100%,AB18/AA18),0)</f>
        <v>0.74999999999999989</v>
      </c>
      <c r="AD18" s="27" t="s">
        <v>111</v>
      </c>
      <c r="AE18" s="27" t="s">
        <v>112</v>
      </c>
      <c r="AF18" s="86" t="str">
        <f>M18</f>
        <v>No programada</v>
      </c>
      <c r="AG18" s="80">
        <v>0</v>
      </c>
      <c r="AH18" s="78">
        <f>IFERROR(IF(AG18/AF18&gt;100%,100%,AG18/AF18),0)</f>
        <v>0</v>
      </c>
      <c r="AI18" s="27" t="s">
        <v>110</v>
      </c>
      <c r="AJ18" s="27" t="s">
        <v>110</v>
      </c>
      <c r="AK18" s="77">
        <f>N18</f>
        <v>0.8</v>
      </c>
      <c r="AL18" s="79"/>
      <c r="AM18" s="78">
        <f>IFERROR(IF(AL18/AK18&gt;100%,100%,AL18/AK18),0)</f>
        <v>0</v>
      </c>
      <c r="AN18" s="27"/>
      <c r="AO18" s="27"/>
      <c r="AP18" s="77">
        <f>O18</f>
        <v>0.8</v>
      </c>
      <c r="AQ18" s="87">
        <f>IFERROR(AVERAGE(AB18,AL18)*0.5,0)</f>
        <v>0.3</v>
      </c>
      <c r="AR18" s="78">
        <f>IFERROR(IF(AQ18/AP18&gt;100%,100%,AQ18/AP18),0)</f>
        <v>0.37499999999999994</v>
      </c>
      <c r="AS18" s="27" t="s">
        <v>113</v>
      </c>
    </row>
    <row r="19" spans="1:45" s="55" customFormat="1" ht="100.5" customHeight="1">
      <c r="A19" s="40">
        <v>3</v>
      </c>
      <c r="B19" s="28" t="s">
        <v>59</v>
      </c>
      <c r="C19" s="40" t="s">
        <v>114</v>
      </c>
      <c r="D19" s="27" t="s">
        <v>115</v>
      </c>
      <c r="E19" s="27" t="s">
        <v>100</v>
      </c>
      <c r="F19" s="27" t="s">
        <v>116</v>
      </c>
      <c r="G19" s="27" t="s">
        <v>117</v>
      </c>
      <c r="H19" s="56" t="s">
        <v>118</v>
      </c>
      <c r="I19" s="28" t="s">
        <v>65</v>
      </c>
      <c r="J19" s="40" t="s">
        <v>116</v>
      </c>
      <c r="K19" s="73">
        <v>0.33300000000000002</v>
      </c>
      <c r="L19" s="73">
        <v>0.33300000000000002</v>
      </c>
      <c r="M19" s="73">
        <v>0.33400000000000002</v>
      </c>
      <c r="N19" s="57">
        <v>0</v>
      </c>
      <c r="O19" s="57">
        <v>1</v>
      </c>
      <c r="P19" s="40" t="s">
        <v>66</v>
      </c>
      <c r="Q19" s="27" t="s">
        <v>119</v>
      </c>
      <c r="R19" s="27" t="s">
        <v>120</v>
      </c>
      <c r="S19" s="54" t="s">
        <v>121</v>
      </c>
      <c r="T19" s="54" t="s">
        <v>122</v>
      </c>
      <c r="U19" s="54" t="s">
        <v>123</v>
      </c>
      <c r="V19" s="77">
        <f>K19</f>
        <v>0.33300000000000002</v>
      </c>
      <c r="W19" s="80">
        <v>0</v>
      </c>
      <c r="X19" s="78">
        <f>IFERROR(IF(W19/V19&gt;100%,100%,W19/V19),0)</f>
        <v>0</v>
      </c>
      <c r="Y19" s="27" t="s">
        <v>124</v>
      </c>
      <c r="Z19" s="27" t="s">
        <v>125</v>
      </c>
      <c r="AA19" s="77">
        <f>L19</f>
        <v>0.33300000000000002</v>
      </c>
      <c r="AB19" s="80">
        <v>0</v>
      </c>
      <c r="AC19" s="78">
        <f>IFERROR(IF(AB19/AA19&gt;100%,100%,AB19/AA19),0)</f>
        <v>0</v>
      </c>
      <c r="AD19" s="27" t="s">
        <v>126</v>
      </c>
      <c r="AE19" s="27" t="s">
        <v>127</v>
      </c>
      <c r="AF19" s="77">
        <f>M19</f>
        <v>0.33400000000000002</v>
      </c>
      <c r="AG19" s="79"/>
      <c r="AH19" s="78">
        <f>IFERROR(IF(AG19/AF19&gt;100%,100%,AG19/AF19),0)</f>
        <v>0</v>
      </c>
      <c r="AI19" s="27"/>
      <c r="AJ19" s="27"/>
      <c r="AK19" s="77">
        <f>N19</f>
        <v>0</v>
      </c>
      <c r="AL19" s="80">
        <v>0</v>
      </c>
      <c r="AM19" s="78">
        <f>IFERROR(IF(AL19/AK19&gt;100%,100%,AL19/AK19),0)</f>
        <v>0</v>
      </c>
      <c r="AN19" s="27" t="s">
        <v>110</v>
      </c>
      <c r="AO19" s="27" t="s">
        <v>110</v>
      </c>
      <c r="AP19" s="77">
        <f>O19</f>
        <v>1</v>
      </c>
      <c r="AQ19" s="80">
        <f>IFERROR(SUM(W19,AB19,AG19,AL19),0)</f>
        <v>0</v>
      </c>
      <c r="AR19" s="78">
        <f>IFERROR(IF(AQ19/AP19&gt;100%,100%,AQ19/AP19),0)</f>
        <v>0</v>
      </c>
      <c r="AS19" s="27" t="s">
        <v>128</v>
      </c>
    </row>
    <row r="20" spans="1:45" s="55" customFormat="1" ht="101.25" customHeight="1">
      <c r="A20" s="40">
        <v>3</v>
      </c>
      <c r="B20" s="28" t="s">
        <v>59</v>
      </c>
      <c r="C20" s="40" t="s">
        <v>129</v>
      </c>
      <c r="D20" s="27" t="s">
        <v>130</v>
      </c>
      <c r="E20" s="27" t="s">
        <v>100</v>
      </c>
      <c r="F20" s="27" t="s">
        <v>131</v>
      </c>
      <c r="G20" s="27" t="s">
        <v>132</v>
      </c>
      <c r="H20" s="40" t="s">
        <v>88</v>
      </c>
      <c r="I20" s="28" t="s">
        <v>65</v>
      </c>
      <c r="J20" s="40" t="s">
        <v>131</v>
      </c>
      <c r="K20" s="58">
        <v>0</v>
      </c>
      <c r="L20" s="58">
        <v>1</v>
      </c>
      <c r="M20" s="58">
        <v>0</v>
      </c>
      <c r="N20" s="58">
        <v>1</v>
      </c>
      <c r="O20" s="58">
        <v>2</v>
      </c>
      <c r="P20" s="40" t="s">
        <v>66</v>
      </c>
      <c r="Q20" s="27" t="s">
        <v>119</v>
      </c>
      <c r="R20" s="27" t="s">
        <v>120</v>
      </c>
      <c r="S20" s="54" t="s">
        <v>133</v>
      </c>
      <c r="T20" s="54" t="s">
        <v>133</v>
      </c>
      <c r="U20" s="27" t="s">
        <v>134</v>
      </c>
      <c r="V20" s="86">
        <f>K20</f>
        <v>0</v>
      </c>
      <c r="W20" s="91">
        <v>0</v>
      </c>
      <c r="X20" s="78">
        <f>IFERROR(IF(W20/V20&gt;100%,100%,W20/V20),0)</f>
        <v>0</v>
      </c>
      <c r="Y20" s="27" t="s">
        <v>110</v>
      </c>
      <c r="Z20" s="27" t="s">
        <v>110</v>
      </c>
      <c r="AA20" s="86">
        <f>L20</f>
        <v>1</v>
      </c>
      <c r="AB20" s="91">
        <v>1</v>
      </c>
      <c r="AC20" s="78">
        <f>IFERROR(IF(AB20/AA20&gt;100%,100%,AB20/AA20),0)</f>
        <v>1</v>
      </c>
      <c r="AD20" s="27" t="s">
        <v>135</v>
      </c>
      <c r="AE20" s="27" t="s">
        <v>136</v>
      </c>
      <c r="AF20" s="86">
        <f>M20</f>
        <v>0</v>
      </c>
      <c r="AG20" s="91">
        <v>0</v>
      </c>
      <c r="AH20" s="78">
        <f>IFERROR(IF(AG20/AF20&gt;100%,100%,AG20/AF20),0)</f>
        <v>0</v>
      </c>
      <c r="AI20" s="27" t="s">
        <v>110</v>
      </c>
      <c r="AJ20" s="27" t="s">
        <v>110</v>
      </c>
      <c r="AK20" s="86">
        <f>N20</f>
        <v>1</v>
      </c>
      <c r="AL20" s="79"/>
      <c r="AM20" s="78">
        <f>IFERROR(IF(AL20/AK20&gt;100%,100%,AL20/AK20),0)</f>
        <v>0</v>
      </c>
      <c r="AN20" s="27"/>
      <c r="AO20" s="27"/>
      <c r="AP20" s="79">
        <f>O20</f>
        <v>2</v>
      </c>
      <c r="AQ20" s="91">
        <f>IFERROR(SUM(W20,AB20,AG20,AL20),0)</f>
        <v>1</v>
      </c>
      <c r="AR20" s="78">
        <f>IFERROR(IF(AQ20/AP20&gt;100%,100%,AQ20/AP20),0)</f>
        <v>0.5</v>
      </c>
      <c r="AS20" s="27" t="s">
        <v>76</v>
      </c>
    </row>
    <row r="21" spans="1:45" s="55" customFormat="1" ht="182.25">
      <c r="A21" s="40">
        <v>3</v>
      </c>
      <c r="B21" s="28" t="s">
        <v>59</v>
      </c>
      <c r="C21" s="40" t="s">
        <v>137</v>
      </c>
      <c r="D21" s="54" t="s">
        <v>138</v>
      </c>
      <c r="E21" s="54" t="s">
        <v>100</v>
      </c>
      <c r="F21" s="54" t="s">
        <v>139</v>
      </c>
      <c r="G21" s="54" t="s">
        <v>140</v>
      </c>
      <c r="H21" s="54" t="s">
        <v>141</v>
      </c>
      <c r="I21" s="54" t="s">
        <v>65</v>
      </c>
      <c r="J21" s="40" t="s">
        <v>139</v>
      </c>
      <c r="K21" s="59">
        <v>1</v>
      </c>
      <c r="L21" s="59">
        <v>0</v>
      </c>
      <c r="M21" s="59">
        <v>0</v>
      </c>
      <c r="N21" s="59">
        <v>0</v>
      </c>
      <c r="O21" s="59">
        <v>1</v>
      </c>
      <c r="P21" s="40" t="s">
        <v>66</v>
      </c>
      <c r="Q21" s="54" t="s">
        <v>142</v>
      </c>
      <c r="R21" s="54" t="s">
        <v>68</v>
      </c>
      <c r="S21" s="54" t="s">
        <v>143</v>
      </c>
      <c r="T21" s="54" t="s">
        <v>144</v>
      </c>
      <c r="U21" s="54" t="s">
        <v>145</v>
      </c>
      <c r="V21" s="77">
        <f>K21</f>
        <v>1</v>
      </c>
      <c r="W21" s="80">
        <v>1</v>
      </c>
      <c r="X21" s="78">
        <f>IFERROR(IF(W21/V21&gt;100%,100%,W21/V21),0)</f>
        <v>1</v>
      </c>
      <c r="Y21" s="27" t="s">
        <v>146</v>
      </c>
      <c r="Z21" s="27" t="s">
        <v>147</v>
      </c>
      <c r="AA21" s="77">
        <f>L21</f>
        <v>0</v>
      </c>
      <c r="AB21" s="80">
        <v>0</v>
      </c>
      <c r="AC21" s="78">
        <f>IFERROR(IF(AB21/AA21&gt;100%,100%,AB21/AA21),0)</f>
        <v>0</v>
      </c>
      <c r="AD21" s="27" t="s">
        <v>110</v>
      </c>
      <c r="AE21" s="27" t="s">
        <v>110</v>
      </c>
      <c r="AF21" s="77">
        <f>M21</f>
        <v>0</v>
      </c>
      <c r="AG21" s="80">
        <v>0</v>
      </c>
      <c r="AH21" s="78">
        <f>IFERROR(IF(AG21/AF21&gt;100%,100%,AG21/AF21),0)</f>
        <v>0</v>
      </c>
      <c r="AI21" s="27" t="s">
        <v>110</v>
      </c>
      <c r="AJ21" s="27" t="s">
        <v>110</v>
      </c>
      <c r="AK21" s="77">
        <f>N21</f>
        <v>0</v>
      </c>
      <c r="AL21" s="80">
        <v>0</v>
      </c>
      <c r="AM21" s="78">
        <f>IFERROR(IF(AL21/AK21&gt;100%,100%,AL21/AK21),0)</f>
        <v>0</v>
      </c>
      <c r="AN21" s="27" t="s">
        <v>110</v>
      </c>
      <c r="AO21" s="27" t="s">
        <v>110</v>
      </c>
      <c r="AP21" s="77">
        <f>O21</f>
        <v>1</v>
      </c>
      <c r="AQ21" s="80">
        <f>IFERROR(SUM(W21,AB21,AG21,AL21),0)</f>
        <v>1</v>
      </c>
      <c r="AR21" s="78">
        <f>IFERROR(IF(AQ21/AP21&gt;100%,100%,AQ21/AP21),0)</f>
        <v>1</v>
      </c>
      <c r="AS21" s="27" t="s">
        <v>148</v>
      </c>
    </row>
    <row r="22" spans="1:45" s="55" customFormat="1" ht="182.25">
      <c r="A22" s="40"/>
      <c r="B22" s="28" t="s">
        <v>59</v>
      </c>
      <c r="C22" s="40" t="s">
        <v>149</v>
      </c>
      <c r="D22" s="60" t="s">
        <v>150</v>
      </c>
      <c r="E22" s="54" t="s">
        <v>100</v>
      </c>
      <c r="F22" s="54" t="s">
        <v>151</v>
      </c>
      <c r="G22" s="54" t="s">
        <v>152</v>
      </c>
      <c r="H22" s="54" t="s">
        <v>153</v>
      </c>
      <c r="I22" s="54" t="s">
        <v>85</v>
      </c>
      <c r="J22" s="40" t="s">
        <v>154</v>
      </c>
      <c r="K22" s="59">
        <v>1</v>
      </c>
      <c r="L22" s="59">
        <v>1</v>
      </c>
      <c r="M22" s="59">
        <v>1</v>
      </c>
      <c r="N22" s="59">
        <v>1</v>
      </c>
      <c r="O22" s="59">
        <v>1</v>
      </c>
      <c r="P22" s="40" t="s">
        <v>155</v>
      </c>
      <c r="Q22" s="54" t="s">
        <v>142</v>
      </c>
      <c r="R22" s="54" t="s">
        <v>68</v>
      </c>
      <c r="S22" s="54" t="s">
        <v>143</v>
      </c>
      <c r="T22" s="54" t="s">
        <v>144</v>
      </c>
      <c r="U22" s="54" t="s">
        <v>145</v>
      </c>
      <c r="V22" s="77">
        <f>K22</f>
        <v>1</v>
      </c>
      <c r="W22" s="78">
        <v>1</v>
      </c>
      <c r="X22" s="78">
        <f>IFERROR(IF(W22/V22&gt;100%,100%,W22/V22),0)</f>
        <v>1</v>
      </c>
      <c r="Y22" s="27" t="s">
        <v>146</v>
      </c>
      <c r="Z22" s="27" t="s">
        <v>147</v>
      </c>
      <c r="AA22" s="77">
        <f>L22</f>
        <v>1</v>
      </c>
      <c r="AB22" s="80">
        <v>1</v>
      </c>
      <c r="AC22" s="78">
        <f>IFERROR(IF(AB22/AA22&gt;100%,100%,AB22/AA22),0)</f>
        <v>1</v>
      </c>
      <c r="AD22" s="27" t="s">
        <v>156</v>
      </c>
      <c r="AE22" s="27" t="s">
        <v>157</v>
      </c>
      <c r="AF22" s="77">
        <f>M22</f>
        <v>1</v>
      </c>
      <c r="AG22" s="79"/>
      <c r="AH22" s="78">
        <f>IFERROR(IF(AG22/AF22&gt;100%,100%,AG22/AF22),0)</f>
        <v>0</v>
      </c>
      <c r="AI22" s="27"/>
      <c r="AJ22" s="27"/>
      <c r="AK22" s="77">
        <f>N22</f>
        <v>1</v>
      </c>
      <c r="AL22" s="79"/>
      <c r="AM22" s="78">
        <f>IFERROR(IF(AL22/AK22&gt;100%,100%,AL22/AK22),0)</f>
        <v>0</v>
      </c>
      <c r="AN22" s="27"/>
      <c r="AO22" s="27"/>
      <c r="AP22" s="77">
        <f>O22</f>
        <v>1</v>
      </c>
      <c r="AQ22" s="87">
        <f>IFERROR(AVERAGE(W22,AB22,AG22,AL22)*0.5,0)</f>
        <v>0.5</v>
      </c>
      <c r="AR22" s="78">
        <f>IFERROR(IF(AQ22/AP22&gt;100%,100%,AQ22/AP22),0)</f>
        <v>0.5</v>
      </c>
      <c r="AS22" s="27" t="s">
        <v>76</v>
      </c>
    </row>
    <row r="23" spans="1:45" s="32" customFormat="1" ht="117">
      <c r="A23" s="40">
        <v>3</v>
      </c>
      <c r="B23" s="28" t="s">
        <v>59</v>
      </c>
      <c r="C23" s="61" t="s">
        <v>158</v>
      </c>
      <c r="D23" s="27" t="s">
        <v>159</v>
      </c>
      <c r="E23" s="62" t="s">
        <v>100</v>
      </c>
      <c r="F23" s="62" t="s">
        <v>160</v>
      </c>
      <c r="G23" s="62" t="s">
        <v>161</v>
      </c>
      <c r="H23" s="62" t="s">
        <v>106</v>
      </c>
      <c r="I23" s="62" t="s">
        <v>65</v>
      </c>
      <c r="J23" s="61" t="s">
        <v>160</v>
      </c>
      <c r="K23" s="63">
        <v>0</v>
      </c>
      <c r="L23" s="63">
        <v>1</v>
      </c>
      <c r="M23" s="63">
        <v>0</v>
      </c>
      <c r="N23" s="63">
        <v>0</v>
      </c>
      <c r="O23" s="63">
        <v>1</v>
      </c>
      <c r="P23" s="61" t="s">
        <v>66</v>
      </c>
      <c r="Q23" s="62" t="s">
        <v>162</v>
      </c>
      <c r="R23" s="62" t="s">
        <v>163</v>
      </c>
      <c r="S23" s="62" t="s">
        <v>160</v>
      </c>
      <c r="T23" s="62" t="s">
        <v>164</v>
      </c>
      <c r="U23" s="54" t="s">
        <v>165</v>
      </c>
      <c r="V23" s="86">
        <f t="shared" ref="V23:V24" si="5">K23</f>
        <v>0</v>
      </c>
      <c r="W23" s="93">
        <v>0</v>
      </c>
      <c r="X23" s="78">
        <f>IFERROR(IF(W23/V23&gt;100%,100%,W23/V23),0)</f>
        <v>0</v>
      </c>
      <c r="Y23" s="27" t="s">
        <v>110</v>
      </c>
      <c r="Z23" s="27" t="s">
        <v>110</v>
      </c>
      <c r="AA23" s="92">
        <f>L23</f>
        <v>1</v>
      </c>
      <c r="AB23" s="79">
        <v>1</v>
      </c>
      <c r="AC23" s="78">
        <f>IFERROR(IF(AB23/AA23&gt;100%,100%,AB23/AA23),0)</f>
        <v>1</v>
      </c>
      <c r="AD23" s="27" t="s">
        <v>166</v>
      </c>
      <c r="AE23" s="27" t="s">
        <v>167</v>
      </c>
      <c r="AF23" s="86">
        <f t="shared" ref="AF23:AF24" si="6">M23</f>
        <v>0</v>
      </c>
      <c r="AG23" s="91">
        <v>0</v>
      </c>
      <c r="AH23" s="78">
        <f>IFERROR(IF(AG23/AF23&gt;100%,100%,AG23/AF23),0)</f>
        <v>0</v>
      </c>
      <c r="AI23" s="27" t="s">
        <v>110</v>
      </c>
      <c r="AJ23" s="27" t="s">
        <v>110</v>
      </c>
      <c r="AK23" s="86">
        <f t="shared" ref="AK23:AK24" si="7">N23</f>
        <v>0</v>
      </c>
      <c r="AL23" s="91">
        <v>0</v>
      </c>
      <c r="AM23" s="78">
        <f>IFERROR(IF(AL23/AK23&gt;100%,100%,AL23/AK23),0)</f>
        <v>0</v>
      </c>
      <c r="AN23" s="27" t="s">
        <v>110</v>
      </c>
      <c r="AO23" s="27" t="s">
        <v>110</v>
      </c>
      <c r="AP23" s="79">
        <f t="shared" ref="AP23:AP24" si="8">O23</f>
        <v>1</v>
      </c>
      <c r="AQ23" s="91">
        <f>IFERROR(SUM(W23,AB23,AG23,AL23),0)</f>
        <v>1</v>
      </c>
      <c r="AR23" s="78">
        <f>IFERROR(IF(AQ23/AP23&gt;100%,100%,AQ23/AP23),0)</f>
        <v>1</v>
      </c>
      <c r="AS23" s="27" t="s">
        <v>148</v>
      </c>
    </row>
    <row r="24" spans="1:45" s="32" customFormat="1" ht="150">
      <c r="A24" s="40">
        <v>3</v>
      </c>
      <c r="B24" s="28" t="s">
        <v>59</v>
      </c>
      <c r="C24" s="40" t="s">
        <v>168</v>
      </c>
      <c r="D24" s="27" t="s">
        <v>169</v>
      </c>
      <c r="E24" s="27" t="s">
        <v>100</v>
      </c>
      <c r="F24" s="27" t="s">
        <v>170</v>
      </c>
      <c r="G24" s="27" t="s">
        <v>171</v>
      </c>
      <c r="H24" s="27" t="s">
        <v>106</v>
      </c>
      <c r="I24" s="28" t="s">
        <v>65</v>
      </c>
      <c r="J24" s="72" t="s">
        <v>170</v>
      </c>
      <c r="K24" s="63">
        <v>0</v>
      </c>
      <c r="L24" s="63">
        <v>0</v>
      </c>
      <c r="M24" s="63">
        <v>0</v>
      </c>
      <c r="N24" s="63">
        <v>1</v>
      </c>
      <c r="O24" s="63">
        <v>1</v>
      </c>
      <c r="P24" s="40" t="s">
        <v>66</v>
      </c>
      <c r="Q24" s="62" t="s">
        <v>162</v>
      </c>
      <c r="R24" s="62" t="s">
        <v>163</v>
      </c>
      <c r="S24" s="62" t="s">
        <v>172</v>
      </c>
      <c r="T24" s="62" t="s">
        <v>173</v>
      </c>
      <c r="U24" s="54" t="s">
        <v>165</v>
      </c>
      <c r="V24" s="86">
        <f t="shared" si="5"/>
        <v>0</v>
      </c>
      <c r="W24" s="93">
        <v>0</v>
      </c>
      <c r="X24" s="78">
        <f>IFERROR(IF(W24/V24&gt;100%,100%,W24/V24),0)</f>
        <v>0</v>
      </c>
      <c r="Y24" s="27" t="s">
        <v>110</v>
      </c>
      <c r="Z24" s="27" t="s">
        <v>110</v>
      </c>
      <c r="AA24" s="92">
        <f>L24</f>
        <v>0</v>
      </c>
      <c r="AB24" s="91">
        <v>0</v>
      </c>
      <c r="AC24" s="78">
        <f>IFERROR(IF(AB24/AA24&gt;100%,100%,AB24/AA24),0)</f>
        <v>0</v>
      </c>
      <c r="AD24" s="27" t="s">
        <v>110</v>
      </c>
      <c r="AE24" s="27" t="s">
        <v>110</v>
      </c>
      <c r="AF24" s="86">
        <f t="shared" si="6"/>
        <v>0</v>
      </c>
      <c r="AG24" s="91">
        <v>0</v>
      </c>
      <c r="AH24" s="78">
        <f>IFERROR(IF(AG24/AF24&gt;100%,100%,AG24/AF24),0)</f>
        <v>0</v>
      </c>
      <c r="AI24" s="27" t="s">
        <v>110</v>
      </c>
      <c r="AJ24" s="27" t="s">
        <v>110</v>
      </c>
      <c r="AK24" s="86">
        <f t="shared" si="7"/>
        <v>1</v>
      </c>
      <c r="AL24" s="79"/>
      <c r="AM24" s="78">
        <f>IFERROR(IF(AL24/AK24&gt;100%,100%,AL24/AK24),0)</f>
        <v>0</v>
      </c>
      <c r="AN24" s="27"/>
      <c r="AO24" s="27"/>
      <c r="AP24" s="79">
        <f t="shared" si="8"/>
        <v>1</v>
      </c>
      <c r="AQ24" s="91">
        <f>IFERROR(SUM(W24,AB24,AG24,AL24),0)</f>
        <v>0</v>
      </c>
      <c r="AR24" s="78">
        <f>IFERROR(IF(AQ24/AP24&gt;100%,100%,AQ24/AP24),0)</f>
        <v>0</v>
      </c>
      <c r="AS24" s="27" t="s">
        <v>174</v>
      </c>
    </row>
    <row r="25" spans="1:45" s="5" customFormat="1" ht="17.25">
      <c r="A25" s="10"/>
      <c r="B25" s="10"/>
      <c r="C25" s="10"/>
      <c r="D25" s="11" t="s">
        <v>175</v>
      </c>
      <c r="E25" s="11"/>
      <c r="F25" s="11"/>
      <c r="G25" s="11"/>
      <c r="H25" s="11"/>
      <c r="I25" s="11"/>
      <c r="J25" s="69"/>
      <c r="K25" s="12"/>
      <c r="L25" s="12"/>
      <c r="M25" s="12"/>
      <c r="N25" s="12"/>
      <c r="O25" s="12"/>
      <c r="P25" s="69"/>
      <c r="Q25" s="11"/>
      <c r="R25" s="11"/>
      <c r="S25" s="10"/>
      <c r="T25" s="10"/>
      <c r="U25" s="10"/>
      <c r="V25" s="17"/>
      <c r="W25" s="17"/>
      <c r="X25" s="89">
        <f>AVERAGE(X19,X21,X22)*20%</f>
        <v>0.13333333333333333</v>
      </c>
      <c r="Y25" s="10"/>
      <c r="Z25" s="10"/>
      <c r="AA25" s="17"/>
      <c r="AB25" s="17"/>
      <c r="AC25" s="89">
        <f>AVERAGE(AC18,AC19,AC20,AC22,AC23)*20%</f>
        <v>0.15000000000000002</v>
      </c>
      <c r="AD25" s="10"/>
      <c r="AE25" s="10"/>
      <c r="AF25" s="17"/>
      <c r="AG25" s="17"/>
      <c r="AH25" s="89">
        <f>AVERAGE(AH19,AH22)*20%</f>
        <v>0</v>
      </c>
      <c r="AI25" s="10"/>
      <c r="AJ25" s="10"/>
      <c r="AK25" s="17"/>
      <c r="AL25" s="17"/>
      <c r="AM25" s="89">
        <f>AVERAGE(AM18,AM20,AM22,AM24)*20%</f>
        <v>0</v>
      </c>
      <c r="AN25" s="10"/>
      <c r="AO25" s="10"/>
      <c r="AP25" s="17"/>
      <c r="AQ25" s="17"/>
      <c r="AR25" s="89">
        <f>AVERAGE(AR18,AR19,AR20,AR21,AR22:AR23)*20%</f>
        <v>0.1125</v>
      </c>
      <c r="AS25" s="10"/>
    </row>
    <row r="26" spans="1:45" s="9" customFormat="1" ht="20.25">
      <c r="A26" s="6"/>
      <c r="B26" s="6"/>
      <c r="C26" s="6"/>
      <c r="D26" s="7" t="s">
        <v>176</v>
      </c>
      <c r="E26" s="6"/>
      <c r="F26" s="6"/>
      <c r="G26" s="6"/>
      <c r="H26" s="6"/>
      <c r="I26" s="6"/>
      <c r="J26" s="70"/>
      <c r="K26" s="8"/>
      <c r="L26" s="8"/>
      <c r="M26" s="8"/>
      <c r="N26" s="8"/>
      <c r="O26" s="8"/>
      <c r="P26" s="70"/>
      <c r="Q26" s="6"/>
      <c r="R26" s="6"/>
      <c r="S26" s="6"/>
      <c r="T26" s="6"/>
      <c r="U26" s="6"/>
      <c r="V26" s="18"/>
      <c r="W26" s="18"/>
      <c r="X26" s="90">
        <f>X17+X25</f>
        <v>0.93333333333333335</v>
      </c>
      <c r="Y26" s="6"/>
      <c r="Z26" s="6"/>
      <c r="AA26" s="18"/>
      <c r="AB26" s="18"/>
      <c r="AC26" s="90">
        <f>AC17+AC25</f>
        <v>0.95000000000000007</v>
      </c>
      <c r="AD26" s="6"/>
      <c r="AE26" s="6"/>
      <c r="AF26" s="18"/>
      <c r="AG26" s="18"/>
      <c r="AH26" s="90">
        <f>AH17+AH25</f>
        <v>0</v>
      </c>
      <c r="AI26" s="6"/>
      <c r="AJ26" s="6"/>
      <c r="AK26" s="18"/>
      <c r="AL26" s="18"/>
      <c r="AM26" s="90">
        <f>AM17+AM25</f>
        <v>0</v>
      </c>
      <c r="AN26" s="6"/>
      <c r="AO26" s="6"/>
      <c r="AP26" s="18"/>
      <c r="AQ26" s="18"/>
      <c r="AR26" s="90">
        <f>AR17+AR25</f>
        <v>0.51250000000000007</v>
      </c>
      <c r="AS26" s="6"/>
    </row>
  </sheetData>
  <mergeCells count="21">
    <mergeCell ref="S10:U11"/>
    <mergeCell ref="E4:J4"/>
    <mergeCell ref="G5:J5"/>
    <mergeCell ref="G6:J6"/>
    <mergeCell ref="G7:J7"/>
    <mergeCell ref="G8:J8"/>
    <mergeCell ref="Q10:Q12"/>
    <mergeCell ref="R10:R12"/>
    <mergeCell ref="A10:B11"/>
    <mergeCell ref="A1:J1"/>
    <mergeCell ref="K1:O1"/>
    <mergeCell ref="C10:E11"/>
    <mergeCell ref="F10:P11"/>
    <mergeCell ref="A2:J2"/>
    <mergeCell ref="A4:C8"/>
    <mergeCell ref="D4:D8"/>
    <mergeCell ref="V10:Z11"/>
    <mergeCell ref="AA10:AE11"/>
    <mergeCell ref="AF10:AJ11"/>
    <mergeCell ref="AK10:AO11"/>
    <mergeCell ref="AP10:AS11"/>
  </mergeCells>
  <dataValidations count="1">
    <dataValidation allowBlank="1" showInputMessage="1" showErrorMessage="1" error="Escriba un texto " promptTitle="Cualquier contenido" sqref="E12 E3:E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Escriba un texto " promptTitle="Cualquier contenido" xr:uid="{9E76F605-6537-463A-8FDD-F1BFB46BF568}">
          <x14:formula1>
            <xm:f>Listas!$A$2:$A$4</xm:f>
          </x14:formula1>
          <xm:sqref>E1 E10:E11 E17 E25:E1048576</xm:sqref>
        </x14:dataValidation>
        <x14:dataValidation type="list" allowBlank="1" showInputMessage="1" showErrorMessage="1" xr:uid="{188A35B9-5011-475E-9BC5-F80C130E6708}">
          <x14:formula1>
            <xm:f>Listas!$D$1:$D$20</xm:f>
          </x14:formula1>
          <xm:sqref>Q13:Q14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177</v>
      </c>
      <c r="D1" s="46" t="s">
        <v>178</v>
      </c>
    </row>
    <row r="2" spans="2:4">
      <c r="B2" s="45" t="s">
        <v>179</v>
      </c>
      <c r="D2" s="46" t="s">
        <v>180</v>
      </c>
    </row>
    <row r="3" spans="2:4" ht="45">
      <c r="B3" s="45" t="s">
        <v>181</v>
      </c>
      <c r="D3" s="46" t="s">
        <v>182</v>
      </c>
    </row>
    <row r="4" spans="2:4" ht="30">
      <c r="B4" s="45" t="s">
        <v>183</v>
      </c>
      <c r="D4" s="46" t="s">
        <v>184</v>
      </c>
    </row>
    <row r="5" spans="2:4" ht="30">
      <c r="B5" s="45" t="s">
        <v>185</v>
      </c>
      <c r="D5" s="46" t="s">
        <v>186</v>
      </c>
    </row>
    <row r="6" spans="2:4" ht="30">
      <c r="B6" s="45" t="s">
        <v>119</v>
      </c>
      <c r="D6" s="46" t="s">
        <v>187</v>
      </c>
    </row>
    <row r="7" spans="2:4" ht="45">
      <c r="B7" s="45" t="s">
        <v>142</v>
      </c>
      <c r="D7" s="46" t="s">
        <v>188</v>
      </c>
    </row>
    <row r="8" spans="2:4" ht="45">
      <c r="B8" s="45" t="s">
        <v>189</v>
      </c>
      <c r="D8" s="46" t="s">
        <v>190</v>
      </c>
    </row>
    <row r="9" spans="2:4" ht="30">
      <c r="B9" s="45" t="s">
        <v>191</v>
      </c>
      <c r="D9" s="46" t="s">
        <v>192</v>
      </c>
    </row>
    <row r="10" spans="2:4" ht="30">
      <c r="B10" s="45" t="s">
        <v>193</v>
      </c>
      <c r="D10" s="46" t="s">
        <v>194</v>
      </c>
    </row>
    <row r="11" spans="2:4" ht="30">
      <c r="B11" s="45" t="s">
        <v>195</v>
      </c>
      <c r="D11" s="46" t="s">
        <v>68</v>
      </c>
    </row>
    <row r="12" spans="2:4">
      <c r="B12" s="45" t="s">
        <v>162</v>
      </c>
      <c r="D12" s="46" t="s">
        <v>196</v>
      </c>
    </row>
    <row r="13" spans="2:4">
      <c r="B13" s="45" t="s">
        <v>197</v>
      </c>
    </row>
    <row r="14" spans="2:4">
      <c r="B14" s="45" t="s">
        <v>198</v>
      </c>
    </row>
    <row r="15" spans="2:4">
      <c r="B15" s="45" t="s">
        <v>199</v>
      </c>
    </row>
    <row r="16" spans="2:4">
      <c r="B16" s="45" t="s">
        <v>67</v>
      </c>
    </row>
    <row r="17" spans="2:2">
      <c r="B17" s="45" t="s">
        <v>200</v>
      </c>
    </row>
    <row r="18" spans="2:2">
      <c r="B18" s="45" t="s">
        <v>201</v>
      </c>
    </row>
    <row r="19" spans="2:2">
      <c r="B19" s="45" t="s">
        <v>202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56</v>
      </c>
      <c r="D1" s="45" t="s">
        <v>177</v>
      </c>
      <c r="F1" s="46" t="s">
        <v>178</v>
      </c>
    </row>
    <row r="2" spans="1:6" ht="30">
      <c r="A2" t="s">
        <v>61</v>
      </c>
      <c r="D2" s="45" t="s">
        <v>179</v>
      </c>
      <c r="F2" s="46" t="s">
        <v>180</v>
      </c>
    </row>
    <row r="3" spans="1:6" ht="75">
      <c r="A3" t="s">
        <v>203</v>
      </c>
      <c r="D3" s="45" t="s">
        <v>181</v>
      </c>
      <c r="F3" s="46" t="s">
        <v>182</v>
      </c>
    </row>
    <row r="4" spans="1:6" ht="60">
      <c r="A4" t="s">
        <v>100</v>
      </c>
      <c r="D4" s="45" t="s">
        <v>183</v>
      </c>
      <c r="F4" s="46" t="s">
        <v>184</v>
      </c>
    </row>
    <row r="5" spans="1:6" ht="45">
      <c r="D5" s="45" t="s">
        <v>185</v>
      </c>
      <c r="F5" s="46" t="s">
        <v>186</v>
      </c>
    </row>
    <row r="6" spans="1:6" ht="45">
      <c r="D6" s="45" t="s">
        <v>119</v>
      </c>
      <c r="F6" s="46" t="s">
        <v>187</v>
      </c>
    </row>
    <row r="7" spans="1:6" ht="60">
      <c r="D7" s="45" t="s">
        <v>142</v>
      </c>
      <c r="F7" s="46" t="s">
        <v>188</v>
      </c>
    </row>
    <row r="8" spans="1:6" ht="75">
      <c r="D8" s="45" t="s">
        <v>189</v>
      </c>
      <c r="F8" s="46" t="s">
        <v>190</v>
      </c>
    </row>
    <row r="9" spans="1:6" ht="45">
      <c r="D9" s="45" t="s">
        <v>191</v>
      </c>
      <c r="F9" s="46" t="s">
        <v>192</v>
      </c>
    </row>
    <row r="10" spans="1:6" ht="45">
      <c r="D10" s="45" t="s">
        <v>193</v>
      </c>
      <c r="F10" s="46" t="s">
        <v>194</v>
      </c>
    </row>
    <row r="11" spans="1:6" ht="45">
      <c r="D11" s="45" t="s">
        <v>195</v>
      </c>
      <c r="F11" s="46" t="s">
        <v>68</v>
      </c>
    </row>
    <row r="12" spans="1:6">
      <c r="D12" s="45" t="s">
        <v>162</v>
      </c>
      <c r="F12" s="46" t="s">
        <v>120</v>
      </c>
    </row>
    <row r="13" spans="1:6">
      <c r="D13" s="45" t="s">
        <v>197</v>
      </c>
    </row>
    <row r="14" spans="1:6">
      <c r="D14" s="45" t="s">
        <v>198</v>
      </c>
    </row>
    <row r="15" spans="1:6">
      <c r="D15" s="45" t="s">
        <v>199</v>
      </c>
    </row>
    <row r="16" spans="1:6">
      <c r="D16" s="45" t="s">
        <v>67</v>
      </c>
    </row>
    <row r="17" spans="4:4">
      <c r="D17" s="45" t="s">
        <v>200</v>
      </c>
    </row>
    <row r="18" spans="4:4">
      <c r="D18" s="45" t="s">
        <v>201</v>
      </c>
    </row>
    <row r="19" spans="4:4">
      <c r="D19" s="45" t="s">
        <v>202</v>
      </c>
    </row>
    <row r="20" spans="4:4">
      <c r="D20" s="45" t="s">
        <v>106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D209C8A4-0380-4043-940E-E6C6DF5881C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2025-07-31T14:03:06Z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