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295" documentId="13_ncr:1_{E7ED1D9F-A082-49D1-9308-AA7E00C6ABC9}" xr6:coauthVersionLast="47" xr6:coauthVersionMax="47" xr10:uidLastSave="{239F689E-5064-4972-9595-887A35081BCF}"/>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8" i="1" l="1"/>
  <c r="AC20" i="1"/>
  <c r="AR20" i="1"/>
  <c r="AR28" i="1"/>
  <c r="X28" i="1"/>
  <c r="X20" i="1"/>
  <c r="AC22" i="1"/>
  <c r="AC21" i="1"/>
  <c r="AQ21" i="1"/>
  <c r="AQ27" i="1"/>
  <c r="AQ26" i="1"/>
  <c r="AQ25" i="1"/>
  <c r="AQ24" i="1"/>
  <c r="AQ23" i="1"/>
  <c r="AQ22" i="1"/>
  <c r="AM28" i="1"/>
  <c r="AH28" i="1"/>
  <c r="AQ19" i="1"/>
  <c r="AQ18" i="1"/>
  <c r="AQ17" i="1"/>
  <c r="AQ16" i="1"/>
  <c r="AQ15" i="1"/>
  <c r="AM20" i="1"/>
  <c r="AH20" i="1"/>
  <c r="AR25" i="1"/>
  <c r="AR19" i="1"/>
  <c r="AR18" i="1"/>
  <c r="AR17" i="1"/>
  <c r="AR16" i="1"/>
  <c r="AR15" i="1"/>
  <c r="AM27" i="1"/>
  <c r="AM26" i="1"/>
  <c r="AM25" i="1"/>
  <c r="AM24" i="1"/>
  <c r="AM23" i="1"/>
  <c r="AM22" i="1"/>
  <c r="AM21" i="1"/>
  <c r="AM19" i="1"/>
  <c r="AM18" i="1"/>
  <c r="AM17" i="1"/>
  <c r="AM16" i="1"/>
  <c r="AM15" i="1"/>
  <c r="AH27" i="1"/>
  <c r="AH26" i="1"/>
  <c r="AH25" i="1"/>
  <c r="AH24" i="1"/>
  <c r="AH23" i="1"/>
  <c r="AH22" i="1"/>
  <c r="AH21" i="1"/>
  <c r="AH19" i="1"/>
  <c r="AH18" i="1"/>
  <c r="AH17" i="1"/>
  <c r="AH16" i="1"/>
  <c r="AH15" i="1"/>
  <c r="AC27" i="1"/>
  <c r="AC26" i="1"/>
  <c r="AC25" i="1"/>
  <c r="AC24" i="1"/>
  <c r="AC23" i="1"/>
  <c r="AC19" i="1"/>
  <c r="AC18" i="1"/>
  <c r="AC17" i="1"/>
  <c r="AC16" i="1"/>
  <c r="AC15" i="1"/>
  <c r="X27" i="1"/>
  <c r="X26" i="1"/>
  <c r="X25" i="1"/>
  <c r="X24" i="1"/>
  <c r="X23" i="1"/>
  <c r="X22" i="1"/>
  <c r="X21" i="1"/>
  <c r="X19" i="1"/>
  <c r="X18" i="1"/>
  <c r="X17" i="1"/>
  <c r="X16" i="1"/>
  <c r="X15" i="1"/>
  <c r="AP26" i="1"/>
  <c r="AK26" i="1"/>
  <c r="AF26" i="1"/>
  <c r="AA26" i="1"/>
  <c r="V27" i="1"/>
  <c r="V26" i="1"/>
  <c r="W25" i="1"/>
  <c r="AR27" i="1" l="1"/>
  <c r="AR26" i="1"/>
  <c r="AR23" i="1"/>
  <c r="AR22" i="1"/>
  <c r="AR21" i="1"/>
  <c r="W24" i="1"/>
  <c r="AR24" i="1" s="1"/>
  <c r="V24" i="1"/>
  <c r="AP16" i="1"/>
  <c r="O22" i="1"/>
  <c r="AP22" i="1" s="1"/>
  <c r="AP27" i="1"/>
  <c r="AK27" i="1"/>
  <c r="AF27" i="1"/>
  <c r="AA27" i="1"/>
  <c r="AP25" i="1"/>
  <c r="AK25" i="1"/>
  <c r="AF25" i="1"/>
  <c r="AA25" i="1"/>
  <c r="V25" i="1"/>
  <c r="AP24" i="1"/>
  <c r="AK24" i="1"/>
  <c r="AF24" i="1"/>
  <c r="AA24" i="1"/>
  <c r="AP23" i="1"/>
  <c r="AK23" i="1"/>
  <c r="AF23" i="1"/>
  <c r="AA23" i="1"/>
  <c r="V23" i="1"/>
  <c r="AK22" i="1"/>
  <c r="AF22" i="1"/>
  <c r="AA22" i="1"/>
  <c r="V22" i="1"/>
  <c r="AP21" i="1"/>
  <c r="AK21" i="1"/>
  <c r="AF21" i="1"/>
  <c r="AA21" i="1"/>
  <c r="V21" i="1"/>
  <c r="AO40" i="4" l="1"/>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5" i="1"/>
  <c r="AK15" i="1"/>
  <c r="AP19" i="1"/>
  <c r="AP18" i="1"/>
  <c r="AP17" i="1"/>
  <c r="AK19" i="1"/>
  <c r="AK18" i="1"/>
  <c r="AK17" i="1"/>
  <c r="AK16" i="1"/>
  <c r="AF19" i="1"/>
  <c r="AF18" i="1"/>
  <c r="AF17" i="1"/>
  <c r="AF16" i="1"/>
  <c r="AF15" i="1"/>
  <c r="AA19" i="1"/>
  <c r="AA18" i="1"/>
  <c r="AA17" i="1"/>
  <c r="AA16" i="1"/>
  <c r="AA15" i="1"/>
  <c r="V19" i="1"/>
  <c r="V18" i="1"/>
  <c r="V17" i="1"/>
  <c r="V16" i="1"/>
  <c r="V15" i="1"/>
  <c r="AR29" i="1" l="1"/>
  <c r="X29" i="1"/>
  <c r="AH29" i="1"/>
  <c r="AM29" i="1"/>
  <c r="AC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2" authorId="1" shapeId="0" xr:uid="{F0AF0265-0A24-4C53-9A8F-D8B71FD53AA9}">
      <text>
        <r>
          <rPr>
            <b/>
            <sz val="9"/>
            <color indexed="81"/>
            <rFont val="Tahoma"/>
            <family val="2"/>
          </rPr>
          <t>Seleccione la política de MIPG asociada a la meta</t>
        </r>
      </text>
    </comment>
    <comment ref="R12" authorId="1" shapeId="0" xr:uid="{A9500B29-80DB-409C-866E-A3D042657059}">
      <text>
        <r>
          <rPr>
            <b/>
            <sz val="9"/>
            <color indexed="81"/>
            <rFont val="Tahoma"/>
            <family val="2"/>
          </rPr>
          <t>Seleccione el proyecto de inversión que financia o aporta al cumplimiento de la meta. En caso contrario, indique NO APLICA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S14" authorId="0" shapeId="0" xr:uid="{F21E4E22-60F3-48C1-9204-B22990CF58E2}">
      <text>
        <r>
          <rPr>
            <b/>
            <sz val="9"/>
            <color indexed="81"/>
            <rFont val="Tahoma"/>
            <family val="2"/>
          </rPr>
          <t>Indique la evidencia a presentar del cumplimiento de la meta. Se debe redactar de forma concreta y coherente con la meta</t>
        </r>
      </text>
    </comment>
    <comment ref="T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29D96EE3-F7F5-47F6-888D-8FBFF7195BF0}">
      <text>
        <r>
          <rPr>
            <b/>
            <sz val="9"/>
            <color indexed="81"/>
            <rFont val="Tahoma"/>
            <family val="2"/>
          </rPr>
          <t>Indique el área y grupo de trabajo (si se tiene), responsable de cumplir o ejecutar la meta</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D20" authorId="0" shapeId="0" xr:uid="{CD94BD62-55DA-4C1E-96B6-1A5F6A4412D7}">
      <text>
        <r>
          <rPr>
            <b/>
            <sz val="9"/>
            <color indexed="81"/>
            <rFont val="Tahoma"/>
            <family val="2"/>
          </rPr>
          <t>Promedio obtenido para el periodo x 80%</t>
        </r>
      </text>
    </comment>
    <comment ref="D28" authorId="0" shapeId="0" xr:uid="{9871DD7B-59A9-4D33-830E-91A8A028A8A2}">
      <text>
        <r>
          <rPr>
            <b/>
            <sz val="9"/>
            <color indexed="81"/>
            <rFont val="Tahoma"/>
            <family val="2"/>
          </rPr>
          <t>Promedio obtenido en las metas transversales para el periodo x 20%</t>
        </r>
      </text>
    </comment>
    <comment ref="D29"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<sst xmlns="http://schemas.openxmlformats.org/spreadsheetml/2006/main" count="437" uniqueCount="231">
  <si>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</si>
  <si>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</si>
  <si>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</si>
  <si>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</si>
  <si>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</si>
  <si>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</si>
  <si>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</si>
  <si>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</si>
  <si>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</si>
  <si>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</si>
  <si>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</si>
  <si>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</si>
  <si>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</si>
  <si>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</si>
  <si>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</si>
  <si>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</si>
  <si>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</si>
  <si>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</si>
  <si>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</si>
  <si>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</si>
  <si>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</si>
  <si>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</si>
  <si>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</si>
  <si>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</si>
  <si>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</si>
  <si>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</si>
  <si>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</si>
  <si>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</si>
  <si>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</si>
  <si>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</si>
  <si>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</si>
  <si>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</si>
  <si>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</si>
  <si>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</si>
  <si>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</si>
  <si>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</si>
  <si>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</si>
  <si>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</si>
  <si>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</si>
  <si>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</si>
  <si>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GESTIÓN JURÍDICA</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</si>
  <si>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21 de enero de 2025 
</t>
    </r>
    <r>
      <rPr>
        <b/>
        <sz val="11"/>
        <color theme="1"/>
        <rFont val="Calibri Light"/>
        <family val="2"/>
        <scheme val="major"/>
      </rPr>
      <t xml:space="preserve">Caso HOLA: </t>
    </r>
    <r>
      <rPr>
        <sz val="11"/>
        <color theme="1"/>
        <rFont val="Calibri Light"/>
        <family val="2"/>
        <scheme val="major"/>
      </rPr>
      <t>113317</t>
    </r>
  </si>
  <si>
    <t>VIGENCIA DE LA PLANEACIÓN 2025</t>
  </si>
  <si>
    <t>Dirección Jurídica</t>
  </si>
  <si>
    <t>CONTROL DE CAMBIOS</t>
  </si>
  <si>
    <t>VERSIÓN</t>
  </si>
  <si>
    <t>28 de enero de 2025</t>
  </si>
  <si>
    <t>Publicación del plan de gestión aprobado. Caso HOLA: 116087</t>
  </si>
  <si>
    <t>16 de abril de 2025</t>
  </si>
  <si>
    <t>Para el primer trimestre de la vigencia 2025, el Plan de Gestión del proceso Gestion Juridica  alcanzó un nivel de desempeño del 96,67% y 31,67% acumulado para la vigencia.</t>
  </si>
  <si>
    <t>26 de mayo de 2025</t>
  </si>
  <si>
    <t>Se realiza ajuste teniendo en cuenta el memorando de alcance  Radicado No. 20254600193883 Fecha: 23-05-2025 de la Oficina de Atencion a la Ciudadania sobre la meta transversal No MT4 y MT5, del Plan de Gestión del Proceso de GESTION  JURIDICA que  alcanzó un nivel de desempeño del 100,00% y del 32,50% acumulado para la vigencia</t>
  </si>
  <si>
    <t>16 de julio de 2025</t>
  </si>
  <si>
    <t>Para el II trimestre de la vigencia 2025, el Plan de Gestión del proceso Gestion Juridica  alcanzó un nivel de desempeño del 99,35% y 52,20%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</si>
  <si>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</si>
  <si>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</si>
  <si>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</si>
  <si>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</si>
  <si>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</si>
  <si>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</si>
  <si>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</si>
  <si>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</si>
  <si>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 xml:space="preserve">Adelantar el 100% de la etapa de juzgamiento de los procesos disciplinarios de los cuales la Oficina de Control Disciplinario Interno ha adelantado previamente la etapa de investigación.
Nota: esta meta se incluye en virtud de las competencias de la Dirección Jurídica para facilitar su gestión y reporte. </t>
  </si>
  <si>
    <t>Gestión</t>
  </si>
  <si>
    <t>Porcentaje  de actos administrativos de segunda instancia en materia disciplinaria sustanciados</t>
  </si>
  <si>
    <t>(# total de expedientes de procesos disciplinarios fallados en la etapa de juzgamiento / # total de fallos/decisiones en procesos disciplinarios allegados de la Oficina de Control Disciplinario Interno) *100</t>
  </si>
  <si>
    <t>Constante</t>
  </si>
  <si>
    <t>Porcentaje de procesos disciplinarios fallados</t>
  </si>
  <si>
    <t>EFICACIA</t>
  </si>
  <si>
    <t>Política 09: Defensa Jurídica</t>
  </si>
  <si>
    <t>Reporte desglosado de actuaciones adelantadas en la etapa de juzgamiento disciplinario</t>
  </si>
  <si>
    <t xml:space="preserve">1.Aplicativo de Gestión Documental.
2. Informe Actos Administrativos de Segunda Instancia en Materia Disciplinaria Sustanciados </t>
  </si>
  <si>
    <t xml:space="preserve">Dirección Jurídica
</t>
  </si>
  <si>
    <t>Durante el período comprendido entre Enero-Marzo de 2025 para la etapa de juzgamiento de procesos disciplinario en primera instancia se atendieron un total de 3 expedientes. 
Detallando los siguientes resultados:
Expediente 669 de 2020: Se dictó Auto de Archivo del 27 de Febrero de 2025 mediante el cual se declaró abuselta de responsabilidad a la servidora investigada.
Expediente 759 de 2021: Se expidió Resolución sancionatoria con suspensión en el ejercicio del cargo por el término de (1) un mes al servidor investigado
Expediente 089 de 2021: Se expidió Resolución sancionatoria con destitución e inhabilidad general por el termino de ciento cincuenta y un (151) meses, o lo mismo, diez (10) años y seis (6) meses</t>
  </si>
  <si>
    <t>Durante el período comprendido entre Abril-Junio se tramitó la totalidad de expediente recibidos para etapa de juzgamiento y/o emtiir autos de: práctica de pruebas o de avocación de conocimiento. 
Expedientes Recibidos: 8
Expedientes Tramitados: 8.
ACTUACIONES:
1- Se concedió recurso de apelación dentro del trámite del expediente 759-2021 mediante el Auto No 13 de Abril de 2025 (Sanción: Suspensión en el ejercicio del cargo).
2- Por medio de la Resolución No. 280 del 26 de marzo de 2025 se profirió fallo de primera instancia dentro del trámite del expediente 089-2021. (Sanción: Destitución en inhabilidad general).
3. Se ordenó la práctica de pruebas de oficio dentro del trámite del Expediente 050 de 2021 mediante el Auto 018 de Junio de 2025.
4. Se avoca conocimiento a través del Auto 019 de Junio de 2025 dentro del trámite del Expediente 147 de 2023.
5. En el expediente 669-2020 se emitió Auto No. 009 del  27 de febrero de 2025 por medio del cual, se ordenó absolver de responsabilidad disciplinaria.
6. Mediante el Auto No. 20 del 26 de junio de 2025, se profirió fallo absolutorio dentro del expediente disciplinario 884-2020.
7. Mediante Resolución No. 620 del 27 de mayo de 2025, se declaró de oficio la nulidad de la actuación disciplinaria en el expediente 057-2023.
8. Dentro del trámite del expediente 086-2022 se emitió Auto No 018 del 13 de junio de 2025 por medio del cual se ordena la práctica de pruebas de oficio.</t>
  </si>
  <si>
    <t>Matriz de Seguimiento a la Etapa de Juzgamiento y trámite de expedientes Disicplinarios
*De llegar a necesitarse la consulta de los autos y/o documentos de los procesos requerirlo  directamente en la Dirección Jurídica teniendo en cuenta la privacidad de los asuntos tratados</t>
  </si>
  <si>
    <t>Se alcanzó un avance de 50,00% sobre el programado de la vigencia.</t>
  </si>
  <si>
    <t>Representar el 100% de los procesos judiciales, extrajudiciales y actuaciones administrativas debidamente notificadas a la Dirección Jurídica de conformidad con las facultades y en los términos establecidos en la normatividad vigente.</t>
  </si>
  <si>
    <t>Porcentaje de procesos, diligencias y solicitudes de representación judicial y extrajudicial  atendidas</t>
  </si>
  <si>
    <t>(# Total de procesos atendidos / # de procesos  judiciales, extrajudiciales y administrativos debidamente notificados) * 100</t>
  </si>
  <si>
    <t>Porcentaje de procesos judiciales, extrajudiciales y actuaciones administrativas atendidos</t>
  </si>
  <si>
    <t>Reporte trimestral de actuaciones, diligencias y movimientos procesales</t>
  </si>
  <si>
    <t>1.Informes de gestión trimestrales que remiten los abogados.
2.SIPROJ. 
3. Rama Judicial (En los que aplica).
4.Aplicativo de Gestión Documental
5. Outlook</t>
  </si>
  <si>
    <t xml:space="preserve">Dirección Jurídica - Grupo de   Representación Judicial y extrajudicial. </t>
  </si>
  <si>
    <t>Durante el período comprendido entre Enero-marzo de 2025 se tramitaron la totalidad de requerimientos, solicitudes y gestiones propias de la representación extrajudicial y judicial de la entidad presetando los siguientes hitos a destacar:
EXTRAJUDICIAL
Un total de 54 actuaciones discriminadas de la siguiente forma:
19 Audiencias de conciliación extrajudicial
3 Casos extrajudiciales sometidos al Comité de Conciliación
1 Solicitud de insumos para diligencia extrajudicial (Inspección Suba)
8 Fichas de conciliación extrajudicial
3 Pre-comités de conciliación para estudio y análisis de fichas
1 Solicitud de antecedentes administrativos a la Alcaldía Local de kennedy
19 Poderes de representación emitidos
JUDICIAL
Un total de 84 diligencias judiciales discriminadas de la siguiente forma:
5 Alegatos de conclusión presentados
10 Asistencias a audiencias (3 de Pruebas y 7 iniciales)
11 Demandas recibidas y contestadas (Se destacan 4 Nulidades y Restablecimiento del derecho 3 Reparaciones Directas 3 Controversias contractuales)
13 Diligencias no categorizadas como: Memoriales, Presentación de excepciones, subsanación de demanda y recursos
38 Poderes emitidos para la Representación Judicial
COMITÉ DE CONCILIACIÓN
14 Sesiones del Comité
32 Fichas estudiadas
Casos Destacados:
Ficha 1689
Demandante: Seguridad Canadá LTDA ( buscaba que la Alcaldía Mayor de Bogotá pagara los perjuicios materiales tasados en SETECIENTOS TRECE MILLONES CIENTO OCHO MIL SEISCIENTOS SETENTA Y OCHO PESOS M/CTE ($713.108.678)., equivalente al valor del contrato que se perseguía con la licitación.
Recomendación de  NO CONCILIAR, teniendo en cuenta el análisis realizado respecto de los términos establecidos por el CPACA para la presentación de la solicitud de conciliación y posterior presentación de la demanda para el medio de control idóneo como lo es la nulidad y el restablecimiento del derecho respecto de los actos previos a la celebración de los contratos, acción frente a la cual ha operado el fenómeno de la caducidad</t>
  </si>
  <si>
    <t xml:space="preserve">Durante el período comprendido entre Abril-Junio se tramitaron y adelantaron la totalidad de gestiones, requerimientos, solicitudes y diligencias correspondientes al ejercicio de la Representación Judicial y Extrajudicial de la entidad. 
El desglose de actividades y gestiones adelantadas se detalla a continuación: 
TRÁMITES EXTRAJUDICIALES
Recibidos: 96
Atendidos: 96
Destacados:
1. Asistencia a 21 audiencias de conciliación extrajudicial
2. Se sometieron 17 fichas de conciliación al Comité
3. Se adelantaron 35 gestiones dentro de las cuales se clasifican: (24) memorandos solicitando antecedentes, información o detalles del proceso/situaciones que originaron el proceso, (5) Fichas de Repetición, (6) Respuestas a Derechos de petición o requerimientos
TRÁMITES JUDICIALES
Recibidos: 212
Atendidos: 212
Gestión:
Alegatos
4
Asistencia a audiencias
21
Conciliaciones Judiciales
2
Demandas contestadas
23
Demandas instauradas
1
Fallos/Sentencias
1
Gestión
18
Mesa de trabajo
4
Otros (Especifique)
52
Poderes
81
Práctica de Pruebas
2
Recursos
3
5. Se realizaron 8 mesas de trabajo del grupo de Representación, 2 mesas para analizar y responder proposiciones del Concejo Distrital y una sesión del Comité de Coordinación Jurídica del Sector Gobierno
COMITÉ DE CONCILIACIÓN
Sesiones Programadas: 9
Sesiones realizadas: 9
Actas: 15-23
Se adelantaron 9 sesiones del Comité durante el período, dentro de las cuales se abordó el estudio y análisis de 34 fichas distribuidas de la siguiente manera:
- 6 Fichas de Pacto de Cumplimiento
-5 Fichas de Acción de Repetición
-1 Autorización de Mediación
-22 Fichas técnicas de conciliación
MESAS DE TRABAJO 
Se realizaron 12 mesas de trabajo para tratar, discutir, analizar y socializar lineamientos técnicos-metodologicos para el ejercicio de la representación judicial y extrajudicial de la entidad.  A continuación se lista el detalle de las 12 mesas de trabajo:
8 Mesas de trabajo del gruo de representación judicial (Frecuencia semanal)
1 Reunión Proposición No. 658 de 2025 suscrita por los Concejales Fabián Andrés Puentes Sierra y Samir Bedoya Piraquive, integrantes de la bancada del partido Político MIRA, relacionada con el tema: “Nueva sede de Alcaldía de Teusaquillo
1 Reunión Proposición 738 de 2025- punto 12 AP
1 Reunión para Respuesta Derecho de Petición Concejal
1 Sesión del Comité Ordinario de Coordinación Jurídica del Sector Gobierno 
</t>
  </si>
  <si>
    <t>Matriz de seguimiento a la gestión judicial y extrajudicial.
Incluye desglose de radicados o referencias de ORFEO. En caso de aplicar se anexan copias de fallos y/o autos-decisiones proferidas por los despachos judiciales</t>
  </si>
  <si>
    <t>Tramitar el 100% de las tutelas remitidas a la Dirección Jurídica, notificadas o recibidas a través del AGD en los términos establecidos por el juzgado de origen.</t>
  </si>
  <si>
    <t xml:space="preserve">Porcentaje de tutelas tramitadas en los términos otorgados. </t>
  </si>
  <si>
    <t>(# Total de tutelas tramitadas en los términos establecidos por el juzgado  / # Total de tutelas notificadas o recibidas por la Dirección Jurídica) * 100</t>
  </si>
  <si>
    <t>Porcentaje de tutelas tramitadas en los términos establecidos por el juzgado</t>
  </si>
  <si>
    <t>Matriz de asignación, trámite y gestión de Tutelas</t>
  </si>
  <si>
    <t>1: Tabla de Excel 
2. SIPROJ
3. Aplicativo de Gestión Documental 
4. Outlook</t>
  </si>
  <si>
    <t xml:space="preserve">
Dirección Jurídica - Grupo de Representación Judicial y extrajudicial (Tutelas)</t>
  </si>
  <si>
    <t xml:space="preserve">Durante el período comprendido entre Enero-Marzo de 2025 se atendieron un total de 771 Acciones de Tutela, las cuales se clasificaron para el análisis en 143 temas o asuntos específicos dentro de los que se destacaron los siguientes (por volumen de tutelas radicadas):
Solicitudes ante otras entidades: 178
Despachos comisorios: 75
Der. Petición Alcaldía Local: 68
Propiedad Horizontal: 59
Perturbación a la posesión: 53
El Derecho de Petición continua siendo la garantía constitucional de la cual mayor cantidad de ciudadanos solicitan el amparo (268 ocasiones equivalentes al 34%) seguido de el Derecho al Debido Proceso (48 ocasiones equivalentes al 6%) y el Derecho al Acceso a la Adminsitración de Justicia (41 ocasiones equivalentes al 5%).
Vivienda Digna en concurso con Vida Digna o con múltiples derechos adicionales representaron el 9,5% del total de Tutelas recibidas, sumando 73 acciones. 
En el 48% de las ocasiones el término concedido para responder las acciones de tutela radicadas fue de 1 día. Un 3% aproximadamente, de las tutelas recibidas tuvieron términos de respuesta por debajo de las 18 horas, lo que impone un ritmo de trabajo y una necesidad de disponer de la información de manera casi inmediata para dar respuesta debida </t>
  </si>
  <si>
    <t>Durante el período comprendido entre Abril-Junio se tramitaron y respondieron en su totalidad las Acciones Constitucionales mediante las cuales los ciudadanos solicitaron el amparo de uno o más derechos fundamentales. En alrededor del 30% de las ocasiones, el término de respuesta concedido por los despachos judiciales fue de 2 días. 
El detalle y los datos más relevante de las acciones de tutela tramitadas se explica a continuación:
Tutelas Recibidas: 829
Tutelas Tramitadas: 829
Destacados:
1. El 48% de las acciones de tutela tramitadas durante el período tuvieron como derecho invocado el Derecho de Petición (266) invocandolo solo, 135 invoncadolo conjuntamente con: Debido proceso, Igualdad y Administración de justicia. 
2. El 36% de las acciones de tutela tramitadas durante el período tuvieron como derecho invocado el Debido proceso (43 solo) y 257 conjuntamente con: Acceso a la adminsitración de justicia, defensa, igualdad, asociación sindical y habeas data entre otros
3. En 28 ocasiones que son equivalentes al 3,4% del total de tutelas tramitadas el término de respuesta condedido fue menor o igual a 12 horas
4. A nivel de dependencias o localidades contra las que se interponen más acciones de tutela se evidencia la siguiente distribución: 
Alcaldía Local de Suba: 71 (9%)*
Alcaldía Local de Usaquén: 48 (6%)
Alcaldía Local de Engativá: 41 (5%)
Alcaldía Local de Kennedy: 38(4,5%)
*Porcentaje sobre el conteo total de tutelas del período</t>
  </si>
  <si>
    <t xml:space="preserve">Matriz de reparto y gestión de acciones de Tutela discriminadas por tema, término, despacho y en orden cronológico </t>
  </si>
  <si>
    <t>Tramitar 100% de solicitudes, como conceptos, derechos de petición y viabilidades jurídicas, solicitados a la Dirección Jurídica que sean competencia del Secretario(a) Distrital de Gobierno</t>
  </si>
  <si>
    <t xml:space="preserve">Porcentaje de respuesta  solicitudes, como conceptos, derechos de petición y viabilidades jurídicas, en los términos establecidos. </t>
  </si>
  <si>
    <t>(# Total de  solicitudes, como conceptos, derechos de petición y viabilidades jurídicas con respuesta de fondo en los términos establecidos por la Ley 1755 de 2015/ # Total de  solicitudes, como conceptos, derechos de petición y viabilidades jurídicas recibidas que sean de competencia de la Dirección  Jurídica)*100</t>
  </si>
  <si>
    <t>Porcentaje de solicitudes atendidas  en los términos establecidos por la Ley 1755 de 2015 con respuesta de fondo</t>
  </si>
  <si>
    <t>Reporte desglosado de Conceptos, Viabilidades, Proyectos de Acuerdo y Peticiones revisadas y tramitadas por el área de Conceptos</t>
  </si>
  <si>
    <t xml:space="preserve">
1. Aplicativo de Gestión Documental. 
2. Outlook Puntos de Control y revisión a través de Correo electrónico
</t>
  </si>
  <si>
    <t>Dirección Jurídica - Grupo Conceptos</t>
  </si>
  <si>
    <t>Entre Enero-Marzo de 2025 se atendieron 170 solicitudeso requerimientos específicos de conceptos, derechos de petición, solicitudes de información o revisión jurídica de actos administrativos. 
El 56% de las soliictudes correspondieron a revisión de proyectos de acuerdo, la emkisión de viabilidades representó el 10% del total y el 17% de solicitudes atendidas correspondieron a la respuesta de Derechos de Petición.</t>
  </si>
  <si>
    <t>Durante el período comprendido entre Abril-Junio se tramitaron y adelantaron la totalidad de gestiones, requerimientos, solicitudes y respuestas requeridas ante peticiones de información o ejercicios de conceptuar acerca de la viabilidad jurídica de circulares y decretos. 
Solicitudes recibidas: 50
Solicitudes tramitadas: 50
Destacados:
Se procesaron un total de 14 Viabilidades de Decretos, todos de temas muy diversos y relevantes para la ciudad como:
-Creación y funcionamiento de Consejos Locales de Turismo
-Horario de funcionamiento de actividades económicas asociadas al expendio y consumo de bebidas alcohólicas
-Establecimiento de Zonas y perímetros donde se restringe el consumo de sustancias psicoactivas
-Creación de Comisión Intersectorial Distrital de los determinantes de salud y bienestar
Se revisaron 7 circulares con temáticas asociadas a:
-Presupuestos participativos
-Política pública de comunicación comunitaria
-Contratación directa con comunidades negras, afros y raizales
-Procesos policivos de segunda instancia
Dentro de los 6 proyectos de acuerdo revisados se destacaron temas de Exceso de Ruido, Día Distrital de la Niñez y Política Pública de Bicitaxismo
Igualmente se atendieron 21 solicitudes de conceptos en los cuales se mencionaba, se hacían preguntas específicas o se solicitaba aclaración sobre ciertos términos y disposiciones contenidos en: 
-Mesa Territorial de Garantías
-Acción colectiva de vendedores informales
-Acumulación de procesos policivos
-Bogotá te Escucha
-Consejo Distrital de Juventud
-Acogida de población migrante</t>
  </si>
  <si>
    <t>Reporte de Conceptos, Viabilidades, Peticiones y Circulares revisadas con el desglose de fecha, responsable y temática asociada</t>
  </si>
  <si>
    <t xml:space="preserve">Resolver con aprobación o negación el 100% de las solicitudes de autorización para la realización de actividades de aglomeración de público de alta o media complejidad, planeadas para realizarse en el Distrito Capital, previa evaluación del cumplimiento de la totalidad de los requerimientos legales definidos en la normatividad vigente. 
Nota: esta meta se incluye en virtud de las competencias de la Dirección Jurídica para facilitar su gestión y reporte. </t>
  </si>
  <si>
    <t>Porcentaje de Resoluciones de Aprobación/Negación de autorización para la realización de aglomeraciones de público</t>
  </si>
  <si>
    <t>(# de Resoluciones de Aprobación y Negación de aglomeraciones de público / # Total de solicitudes  de autorización para la realización de actividades de aglomeración de público recibidas)*100</t>
  </si>
  <si>
    <t>Porcentaje de resoluciones de aprobación o negación de aglomeraciones de público emitidas</t>
  </si>
  <si>
    <t>Informe de Autorizaciones de Aglomeraciones de Público</t>
  </si>
  <si>
    <t>1. Aplicativo de Gestión Documental
2. Matriz y detalles de información consolidada sobre las solicitudes de aglomeraciones</t>
  </si>
  <si>
    <t>Dirección Jurídica - Grupo Aglomeraciones</t>
  </si>
  <si>
    <t xml:space="preserve">Entre Enero-Marzo de 2025 se emitieron 300 Resoluciones frente a solicitudes de autorización de aglomeraciones de público. De las cuales 164 fueron negaciones, 131 Reposiciones y solamente 2 aprobaciones. Se atendieron 62 solicitudes de prestámo de la Plaza de Bolivar, 18 Derechos de Petición y 193 recursos frente a las decisiones del Sistema de Gestión de Aglomeraciones. </t>
  </si>
  <si>
    <t>Durante el período comprendido entre Abril-Junio se tramitaron y adelantaron la totalidad de gestiones, solicitudes de autorización de aglomeraciones de público, peticiones sobre la Plaza de Bolívar y derechos de petición 
Destacados
Se tramitaron 482 actos administrativos de eventos relacionadas con autorización de aglomeraciones de público, de las cuales se tuvieron las siguientes tipologías:
-Negaciones: 258
-Reposición: 221 (Por las cuales se autoriza definitivamente el evento posterior al trámite del recurso)
-Confirmación de negación: 3 (Cuando después de radicado el recurso de reposición la solicitud de evento sigue sin cumplir la totalidad de requisitos)
Se gestionaron 88 peticiones y consultas distribuidas en 61 solicitudes sobre la Plaza de Bolívar y 27 derechos de petición en los cuales se solicitaba información sobre: prestámo de espacios administrados por el IDU, competencia de la SDG para temas de aglomeraciones de público en Bogotá, permisos de uso del parque Simón Bolívar entre otros.</t>
  </si>
  <si>
    <t>Reporte de Trámites adelantados en el Sistema de Gestión de Aglomeraciones SUGA, Derechos de Petición con radicado de recibo y salida así como solicitudes de uso-disponibilidad de la Plaza de Bolívar</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</si>
  <si>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</si>
  <si>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</si>
  <si>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</si>
  <si>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</si>
  <si>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</si>
  <si>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</si>
  <si>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</si>
  <si>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</si>
  <si>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</si>
  <si>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Eficacia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</si>
  <si>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</si>
  <si>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</si>
  <si>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</si>
  <si>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</si>
  <si>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</si>
  <si>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Meta no programada</t>
  </si>
  <si>
    <t xml:space="preserve">Meta no programada </t>
  </si>
  <si>
    <t>Dirección jurídica: caificación 67%
Reporte consumo de papel: Inormación al día con corte a 30 de mayo de 2025.
Impresiones: Presenta un incremento en las impresiones del 56 % en comparación con el periodo enero-mayo 2024.
Participación en actividades: Participación promedio 7 personas
Circular 26: de 49 personas de la dependencia participó 1 persona. 
Economía circular:de 49 personas de la dependencia participó 1 persona. 
Semana ambiental:49 personas de la dependencia participó 21 personas. 
Campaña puesto a puesto: reciben puntuación máxima por su participación.
Adopta tu punto ecológico: En las inspecciones efectuados el 06 de mayo y 13 de junio se identificó mezcla en dos de tres contenedores.
Socialización Sistema de Gestión Ambiental: de 49 personas de la dependencia participaron 46 personas.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</si>
  <si>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</si>
  <si>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No Programada</t>
  </si>
  <si>
    <t>Se alcanzó un avance de 41,88%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</si>
  <si>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</si>
  <si>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</si>
  <si>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</si>
  <si>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</si>
  <si>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</si>
  <si>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Suma</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</si>
  <si>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</si>
  <si>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</si>
  <si>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</si>
  <si>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</si>
  <si>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</si>
  <si>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Se cumplio al 100% con la programación de los documentos a actualizar de acuerdo a la programación trimestral.</t>
  </si>
  <si>
    <t>Reporte realizado por la OAP - Gestión por Procesos el día 03-07-2025 a traves de correo electrónico.</t>
  </si>
  <si>
    <t>Se alcanzó un avance de 24,00%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</si>
  <si>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</si>
  <si>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</si>
  <si>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</si>
  <si>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</si>
  <si>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</si>
  <si>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</si>
  <si>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</si>
  <si>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</si>
  <si>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grabación de reunión</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</si>
  <si>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</si>
  <si>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</si>
  <si>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</si>
  <si>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</si>
  <si>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</si>
  <si>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</si>
  <si>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</si>
  <si>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</si>
  <si>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</si>
  <si>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el proceso ruvo un requerimeinto al que le dio respuesta oportunamente</t>
  </si>
  <si>
    <t xml:space="preserve">segun radicado No Radicado No. 20254600138593
Fecha: 07-04-2025_x000D_ de la oficina de atencion a la ciudadania </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</si>
  <si>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</si>
  <si>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</si>
  <si>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</si>
  <si>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</si>
  <si>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</si>
  <si>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</si>
  <si>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</si>
  <si>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</si>
  <si>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el proceso  tuvo 5 requeimentos de los cuales  le dio respuesta  a 5 </t>
  </si>
  <si>
    <t xml:space="preserve">segun radicado No Radicado No. 20254600138593  y Radicado No. 20254600193883  y Radicado No. 20254600193883
Fecha: 07-04-2025
 de la oficina de atencion a la ciudadania </t>
  </si>
  <si>
    <t>Se gestionó oportunamente 8 de 8 solicitudes registradas.</t>
  </si>
  <si>
    <t>Reporte realizado por la SGI-SAC el día 08-07-2025 a traves de memorando 20254600258433.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</si>
  <si>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</si>
  <si>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</si>
  <si>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</si>
  <si>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</si>
  <si>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</si>
  <si>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</si>
  <si>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</si>
  <si>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 e Información</t>
  </si>
  <si>
    <t>Entregaron la matriz de 
activos y tiene el visto 
bueno del jefe.</t>
  </si>
  <si>
    <t xml:space="preserve">Reporte realizado por la DTI día 02-07-2025 a traves de memorando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</si>
  <si>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</si>
  <si>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</si>
  <si>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</si>
  <si>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</si>
  <si>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</si>
  <si>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</si>
  <si>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0,00% sobre el programado de la vigencia.
Meta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</si>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</sst>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b/>
      <u/>
      <sz val="11"/>
      <color theme="1"/>
      <name val="Calibri Light"/>
      <family val="2"/>
      <scheme val="major"/>
    </font>
    <font>
      <sz val="11"/>
      <color theme="8" tint="-0.249977111117893"/>
      <name val="Calibri Light"/>
      <family val="2"/>
      <scheme val="major"/>
    </font>
    <font>
      <sz val="11"/>
      <color theme="8" tint="-0.249977111117893"/>
      <name val="Calibri Light"/>
      <family val="2"/>
    </font>
    <font>
      <sz val="11"/>
      <color rgb="FF000000"/>
      <name val="Calibri Light"/>
      <family val="2"/>
      <scheme val="major"/>
    </font>
    <font>
      <sz val="11"/>
      <color rgb="FF0070C0"/>
      <name val="Calibri Light"/>
      <family val="2"/>
    </font>
    <font>
      <sz val="11"/>
      <color rgb="FF000000"/>
      <name val="Calibri Light"/>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left" vertical="center" wrapText="1"/>
    </xf>
    <xf numFmtId="9" fontId="1" fillId="9" borderId="0" xfId="1" applyFont="1" applyFill="1" applyAlignment="1">
      <alignment wrapText="1"/>
    </xf>
    <xf numFmtId="9" fontId="1" fillId="9" borderId="0" xfId="1" applyFont="1" applyFill="1" applyAlignment="1">
      <alignment vertical="center" wrapText="1"/>
    </xf>
    <xf numFmtId="9" fontId="2" fillId="4" borderId="1" xfId="1" applyFont="1" applyFill="1" applyBorder="1" applyAlignment="1">
      <alignment horizontal="center" vertical="center" wrapText="1"/>
    </xf>
    <xf numFmtId="9" fontId="1" fillId="0" borderId="0" xfId="1" applyFont="1" applyAlignment="1">
      <alignment wrapText="1"/>
    </xf>
    <xf numFmtId="9" fontId="2" fillId="5" borderId="1" xfId="1" applyFont="1" applyFill="1" applyBorder="1" applyAlignment="1">
      <alignment horizontal="center" vertical="center" wrapText="1"/>
    </xf>
    <xf numFmtId="9" fontId="2" fillId="6" borderId="1" xfId="1" applyFont="1" applyFill="1" applyBorder="1" applyAlignment="1">
      <alignment horizontal="center" vertical="center" wrapText="1"/>
    </xf>
    <xf numFmtId="9" fontId="2" fillId="7" borderId="1" xfId="1" applyFont="1" applyFill="1" applyBorder="1" applyAlignment="1">
      <alignment horizontal="center" vertical="center" wrapText="1"/>
    </xf>
    <xf numFmtId="9" fontId="2" fillId="8" borderId="1" xfId="1" applyFont="1" applyFill="1" applyBorder="1" applyAlignment="1">
      <alignment horizontal="center" vertical="center" wrapText="1"/>
    </xf>
    <xf numFmtId="9" fontId="10" fillId="3" borderId="1" xfId="1" applyFont="1" applyFill="1" applyBorder="1" applyAlignment="1">
      <alignment horizontal="right" wrapText="1"/>
    </xf>
    <xf numFmtId="0" fontId="1" fillId="0" borderId="1" xfId="0" applyFont="1" applyBorder="1" applyAlignment="1">
      <alignment horizontal="left"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1" fontId="17" fillId="0" borderId="1" xfId="1" applyNumberFormat="1" applyFont="1" applyBorder="1" applyAlignment="1">
      <alignment horizontal="center" vertical="center" wrapText="1"/>
    </xf>
    <xf numFmtId="0" fontId="16" fillId="0" borderId="0" xfId="0" applyFont="1" applyAlignment="1">
      <alignment horizontal="justify" vertical="center" wrapText="1"/>
    </xf>
    <xf numFmtId="0" fontId="16" fillId="9" borderId="1" xfId="0" applyFont="1" applyFill="1" applyBorder="1" applyAlignment="1">
      <alignment horizontal="justify" vertical="center" wrapText="1"/>
    </xf>
    <xf numFmtId="1" fontId="16" fillId="9" borderId="1" xfId="0" applyNumberFormat="1" applyFont="1" applyFill="1" applyBorder="1" applyAlignment="1">
      <alignment horizontal="center" vertical="center" wrapText="1"/>
    </xf>
    <xf numFmtId="0" fontId="18" fillId="0" borderId="1" xfId="0" applyFont="1" applyBorder="1" applyAlignment="1">
      <alignment horizontal="justify" vertical="center" wrapText="1"/>
    </xf>
    <xf numFmtId="0" fontId="1" fillId="0" borderId="0" xfId="0" applyFont="1" applyAlignment="1">
      <alignment horizontal="center" vertical="center" wrapText="1"/>
    </xf>
    <xf numFmtId="0" fontId="6" fillId="0" borderId="0" xfId="0" applyFont="1" applyAlignment="1">
      <alignment horizontal="center" wrapText="1"/>
    </xf>
    <xf numFmtId="0" fontId="5" fillId="0" borderId="0" xfId="0" applyFont="1" applyAlignment="1">
      <alignment horizontal="center" vertical="center" wrapText="1"/>
    </xf>
    <xf numFmtId="0" fontId="16" fillId="0" borderId="0" xfId="0" applyFont="1" applyAlignment="1">
      <alignment horizontal="center" vertical="center" wrapText="1"/>
    </xf>
    <xf numFmtId="9" fontId="1" fillId="0" borderId="1" xfId="1" applyFont="1" applyBorder="1" applyAlignment="1">
      <alignment horizontal="right" vertical="center" wrapText="1"/>
    </xf>
    <xf numFmtId="164" fontId="1" fillId="0" borderId="1" xfId="1"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9"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64" fontId="5" fillId="0" borderId="1" xfId="0" applyNumberFormat="1" applyFont="1" applyBorder="1" applyAlignment="1">
      <alignment horizontal="right" vertical="center" wrapText="1"/>
    </xf>
    <xf numFmtId="0" fontId="1" fillId="0" borderId="0" xfId="0" applyFont="1" applyAlignment="1">
      <alignment horizontal="left" vertical="center" wrapText="1"/>
    </xf>
    <xf numFmtId="0" fontId="1" fillId="9" borderId="0" xfId="0" applyFont="1" applyFill="1" applyAlignment="1">
      <alignment horizontal="center" vertical="center" wrapText="1"/>
    </xf>
    <xf numFmtId="0" fontId="1" fillId="9" borderId="0" xfId="0" applyFont="1" applyFill="1" applyAlignment="1">
      <alignment horizontal="justify" vertical="center"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10" fontId="9" fillId="2"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9" fontId="9" fillId="2" borderId="1" xfId="1" applyFont="1" applyFill="1" applyBorder="1" applyAlignment="1">
      <alignment horizontal="right" wrapText="1"/>
    </xf>
    <xf numFmtId="9" fontId="7" fillId="3" borderId="1" xfId="1" applyFont="1" applyFill="1" applyBorder="1" applyAlignment="1">
      <alignment horizontal="right" vertical="center" wrapText="1"/>
    </xf>
    <xf numFmtId="9" fontId="10" fillId="3" borderId="1" xfId="1" applyFont="1" applyFill="1" applyBorder="1" applyAlignment="1">
      <alignment horizontal="right" vertical="center" wrapText="1"/>
    </xf>
    <xf numFmtId="9" fontId="8" fillId="2" borderId="1" xfId="1" applyFont="1" applyFill="1" applyBorder="1" applyAlignment="1">
      <alignment horizontal="right" vertical="center" wrapText="1"/>
    </xf>
    <xf numFmtId="165"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19" fillId="0" borderId="1" xfId="0" applyFont="1" applyBorder="1" applyAlignment="1">
      <alignment horizontal="left" vertical="center" wrapText="1"/>
    </xf>
    <xf numFmtId="165" fontId="19"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vertical="center" wrapText="1"/>
    </xf>
    <xf numFmtId="10" fontId="9" fillId="2" borderId="1" xfId="1" applyNumberFormat="1" applyFont="1" applyFill="1" applyBorder="1" applyAlignment="1">
      <alignment horizontal="right" vertical="center" wrapText="1"/>
    </xf>
    <xf numFmtId="0" fontId="5" fillId="0" borderId="1" xfId="0" applyFont="1" applyBorder="1" applyAlignment="1">
      <alignment horizontal="justify" vertical="top" wrapText="1"/>
    </xf>
    <xf numFmtId="0" fontId="1" fillId="0" borderId="1" xfId="0" applyFont="1" applyBorder="1" applyAlignment="1">
      <alignment horizontal="justify" vertical="top" wrapText="1"/>
    </xf>
    <xf numFmtId="0" fontId="20" fillId="0" borderId="1" xfId="0" applyFont="1" applyBorder="1" applyAlignment="1">
      <alignment horizontal="left" vertical="top" wrapText="1"/>
    </xf>
    <xf numFmtId="164" fontId="1" fillId="0" borderId="1" xfId="1" applyNumberFormat="1" applyFont="1" applyFill="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 xfId="0" applyFont="1" applyBorder="1" applyAlignment="1">
      <alignment horizontal="justify" vertical="center" wrapText="1"/>
    </xf>
    <xf numFmtId="0" fontId="1" fillId="0" borderId="14" xfId="0" applyFont="1" applyBorder="1" applyAlignment="1">
      <alignment horizontal="center" vertical="center" wrapText="1"/>
    </xf>
    <xf numFmtId="0" fontId="2" fillId="3" borderId="14"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334969</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50" t="s">
        <v>0</v>
      </c>
      <c r="B1" s="151"/>
      <c r="C1" s="151"/>
      <c r="D1" s="151"/>
      <c r="E1" s="151"/>
      <c r="F1" s="151"/>
      <c r="G1" s="151"/>
      <c r="H1" s="151"/>
      <c r="I1" s="151"/>
      <c r="J1" s="151"/>
      <c r="K1" s="151"/>
      <c r="L1" s="151"/>
      <c r="M1" s="152" t="s">
        <v>1</v>
      </c>
      <c r="N1" s="152"/>
      <c r="O1" s="152"/>
      <c r="P1" s="152"/>
      <c r="Q1" s="152"/>
    </row>
    <row r="2" spans="1:44" s="43" customFormat="1" ht="23.45" customHeight="1">
      <c r="A2" s="153" t="s">
        <v>2</v>
      </c>
      <c r="B2" s="154"/>
      <c r="C2" s="154"/>
      <c r="D2" s="154"/>
      <c r="E2" s="154"/>
      <c r="F2" s="154"/>
      <c r="G2" s="154"/>
      <c r="H2" s="154"/>
      <c r="I2" s="154"/>
      <c r="J2" s="154"/>
      <c r="K2" s="154"/>
      <c r="L2" s="154"/>
      <c r="M2" s="42"/>
      <c r="N2" s="42"/>
      <c r="O2" s="42"/>
      <c r="P2" s="42"/>
      <c r="Q2" s="42"/>
    </row>
    <row r="3" spans="1:44" s="41" customFormat="1"/>
    <row r="4" spans="1:44" s="41" customFormat="1" ht="29.1" customHeight="1">
      <c r="A4" s="139" t="s">
        <v>3</v>
      </c>
      <c r="B4" s="139"/>
      <c r="C4" s="139"/>
      <c r="D4" s="139"/>
      <c r="E4" s="47"/>
      <c r="F4" s="47"/>
      <c r="G4" s="47"/>
      <c r="H4" s="155"/>
      <c r="I4" s="155"/>
      <c r="J4" s="155"/>
      <c r="K4" s="155"/>
      <c r="L4" s="156"/>
    </row>
    <row r="5" spans="1:44" s="41" customFormat="1" ht="15" customHeight="1">
      <c r="A5" s="139"/>
      <c r="B5" s="139"/>
      <c r="C5" s="139"/>
      <c r="D5" s="139"/>
      <c r="E5" s="2"/>
      <c r="F5" s="2"/>
      <c r="G5" s="2"/>
      <c r="H5" s="2" t="s">
        <v>4</v>
      </c>
      <c r="I5" s="157" t="s">
        <v>5</v>
      </c>
      <c r="J5" s="155"/>
      <c r="K5" s="155"/>
      <c r="L5" s="156"/>
    </row>
    <row r="6" spans="1:44" s="41" customFormat="1">
      <c r="A6" s="139"/>
      <c r="B6" s="139"/>
      <c r="C6" s="139"/>
      <c r="D6" s="139"/>
      <c r="E6" s="2"/>
      <c r="F6" s="2"/>
      <c r="G6" s="2"/>
      <c r="H6" s="44"/>
      <c r="I6" s="158" t="s">
        <v>6</v>
      </c>
      <c r="J6" s="158"/>
      <c r="K6" s="158"/>
      <c r="L6" s="158"/>
    </row>
    <row r="7" spans="1:44" s="41" customFormat="1">
      <c r="A7" s="139"/>
      <c r="B7" s="139"/>
      <c r="C7" s="139"/>
      <c r="D7" s="139"/>
      <c r="E7" s="2"/>
      <c r="F7" s="2"/>
      <c r="G7" s="2"/>
      <c r="H7" s="44"/>
      <c r="I7" s="158"/>
      <c r="J7" s="158"/>
      <c r="K7" s="158"/>
      <c r="L7" s="158"/>
    </row>
    <row r="8" spans="1:44" s="41" customFormat="1">
      <c r="A8" s="139"/>
      <c r="B8" s="139"/>
      <c r="C8" s="139"/>
      <c r="D8" s="139"/>
      <c r="E8" s="2"/>
      <c r="F8" s="2"/>
      <c r="G8" s="2"/>
      <c r="H8" s="44"/>
      <c r="I8" s="158"/>
      <c r="J8" s="158"/>
      <c r="K8" s="158"/>
      <c r="L8" s="158"/>
    </row>
    <row r="9" spans="1:44" s="41" customFormat="1"/>
    <row r="10" spans="1:44" ht="14.45" customHeight="1">
      <c r="A10" s="139" t="s">
        <v>7</v>
      </c>
      <c r="B10" s="139"/>
      <c r="C10" s="144" t="s">
        <v>8</v>
      </c>
      <c r="D10" s="145"/>
      <c r="E10" s="145"/>
      <c r="F10" s="145"/>
      <c r="G10" s="146"/>
      <c r="H10" s="140" t="s">
        <v>9</v>
      </c>
      <c r="I10" s="140"/>
      <c r="J10" s="140"/>
      <c r="K10" s="140"/>
      <c r="L10" s="140"/>
      <c r="M10" s="140"/>
      <c r="N10" s="140"/>
      <c r="O10" s="140"/>
      <c r="P10" s="140"/>
      <c r="Q10" s="140"/>
      <c r="R10" s="140"/>
      <c r="S10" s="141" t="s">
        <v>10</v>
      </c>
      <c r="T10" s="141" t="s">
        <v>11</v>
      </c>
      <c r="U10" s="109" t="s">
        <v>12</v>
      </c>
      <c r="V10" s="110"/>
      <c r="W10" s="110"/>
      <c r="X10" s="110"/>
      <c r="Y10" s="111"/>
      <c r="Z10" s="115" t="s">
        <v>13</v>
      </c>
      <c r="AA10" s="116"/>
      <c r="AB10" s="116"/>
      <c r="AC10" s="116"/>
      <c r="AD10" s="117"/>
      <c r="AE10" s="121" t="s">
        <v>14</v>
      </c>
      <c r="AF10" s="122"/>
      <c r="AG10" s="122"/>
      <c r="AH10" s="122"/>
      <c r="AI10" s="123"/>
      <c r="AJ10" s="127" t="s">
        <v>15</v>
      </c>
      <c r="AK10" s="128"/>
      <c r="AL10" s="128"/>
      <c r="AM10" s="128"/>
      <c r="AN10" s="129"/>
      <c r="AO10" s="133" t="s">
        <v>16</v>
      </c>
      <c r="AP10" s="134"/>
      <c r="AQ10" s="134"/>
      <c r="AR10" s="135"/>
    </row>
    <row r="11" spans="1:44" ht="14.45" customHeight="1">
      <c r="A11" s="139"/>
      <c r="B11" s="139"/>
      <c r="C11" s="147"/>
      <c r="D11" s="148"/>
      <c r="E11" s="148"/>
      <c r="F11" s="148"/>
      <c r="G11" s="149"/>
      <c r="H11" s="140"/>
      <c r="I11" s="140"/>
      <c r="J11" s="140"/>
      <c r="K11" s="140"/>
      <c r="L11" s="140"/>
      <c r="M11" s="140"/>
      <c r="N11" s="140"/>
      <c r="O11" s="140"/>
      <c r="P11" s="140"/>
      <c r="Q11" s="140"/>
      <c r="R11" s="140"/>
      <c r="S11" s="142"/>
      <c r="T11" s="142"/>
      <c r="U11" s="112"/>
      <c r="V11" s="113"/>
      <c r="W11" s="113"/>
      <c r="X11" s="113"/>
      <c r="Y11" s="114"/>
      <c r="Z11" s="118"/>
      <c r="AA11" s="119"/>
      <c r="AB11" s="119"/>
      <c r="AC11" s="119"/>
      <c r="AD11" s="120"/>
      <c r="AE11" s="124"/>
      <c r="AF11" s="125"/>
      <c r="AG11" s="125"/>
      <c r="AH11" s="125"/>
      <c r="AI11" s="126"/>
      <c r="AJ11" s="130"/>
      <c r="AK11" s="131"/>
      <c r="AL11" s="131"/>
      <c r="AM11" s="131"/>
      <c r="AN11" s="132"/>
      <c r="AO11" s="136"/>
      <c r="AP11" s="137"/>
      <c r="AQ11" s="137"/>
      <c r="AR11" s="138"/>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43"/>
      <c r="T12" s="143"/>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c r="A23" s="22"/>
      <c r="B23" s="21"/>
      <c r="C23" s="21"/>
      <c r="D23" s="21"/>
      <c r="E23" s="21"/>
      <c r="F23" s="21"/>
      <c r="G23" s="21"/>
      <c r="H23" s="21"/>
      <c r="I23" s="21"/>
      <c r="J23" s="21"/>
      <c r="K23" s="21"/>
      <c r="L23" s="21"/>
      <c r="M23" s="38"/>
      <c r="N23" s="38"/>
      <c r="O23" s="38"/>
      <c r="P23" s="38"/>
      <c r="Q23" s="39"/>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c r="A24" s="22"/>
      <c r="B24" s="21"/>
      <c r="C24" s="21"/>
      <c r="D24" s="21"/>
      <c r="E24" s="21"/>
      <c r="F24" s="21"/>
      <c r="G24" s="21"/>
      <c r="H24" s="21"/>
      <c r="I24" s="21"/>
      <c r="J24" s="21"/>
      <c r="K24" s="21"/>
      <c r="L24" s="21"/>
      <c r="M24" s="38"/>
      <c r="N24" s="38"/>
      <c r="O24" s="38"/>
      <c r="P24" s="38"/>
      <c r="Q24" s="39"/>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c r="A25" s="22"/>
      <c r="B25" s="21"/>
      <c r="C25" s="21"/>
      <c r="D25" s="21"/>
      <c r="E25" s="21"/>
      <c r="F25" s="21"/>
      <c r="G25" s="21"/>
      <c r="H25" s="21"/>
      <c r="I25" s="21"/>
      <c r="J25" s="21"/>
      <c r="K25" s="21"/>
      <c r="L25" s="21"/>
      <c r="M25" s="21"/>
      <c r="N25" s="21"/>
      <c r="O25" s="21"/>
      <c r="P25" s="21"/>
      <c r="Q25" s="39"/>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c r="A26" s="22"/>
      <c r="B26" s="21"/>
      <c r="C26" s="21"/>
      <c r="D26" s="21"/>
      <c r="E26" s="21"/>
      <c r="F26" s="21"/>
      <c r="G26" s="21"/>
      <c r="H26" s="21"/>
      <c r="I26" s="21"/>
      <c r="J26" s="21"/>
      <c r="K26" s="21"/>
      <c r="L26" s="21"/>
      <c r="M26" s="21"/>
      <c r="N26" s="21"/>
      <c r="O26" s="21"/>
      <c r="P26" s="21"/>
      <c r="Q26" s="39"/>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c r="A27" s="22"/>
      <c r="B27" s="21"/>
      <c r="C27" s="21"/>
      <c r="D27" s="21"/>
      <c r="E27" s="21"/>
      <c r="F27" s="21"/>
      <c r="G27" s="21"/>
      <c r="H27" s="21"/>
      <c r="I27" s="21"/>
      <c r="J27" s="21"/>
      <c r="K27" s="21"/>
      <c r="L27" s="21"/>
      <c r="M27" s="21"/>
      <c r="N27" s="21"/>
      <c r="O27" s="21"/>
      <c r="P27" s="21"/>
      <c r="Q27" s="39"/>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c r="A28" s="22"/>
      <c r="B28" s="21"/>
      <c r="C28" s="21"/>
      <c r="D28" s="21"/>
      <c r="E28" s="21"/>
      <c r="F28" s="21"/>
      <c r="G28" s="21"/>
      <c r="H28" s="21"/>
      <c r="I28" s="21"/>
      <c r="J28" s="21"/>
      <c r="K28" s="21"/>
      <c r="L28" s="21"/>
      <c r="M28" s="21"/>
      <c r="N28" s="21"/>
      <c r="O28" s="21"/>
      <c r="P28" s="21"/>
      <c r="Q28" s="39"/>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c r="A29" s="22"/>
      <c r="B29" s="21"/>
      <c r="C29" s="21"/>
      <c r="D29" s="21"/>
      <c r="E29" s="21"/>
      <c r="F29" s="21"/>
      <c r="G29" s="21"/>
      <c r="H29" s="21"/>
      <c r="I29" s="21"/>
      <c r="J29" s="21"/>
      <c r="K29" s="21"/>
      <c r="L29" s="21"/>
      <c r="M29" s="21"/>
      <c r="N29" s="21"/>
      <c r="O29" s="21"/>
      <c r="P29" s="21"/>
      <c r="Q29" s="39"/>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c r="A30" s="22"/>
      <c r="B30" s="21"/>
      <c r="C30" s="21"/>
      <c r="D30" s="21"/>
      <c r="E30" s="21"/>
      <c r="F30" s="21"/>
      <c r="G30" s="21"/>
      <c r="H30" s="21"/>
      <c r="I30" s="21"/>
      <c r="J30" s="21"/>
      <c r="K30" s="21"/>
      <c r="L30" s="21"/>
      <c r="M30" s="21"/>
      <c r="N30" s="21"/>
      <c r="O30" s="21"/>
      <c r="P30" s="21"/>
      <c r="Q30" s="39"/>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c r="A31" s="22"/>
      <c r="B31" s="21"/>
      <c r="C31" s="21"/>
      <c r="D31" s="21"/>
      <c r="E31" s="21"/>
      <c r="F31" s="21"/>
      <c r="G31" s="21"/>
      <c r="H31" s="21"/>
      <c r="I31" s="21"/>
      <c r="J31" s="21"/>
      <c r="K31" s="21"/>
      <c r="L31" s="21"/>
      <c r="M31" s="21"/>
      <c r="N31" s="21"/>
      <c r="O31" s="21"/>
      <c r="P31" s="21"/>
      <c r="Q31" s="39"/>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c r="A32" s="22"/>
      <c r="B32" s="21"/>
      <c r="C32" s="21"/>
      <c r="D32" s="21"/>
      <c r="E32" s="21"/>
      <c r="F32" s="21"/>
      <c r="G32" s="21"/>
      <c r="H32" s="21"/>
      <c r="I32" s="21"/>
      <c r="J32" s="21"/>
      <c r="K32" s="21"/>
      <c r="L32" s="21"/>
      <c r="M32" s="21"/>
      <c r="N32" s="21"/>
      <c r="O32" s="21"/>
      <c r="P32" s="21"/>
      <c r="Q32" s="39"/>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c r="A33" s="22"/>
      <c r="B33" s="21"/>
      <c r="C33" s="21"/>
      <c r="D33" s="21"/>
      <c r="E33" s="21"/>
      <c r="F33" s="21"/>
      <c r="G33" s="21"/>
      <c r="H33" s="21"/>
      <c r="I33" s="21"/>
      <c r="J33" s="21"/>
      <c r="K33" s="21"/>
      <c r="L33" s="21"/>
      <c r="M33" s="21"/>
      <c r="N33" s="21"/>
      <c r="O33" s="21"/>
      <c r="P33" s="21"/>
      <c r="Q33" s="39"/>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c r="A34" s="22"/>
      <c r="B34" s="21"/>
      <c r="C34" s="21"/>
      <c r="D34" s="21"/>
      <c r="E34" s="21"/>
      <c r="F34" s="21"/>
      <c r="G34" s="21"/>
      <c r="H34" s="21"/>
      <c r="I34" s="21"/>
      <c r="J34" s="21"/>
      <c r="K34" s="21"/>
      <c r="L34" s="21"/>
      <c r="M34" s="21"/>
      <c r="N34" s="21"/>
      <c r="O34" s="21"/>
      <c r="P34" s="21"/>
      <c r="Q34" s="39"/>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c r="A36" s="40"/>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c r="A37" s="40"/>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c r="A38" s="40"/>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c r="A39" s="40"/>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c r="A40" s="40"/>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T29"/>
  <sheetViews>
    <sheetView tabSelected="1" topLeftCell="D6" zoomScaleNormal="100" workbookViewId="0">
      <selection activeCell="AR14" sqref="AR14"/>
    </sheetView>
  </sheetViews>
  <sheetFormatPr defaultColWidth="10.85546875" defaultRowHeight="15"/>
  <cols>
    <col min="1" max="1" width="4.140625" style="1" customWidth="1"/>
    <col min="2" max="2" width="25" style="1" customWidth="1"/>
    <col min="3" max="3" width="10.14062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53" customWidth="1"/>
    <col min="25" max="25" width="40.28515625" style="1" customWidth="1"/>
    <col min="26" max="26" width="16.5703125" style="1" customWidth="1"/>
    <col min="27" max="29" width="16.5703125" style="53" customWidth="1"/>
    <col min="30" max="30" width="41.140625" style="1" customWidth="1"/>
    <col min="31" max="31" width="16.5703125" style="1" customWidth="1"/>
    <col min="32" max="34" width="16.5703125" style="53" hidden="1" customWidth="1"/>
    <col min="35" max="35" width="43.7109375" style="1" hidden="1" customWidth="1"/>
    <col min="36" max="36" width="16.5703125" style="1" hidden="1" customWidth="1"/>
    <col min="37" max="38" width="22" style="53" hidden="1" customWidth="1"/>
    <col min="39" max="39" width="16.5703125" style="53" hidden="1" customWidth="1"/>
    <col min="40" max="40" width="34.85546875" style="1" hidden="1" customWidth="1"/>
    <col min="41" max="41" width="16.5703125" style="1" hidden="1" customWidth="1"/>
    <col min="42" max="43" width="16.5703125" style="53" customWidth="1"/>
    <col min="44" max="44" width="15.85546875" style="53" customWidth="1"/>
    <col min="45" max="45" width="39.42578125" style="1" customWidth="1"/>
    <col min="46" max="46" width="11.85546875" style="1" customWidth="1"/>
    <col min="47" max="16384" width="10.85546875" style="1"/>
  </cols>
  <sheetData>
    <row r="1" spans="1:46" s="41" customFormat="1" ht="70.5" customHeight="1">
      <c r="A1" s="150" t="s">
        <v>40</v>
      </c>
      <c r="B1" s="151"/>
      <c r="C1" s="151"/>
      <c r="D1" s="151"/>
      <c r="E1" s="151"/>
      <c r="F1" s="151"/>
      <c r="G1" s="151"/>
      <c r="H1" s="151"/>
      <c r="I1" s="151"/>
      <c r="J1" s="151"/>
      <c r="K1" s="152" t="s">
        <v>41</v>
      </c>
      <c r="L1" s="152"/>
      <c r="M1" s="152"/>
      <c r="N1" s="152"/>
      <c r="O1" s="152"/>
      <c r="V1" s="50"/>
      <c r="W1" s="50"/>
      <c r="X1" s="50"/>
      <c r="AA1" s="50"/>
      <c r="AB1" s="50"/>
      <c r="AC1" s="50"/>
      <c r="AF1" s="50"/>
      <c r="AG1" s="50"/>
      <c r="AH1" s="50"/>
      <c r="AK1" s="50"/>
      <c r="AL1" s="50"/>
      <c r="AM1" s="50"/>
      <c r="AP1" s="50"/>
      <c r="AQ1" s="50"/>
      <c r="AR1" s="50"/>
    </row>
    <row r="2" spans="1:46" s="43" customFormat="1" ht="23.45" customHeight="1">
      <c r="A2" s="153" t="s">
        <v>42</v>
      </c>
      <c r="B2" s="154"/>
      <c r="C2" s="154"/>
      <c r="D2" s="154"/>
      <c r="E2" s="154"/>
      <c r="F2" s="154"/>
      <c r="G2" s="154"/>
      <c r="H2" s="154"/>
      <c r="I2" s="154"/>
      <c r="J2" s="154"/>
      <c r="K2" s="42"/>
      <c r="L2" s="42"/>
      <c r="M2" s="42"/>
      <c r="N2" s="42"/>
      <c r="O2" s="42"/>
      <c r="V2" s="51"/>
      <c r="W2" s="51"/>
      <c r="X2" s="51"/>
      <c r="AA2" s="51"/>
      <c r="AB2" s="51"/>
      <c r="AC2" s="51"/>
      <c r="AF2" s="51"/>
      <c r="AG2" s="51"/>
      <c r="AH2" s="51"/>
      <c r="AK2" s="51"/>
      <c r="AL2" s="51"/>
      <c r="AM2" s="51"/>
      <c r="AP2" s="51"/>
      <c r="AQ2" s="51"/>
      <c r="AR2" s="51"/>
    </row>
    <row r="3" spans="1:46" s="41" customFormat="1">
      <c r="V3" s="50"/>
      <c r="W3" s="50"/>
      <c r="X3" s="50"/>
      <c r="AA3" s="50"/>
      <c r="AB3" s="50"/>
      <c r="AC3" s="50"/>
      <c r="AF3" s="50"/>
      <c r="AG3" s="50"/>
      <c r="AH3" s="50"/>
      <c r="AK3" s="50"/>
      <c r="AL3" s="50"/>
      <c r="AM3" s="50"/>
      <c r="AP3" s="50"/>
      <c r="AQ3" s="50"/>
      <c r="AR3" s="50"/>
    </row>
    <row r="4" spans="1:46" s="41" customFormat="1" ht="29.1" customHeight="1">
      <c r="A4" s="161" t="s">
        <v>3</v>
      </c>
      <c r="B4" s="161"/>
      <c r="C4" s="161"/>
      <c r="D4" s="160" t="s">
        <v>43</v>
      </c>
      <c r="E4" s="155" t="s">
        <v>44</v>
      </c>
      <c r="F4" s="155"/>
      <c r="G4" s="155"/>
      <c r="H4" s="155"/>
      <c r="I4" s="155"/>
      <c r="J4" s="156"/>
      <c r="V4" s="50"/>
      <c r="W4" s="50"/>
      <c r="X4" s="50"/>
      <c r="AA4" s="50"/>
      <c r="AB4" s="50"/>
      <c r="AC4" s="50"/>
      <c r="AF4" s="50"/>
      <c r="AG4" s="50"/>
      <c r="AH4" s="50"/>
      <c r="AK4" s="50"/>
      <c r="AL4" s="50"/>
      <c r="AM4" s="50"/>
      <c r="AP4" s="50"/>
      <c r="AQ4" s="50"/>
      <c r="AR4" s="50"/>
    </row>
    <row r="5" spans="1:46" s="41" customFormat="1" ht="15" customHeight="1">
      <c r="A5" s="161"/>
      <c r="B5" s="161"/>
      <c r="C5" s="161"/>
      <c r="D5" s="160"/>
      <c r="E5" s="91" t="s">
        <v>45</v>
      </c>
      <c r="F5" s="2" t="s">
        <v>4</v>
      </c>
      <c r="G5" s="157" t="s">
        <v>5</v>
      </c>
      <c r="H5" s="155"/>
      <c r="I5" s="155"/>
      <c r="J5" s="156"/>
      <c r="V5" s="50"/>
      <c r="W5" s="50"/>
      <c r="X5" s="50"/>
      <c r="AA5" s="50"/>
      <c r="AB5" s="50"/>
      <c r="AC5" s="50"/>
      <c r="AF5" s="50"/>
      <c r="AG5" s="50"/>
      <c r="AH5" s="50"/>
      <c r="AK5" s="50"/>
      <c r="AL5" s="50"/>
      <c r="AM5" s="50"/>
      <c r="AP5" s="50"/>
      <c r="AQ5" s="50"/>
      <c r="AR5" s="50"/>
    </row>
    <row r="6" spans="1:46" s="41" customFormat="1" ht="16.5">
      <c r="A6" s="161"/>
      <c r="B6" s="161"/>
      <c r="C6" s="161"/>
      <c r="D6" s="160"/>
      <c r="E6" s="92">
        <v>1</v>
      </c>
      <c r="F6" s="44" t="s">
        <v>46</v>
      </c>
      <c r="G6" s="158" t="s">
        <v>47</v>
      </c>
      <c r="H6" s="158"/>
      <c r="I6" s="158"/>
      <c r="J6" s="158"/>
      <c r="V6" s="50"/>
      <c r="W6" s="50"/>
      <c r="X6" s="50"/>
      <c r="AA6" s="50"/>
      <c r="AB6" s="50"/>
      <c r="AC6" s="50"/>
      <c r="AF6" s="50"/>
      <c r="AG6" s="50"/>
      <c r="AH6" s="50"/>
      <c r="AK6" s="50"/>
      <c r="AL6" s="50"/>
      <c r="AM6" s="50"/>
      <c r="AP6" s="50"/>
      <c r="AQ6" s="50"/>
      <c r="AR6" s="50"/>
    </row>
    <row r="7" spans="1:46" s="41" customFormat="1" ht="51" customHeight="1">
      <c r="A7" s="161"/>
      <c r="B7" s="161"/>
      <c r="C7" s="161"/>
      <c r="D7" s="160"/>
      <c r="E7" s="92">
        <v>2</v>
      </c>
      <c r="F7" s="44" t="s">
        <v>48</v>
      </c>
      <c r="G7" s="158" t="s">
        <v>49</v>
      </c>
      <c r="H7" s="158"/>
      <c r="I7" s="158"/>
      <c r="J7" s="158"/>
      <c r="V7" s="50"/>
      <c r="W7" s="50"/>
      <c r="X7" s="50"/>
      <c r="AA7" s="50"/>
      <c r="AB7" s="50"/>
      <c r="AC7" s="50"/>
      <c r="AF7" s="50"/>
      <c r="AG7" s="50"/>
      <c r="AH7" s="50"/>
      <c r="AK7" s="50"/>
      <c r="AL7" s="50"/>
      <c r="AM7" s="50"/>
      <c r="AP7" s="50"/>
      <c r="AQ7" s="50"/>
      <c r="AR7" s="50"/>
    </row>
    <row r="8" spans="1:46" s="41" customFormat="1" ht="48.75" customHeight="1">
      <c r="A8" s="161"/>
      <c r="B8" s="161"/>
      <c r="C8" s="161"/>
      <c r="D8" s="160"/>
      <c r="E8" s="92">
        <v>3</v>
      </c>
      <c r="F8" s="44" t="s">
        <v>50</v>
      </c>
      <c r="G8" s="158" t="s">
        <v>51</v>
      </c>
      <c r="H8" s="158"/>
      <c r="I8" s="158"/>
      <c r="J8" s="158"/>
      <c r="V8" s="50"/>
      <c r="W8" s="50"/>
      <c r="X8" s="50"/>
      <c r="AA8" s="50"/>
      <c r="AB8" s="50"/>
      <c r="AC8" s="50"/>
      <c r="AF8" s="50"/>
      <c r="AG8" s="50"/>
      <c r="AH8" s="50"/>
      <c r="AK8" s="50"/>
      <c r="AL8" s="50"/>
      <c r="AM8" s="50"/>
      <c r="AP8" s="50"/>
      <c r="AQ8" s="50"/>
      <c r="AR8" s="50"/>
    </row>
    <row r="9" spans="1:46" s="41" customFormat="1" ht="48.75" customHeight="1">
      <c r="A9" s="161"/>
      <c r="B9" s="161"/>
      <c r="C9" s="161"/>
      <c r="D9" s="160"/>
      <c r="E9" s="92">
        <v>4</v>
      </c>
      <c r="F9" s="44" t="s">
        <v>52</v>
      </c>
      <c r="G9" s="159" t="s">
        <v>53</v>
      </c>
      <c r="H9" s="159"/>
      <c r="I9" s="159"/>
      <c r="J9" s="159"/>
      <c r="V9" s="50"/>
      <c r="W9" s="50"/>
      <c r="X9" s="50"/>
      <c r="AA9" s="50"/>
      <c r="AB9" s="50"/>
      <c r="AC9" s="50"/>
      <c r="AF9" s="50"/>
      <c r="AG9" s="50"/>
      <c r="AH9" s="50"/>
      <c r="AK9" s="50"/>
      <c r="AL9" s="50"/>
      <c r="AM9" s="50"/>
      <c r="AP9" s="50"/>
      <c r="AQ9" s="50"/>
      <c r="AR9" s="50"/>
    </row>
    <row r="10" spans="1:46" s="41" customFormat="1" ht="28.5" customHeight="1">
      <c r="A10" s="88"/>
      <c r="B10" s="88"/>
      <c r="C10" s="88"/>
      <c r="D10" s="88"/>
      <c r="E10" s="89"/>
      <c r="F10" s="89"/>
      <c r="G10" s="90"/>
      <c r="H10" s="90"/>
      <c r="I10" s="90"/>
      <c r="J10" s="90"/>
      <c r="V10" s="50"/>
      <c r="W10" s="50"/>
      <c r="X10" s="50"/>
      <c r="AA10" s="50"/>
      <c r="AB10" s="50"/>
      <c r="AC10" s="50"/>
      <c r="AF10" s="50"/>
      <c r="AG10" s="50"/>
      <c r="AH10" s="50"/>
      <c r="AK10" s="50"/>
      <c r="AL10" s="50"/>
      <c r="AM10" s="50"/>
      <c r="AP10" s="50"/>
      <c r="AQ10" s="50"/>
      <c r="AR10" s="50"/>
    </row>
    <row r="11" spans="1:46" s="41" customFormat="1">
      <c r="V11" s="50"/>
      <c r="W11" s="50"/>
      <c r="X11" s="50"/>
      <c r="AA11" s="50"/>
      <c r="AB11" s="50"/>
      <c r="AC11" s="50"/>
      <c r="AF11" s="50"/>
      <c r="AG11" s="50"/>
      <c r="AH11" s="50"/>
      <c r="AK11" s="50"/>
      <c r="AL11" s="50"/>
      <c r="AM11" s="50"/>
      <c r="AP11" s="50"/>
      <c r="AQ11" s="50"/>
      <c r="AR11" s="50"/>
    </row>
    <row r="12" spans="1:46" ht="14.45" customHeight="1">
      <c r="A12" s="139" t="s">
        <v>7</v>
      </c>
      <c r="B12" s="139"/>
      <c r="C12" s="139" t="s">
        <v>54</v>
      </c>
      <c r="D12" s="139"/>
      <c r="E12" s="139"/>
      <c r="F12" s="140" t="s">
        <v>9</v>
      </c>
      <c r="G12" s="140"/>
      <c r="H12" s="140"/>
      <c r="I12" s="140"/>
      <c r="J12" s="140"/>
      <c r="K12" s="140"/>
      <c r="L12" s="140"/>
      <c r="M12" s="140"/>
      <c r="N12" s="140"/>
      <c r="O12" s="140"/>
      <c r="P12" s="140"/>
      <c r="Q12" s="141" t="s">
        <v>10</v>
      </c>
      <c r="R12" s="141" t="s">
        <v>11</v>
      </c>
      <c r="S12" s="139" t="s">
        <v>55</v>
      </c>
      <c r="T12" s="139"/>
      <c r="U12" s="139"/>
      <c r="V12" s="109" t="s">
        <v>12</v>
      </c>
      <c r="W12" s="110"/>
      <c r="X12" s="110"/>
      <c r="Y12" s="110"/>
      <c r="Z12" s="111"/>
      <c r="AA12" s="115" t="s">
        <v>13</v>
      </c>
      <c r="AB12" s="116"/>
      <c r="AC12" s="116"/>
      <c r="AD12" s="116"/>
      <c r="AE12" s="117"/>
      <c r="AF12" s="121" t="s">
        <v>14</v>
      </c>
      <c r="AG12" s="122"/>
      <c r="AH12" s="122"/>
      <c r="AI12" s="122"/>
      <c r="AJ12" s="123"/>
      <c r="AK12" s="127" t="s">
        <v>15</v>
      </c>
      <c r="AL12" s="128"/>
      <c r="AM12" s="128"/>
      <c r="AN12" s="128"/>
      <c r="AO12" s="129"/>
      <c r="AP12" s="133" t="s">
        <v>16</v>
      </c>
      <c r="AQ12" s="134"/>
      <c r="AR12" s="134"/>
      <c r="AS12" s="135"/>
    </row>
    <row r="13" spans="1:46" ht="14.45" customHeight="1">
      <c r="A13" s="139"/>
      <c r="B13" s="139"/>
      <c r="C13" s="139"/>
      <c r="D13" s="139"/>
      <c r="E13" s="139"/>
      <c r="F13" s="140"/>
      <c r="G13" s="140"/>
      <c r="H13" s="140"/>
      <c r="I13" s="140"/>
      <c r="J13" s="140"/>
      <c r="K13" s="140"/>
      <c r="L13" s="140"/>
      <c r="M13" s="140"/>
      <c r="N13" s="140"/>
      <c r="O13" s="140"/>
      <c r="P13" s="140"/>
      <c r="Q13" s="142"/>
      <c r="R13" s="142"/>
      <c r="S13" s="139"/>
      <c r="T13" s="139"/>
      <c r="U13" s="139"/>
      <c r="V13" s="112"/>
      <c r="W13" s="113"/>
      <c r="X13" s="113"/>
      <c r="Y13" s="113"/>
      <c r="Z13" s="114"/>
      <c r="AA13" s="118"/>
      <c r="AB13" s="119"/>
      <c r="AC13" s="119"/>
      <c r="AD13" s="119"/>
      <c r="AE13" s="120"/>
      <c r="AF13" s="124"/>
      <c r="AG13" s="125"/>
      <c r="AH13" s="125"/>
      <c r="AI13" s="125"/>
      <c r="AJ13" s="126"/>
      <c r="AK13" s="130"/>
      <c r="AL13" s="131"/>
      <c r="AM13" s="131"/>
      <c r="AN13" s="131"/>
      <c r="AO13" s="132"/>
      <c r="AP13" s="136"/>
      <c r="AQ13" s="137"/>
      <c r="AR13" s="137"/>
      <c r="AS13" s="138"/>
    </row>
    <row r="14" spans="1:46" ht="45">
      <c r="A14" s="2" t="s">
        <v>17</v>
      </c>
      <c r="B14" s="2" t="s">
        <v>18</v>
      </c>
      <c r="C14" s="2" t="s">
        <v>56</v>
      </c>
      <c r="D14" s="2" t="s">
        <v>57</v>
      </c>
      <c r="E14" s="2" t="s">
        <v>58</v>
      </c>
      <c r="F14" s="20" t="s">
        <v>24</v>
      </c>
      <c r="G14" s="20" t="s">
        <v>25</v>
      </c>
      <c r="H14" s="20" t="s">
        <v>26</v>
      </c>
      <c r="I14" s="20" t="s">
        <v>59</v>
      </c>
      <c r="J14" s="20" t="s">
        <v>28</v>
      </c>
      <c r="K14" s="20" t="s">
        <v>29</v>
      </c>
      <c r="L14" s="20" t="s">
        <v>30</v>
      </c>
      <c r="M14" s="20" t="s">
        <v>31</v>
      </c>
      <c r="N14" s="20" t="s">
        <v>32</v>
      </c>
      <c r="O14" s="20" t="s">
        <v>33</v>
      </c>
      <c r="P14" s="20" t="s">
        <v>34</v>
      </c>
      <c r="Q14" s="143"/>
      <c r="R14" s="143"/>
      <c r="S14" s="2" t="s">
        <v>60</v>
      </c>
      <c r="T14" s="2" t="s">
        <v>22</v>
      </c>
      <c r="U14" s="2" t="s">
        <v>23</v>
      </c>
      <c r="V14" s="52" t="s">
        <v>35</v>
      </c>
      <c r="W14" s="52" t="s">
        <v>36</v>
      </c>
      <c r="X14" s="52" t="s">
        <v>37</v>
      </c>
      <c r="Y14" s="3" t="s">
        <v>38</v>
      </c>
      <c r="Z14" s="3" t="s">
        <v>39</v>
      </c>
      <c r="AA14" s="54" t="s">
        <v>35</v>
      </c>
      <c r="AB14" s="54" t="s">
        <v>36</v>
      </c>
      <c r="AC14" s="54" t="s">
        <v>37</v>
      </c>
      <c r="AD14" s="23" t="s">
        <v>38</v>
      </c>
      <c r="AE14" s="23" t="s">
        <v>39</v>
      </c>
      <c r="AF14" s="55" t="s">
        <v>35</v>
      </c>
      <c r="AG14" s="55" t="s">
        <v>36</v>
      </c>
      <c r="AH14" s="55" t="s">
        <v>37</v>
      </c>
      <c r="AI14" s="24" t="s">
        <v>38</v>
      </c>
      <c r="AJ14" s="24" t="s">
        <v>39</v>
      </c>
      <c r="AK14" s="56" t="s">
        <v>35</v>
      </c>
      <c r="AL14" s="56" t="s">
        <v>36</v>
      </c>
      <c r="AM14" s="56" t="s">
        <v>37</v>
      </c>
      <c r="AN14" s="25" t="s">
        <v>38</v>
      </c>
      <c r="AO14" s="25" t="s">
        <v>39</v>
      </c>
      <c r="AP14" s="57" t="s">
        <v>35</v>
      </c>
      <c r="AQ14" s="57" t="s">
        <v>36</v>
      </c>
      <c r="AR14" s="57" t="s">
        <v>37</v>
      </c>
      <c r="AS14" s="4" t="s">
        <v>38</v>
      </c>
    </row>
    <row r="15" spans="1:46" s="31" customFormat="1" ht="409.6">
      <c r="A15" s="22">
        <v>3</v>
      </c>
      <c r="B15" s="21" t="s">
        <v>61</v>
      </c>
      <c r="C15" s="22">
        <v>1</v>
      </c>
      <c r="D15" s="21" t="s">
        <v>62</v>
      </c>
      <c r="E15" s="21" t="s">
        <v>63</v>
      </c>
      <c r="F15" s="21" t="s">
        <v>64</v>
      </c>
      <c r="G15" s="21" t="s">
        <v>65</v>
      </c>
      <c r="H15" s="35">
        <v>1</v>
      </c>
      <c r="I15" s="21" t="s">
        <v>66</v>
      </c>
      <c r="J15" s="21" t="s">
        <v>67</v>
      </c>
      <c r="K15" s="35">
        <v>1</v>
      </c>
      <c r="L15" s="35">
        <v>1</v>
      </c>
      <c r="M15" s="35">
        <v>1</v>
      </c>
      <c r="N15" s="35">
        <v>1</v>
      </c>
      <c r="O15" s="35">
        <v>1</v>
      </c>
      <c r="P15" s="21" t="s">
        <v>68</v>
      </c>
      <c r="Q15" s="59" t="s">
        <v>69</v>
      </c>
      <c r="R15" s="21">
        <v>8179</v>
      </c>
      <c r="S15" s="21" t="s">
        <v>70</v>
      </c>
      <c r="T15" s="21" t="s">
        <v>71</v>
      </c>
      <c r="U15" s="21" t="s">
        <v>72</v>
      </c>
      <c r="V15" s="81">
        <f t="shared" ref="V15:V19" si="0">K15</f>
        <v>1</v>
      </c>
      <c r="W15" s="82">
        <v>1</v>
      </c>
      <c r="X15" s="83">
        <f>IFERROR(IF(W15/V15&gt;100%,100%,W15/V15),0)</f>
        <v>1</v>
      </c>
      <c r="Y15" s="21" t="s">
        <v>73</v>
      </c>
      <c r="Z15" s="21" t="s">
        <v>70</v>
      </c>
      <c r="AA15" s="81">
        <f t="shared" ref="AA15:AB19" si="1">L15</f>
        <v>1</v>
      </c>
      <c r="AB15" s="82">
        <v>1</v>
      </c>
      <c r="AC15" s="83">
        <f>IFERROR(IF(AB15/AA15&gt;100%,100%,AB15/AA15),0)</f>
        <v>1</v>
      </c>
      <c r="AD15" s="106" t="s">
        <v>74</v>
      </c>
      <c r="AE15" s="106" t="s">
        <v>75</v>
      </c>
      <c r="AF15" s="81">
        <f t="shared" ref="AF15:AF19" si="2">M15</f>
        <v>1</v>
      </c>
      <c r="AG15" s="81"/>
      <c r="AH15" s="83">
        <f>IFERROR(IF(AG15/AF15&gt;100%,100%,AG15/AF15),0)</f>
        <v>0</v>
      </c>
      <c r="AI15" s="21"/>
      <c r="AJ15" s="21"/>
      <c r="AK15" s="81">
        <f t="shared" ref="AK15:AK19" si="3">N15</f>
        <v>1</v>
      </c>
      <c r="AL15" s="81"/>
      <c r="AM15" s="83">
        <f>IFERROR(IF(AL15/AK15&gt;100%,100%,AL15/AK15),0)</f>
        <v>0</v>
      </c>
      <c r="AN15" s="21"/>
      <c r="AO15" s="21"/>
      <c r="AP15" s="81">
        <f t="shared" ref="AP15:AP19" si="4">O15</f>
        <v>1</v>
      </c>
      <c r="AQ15" s="82">
        <f>IFERROR(AVERAGE(W15,AB15,AG15,AL15)*0.5,0)</f>
        <v>0.5</v>
      </c>
      <c r="AR15" s="83">
        <f>IFERROR(IF(AQ15/AP15&gt;100%,100%,AQ15/AP15),0)</f>
        <v>0.5</v>
      </c>
      <c r="AS15" s="21" t="s">
        <v>76</v>
      </c>
      <c r="AT15" s="77"/>
    </row>
    <row r="16" spans="1:46" s="31" customFormat="1" ht="409.6">
      <c r="A16" s="22">
        <v>3</v>
      </c>
      <c r="B16" s="21" t="s">
        <v>61</v>
      </c>
      <c r="C16" s="22">
        <v>2</v>
      </c>
      <c r="D16" s="21" t="s">
        <v>77</v>
      </c>
      <c r="E16" s="21" t="s">
        <v>63</v>
      </c>
      <c r="F16" s="21" t="s">
        <v>78</v>
      </c>
      <c r="G16" s="21" t="s">
        <v>79</v>
      </c>
      <c r="H16" s="35">
        <v>1</v>
      </c>
      <c r="I16" s="21" t="s">
        <v>66</v>
      </c>
      <c r="J16" s="21" t="s">
        <v>80</v>
      </c>
      <c r="K16" s="35">
        <v>1</v>
      </c>
      <c r="L16" s="35">
        <v>1</v>
      </c>
      <c r="M16" s="35">
        <v>1</v>
      </c>
      <c r="N16" s="35">
        <v>1</v>
      </c>
      <c r="O16" s="35">
        <v>1</v>
      </c>
      <c r="P16" s="21" t="s">
        <v>68</v>
      </c>
      <c r="Q16" s="59" t="s">
        <v>69</v>
      </c>
      <c r="R16" s="21">
        <v>8179</v>
      </c>
      <c r="S16" s="21" t="s">
        <v>81</v>
      </c>
      <c r="T16" s="21" t="s">
        <v>82</v>
      </c>
      <c r="U16" s="21" t="s">
        <v>83</v>
      </c>
      <c r="V16" s="81">
        <f t="shared" si="0"/>
        <v>1</v>
      </c>
      <c r="W16" s="82">
        <v>1</v>
      </c>
      <c r="X16" s="83">
        <f>IFERROR(IF(W16/V16&gt;100%,100%,W16/V16),0)</f>
        <v>1</v>
      </c>
      <c r="Y16" s="21" t="s">
        <v>84</v>
      </c>
      <c r="Z16" s="21"/>
      <c r="AA16" s="81">
        <f t="shared" si="1"/>
        <v>1</v>
      </c>
      <c r="AB16" s="108">
        <v>1</v>
      </c>
      <c r="AC16" s="83">
        <f>IFERROR(IF(AB16/AA16&gt;100%,100%,AB16/AA16),0)</f>
        <v>1</v>
      </c>
      <c r="AD16" s="107" t="s">
        <v>85</v>
      </c>
      <c r="AE16" s="106" t="s">
        <v>86</v>
      </c>
      <c r="AF16" s="81">
        <f t="shared" si="2"/>
        <v>1</v>
      </c>
      <c r="AG16" s="81"/>
      <c r="AH16" s="83">
        <f>IFERROR(IF(AG16/AF16&gt;100%,100%,AG16/AF16),0)</f>
        <v>0</v>
      </c>
      <c r="AI16" s="21"/>
      <c r="AJ16" s="21"/>
      <c r="AK16" s="81">
        <f t="shared" si="3"/>
        <v>1</v>
      </c>
      <c r="AL16" s="81"/>
      <c r="AM16" s="83">
        <f>IFERROR(IF(AL16/AK16&gt;100%,100%,AL16/AK16),0)</f>
        <v>0</v>
      </c>
      <c r="AN16" s="21"/>
      <c r="AO16" s="21"/>
      <c r="AP16" s="81">
        <f>O16</f>
        <v>1</v>
      </c>
      <c r="AQ16" s="82">
        <f>IFERROR(AVERAGE(W16,AB16,AG16,AL16)*0.5,0)</f>
        <v>0.5</v>
      </c>
      <c r="AR16" s="83">
        <f>IFERROR(IF(AQ16/AP16&gt;100%,100%,AQ16/AP16),0)</f>
        <v>0.5</v>
      </c>
      <c r="AS16" s="21" t="s">
        <v>76</v>
      </c>
      <c r="AT16" s="77"/>
    </row>
    <row r="17" spans="1:46" s="31" customFormat="1" ht="409.6">
      <c r="A17" s="22">
        <v>3</v>
      </c>
      <c r="B17" s="21" t="s">
        <v>61</v>
      </c>
      <c r="C17" s="22">
        <v>3</v>
      </c>
      <c r="D17" s="37" t="s">
        <v>87</v>
      </c>
      <c r="E17" s="21" t="s">
        <v>63</v>
      </c>
      <c r="F17" s="37" t="s">
        <v>88</v>
      </c>
      <c r="G17" s="37" t="s">
        <v>89</v>
      </c>
      <c r="H17" s="35">
        <v>1</v>
      </c>
      <c r="I17" s="21" t="s">
        <v>66</v>
      </c>
      <c r="J17" s="37" t="s">
        <v>90</v>
      </c>
      <c r="K17" s="35">
        <v>1</v>
      </c>
      <c r="L17" s="35">
        <v>1</v>
      </c>
      <c r="M17" s="35">
        <v>1</v>
      </c>
      <c r="N17" s="35">
        <v>1</v>
      </c>
      <c r="O17" s="35">
        <v>1</v>
      </c>
      <c r="P17" s="21" t="s">
        <v>68</v>
      </c>
      <c r="Q17" s="49" t="s">
        <v>69</v>
      </c>
      <c r="R17" s="21">
        <v>8179</v>
      </c>
      <c r="S17" s="21" t="s">
        <v>91</v>
      </c>
      <c r="T17" s="37" t="s">
        <v>92</v>
      </c>
      <c r="U17" s="76" t="s">
        <v>93</v>
      </c>
      <c r="V17" s="81">
        <f t="shared" si="0"/>
        <v>1</v>
      </c>
      <c r="W17" s="82">
        <v>1</v>
      </c>
      <c r="X17" s="83">
        <f>IFERROR(IF(W17/V17&gt;100%,100%,W17/V17),0)</f>
        <v>1</v>
      </c>
      <c r="Y17" s="21" t="s">
        <v>94</v>
      </c>
      <c r="Z17" s="21"/>
      <c r="AA17" s="81">
        <f t="shared" si="1"/>
        <v>1</v>
      </c>
      <c r="AB17" s="82">
        <v>1</v>
      </c>
      <c r="AC17" s="83">
        <f>IFERROR(IF(AB17/AA17&gt;100%,100%,AB17/AA17),0)</f>
        <v>1</v>
      </c>
      <c r="AD17" s="106" t="s">
        <v>95</v>
      </c>
      <c r="AE17" s="106" t="s">
        <v>96</v>
      </c>
      <c r="AF17" s="81">
        <f t="shared" si="2"/>
        <v>1</v>
      </c>
      <c r="AG17" s="81"/>
      <c r="AH17" s="83">
        <f>IFERROR(IF(AG17/AF17&gt;100%,100%,AG17/AF17),0)</f>
        <v>0</v>
      </c>
      <c r="AI17" s="21"/>
      <c r="AJ17" s="21"/>
      <c r="AK17" s="81">
        <f t="shared" si="3"/>
        <v>1</v>
      </c>
      <c r="AL17" s="81"/>
      <c r="AM17" s="83">
        <f>IFERROR(IF(AL17/AK17&gt;100%,100%,AL17/AK17),0)</f>
        <v>0</v>
      </c>
      <c r="AN17" s="21"/>
      <c r="AO17" s="21"/>
      <c r="AP17" s="81">
        <f t="shared" si="4"/>
        <v>1</v>
      </c>
      <c r="AQ17" s="82">
        <f>IFERROR(AVERAGE(W17,AB17,AG17,AL17)*0.5,0)</f>
        <v>0.5</v>
      </c>
      <c r="AR17" s="83">
        <f>IFERROR(IF(AQ17/AP17&gt;100%,100%,AQ17/AP17),0)</f>
        <v>0.5</v>
      </c>
      <c r="AS17" s="21" t="s">
        <v>76</v>
      </c>
      <c r="AT17" s="77"/>
    </row>
    <row r="18" spans="1:46" s="31" customFormat="1" ht="409.6">
      <c r="A18" s="22">
        <v>3</v>
      </c>
      <c r="B18" s="21" t="s">
        <v>61</v>
      </c>
      <c r="C18" s="22">
        <v>4</v>
      </c>
      <c r="D18" s="37" t="s">
        <v>97</v>
      </c>
      <c r="E18" s="21" t="s">
        <v>63</v>
      </c>
      <c r="F18" s="37" t="s">
        <v>98</v>
      </c>
      <c r="G18" s="37" t="s">
        <v>99</v>
      </c>
      <c r="H18" s="35">
        <v>1</v>
      </c>
      <c r="I18" s="21" t="s">
        <v>66</v>
      </c>
      <c r="J18" s="37" t="s">
        <v>100</v>
      </c>
      <c r="K18" s="35">
        <v>1</v>
      </c>
      <c r="L18" s="35">
        <v>1</v>
      </c>
      <c r="M18" s="35">
        <v>1</v>
      </c>
      <c r="N18" s="35">
        <v>1</v>
      </c>
      <c r="O18" s="35">
        <v>1</v>
      </c>
      <c r="P18" s="21" t="s">
        <v>68</v>
      </c>
      <c r="Q18" s="49" t="s">
        <v>69</v>
      </c>
      <c r="R18" s="21">
        <v>8179</v>
      </c>
      <c r="S18" s="21" t="s">
        <v>101</v>
      </c>
      <c r="T18" s="37" t="s">
        <v>102</v>
      </c>
      <c r="U18" s="76" t="s">
        <v>103</v>
      </c>
      <c r="V18" s="81">
        <f t="shared" si="0"/>
        <v>1</v>
      </c>
      <c r="W18" s="82">
        <v>1</v>
      </c>
      <c r="X18" s="83">
        <f>IFERROR(IF(W18/V18&gt;100%,100%,W18/V18),0)</f>
        <v>1</v>
      </c>
      <c r="Y18" s="21" t="s">
        <v>104</v>
      </c>
      <c r="Z18" s="21"/>
      <c r="AA18" s="81">
        <f t="shared" si="1"/>
        <v>1</v>
      </c>
      <c r="AB18" s="82">
        <v>1</v>
      </c>
      <c r="AC18" s="83">
        <f>IFERROR(IF(AB18/AA18&gt;100%,100%,AB18/AA18),0)</f>
        <v>1</v>
      </c>
      <c r="AD18" s="106" t="s">
        <v>105</v>
      </c>
      <c r="AE18" s="106" t="s">
        <v>106</v>
      </c>
      <c r="AF18" s="81">
        <f t="shared" si="2"/>
        <v>1</v>
      </c>
      <c r="AG18" s="81"/>
      <c r="AH18" s="83">
        <f>IFERROR(IF(AG18/AF18&gt;100%,100%,AG18/AF18),0)</f>
        <v>0</v>
      </c>
      <c r="AI18" s="21"/>
      <c r="AJ18" s="21"/>
      <c r="AK18" s="81">
        <f t="shared" si="3"/>
        <v>1</v>
      </c>
      <c r="AL18" s="81"/>
      <c r="AM18" s="83">
        <f>IFERROR(IF(AL18/AK18&gt;100%,100%,AL18/AK18),0)</f>
        <v>0</v>
      </c>
      <c r="AN18" s="21"/>
      <c r="AO18" s="21"/>
      <c r="AP18" s="81">
        <f t="shared" si="4"/>
        <v>1</v>
      </c>
      <c r="AQ18" s="82">
        <f>IFERROR(AVERAGE(W18,AB18,AG18,AL18)*0.5,0)</f>
        <v>0.5</v>
      </c>
      <c r="AR18" s="83">
        <f>IFERROR(IF(AQ18/AP18&gt;100%,100%,AQ18/AP18),0)</f>
        <v>0.5</v>
      </c>
      <c r="AS18" s="21" t="s">
        <v>76</v>
      </c>
      <c r="AT18" s="77"/>
    </row>
    <row r="19" spans="1:46" s="31" customFormat="1" ht="409.6">
      <c r="A19" s="22">
        <v>3</v>
      </c>
      <c r="B19" s="21" t="s">
        <v>61</v>
      </c>
      <c r="C19" s="22">
        <v>5</v>
      </c>
      <c r="D19" s="21" t="s">
        <v>107</v>
      </c>
      <c r="E19" s="21" t="s">
        <v>63</v>
      </c>
      <c r="F19" s="59" t="s">
        <v>108</v>
      </c>
      <c r="G19" s="21" t="s">
        <v>109</v>
      </c>
      <c r="H19" s="35">
        <v>1</v>
      </c>
      <c r="I19" s="21" t="s">
        <v>66</v>
      </c>
      <c r="J19" s="21" t="s">
        <v>110</v>
      </c>
      <c r="K19" s="35">
        <v>1</v>
      </c>
      <c r="L19" s="35">
        <v>1</v>
      </c>
      <c r="M19" s="35">
        <v>1</v>
      </c>
      <c r="N19" s="35">
        <v>1</v>
      </c>
      <c r="O19" s="35">
        <v>1</v>
      </c>
      <c r="P19" s="21" t="s">
        <v>68</v>
      </c>
      <c r="Q19" s="49" t="s">
        <v>69</v>
      </c>
      <c r="R19" s="21">
        <v>8179</v>
      </c>
      <c r="S19" s="76" t="s">
        <v>111</v>
      </c>
      <c r="T19" s="21" t="s">
        <v>112</v>
      </c>
      <c r="U19" s="76" t="s">
        <v>113</v>
      </c>
      <c r="V19" s="81">
        <f t="shared" si="0"/>
        <v>1</v>
      </c>
      <c r="W19" s="82">
        <v>1</v>
      </c>
      <c r="X19" s="83">
        <f>IFERROR(IF(W19/V19&gt;100%,100%,W19/V19),0)</f>
        <v>1</v>
      </c>
      <c r="Y19" s="21" t="s">
        <v>114</v>
      </c>
      <c r="Z19" s="21"/>
      <c r="AA19" s="81">
        <f t="shared" si="1"/>
        <v>1</v>
      </c>
      <c r="AB19" s="82">
        <v>1</v>
      </c>
      <c r="AC19" s="83">
        <f>IFERROR(IF(AB19/AA19&gt;100%,100%,AB19/AA19),0)</f>
        <v>1</v>
      </c>
      <c r="AD19" s="106" t="s">
        <v>115</v>
      </c>
      <c r="AE19" s="106" t="s">
        <v>116</v>
      </c>
      <c r="AF19" s="81">
        <f t="shared" si="2"/>
        <v>1</v>
      </c>
      <c r="AG19" s="81"/>
      <c r="AH19" s="83">
        <f>IFERROR(IF(AG19/AF19&gt;100%,100%,AG19/AF19),0)</f>
        <v>0</v>
      </c>
      <c r="AI19" s="21"/>
      <c r="AJ19" s="21"/>
      <c r="AK19" s="81">
        <f t="shared" si="3"/>
        <v>1</v>
      </c>
      <c r="AL19" s="81"/>
      <c r="AM19" s="83">
        <f>IFERROR(IF(AL19/AK19&gt;100%,100%,AL19/AK19),0)</f>
        <v>0</v>
      </c>
      <c r="AN19" s="21"/>
      <c r="AO19" s="21"/>
      <c r="AP19" s="81">
        <f t="shared" si="4"/>
        <v>1</v>
      </c>
      <c r="AQ19" s="82">
        <f>IFERROR(AVERAGE(W19,AB19,AG19,AL19)*0.5,0)</f>
        <v>0.5</v>
      </c>
      <c r="AR19" s="83">
        <f>IFERROR(IF(AQ19/AP19&gt;100%,100%,AQ19/AP19),0)</f>
        <v>0.5</v>
      </c>
      <c r="AS19" s="21" t="s">
        <v>76</v>
      </c>
      <c r="AT19" s="77"/>
    </row>
    <row r="20" spans="1:46" s="5" customFormat="1" ht="15.75">
      <c r="A20" s="10"/>
      <c r="B20" s="10"/>
      <c r="C20" s="10"/>
      <c r="D20" s="13" t="s">
        <v>117</v>
      </c>
      <c r="E20" s="10"/>
      <c r="F20" s="10"/>
      <c r="G20" s="10"/>
      <c r="H20" s="10"/>
      <c r="I20" s="10"/>
      <c r="J20" s="10"/>
      <c r="K20" s="15"/>
      <c r="L20" s="15"/>
      <c r="M20" s="15"/>
      <c r="N20" s="15"/>
      <c r="O20" s="15"/>
      <c r="P20" s="10"/>
      <c r="Q20" s="10"/>
      <c r="R20" s="10"/>
      <c r="S20" s="10"/>
      <c r="T20" s="10"/>
      <c r="U20" s="10"/>
      <c r="V20" s="16"/>
      <c r="W20" s="16"/>
      <c r="X20" s="84">
        <f>AVERAGE(X15:X19)*80%</f>
        <v>0.8</v>
      </c>
      <c r="Y20" s="15"/>
      <c r="Z20" s="15"/>
      <c r="AA20" s="96"/>
      <c r="AB20" s="96"/>
      <c r="AC20" s="84">
        <f>AVERAGE(AC15:AC19)*80%</f>
        <v>0.8</v>
      </c>
      <c r="AD20" s="15"/>
      <c r="AE20" s="15"/>
      <c r="AF20" s="16"/>
      <c r="AG20" s="16"/>
      <c r="AH20" s="84">
        <f>AVERAGE(AH15:AH19)*80%</f>
        <v>0</v>
      </c>
      <c r="AI20" s="15"/>
      <c r="AJ20" s="15"/>
      <c r="AK20" s="16"/>
      <c r="AL20" s="16"/>
      <c r="AM20" s="84">
        <f>AVERAGE(AM15:AM19)*80%</f>
        <v>0</v>
      </c>
      <c r="AN20" s="10"/>
      <c r="AO20" s="10"/>
      <c r="AP20" s="16"/>
      <c r="AQ20" s="16"/>
      <c r="AR20" s="84">
        <f>AVERAGE(AR15:AR19)*80%</f>
        <v>0.4</v>
      </c>
      <c r="AS20" s="10"/>
      <c r="AT20" s="78"/>
    </row>
    <row r="21" spans="1:46" s="63" customFormat="1" ht="111" customHeight="1">
      <c r="A21" s="40">
        <v>3</v>
      </c>
      <c r="B21" s="27" t="s">
        <v>61</v>
      </c>
      <c r="C21" s="40" t="s">
        <v>118</v>
      </c>
      <c r="D21" s="27" t="s">
        <v>119</v>
      </c>
      <c r="E21" s="26" t="s">
        <v>120</v>
      </c>
      <c r="F21" s="26" t="s">
        <v>121</v>
      </c>
      <c r="G21" s="26" t="s">
        <v>122</v>
      </c>
      <c r="H21" s="60" t="s">
        <v>123</v>
      </c>
      <c r="I21" s="27" t="s">
        <v>66</v>
      </c>
      <c r="J21" s="26" t="s">
        <v>124</v>
      </c>
      <c r="K21" s="61" t="s">
        <v>125</v>
      </c>
      <c r="L21" s="61">
        <v>0.8</v>
      </c>
      <c r="M21" s="61" t="s">
        <v>125</v>
      </c>
      <c r="N21" s="61">
        <v>0.8</v>
      </c>
      <c r="O21" s="61">
        <v>0.8</v>
      </c>
      <c r="P21" s="26" t="s">
        <v>126</v>
      </c>
      <c r="Q21" s="62" t="s">
        <v>127</v>
      </c>
      <c r="R21" s="62" t="s">
        <v>128</v>
      </c>
      <c r="S21" s="26" t="s">
        <v>129</v>
      </c>
      <c r="T21" s="62" t="s">
        <v>130</v>
      </c>
      <c r="U21" s="62" t="s">
        <v>131</v>
      </c>
      <c r="V21" s="94" t="str">
        <f>K21</f>
        <v>No programada</v>
      </c>
      <c r="W21" s="87">
        <v>0</v>
      </c>
      <c r="X21" s="100">
        <f>IFERROR(IF(W21/V21&gt;100%,100%,W21/V21),0)</f>
        <v>0</v>
      </c>
      <c r="Y21" s="26" t="s">
        <v>132</v>
      </c>
      <c r="Z21" s="26" t="s">
        <v>133</v>
      </c>
      <c r="AA21" s="85">
        <f>L21</f>
        <v>0.8</v>
      </c>
      <c r="AB21" s="87">
        <v>0.67</v>
      </c>
      <c r="AC21" s="100">
        <f>IFERROR(IF(AB21/AA21&gt;100%,100%,AB21/AA21),0)</f>
        <v>0.83750000000000002</v>
      </c>
      <c r="AD21" s="105" t="s">
        <v>134</v>
      </c>
      <c r="AE21" s="26" t="s">
        <v>135</v>
      </c>
      <c r="AF21" s="94" t="str">
        <f>M21</f>
        <v>No programada</v>
      </c>
      <c r="AG21" s="87">
        <v>0</v>
      </c>
      <c r="AH21" s="100">
        <f>IFERROR(IF(AG21/AF21&gt;100%,100%,AG21/AF21),0)</f>
        <v>0</v>
      </c>
      <c r="AI21" s="26" t="s">
        <v>136</v>
      </c>
      <c r="AJ21" s="26" t="s">
        <v>136</v>
      </c>
      <c r="AK21" s="85">
        <f>N21</f>
        <v>0.8</v>
      </c>
      <c r="AL21" s="86"/>
      <c r="AM21" s="100">
        <f>IFERROR(IF(AL21/AK21&gt;100%,100%,AL21/AK21),0)</f>
        <v>0</v>
      </c>
      <c r="AN21" s="26"/>
      <c r="AO21" s="26"/>
      <c r="AP21" s="85">
        <f>O21</f>
        <v>0.8</v>
      </c>
      <c r="AQ21" s="87">
        <f>IFERROR(AVERAGE(AB21,AL21)*0.5,0)</f>
        <v>0.33500000000000002</v>
      </c>
      <c r="AR21" s="100">
        <f>IFERROR(IF(AQ21/AP21&gt;100%,100%,AQ21/AP21),0)</f>
        <v>0.41875000000000001</v>
      </c>
      <c r="AS21" s="26" t="s">
        <v>137</v>
      </c>
      <c r="AT21" s="79"/>
    </row>
    <row r="22" spans="1:46" s="63" customFormat="1" ht="100.5" customHeight="1">
      <c r="A22" s="40">
        <v>3</v>
      </c>
      <c r="B22" s="27" t="s">
        <v>61</v>
      </c>
      <c r="C22" s="40" t="s">
        <v>138</v>
      </c>
      <c r="D22" s="26" t="s">
        <v>139</v>
      </c>
      <c r="E22" s="26" t="s">
        <v>120</v>
      </c>
      <c r="F22" s="26" t="s">
        <v>140</v>
      </c>
      <c r="G22" s="26" t="s">
        <v>141</v>
      </c>
      <c r="H22" s="64" t="s">
        <v>142</v>
      </c>
      <c r="I22" s="27" t="s">
        <v>143</v>
      </c>
      <c r="J22" s="26" t="s">
        <v>140</v>
      </c>
      <c r="K22" s="65">
        <v>0</v>
      </c>
      <c r="L22" s="65">
        <v>0.24</v>
      </c>
      <c r="M22" s="65">
        <v>0.38</v>
      </c>
      <c r="N22" s="65">
        <v>0.38</v>
      </c>
      <c r="O22" s="65">
        <f>SUM(K22:N22)</f>
        <v>1</v>
      </c>
      <c r="P22" s="26" t="s">
        <v>126</v>
      </c>
      <c r="Q22" s="26" t="s">
        <v>144</v>
      </c>
      <c r="R22" s="26" t="s">
        <v>145</v>
      </c>
      <c r="S22" s="62" t="s">
        <v>146</v>
      </c>
      <c r="T22" s="62" t="s">
        <v>147</v>
      </c>
      <c r="U22" s="62" t="s">
        <v>148</v>
      </c>
      <c r="V22" s="85">
        <f>K22</f>
        <v>0</v>
      </c>
      <c r="W22" s="87">
        <v>0</v>
      </c>
      <c r="X22" s="100">
        <f>IFERROR(IF(W22/V22&gt;100%,100%,W22/V22),0)</f>
        <v>0</v>
      </c>
      <c r="Y22" s="26" t="s">
        <v>132</v>
      </c>
      <c r="Z22" s="26" t="s">
        <v>133</v>
      </c>
      <c r="AA22" s="85">
        <f>L22</f>
        <v>0.24</v>
      </c>
      <c r="AB22" s="87">
        <v>0.24</v>
      </c>
      <c r="AC22" s="100">
        <f>IFERROR(IF(AB22/AA22&gt;100%,100%,AB22/AA22),0)</f>
        <v>1</v>
      </c>
      <c r="AD22" s="26" t="s">
        <v>149</v>
      </c>
      <c r="AE22" s="26" t="s">
        <v>150</v>
      </c>
      <c r="AF22" s="85">
        <f>M22</f>
        <v>0.38</v>
      </c>
      <c r="AG22" s="85"/>
      <c r="AH22" s="100">
        <f>IFERROR(IF(AG22/AF22&gt;100%,100%,AG22/AF22),0)</f>
        <v>0</v>
      </c>
      <c r="AI22" s="26"/>
      <c r="AJ22" s="26"/>
      <c r="AK22" s="85">
        <f>N22</f>
        <v>0.38</v>
      </c>
      <c r="AL22" s="85"/>
      <c r="AM22" s="100">
        <f>IFERROR(IF(AL22/AK22&gt;100%,100%,AL22/AK22),0)</f>
        <v>0</v>
      </c>
      <c r="AN22" s="26"/>
      <c r="AO22" s="26"/>
      <c r="AP22" s="85">
        <f>O22</f>
        <v>1</v>
      </c>
      <c r="AQ22" s="87">
        <f>IFERROR(SUM(W22,AB22,AG22,AL22),0)</f>
        <v>0.24</v>
      </c>
      <c r="AR22" s="100">
        <f>IFERROR(IF(AQ22/AP22&gt;100%,100%,AQ22/AP22),0)</f>
        <v>0.24</v>
      </c>
      <c r="AS22" s="26" t="s">
        <v>151</v>
      </c>
      <c r="AT22" s="79"/>
    </row>
    <row r="23" spans="1:46" s="63" customFormat="1" ht="101.25" customHeight="1">
      <c r="A23" s="40">
        <v>3</v>
      </c>
      <c r="B23" s="27" t="s">
        <v>61</v>
      </c>
      <c r="C23" s="40" t="s">
        <v>152</v>
      </c>
      <c r="D23" s="26" t="s">
        <v>153</v>
      </c>
      <c r="E23" s="26" t="s">
        <v>120</v>
      </c>
      <c r="F23" s="26" t="s">
        <v>154</v>
      </c>
      <c r="G23" s="26" t="s">
        <v>155</v>
      </c>
      <c r="H23" s="40" t="s">
        <v>156</v>
      </c>
      <c r="I23" s="27" t="s">
        <v>143</v>
      </c>
      <c r="J23" s="26" t="s">
        <v>154</v>
      </c>
      <c r="K23" s="66">
        <v>0</v>
      </c>
      <c r="L23" s="66">
        <v>1</v>
      </c>
      <c r="M23" s="66">
        <v>0</v>
      </c>
      <c r="N23" s="66">
        <v>1</v>
      </c>
      <c r="O23" s="66">
        <v>2</v>
      </c>
      <c r="P23" s="26" t="s">
        <v>126</v>
      </c>
      <c r="Q23" s="26" t="s">
        <v>144</v>
      </c>
      <c r="R23" s="26" t="s">
        <v>145</v>
      </c>
      <c r="S23" s="62" t="s">
        <v>157</v>
      </c>
      <c r="T23" s="62" t="s">
        <v>157</v>
      </c>
      <c r="U23" s="26" t="s">
        <v>158</v>
      </c>
      <c r="V23" s="94">
        <f>K23</f>
        <v>0</v>
      </c>
      <c r="W23" s="99">
        <v>0</v>
      </c>
      <c r="X23" s="100">
        <f>IFERROR(IF(W23/V23&gt;100%,100%,W23/V23),0)</f>
        <v>0</v>
      </c>
      <c r="Y23" s="26" t="s">
        <v>132</v>
      </c>
      <c r="Z23" s="26" t="s">
        <v>133</v>
      </c>
      <c r="AA23" s="94">
        <f>L23</f>
        <v>1</v>
      </c>
      <c r="AB23" s="86">
        <v>1</v>
      </c>
      <c r="AC23" s="100">
        <f>IFERROR(IF(AB23/AA23&gt;100%,100%,AB23/AA23),0)</f>
        <v>1</v>
      </c>
      <c r="AD23" s="26" t="s">
        <v>159</v>
      </c>
      <c r="AE23" s="26" t="s">
        <v>160</v>
      </c>
      <c r="AF23" s="94">
        <f>M23</f>
        <v>0</v>
      </c>
      <c r="AG23" s="99">
        <v>0</v>
      </c>
      <c r="AH23" s="100">
        <f>IFERROR(IF(AG23/AF23&gt;100%,100%,AG23/AF23),0)</f>
        <v>0</v>
      </c>
      <c r="AI23" s="26" t="s">
        <v>136</v>
      </c>
      <c r="AJ23" s="26" t="s">
        <v>136</v>
      </c>
      <c r="AK23" s="94">
        <f>N23</f>
        <v>1</v>
      </c>
      <c r="AL23" s="86"/>
      <c r="AM23" s="100">
        <f>IFERROR(IF(AL23/AK23&gt;100%,100%,AL23/AK23),0)</f>
        <v>0</v>
      </c>
      <c r="AN23" s="26"/>
      <c r="AO23" s="26"/>
      <c r="AP23" s="86">
        <f>O23</f>
        <v>2</v>
      </c>
      <c r="AQ23" s="99">
        <f>IFERROR(SUM(W23,AB23,AG23,AL23),0)</f>
        <v>1</v>
      </c>
      <c r="AR23" s="100">
        <f>IFERROR(IF(AQ23/AP23&gt;100%,100%,AQ23/AP23),0)</f>
        <v>0.5</v>
      </c>
      <c r="AS23" s="26" t="s">
        <v>76</v>
      </c>
      <c r="AT23" s="79"/>
    </row>
    <row r="24" spans="1:46" s="63" customFormat="1" ht="166.5">
      <c r="A24" s="40">
        <v>3</v>
      </c>
      <c r="B24" s="27" t="s">
        <v>61</v>
      </c>
      <c r="C24" s="40" t="s">
        <v>161</v>
      </c>
      <c r="D24" s="62" t="s">
        <v>162</v>
      </c>
      <c r="E24" s="62" t="s">
        <v>120</v>
      </c>
      <c r="F24" s="62" t="s">
        <v>163</v>
      </c>
      <c r="G24" s="62" t="s">
        <v>164</v>
      </c>
      <c r="H24" s="62" t="s">
        <v>165</v>
      </c>
      <c r="I24" s="62" t="s">
        <v>143</v>
      </c>
      <c r="J24" s="62" t="s">
        <v>163</v>
      </c>
      <c r="K24" s="67">
        <v>1</v>
      </c>
      <c r="L24" s="67">
        <v>0</v>
      </c>
      <c r="M24" s="67">
        <v>0</v>
      </c>
      <c r="N24" s="67">
        <v>0</v>
      </c>
      <c r="O24" s="67">
        <v>1</v>
      </c>
      <c r="P24" s="62" t="s">
        <v>126</v>
      </c>
      <c r="Q24" s="62" t="s">
        <v>166</v>
      </c>
      <c r="R24" s="62" t="s">
        <v>128</v>
      </c>
      <c r="S24" s="62" t="s">
        <v>167</v>
      </c>
      <c r="T24" s="62" t="s">
        <v>168</v>
      </c>
      <c r="U24" s="62" t="s">
        <v>169</v>
      </c>
      <c r="V24" s="85">
        <f>K24</f>
        <v>1</v>
      </c>
      <c r="W24" s="87">
        <f>1/1</f>
        <v>1</v>
      </c>
      <c r="X24" s="100">
        <f>IFERROR(IF(W24/V24&gt;100%,100%,W24/V24),0)</f>
        <v>1</v>
      </c>
      <c r="Y24" s="26" t="s">
        <v>170</v>
      </c>
      <c r="Z24" s="26" t="s">
        <v>171</v>
      </c>
      <c r="AA24" s="85">
        <f>L24</f>
        <v>0</v>
      </c>
      <c r="AB24" s="87">
        <v>0</v>
      </c>
      <c r="AC24" s="100">
        <f>IFERROR(IF(AB24/AA24&gt;100%,100%,AB24/AA24),0)</f>
        <v>0</v>
      </c>
      <c r="AD24" s="26" t="s">
        <v>136</v>
      </c>
      <c r="AE24" s="26" t="s">
        <v>136</v>
      </c>
      <c r="AF24" s="85">
        <f>M24</f>
        <v>0</v>
      </c>
      <c r="AG24" s="87">
        <v>0</v>
      </c>
      <c r="AH24" s="100">
        <f>IFERROR(IF(AG24/AF24&gt;100%,100%,AG24/AF24),0)</f>
        <v>0</v>
      </c>
      <c r="AI24" s="26" t="s">
        <v>136</v>
      </c>
      <c r="AJ24" s="26" t="s">
        <v>136</v>
      </c>
      <c r="AK24" s="85">
        <f>N24</f>
        <v>0</v>
      </c>
      <c r="AL24" s="87">
        <v>0</v>
      </c>
      <c r="AM24" s="100">
        <f>IFERROR(IF(AL24/AK24&gt;100%,100%,AL24/AK24),0)</f>
        <v>0</v>
      </c>
      <c r="AN24" s="26" t="s">
        <v>136</v>
      </c>
      <c r="AO24" s="26" t="s">
        <v>136</v>
      </c>
      <c r="AP24" s="85">
        <f>O24</f>
        <v>1</v>
      </c>
      <c r="AQ24" s="87">
        <f>IFERROR(SUM(W24,AB24,AG24,AL24),0)</f>
        <v>1</v>
      </c>
      <c r="AR24" s="100">
        <f>IFERROR(IF(AQ24/AP24&gt;100%,100%,AQ24/AP24),0)</f>
        <v>1</v>
      </c>
      <c r="AS24" s="26" t="s">
        <v>172</v>
      </c>
      <c r="AT24" s="79"/>
    </row>
    <row r="25" spans="1:46" s="63" customFormat="1" ht="265.5">
      <c r="A25" s="40"/>
      <c r="B25" s="27" t="s">
        <v>61</v>
      </c>
      <c r="C25" s="40" t="s">
        <v>173</v>
      </c>
      <c r="D25" s="62" t="s">
        <v>174</v>
      </c>
      <c r="E25" s="62" t="s">
        <v>120</v>
      </c>
      <c r="F25" s="62" t="s">
        <v>175</v>
      </c>
      <c r="G25" s="62" t="s">
        <v>176</v>
      </c>
      <c r="H25" s="62" t="s">
        <v>177</v>
      </c>
      <c r="I25" s="62" t="s">
        <v>66</v>
      </c>
      <c r="J25" s="62" t="s">
        <v>178</v>
      </c>
      <c r="K25" s="67">
        <v>1</v>
      </c>
      <c r="L25" s="67">
        <v>1</v>
      </c>
      <c r="M25" s="67">
        <v>1</v>
      </c>
      <c r="N25" s="67">
        <v>1</v>
      </c>
      <c r="O25" s="67">
        <v>1</v>
      </c>
      <c r="P25" s="62" t="s">
        <v>179</v>
      </c>
      <c r="Q25" s="62" t="s">
        <v>166</v>
      </c>
      <c r="R25" s="62" t="s">
        <v>128</v>
      </c>
      <c r="S25" s="62" t="s">
        <v>167</v>
      </c>
      <c r="T25" s="62" t="s">
        <v>168</v>
      </c>
      <c r="U25" s="62" t="s">
        <v>169</v>
      </c>
      <c r="V25" s="85">
        <f>K25</f>
        <v>1</v>
      </c>
      <c r="W25" s="87">
        <f>5/5</f>
        <v>1</v>
      </c>
      <c r="X25" s="100">
        <f>IFERROR(IF(W25/V25&gt;100%,100%,W25/V25),0)</f>
        <v>1</v>
      </c>
      <c r="Y25" s="26" t="s">
        <v>180</v>
      </c>
      <c r="Z25" s="26" t="s">
        <v>181</v>
      </c>
      <c r="AA25" s="85">
        <f>L25</f>
        <v>1</v>
      </c>
      <c r="AB25" s="87">
        <v>1</v>
      </c>
      <c r="AC25" s="100">
        <f>IFERROR(IF(AB25/AA25&gt;100%,100%,AB25/AA25),0)</f>
        <v>1</v>
      </c>
      <c r="AD25" s="26" t="s">
        <v>182</v>
      </c>
      <c r="AE25" s="26" t="s">
        <v>183</v>
      </c>
      <c r="AF25" s="85">
        <f>M25</f>
        <v>1</v>
      </c>
      <c r="AG25" s="85"/>
      <c r="AH25" s="100">
        <f>IFERROR(IF(AG25/AF25&gt;100%,100%,AG25/AF25),0)</f>
        <v>0</v>
      </c>
      <c r="AI25" s="26"/>
      <c r="AJ25" s="26"/>
      <c r="AK25" s="85">
        <f>N25</f>
        <v>1</v>
      </c>
      <c r="AL25" s="85"/>
      <c r="AM25" s="100">
        <f>IFERROR(IF(AL25/AK25&gt;100%,100%,AL25/AK25),0)</f>
        <v>0</v>
      </c>
      <c r="AN25" s="26"/>
      <c r="AO25" s="26"/>
      <c r="AP25" s="85">
        <f>O25</f>
        <v>1</v>
      </c>
      <c r="AQ25" s="87">
        <f>IFERROR(AVERAGE(W25,AB25,AG25,AL25)*0.5,0)</f>
        <v>0.5</v>
      </c>
      <c r="AR25" s="100">
        <f>IFERROR(IF(AQ25/AP25&gt;100%,100%,AQ25/AP25),0)</f>
        <v>0.5</v>
      </c>
      <c r="AS25" s="26" t="s">
        <v>76</v>
      </c>
      <c r="AT25" s="79"/>
    </row>
    <row r="26" spans="1:46" s="73" customFormat="1" ht="117">
      <c r="A26" s="40">
        <v>3</v>
      </c>
      <c r="B26" s="27" t="s">
        <v>61</v>
      </c>
      <c r="C26" s="70" t="s">
        <v>184</v>
      </c>
      <c r="D26" s="62" t="s">
        <v>185</v>
      </c>
      <c r="E26" s="71" t="s">
        <v>120</v>
      </c>
      <c r="F26" s="71" t="s">
        <v>186</v>
      </c>
      <c r="G26" s="71" t="s">
        <v>187</v>
      </c>
      <c r="H26" s="71" t="s">
        <v>127</v>
      </c>
      <c r="I26" s="71" t="s">
        <v>143</v>
      </c>
      <c r="J26" s="71" t="s">
        <v>186</v>
      </c>
      <c r="K26" s="72">
        <v>0</v>
      </c>
      <c r="L26" s="72">
        <v>1</v>
      </c>
      <c r="M26" s="72">
        <v>0</v>
      </c>
      <c r="N26" s="72">
        <v>0</v>
      </c>
      <c r="O26" s="72">
        <v>1</v>
      </c>
      <c r="P26" s="101" t="s">
        <v>126</v>
      </c>
      <c r="Q26" s="62" t="s">
        <v>188</v>
      </c>
      <c r="R26" s="62" t="s">
        <v>189</v>
      </c>
      <c r="S26" s="62" t="s">
        <v>186</v>
      </c>
      <c r="T26" s="62" t="s">
        <v>190</v>
      </c>
      <c r="U26" s="62" t="s">
        <v>191</v>
      </c>
      <c r="V26" s="94">
        <f>K26</f>
        <v>0</v>
      </c>
      <c r="W26" s="102">
        <v>0</v>
      </c>
      <c r="X26" s="100">
        <f>IFERROR(IF(W26/V26&gt;100%,100%,W26/V26),0)</f>
        <v>0</v>
      </c>
      <c r="Y26" s="101" t="s">
        <v>132</v>
      </c>
      <c r="Z26" s="101" t="s">
        <v>133</v>
      </c>
      <c r="AA26" s="94">
        <f>L26</f>
        <v>1</v>
      </c>
      <c r="AB26" s="86">
        <v>1</v>
      </c>
      <c r="AC26" s="100">
        <f>IFERROR(IF(AB26/AA26&gt;100%,100%,AB26/AA26),0)</f>
        <v>1</v>
      </c>
      <c r="AD26" s="26" t="s">
        <v>192</v>
      </c>
      <c r="AE26" s="26" t="s">
        <v>193</v>
      </c>
      <c r="AF26" s="94">
        <f>M26</f>
        <v>0</v>
      </c>
      <c r="AG26" s="99">
        <v>0</v>
      </c>
      <c r="AH26" s="100">
        <f>IFERROR(IF(AG26/AF26&gt;100%,100%,AG26/AF26),0)</f>
        <v>0</v>
      </c>
      <c r="AI26" s="26" t="s">
        <v>136</v>
      </c>
      <c r="AJ26" s="26" t="s">
        <v>136</v>
      </c>
      <c r="AK26" s="94">
        <f>N26</f>
        <v>0</v>
      </c>
      <c r="AL26" s="99">
        <v>0</v>
      </c>
      <c r="AM26" s="100">
        <f>IFERROR(IF(AL26/AK26&gt;100%,100%,AL26/AK26),0)</f>
        <v>0</v>
      </c>
      <c r="AN26" s="26" t="s">
        <v>136</v>
      </c>
      <c r="AO26" s="26" t="s">
        <v>136</v>
      </c>
      <c r="AP26" s="86">
        <f>O26</f>
        <v>1</v>
      </c>
      <c r="AQ26" s="99">
        <f>IFERROR(SUM(W26,AB26,AG26,AL26),0)</f>
        <v>1</v>
      </c>
      <c r="AR26" s="100">
        <f>IFERROR(IF(AQ26/AP26&gt;100%,100%,AQ26/AP26),0)</f>
        <v>1</v>
      </c>
      <c r="AS26" s="26" t="s">
        <v>172</v>
      </c>
      <c r="AT26" s="80"/>
    </row>
    <row r="27" spans="1:46" s="73" customFormat="1" ht="150">
      <c r="A27" s="40">
        <v>3</v>
      </c>
      <c r="B27" s="27" t="s">
        <v>61</v>
      </c>
      <c r="C27" s="68" t="s">
        <v>194</v>
      </c>
      <c r="D27" s="62" t="s">
        <v>195</v>
      </c>
      <c r="E27" s="69" t="s">
        <v>120</v>
      </c>
      <c r="F27" s="69" t="s">
        <v>196</v>
      </c>
      <c r="G27" s="69" t="s">
        <v>197</v>
      </c>
      <c r="H27" s="69" t="s">
        <v>127</v>
      </c>
      <c r="I27" s="74" t="s">
        <v>143</v>
      </c>
      <c r="J27" s="74" t="s">
        <v>196</v>
      </c>
      <c r="K27" s="75">
        <v>0</v>
      </c>
      <c r="L27" s="75">
        <v>0</v>
      </c>
      <c r="M27" s="75">
        <v>0</v>
      </c>
      <c r="N27" s="75">
        <v>1</v>
      </c>
      <c r="O27" s="75">
        <v>1</v>
      </c>
      <c r="P27" s="26" t="s">
        <v>126</v>
      </c>
      <c r="Q27" s="62" t="s">
        <v>188</v>
      </c>
      <c r="R27" s="62" t="s">
        <v>189</v>
      </c>
      <c r="S27" s="62" t="s">
        <v>198</v>
      </c>
      <c r="T27" s="62" t="s">
        <v>199</v>
      </c>
      <c r="U27" s="62" t="s">
        <v>191</v>
      </c>
      <c r="V27" s="94">
        <f>K27</f>
        <v>0</v>
      </c>
      <c r="W27" s="102">
        <v>0</v>
      </c>
      <c r="X27" s="100">
        <f>IFERROR(IF(W27/V27&gt;100%,100%,W27/V27),0)</f>
        <v>0</v>
      </c>
      <c r="Y27" s="26" t="s">
        <v>132</v>
      </c>
      <c r="Z27" s="26" t="s">
        <v>133</v>
      </c>
      <c r="AA27" s="94">
        <f>L27</f>
        <v>0</v>
      </c>
      <c r="AB27" s="102">
        <v>0</v>
      </c>
      <c r="AC27" s="100">
        <f>IFERROR(IF(AB27/AA27&gt;100%,100%,AB27/AA27),0)</f>
        <v>0</v>
      </c>
      <c r="AD27" s="26" t="s">
        <v>132</v>
      </c>
      <c r="AE27" s="26" t="s">
        <v>132</v>
      </c>
      <c r="AF27" s="94">
        <f>M27</f>
        <v>0</v>
      </c>
      <c r="AG27" s="102">
        <v>0</v>
      </c>
      <c r="AH27" s="100">
        <f>IFERROR(IF(AG27/AF27&gt;100%,100%,AG27/AF27),0)</f>
        <v>0</v>
      </c>
      <c r="AI27" s="26" t="s">
        <v>132</v>
      </c>
      <c r="AJ27" s="26" t="s">
        <v>132</v>
      </c>
      <c r="AK27" s="94">
        <f>N27</f>
        <v>1</v>
      </c>
      <c r="AL27" s="86"/>
      <c r="AM27" s="100">
        <f>IFERROR(IF(AL27/AK27&gt;100%,100%,AL27/AK27),0)</f>
        <v>0</v>
      </c>
      <c r="AN27" s="26"/>
      <c r="AO27" s="26"/>
      <c r="AP27" s="86">
        <f>O27</f>
        <v>1</v>
      </c>
      <c r="AQ27" s="99">
        <f>IFERROR(SUM(W27,AB27,AG27,AL27),0)</f>
        <v>0</v>
      </c>
      <c r="AR27" s="100">
        <f>IFERROR(IF(AQ27/AP27&gt;100%,100%,AQ27/AP27),0)</f>
        <v>0</v>
      </c>
      <c r="AS27" s="26" t="s">
        <v>200</v>
      </c>
      <c r="AT27" s="80"/>
    </row>
    <row r="28" spans="1:46" s="5" customFormat="1" ht="17.25">
      <c r="A28" s="10"/>
      <c r="B28" s="10"/>
      <c r="C28" s="10"/>
      <c r="D28" s="11" t="s">
        <v>201</v>
      </c>
      <c r="E28" s="11"/>
      <c r="F28" s="11"/>
      <c r="G28" s="11"/>
      <c r="H28" s="11"/>
      <c r="I28" s="11"/>
      <c r="J28" s="11"/>
      <c r="K28" s="12"/>
      <c r="L28" s="12"/>
      <c r="M28" s="12"/>
      <c r="N28" s="12"/>
      <c r="O28" s="12"/>
      <c r="P28" s="11"/>
      <c r="Q28" s="11"/>
      <c r="R28" s="11"/>
      <c r="S28" s="10"/>
      <c r="T28" s="10"/>
      <c r="U28" s="10"/>
      <c r="V28" s="58"/>
      <c r="W28" s="58"/>
      <c r="X28" s="84">
        <f>AVERAGE(X24:X25)*20%</f>
        <v>0.2</v>
      </c>
      <c r="Y28" s="10"/>
      <c r="Z28" s="10"/>
      <c r="AA28" s="97"/>
      <c r="AB28" s="97"/>
      <c r="AC28" s="103">
        <f>AVERAGE(AC21,AC22,AC23,AC25,AC26)*20%</f>
        <v>0.19350000000000001</v>
      </c>
      <c r="AD28" s="10"/>
      <c r="AE28" s="10"/>
      <c r="AF28" s="58"/>
      <c r="AG28" s="58"/>
      <c r="AH28" s="84">
        <f>AVERAGE(AH22,AH25)*20%</f>
        <v>0</v>
      </c>
      <c r="AI28" s="10"/>
      <c r="AJ28" s="10"/>
      <c r="AK28" s="58"/>
      <c r="AL28" s="58"/>
      <c r="AM28" s="16">
        <f>AVERAGE(AM21,AM22,AM23,AM25,AM27)*20%</f>
        <v>0</v>
      </c>
      <c r="AN28" s="10"/>
      <c r="AO28" s="10"/>
      <c r="AP28" s="58"/>
      <c r="AQ28" s="58"/>
      <c r="AR28" s="84">
        <f>AVERAGE(AR21:AR26)*20%</f>
        <v>0.12195833333333334</v>
      </c>
      <c r="AS28" s="10"/>
    </row>
    <row r="29" spans="1:46" s="9" customFormat="1" ht="20.25">
      <c r="A29" s="6"/>
      <c r="B29" s="6"/>
      <c r="C29" s="6"/>
      <c r="D29" s="7" t="s">
        <v>202</v>
      </c>
      <c r="E29" s="6"/>
      <c r="F29" s="6"/>
      <c r="G29" s="6"/>
      <c r="H29" s="6"/>
      <c r="I29" s="6"/>
      <c r="J29" s="6"/>
      <c r="K29" s="8"/>
      <c r="L29" s="8"/>
      <c r="M29" s="8"/>
      <c r="N29" s="8"/>
      <c r="O29" s="8"/>
      <c r="P29" s="6"/>
      <c r="Q29" s="6"/>
      <c r="R29" s="6"/>
      <c r="S29" s="6"/>
      <c r="T29" s="6"/>
      <c r="U29" s="6"/>
      <c r="V29" s="18"/>
      <c r="W29" s="18"/>
      <c r="X29" s="93">
        <f>X20+X28</f>
        <v>1</v>
      </c>
      <c r="Y29" s="6"/>
      <c r="Z29" s="6"/>
      <c r="AA29" s="98"/>
      <c r="AB29" s="98"/>
      <c r="AC29" s="104">
        <f>AC20+AC28</f>
        <v>0.99350000000000005</v>
      </c>
      <c r="AD29" s="6"/>
      <c r="AE29" s="6"/>
      <c r="AF29" s="18"/>
      <c r="AG29" s="18"/>
      <c r="AH29" s="93">
        <f>AH20+AH28</f>
        <v>0</v>
      </c>
      <c r="AI29" s="6"/>
      <c r="AJ29" s="6"/>
      <c r="AK29" s="18"/>
      <c r="AL29" s="18"/>
      <c r="AM29" s="95">
        <f>AM20+AM28</f>
        <v>0</v>
      </c>
      <c r="AN29" s="6"/>
      <c r="AO29" s="6"/>
      <c r="AP29" s="18"/>
      <c r="AQ29" s="18"/>
      <c r="AR29" s="93">
        <f>AR20+AR28</f>
        <v>0.5219583333333333</v>
      </c>
      <c r="AS29" s="6"/>
    </row>
  </sheetData>
  <mergeCells count="22">
    <mergeCell ref="V12:Z13"/>
    <mergeCell ref="AA12:AE13"/>
    <mergeCell ref="AF12:AJ13"/>
    <mergeCell ref="AK12:AO13"/>
    <mergeCell ref="AP12:AS13"/>
    <mergeCell ref="A12:B13"/>
    <mergeCell ref="A1:J1"/>
    <mergeCell ref="K1:O1"/>
    <mergeCell ref="C12:E13"/>
    <mergeCell ref="F12:P13"/>
    <mergeCell ref="A2:J2"/>
    <mergeCell ref="D4:D9"/>
    <mergeCell ref="A4:C9"/>
    <mergeCell ref="S12:U13"/>
    <mergeCell ref="E4:J4"/>
    <mergeCell ref="G5:J5"/>
    <mergeCell ref="G6:J6"/>
    <mergeCell ref="G7:J7"/>
    <mergeCell ref="G8:J8"/>
    <mergeCell ref="Q12:Q14"/>
    <mergeCell ref="R12:R14"/>
    <mergeCell ref="G9:J9"/>
  </mergeCells>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E1 E12:E13 E20 E28:E1048576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203</v>
      </c>
      <c r="D1" s="46" t="s">
        <v>204</v>
      </c>
    </row>
    <row r="2" spans="2:4">
      <c r="B2" s="45" t="s">
        <v>205</v>
      </c>
      <c r="D2" s="46" t="s">
        <v>206</v>
      </c>
    </row>
    <row r="3" spans="2:4" ht="45">
      <c r="B3" s="45" t="s">
        <v>207</v>
      </c>
      <c r="D3" s="46" t="s">
        <v>208</v>
      </c>
    </row>
    <row r="4" spans="2:4" ht="30">
      <c r="B4" s="45" t="s">
        <v>209</v>
      </c>
      <c r="D4" s="46" t="s">
        <v>210</v>
      </c>
    </row>
    <row r="5" spans="2:4" ht="30">
      <c r="B5" s="45" t="s">
        <v>211</v>
      </c>
      <c r="D5" s="46" t="s">
        <v>212</v>
      </c>
    </row>
    <row r="6" spans="2:4" ht="30">
      <c r="B6" s="45" t="s">
        <v>144</v>
      </c>
      <c r="D6" s="46" t="s">
        <v>213</v>
      </c>
    </row>
    <row r="7" spans="2:4" ht="45">
      <c r="B7" s="45" t="s">
        <v>166</v>
      </c>
      <c r="D7" s="46" t="s">
        <v>214</v>
      </c>
    </row>
    <row r="8" spans="2:4" ht="45">
      <c r="B8" s="45" t="s">
        <v>215</v>
      </c>
      <c r="D8" s="46" t="s">
        <v>216</v>
      </c>
    </row>
    <row r="9" spans="2:4" ht="30">
      <c r="B9" s="45" t="s">
        <v>217</v>
      </c>
      <c r="D9" s="46" t="s">
        <v>218</v>
      </c>
    </row>
    <row r="10" spans="2:4" ht="30">
      <c r="B10" s="45" t="s">
        <v>219</v>
      </c>
      <c r="D10" s="46" t="s">
        <v>220</v>
      </c>
    </row>
    <row r="11" spans="2:4" ht="30">
      <c r="B11" s="45" t="s">
        <v>221</v>
      </c>
      <c r="D11" s="46" t="s">
        <v>128</v>
      </c>
    </row>
    <row r="12" spans="2:4">
      <c r="B12" s="45" t="s">
        <v>188</v>
      </c>
      <c r="D12" s="46" t="s">
        <v>222</v>
      </c>
    </row>
    <row r="13" spans="2:4">
      <c r="B13" s="45" t="s">
        <v>223</v>
      </c>
    </row>
    <row r="14" spans="2:4">
      <c r="B14" s="45" t="s">
        <v>224</v>
      </c>
    </row>
    <row r="15" spans="2:4">
      <c r="B15" s="45" t="s">
        <v>225</v>
      </c>
    </row>
    <row r="16" spans="2:4">
      <c r="B16" s="45" t="s">
        <v>226</v>
      </c>
    </row>
    <row r="17" spans="2:2">
      <c r="B17" s="45" t="s">
        <v>227</v>
      </c>
    </row>
    <row r="18" spans="2:2">
      <c r="B18" s="45" t="s">
        <v>228</v>
      </c>
    </row>
    <row r="19" spans="2:2">
      <c r="B19" s="45" t="s">
        <v>229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58</v>
      </c>
      <c r="D1" s="45" t="s">
        <v>203</v>
      </c>
      <c r="F1" s="46" t="s">
        <v>204</v>
      </c>
    </row>
    <row r="2" spans="1:6" ht="30">
      <c r="A2" t="s">
        <v>63</v>
      </c>
      <c r="D2" s="45" t="s">
        <v>205</v>
      </c>
      <c r="F2" s="46" t="s">
        <v>206</v>
      </c>
    </row>
    <row r="3" spans="1:6" ht="75">
      <c r="A3" t="s">
        <v>230</v>
      </c>
      <c r="D3" s="45" t="s">
        <v>207</v>
      </c>
      <c r="F3" s="46" t="s">
        <v>208</v>
      </c>
    </row>
    <row r="4" spans="1:6" ht="60">
      <c r="A4" t="s">
        <v>120</v>
      </c>
      <c r="D4" s="45" t="s">
        <v>209</v>
      </c>
      <c r="F4" s="46" t="s">
        <v>210</v>
      </c>
    </row>
    <row r="5" spans="1:6" ht="45">
      <c r="D5" s="45" t="s">
        <v>211</v>
      </c>
      <c r="F5" s="46" t="s">
        <v>212</v>
      </c>
    </row>
    <row r="6" spans="1:6" ht="45">
      <c r="D6" s="45" t="s">
        <v>144</v>
      </c>
      <c r="F6" s="46" t="s">
        <v>213</v>
      </c>
    </row>
    <row r="7" spans="1:6" ht="60">
      <c r="D7" s="45" t="s">
        <v>166</v>
      </c>
      <c r="F7" s="46" t="s">
        <v>214</v>
      </c>
    </row>
    <row r="8" spans="1:6" ht="75">
      <c r="D8" s="45" t="s">
        <v>215</v>
      </c>
      <c r="F8" s="46" t="s">
        <v>216</v>
      </c>
    </row>
    <row r="9" spans="1:6" ht="45">
      <c r="D9" s="45" t="s">
        <v>217</v>
      </c>
      <c r="F9" s="46" t="s">
        <v>218</v>
      </c>
    </row>
    <row r="10" spans="1:6" ht="45">
      <c r="D10" s="45" t="s">
        <v>219</v>
      </c>
      <c r="F10" s="46" t="s">
        <v>220</v>
      </c>
    </row>
    <row r="11" spans="1:6" ht="45">
      <c r="D11" s="45" t="s">
        <v>221</v>
      </c>
      <c r="F11" s="46" t="s">
        <v>128</v>
      </c>
    </row>
    <row r="12" spans="1:6">
      <c r="D12" s="45" t="s">
        <v>188</v>
      </c>
      <c r="F12" s="46" t="s">
        <v>145</v>
      </c>
    </row>
    <row r="13" spans="1:6">
      <c r="D13" s="45" t="s">
        <v>223</v>
      </c>
    </row>
    <row r="14" spans="1:6">
      <c r="D14" s="45" t="s">
        <v>224</v>
      </c>
    </row>
    <row r="15" spans="1:6">
      <c r="D15" s="45" t="s">
        <v>225</v>
      </c>
    </row>
    <row r="16" spans="1:6">
      <c r="D16" s="45" t="s">
        <v>226</v>
      </c>
    </row>
    <row r="17" spans="4:4">
      <c r="D17" s="45" t="s">
        <v>227</v>
      </c>
    </row>
    <row r="18" spans="4:4">
      <c r="D18" s="45" t="s">
        <v>228</v>
      </c>
    </row>
    <row r="19" spans="4:4">
      <c r="D19" s="45" t="s">
        <v>229</v>
      </c>
    </row>
    <row r="20" spans="4:4">
      <c r="D20" s="45" t="s">
        <v>127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56AB39A7-CD12-4713-896A-F7635C601739}"/>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2025-07-31T13:59:51Z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