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9A394E06-3A4A-4661-A578-A3502282D025}"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7" i="1" l="1"/>
  <c r="AQ15" i="1"/>
  <c r="AQ14" i="1"/>
  <c r="AR14" i="1"/>
  <c r="AB21" i="1"/>
  <c r="AQ23" i="1"/>
  <c r="AQ22" i="1"/>
  <c r="AQ21" i="1"/>
  <c r="AQ20" i="1"/>
  <c r="AQ19" i="1"/>
  <c r="AQ18" i="1"/>
  <c r="AM24" i="1"/>
  <c r="AH24" i="1"/>
  <c r="X24" i="1"/>
  <c r="AA22" i="1"/>
  <c r="AH16" i="1"/>
  <c r="AR21" i="1"/>
  <c r="AR15" i="1"/>
  <c r="AM14" i="1"/>
  <c r="AM16" i="1" s="1"/>
  <c r="AM15" i="1"/>
  <c r="AM17" i="1"/>
  <c r="AM18" i="1"/>
  <c r="AM19" i="1"/>
  <c r="AM20" i="1"/>
  <c r="AM21" i="1"/>
  <c r="AM22" i="1"/>
  <c r="AM23" i="1"/>
  <c r="AH23" i="1"/>
  <c r="AH22" i="1"/>
  <c r="AH21" i="1"/>
  <c r="AH20" i="1"/>
  <c r="AH19" i="1"/>
  <c r="AH18" i="1"/>
  <c r="AH17" i="1"/>
  <c r="AH15" i="1"/>
  <c r="AH14" i="1"/>
  <c r="AC14" i="1"/>
  <c r="AC15" i="1"/>
  <c r="AC16" i="1"/>
  <c r="AC17" i="1"/>
  <c r="AC18" i="1"/>
  <c r="AC19" i="1"/>
  <c r="AC20" i="1"/>
  <c r="AC21" i="1"/>
  <c r="AC22" i="1"/>
  <c r="AC23" i="1"/>
  <c r="X23" i="1"/>
  <c r="X22" i="1"/>
  <c r="X21" i="1"/>
  <c r="X20" i="1"/>
  <c r="X19" i="1"/>
  <c r="X17" i="1"/>
  <c r="X14" i="1"/>
  <c r="X15" i="1"/>
  <c r="AP22" i="1"/>
  <c r="AK23" i="1"/>
  <c r="AK22" i="1"/>
  <c r="AK21" i="1"/>
  <c r="AK15" i="1"/>
  <c r="AF22" i="1"/>
  <c r="AF21" i="1"/>
  <c r="AA21" i="1"/>
  <c r="W21" i="1"/>
  <c r="AR17" i="1"/>
  <c r="AR23" i="1"/>
  <c r="AR22" i="1"/>
  <c r="AR20" i="1"/>
  <c r="AR19" i="1"/>
  <c r="AR18" i="1"/>
  <c r="AR16" i="1"/>
  <c r="AP21" i="1"/>
  <c r="W20" i="1"/>
  <c r="V14" i="1"/>
  <c r="V21" i="1"/>
  <c r="V22" i="1"/>
  <c r="V23" i="1"/>
  <c r="AC24" i="1" l="1"/>
  <c r="AR24" i="1"/>
  <c r="O15" i="1"/>
  <c r="O14" i="1"/>
  <c r="AP14"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7" i="1"/>
  <c r="AK14" i="1"/>
  <c r="AK17" i="1"/>
  <c r="AP23" i="1"/>
  <c r="AP20" i="1"/>
  <c r="AP19" i="1"/>
  <c r="AP18" i="1"/>
  <c r="AK20" i="1"/>
  <c r="AK19" i="1"/>
  <c r="AK18" i="1"/>
  <c r="AF23" i="1"/>
  <c r="AF20" i="1"/>
  <c r="AF19" i="1"/>
  <c r="AF18" i="1"/>
  <c r="AF17" i="1"/>
  <c r="AF15" i="1"/>
  <c r="AF14" i="1"/>
  <c r="AA20" i="1"/>
  <c r="AA19" i="1"/>
  <c r="AA18" i="1"/>
  <c r="AA17" i="1"/>
  <c r="AA15" i="1"/>
  <c r="AA14" i="1"/>
  <c r="V20" i="1"/>
  <c r="V19" i="1"/>
  <c r="V18" i="1"/>
  <c r="X18" i="1" s="1"/>
  <c r="V17" i="1"/>
  <c r="V15" i="1"/>
  <c r="X16" i="1" s="1"/>
  <c r="X25" i="1" l="1"/>
  <c r="AP15" i="1"/>
  <c r="AM25" i="1"/>
  <c r="AH25" i="1"/>
  <c r="AC25" i="1" l="1"/>
  <c r="AR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importante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6" authorId="0" shapeId="0" xr:uid="{CD94BD62-55DA-4C1E-96B6-1A5F6A4412D7}">
      <text>
        <r>
          <rPr>
            <b/>
            <sz val="9"/>
            <color indexed="81"/>
            <rFont val="Tahoma"/>
            <family val="2"/>
          </rPr>
          <t>Promedio obtenido para el periodo x 80%</t>
        </r>
      </text>
    </comment>
    <comment ref="D24" authorId="0" shapeId="0" xr:uid="{9871DD7B-59A9-4D33-830E-91A8A028A8A2}">
      <text>
        <r>
          <rPr>
            <b/>
            <sz val="9"/>
            <color indexed="81"/>
            <rFont val="Tahoma"/>
            <family val="2"/>
          </rPr>
          <t>Promedio obtenido en las metas transversales para el periodo x 20%</t>
        </r>
      </text>
    </comment>
    <comment ref="D25"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<sst xmlns="http://schemas.openxmlformats.org/spreadsheetml/2006/main" count="400" uniqueCount="208">
  <si>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</si>
  <si>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</si>
  <si>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</si>
  <si>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</si>
  <si>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</si>
  <si>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</si>
  <si>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</si>
  <si>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</si>
  <si>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</si>
  <si>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</si>
  <si>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</si>
  <si>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</si>
  <si>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</si>
  <si>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</si>
  <si>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</si>
  <si>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</si>
  <si>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</si>
  <si>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</si>
  <si>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</si>
  <si>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</si>
  <si>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</si>
  <si>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</si>
  <si>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</si>
  <si>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</si>
  <si>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</si>
  <si>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</si>
  <si>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</si>
  <si>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</si>
  <si>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</si>
  <si>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</si>
  <si>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</si>
  <si>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</si>
  <si>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</si>
  <si>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</si>
  <si>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</si>
  <si>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</si>
  <si>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</si>
  <si>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</si>
  <si>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</si>
  <si>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</si>
  <si>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DEL TALENTO HUMANO</t>
    </r>
  </si>
  <si>
    <r>
      <rPr>
        <b/>
        <sz val="11"/>
        <color rgb="FF000000"/>
        <rFont val="Calibri Light"/>
      </rPr>
      <t xml:space="preserve">Código : </t>
    </r>
    <r>
      <rPr>
        <sz val="11"/>
        <color rgb="FF000000"/>
        <rFont val="Calibri Light"/>
      </rPr>
      <t xml:space="preserve">PLE-PIN-F017
</t>
    </r>
    <r>
      <rPr>
        <b/>
        <sz val="11"/>
        <color rgb="FF000000"/>
        <rFont val="Calibri Light"/>
      </rPr>
      <t>Versión: 7
Vigencia desde: 21 enero de 2025
Caso HOLA: 113317</t>
    </r>
  </si>
  <si>
    <t>VIGENCIA DE LA PLANEACIÓN 2025</t>
  </si>
  <si>
    <t>DIRECCIÓN DE GESTIÓN DEL TALENTO HUMANO</t>
  </si>
  <si>
    <t>CONTROL DE CAMBIOS</t>
  </si>
  <si>
    <t>VERSIÓN</t>
  </si>
  <si>
    <t>28 de enero de 2025</t>
  </si>
  <si>
    <r>
      <t xml:space="preserve">Publicación del plan de gestión aprobado. Caso HOLA: </t>
    </r>
    <r>
      <rPr>
        <b/>
        <sz val="11"/>
        <color theme="1"/>
        <rFont val="Calibri Light"/>
        <family val="2"/>
        <scheme val="major"/>
      </rPr>
      <t>116069</t>
    </r>
  </si>
  <si>
    <t>16 de abril de 2025</t>
  </si>
  <si>
    <t>Para el primer trimestre de la vigencia 2025, el Plan de Gestión del proceso Gerencia del Talento Humano  alcanzó un nivel de desempeño del 94,66% y 33,77% acumulado para la vigencia.</t>
  </si>
  <si>
    <t>26 de mayo de 2025</t>
  </si>
  <si>
    <t>Se realiza ajuste teniendo en cuenta el memorando de alcance  Radicado No. 20254600193883 Fecha: 23-05-2025 de la Oficina de Atencion a la Ciudadania sobre la meta transversal No MT4 y MT5, del Plan de Gestión de la DGTH alcanzó un nivel de desempeño del 94,73% y del 33,79% acumulado para la vigencia</t>
  </si>
  <si>
    <t>16 de julio de 2025</t>
  </si>
  <si>
    <t>Para el primer trimestre de la vigencia 2025, el Plan de Gestión del proceso Gerencia del Talento Humano  alcanzó un nivel de desempeño del 94,92% y 55,94%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</si>
  <si>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</si>
  <si>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</si>
  <si>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</si>
  <si>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</si>
  <si>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</si>
  <si>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</si>
  <si>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</si>
  <si>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</si>
  <si>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</si>
  <si>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t>Adelantar dos (2) procesos de encargos programados en la entidad dependiendo de las vacantes disponibles, a fin de garantizar el correcto funcionamiento de la entidad.</t>
  </si>
  <si>
    <t>Gestión</t>
  </si>
  <si>
    <t>Procesos de encargos efectuados</t>
  </si>
  <si>
    <t>Número de procesos de encargos efectuados</t>
  </si>
  <si>
    <t>N/A</t>
  </si>
  <si>
    <t>Suma</t>
  </si>
  <si>
    <t>Cantidad de procesos de encargo Realizados</t>
  </si>
  <si>
    <t>Eficacia</t>
  </si>
  <si>
    <t>Política 1. Gestión Estratégica del Talento Humano</t>
  </si>
  <si>
    <t>Gastos de Funcionamiento</t>
  </si>
  <si>
    <t>Evidencias al cumplimiento de actividades (Actas, registros, publicaciones, etc.)</t>
  </si>
  <si>
    <t>Dirección de Gestión del Talento Humano</t>
  </si>
  <si>
    <t xml:space="preserve">Se realizó un proceso de encargos con la oferta de cuatro (4) vacantes, el cual fue publicado el 20 de febrero de 2025 y cuya reunión se llevó a cabo el 03 de marzo de 2025.
</t>
  </si>
  <si>
    <t>1. Documento publicación de empleos vacantes.
2. Pantallazo publicación proceso de encargos intranet.
3. Pantallazo citación a reunión</t>
  </si>
  <si>
    <t>Se realizó un proceso de encargos con la oferta de ciento cinco (105) vacantes, el cual fue publicado el 21 de mayo de 2025 y cuya reunión se llevó a cabo el 18 de junio de 2025.</t>
  </si>
  <si>
    <t>1. Documento publicación de empleos vacantes.
2.Orfeo de citacion a reunion.
3.Link de acceso a la publicacion final y citacion https://gaia.gobiernobogota.gov.co/noticias/listados-finales-y-citaci%C3%B3n-reuni%C3%B3n-proceso-de-encargos-no-2-de-2025</t>
  </si>
  <si>
    <t>Se alcanzó un avance de 49,75% sobre el programado de la vigencia.</t>
  </si>
  <si>
    <t>2</t>
  </si>
  <si>
    <t>Ejecutar el 80% de las actividades programadas por trimestre del plan anual de trabajo del Sistema de Gestión de la Seguridad y Salud en el Trabajo.</t>
  </si>
  <si>
    <t>Porcentaje de actividades trimestrales cumplidas del plan anual de trabajo</t>
  </si>
  <si>
    <t>(Número de actividades ejecutadas en el periodo/Número total de actividades programadas en el periodo)*100</t>
  </si>
  <si>
    <t>N.A.</t>
  </si>
  <si>
    <t>Constante</t>
  </si>
  <si>
    <t>Actividades programadas del Plan Anual de Trabajo</t>
  </si>
  <si>
    <t>Eficiencia</t>
  </si>
  <si>
    <t>Archivo Excel que contiene los avances del plan anual de trabajo por periodo.</t>
  </si>
  <si>
    <t>Evidencias de ejecución de las actividades programadas durante el periodo.</t>
  </si>
  <si>
    <t>Dirección de Gestión del Talento Humano.</t>
  </si>
  <si>
    <t>Durante el I trimestre se realizaron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
•Evaluación SG SST - estándares mínimos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</si>
  <si>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enero, febrero y marzo.
2. Carpeta evidencias actividades ejecutadas enero.
3. Carpeta evidencias actividades ejecutadas febrero.
4. Carpeta evidencias actividades ejecutadas marzo.</t>
  </si>
  <si>
    <t>Durante el II trimestre se realizaron las siguientes actividades:
•Reuniones de los meses de abril, mayo, junio del COPASST
•Participación del COPASST en la Investigación de accidentes de trabajo.
•Socialización al COPASST
•Socialización consumo sustancias psicoactivas
•Socialización acoso laboral y sexual
•Capacitación primeros auxilios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</si>
  <si>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abril, mayo, junio.
2. Carpeta evidencias actividades ejecutadas abril.
3. Carpeta evidencias actividades ejecutadas mayo.
4. Carpeta evidencias actividades ejecutadas junio.</t>
  </si>
  <si>
    <t>Se alcanzó un avance de 61,10%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</si>
  <si>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</si>
  <si>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</si>
  <si>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</si>
  <si>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</si>
  <si>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</si>
  <si>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</si>
  <si>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</si>
  <si>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</si>
  <si>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</si>
  <si>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</si>
  <si>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</si>
  <si>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</si>
  <si>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</si>
  <si>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</si>
  <si>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</si>
  <si>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</si>
  <si>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Gestión del Talento Humano: Calificación 73%
Reporte consumo de papel: Información al día con corte a 30 de mayo de 2025.
Impresiones: Presenta un aumento del 63,6% en comparación con el periodo enero-mayo 2024.
Participación en actividades: 
Circular 26 : de 58 personas de la dependencia participaron 13  personas.
Economía circular:de 58 personas de la dependencia participaron 2 personas.
Semana ambiental: de 58 personas de la dependencia participaron 5 personas.
Campaña puesto a puesto: reciben puntuación máxima por su participación 
Adopta tu punto ecológico: En las inspecciones efectuados el 06 de mayo y 13 de junio se identificó mezcla en dos de tres contenedores.
Socialización Sistema de Gestión Ambiental: de 58 personas de la dependencia participaron 43 personas, representan el 74%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</si>
  <si>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07-07-025 a traves de correo electrónico.</t>
  </si>
  <si>
    <t>Se alcanzó un avance de 45,63%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</si>
  <si>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</si>
  <si>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</si>
  <si>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</si>
  <si>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</si>
  <si>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</si>
  <si>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 xml:space="preserve">Suma </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</si>
  <si>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</si>
  <si>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</si>
  <si>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</si>
  <si>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</si>
  <si>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la dependencia ejecuto 2 de las 5 programadas pra el trimestre </t>
  </si>
  <si>
    <t xml:space="preserve">Reporte de actualizacion documental del sistema de gestion </t>
  </si>
  <si>
    <t>No se cumplió con la programación trimestral.</t>
  </si>
  <si>
    <t>Reporte realizado por la OAP - Gestión por Procesos el día 03-07-025 a traves de correo electrónico.</t>
  </si>
  <si>
    <t>Se alcanzó un avance de 12,00%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</si>
  <si>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</si>
  <si>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</si>
  <si>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</si>
  <si>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</si>
  <si>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</si>
  <si>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</si>
  <si>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una jornada entrenamiento por parte de los promotores de mejora sobre el Sistema de Gestión y/o los procesos, dirigida al personal de planta y contratistas para el fortalecimiento del Modelo Integrado de Planeación y Gestión. Corresponde a la DGTH.</t>
  </si>
  <si>
    <t>Listado de asistencia y evidencia fotográfica.</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</si>
  <si>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</si>
  <si>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</si>
  <si>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</si>
  <si>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</si>
  <si>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</si>
  <si>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</si>
  <si>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</si>
  <si>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</si>
  <si>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</si>
  <si>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</si>
  <si>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dependencia dio respuesta a 8 requerimientos de los 8 instaurados  el trimestre </t>
  </si>
  <si>
    <t>Reporte de respuestas a requerimientos ciudadanos de la oficina de Atencion a la Ciudadania radicado No 20254600138593</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</si>
  <si>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</si>
  <si>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</si>
  <si>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</si>
  <si>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</si>
  <si>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</si>
  <si>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</si>
  <si>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</si>
  <si>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</si>
  <si>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La dependencia dio respuesta a 35 requerimientos de los 44 instaurados  el trimestre </t>
  </si>
  <si>
    <t>Reporte de respuestas a requerimientos ciudadanos de la oficina de Atencion a la Ciudadania radicado No 20254600138593  y Radicado No. 20254600193883
Fecha: 23-05</t>
  </si>
  <si>
    <t>Se gestionó oportunamente 85 solicitude de 104 registradas.</t>
  </si>
  <si>
    <t>Reporte realizado por la SGI-SAC el día 08-07-2025 a traves de memorando 20254600258433.</t>
  </si>
  <si>
    <t>Se alcanzó un avance de 40,32%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</si>
  <si>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</si>
  <si>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</si>
  <si>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</si>
  <si>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</si>
  <si>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</si>
  <si>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</si>
  <si>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</si>
  <si>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Entregaron la matriz de 
activos y tiene el visto 
bueno del jefe</t>
  </si>
  <si>
    <t>Reporte realizado por la DTI el día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</si>
  <si>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</si>
  <si>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</si>
  <si>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</si>
  <si>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</si>
  <si>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</si>
  <si>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</si>
  <si>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en los periodos 2025-I ni 2025-II.</t>
  </si>
  <si>
    <t>Total metas transversales (20%)</t>
  </si>
  <si>
    <t xml:space="preserve">Total plan de gestión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</si>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</sst>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4"/>
      <name val="Calibri Light"/>
      <family val="2"/>
      <scheme val="major"/>
    </font>
    <font>
      <b/>
      <sz val="11"/>
      <color rgb="FF000000"/>
      <name val="Calibri Light"/>
    </font>
    <font>
      <sz val="11"/>
      <color rgb="FF000000"/>
      <name val="Calibri Light"/>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 fontId="3"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5" fillId="0" borderId="1" xfId="0" applyFont="1" applyBorder="1" applyAlignment="1">
      <alignment horizontal="justify" vertical="center" wrapText="1"/>
    </xf>
    <xf numFmtId="0" fontId="3" fillId="0" borderId="1" xfId="0" applyFont="1" applyBorder="1" applyAlignment="1">
      <alignment horizontal="justify" vertical="center" wrapText="1"/>
    </xf>
    <xf numFmtId="1"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8" fillId="0" borderId="1" xfId="0" applyFont="1" applyBorder="1" applyAlignment="1">
      <alignment vertical="center" wrapText="1"/>
    </xf>
    <xf numFmtId="0" fontId="2" fillId="3" borderId="3"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64" fontId="7" fillId="3" borderId="1" xfId="1" applyNumberFormat="1" applyFont="1" applyFill="1" applyBorder="1" applyAlignment="1">
      <alignment horizontal="right" wrapText="1"/>
    </xf>
    <xf numFmtId="9"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1" fontId="5" fillId="9" borderId="1" xfId="0" applyNumberFormat="1" applyFont="1" applyFill="1" applyBorder="1" applyAlignment="1">
      <alignment horizontal="right" vertical="center" wrapText="1"/>
    </xf>
    <xf numFmtId="0" fontId="1" fillId="9"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7" fillId="9" borderId="1" xfId="0" applyFont="1" applyFill="1" applyBorder="1" applyAlignment="1">
      <alignment horizontal="left" vertical="top" wrapText="1"/>
    </xf>
    <xf numFmtId="0" fontId="1" fillId="0" borderId="14" xfId="0" applyFont="1" applyBorder="1" applyAlignment="1">
      <alignment horizontal="center" vertical="center" wrapText="1"/>
    </xf>
    <xf numFmtId="0" fontId="2" fillId="3"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80" t="s">
        <v>0</v>
      </c>
      <c r="B1" s="81"/>
      <c r="C1" s="81"/>
      <c r="D1" s="81"/>
      <c r="E1" s="81"/>
      <c r="F1" s="81"/>
      <c r="G1" s="81"/>
      <c r="H1" s="81"/>
      <c r="I1" s="81"/>
      <c r="J1" s="81"/>
      <c r="K1" s="81"/>
      <c r="L1" s="81"/>
      <c r="M1" s="82" t="s">
        <v>1</v>
      </c>
      <c r="N1" s="82"/>
      <c r="O1" s="82"/>
      <c r="P1" s="82"/>
      <c r="Q1" s="82"/>
    </row>
    <row r="2" spans="1:44" s="43" customFormat="1" ht="23.45" customHeight="1">
      <c r="A2" s="83" t="s">
        <v>2</v>
      </c>
      <c r="B2" s="84"/>
      <c r="C2" s="84"/>
      <c r="D2" s="84"/>
      <c r="E2" s="84"/>
      <c r="F2" s="84"/>
      <c r="G2" s="84"/>
      <c r="H2" s="84"/>
      <c r="I2" s="84"/>
      <c r="J2" s="84"/>
      <c r="K2" s="84"/>
      <c r="L2" s="84"/>
      <c r="M2" s="42"/>
      <c r="N2" s="42"/>
      <c r="O2" s="42"/>
      <c r="P2" s="42"/>
      <c r="Q2" s="42"/>
    </row>
    <row r="3" spans="1:44" s="41" customFormat="1"/>
    <row r="4" spans="1:44" s="41" customFormat="1" ht="29.1" customHeight="1">
      <c r="A4" s="85" t="s">
        <v>3</v>
      </c>
      <c r="B4" s="85"/>
      <c r="C4" s="85"/>
      <c r="D4" s="85"/>
      <c r="E4" s="47"/>
      <c r="F4" s="47"/>
      <c r="G4" s="47"/>
      <c r="H4" s="86"/>
      <c r="I4" s="86"/>
      <c r="J4" s="86"/>
      <c r="K4" s="86"/>
      <c r="L4" s="87"/>
    </row>
    <row r="5" spans="1:44" s="41" customFormat="1" ht="15" customHeight="1">
      <c r="A5" s="85"/>
      <c r="B5" s="85"/>
      <c r="C5" s="85"/>
      <c r="D5" s="85"/>
      <c r="E5" s="2"/>
      <c r="F5" s="2"/>
      <c r="G5" s="2"/>
      <c r="H5" s="2" t="s">
        <v>4</v>
      </c>
      <c r="I5" s="88" t="s">
        <v>5</v>
      </c>
      <c r="J5" s="86"/>
      <c r="K5" s="86"/>
      <c r="L5" s="87"/>
    </row>
    <row r="6" spans="1:44" s="41" customFormat="1">
      <c r="A6" s="85"/>
      <c r="B6" s="85"/>
      <c r="C6" s="85"/>
      <c r="D6" s="85"/>
      <c r="E6" s="2"/>
      <c r="F6" s="2"/>
      <c r="G6" s="2"/>
      <c r="H6" s="44"/>
      <c r="I6" s="89" t="s">
        <v>6</v>
      </c>
      <c r="J6" s="89"/>
      <c r="K6" s="89"/>
      <c r="L6" s="89"/>
    </row>
    <row r="7" spans="1:44" s="41" customFormat="1">
      <c r="A7" s="85"/>
      <c r="B7" s="85"/>
      <c r="C7" s="85"/>
      <c r="D7" s="85"/>
      <c r="E7" s="2"/>
      <c r="F7" s="2"/>
      <c r="G7" s="2"/>
      <c r="H7" s="44"/>
      <c r="I7" s="89"/>
      <c r="J7" s="89"/>
      <c r="K7" s="89"/>
      <c r="L7" s="89"/>
    </row>
    <row r="8" spans="1:44" s="41" customFormat="1">
      <c r="A8" s="85"/>
      <c r="B8" s="85"/>
      <c r="C8" s="85"/>
      <c r="D8" s="85"/>
      <c r="E8" s="2"/>
      <c r="F8" s="2"/>
      <c r="G8" s="2"/>
      <c r="H8" s="44"/>
      <c r="I8" s="89"/>
      <c r="J8" s="89"/>
      <c r="K8" s="89"/>
      <c r="L8" s="89"/>
    </row>
    <row r="9" spans="1:44" s="41" customFormat="1"/>
    <row r="10" spans="1:44" ht="14.45" customHeight="1">
      <c r="A10" s="85" t="s">
        <v>7</v>
      </c>
      <c r="B10" s="85"/>
      <c r="C10" s="94" t="s">
        <v>8</v>
      </c>
      <c r="D10" s="95"/>
      <c r="E10" s="95"/>
      <c r="F10" s="95"/>
      <c r="G10" s="96"/>
      <c r="H10" s="90" t="s">
        <v>9</v>
      </c>
      <c r="I10" s="90"/>
      <c r="J10" s="90"/>
      <c r="K10" s="90"/>
      <c r="L10" s="90"/>
      <c r="M10" s="90"/>
      <c r="N10" s="90"/>
      <c r="O10" s="90"/>
      <c r="P10" s="90"/>
      <c r="Q10" s="90"/>
      <c r="R10" s="90"/>
      <c r="S10" s="91" t="s">
        <v>10</v>
      </c>
      <c r="T10" s="91" t="s">
        <v>11</v>
      </c>
      <c r="U10" s="100" t="s">
        <v>12</v>
      </c>
      <c r="V10" s="101"/>
      <c r="W10" s="101"/>
      <c r="X10" s="101"/>
      <c r="Y10" s="102"/>
      <c r="Z10" s="106" t="s">
        <v>13</v>
      </c>
      <c r="AA10" s="107"/>
      <c r="AB10" s="107"/>
      <c r="AC10" s="107"/>
      <c r="AD10" s="108"/>
      <c r="AE10" s="112" t="s">
        <v>14</v>
      </c>
      <c r="AF10" s="113"/>
      <c r="AG10" s="113"/>
      <c r="AH10" s="113"/>
      <c r="AI10" s="114"/>
      <c r="AJ10" s="118" t="s">
        <v>15</v>
      </c>
      <c r="AK10" s="119"/>
      <c r="AL10" s="119"/>
      <c r="AM10" s="119"/>
      <c r="AN10" s="120"/>
      <c r="AO10" s="124" t="s">
        <v>16</v>
      </c>
      <c r="AP10" s="125"/>
      <c r="AQ10" s="125"/>
      <c r="AR10" s="126"/>
    </row>
    <row r="11" spans="1:44" ht="14.45" customHeight="1">
      <c r="A11" s="85"/>
      <c r="B11" s="85"/>
      <c r="C11" s="97"/>
      <c r="D11" s="98"/>
      <c r="E11" s="98"/>
      <c r="F11" s="98"/>
      <c r="G11" s="99"/>
      <c r="H11" s="90"/>
      <c r="I11" s="90"/>
      <c r="J11" s="90"/>
      <c r="K11" s="90"/>
      <c r="L11" s="90"/>
      <c r="M11" s="90"/>
      <c r="N11" s="90"/>
      <c r="O11" s="90"/>
      <c r="P11" s="90"/>
      <c r="Q11" s="90"/>
      <c r="R11" s="90"/>
      <c r="S11" s="92"/>
      <c r="T11" s="92"/>
      <c r="U11" s="103"/>
      <c r="V11" s="104"/>
      <c r="W11" s="104"/>
      <c r="X11" s="104"/>
      <c r="Y11" s="105"/>
      <c r="Z11" s="109"/>
      <c r="AA11" s="110"/>
      <c r="AB11" s="110"/>
      <c r="AC11" s="110"/>
      <c r="AD11" s="111"/>
      <c r="AE11" s="115"/>
      <c r="AF11" s="116"/>
      <c r="AG11" s="116"/>
      <c r="AH11" s="116"/>
      <c r="AI11" s="117"/>
      <c r="AJ11" s="121"/>
      <c r="AK11" s="122"/>
      <c r="AL11" s="122"/>
      <c r="AM11" s="122"/>
      <c r="AN11" s="123"/>
      <c r="AO11" s="127"/>
      <c r="AP11" s="128"/>
      <c r="AQ11" s="128"/>
      <c r="AR11" s="129"/>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93"/>
      <c r="T12" s="93"/>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5"/>
  <sheetViews>
    <sheetView tabSelected="1" zoomScale="90" zoomScaleNormal="90" workbookViewId="0">
      <selection activeCell="F10" sqref="F10"/>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80" t="s">
        <v>40</v>
      </c>
      <c r="B1" s="81"/>
      <c r="C1" s="81"/>
      <c r="D1" s="81"/>
      <c r="E1" s="81"/>
      <c r="F1" s="81"/>
      <c r="G1" s="81"/>
      <c r="H1" s="81"/>
      <c r="I1" s="81"/>
      <c r="J1" s="81"/>
      <c r="K1" s="130" t="s">
        <v>41</v>
      </c>
      <c r="L1" s="82"/>
      <c r="M1" s="82"/>
      <c r="N1" s="82"/>
      <c r="O1" s="82"/>
    </row>
    <row r="2" spans="1:45" s="43" customFormat="1" ht="23.45" customHeight="1">
      <c r="A2" s="83" t="s">
        <v>42</v>
      </c>
      <c r="B2" s="84"/>
      <c r="C2" s="84"/>
      <c r="D2" s="84"/>
      <c r="E2" s="84"/>
      <c r="F2" s="84"/>
      <c r="G2" s="84"/>
      <c r="H2" s="84"/>
      <c r="I2" s="84"/>
      <c r="J2" s="84"/>
      <c r="K2" s="42"/>
      <c r="L2" s="42"/>
      <c r="M2" s="42"/>
      <c r="N2" s="42"/>
      <c r="O2" s="42"/>
    </row>
    <row r="3" spans="1:45" s="41" customFormat="1"/>
    <row r="4" spans="1:45" s="41" customFormat="1" ht="29.1" customHeight="1">
      <c r="A4" s="132" t="s">
        <v>3</v>
      </c>
      <c r="B4" s="132"/>
      <c r="C4" s="132"/>
      <c r="D4" s="131" t="s">
        <v>43</v>
      </c>
      <c r="E4" s="86" t="s">
        <v>44</v>
      </c>
      <c r="F4" s="86"/>
      <c r="G4" s="86"/>
      <c r="H4" s="86"/>
      <c r="I4" s="86"/>
      <c r="J4" s="87"/>
    </row>
    <row r="5" spans="1:45" s="41" customFormat="1" ht="15" customHeight="1">
      <c r="A5" s="132"/>
      <c r="B5" s="132"/>
      <c r="C5" s="132"/>
      <c r="D5" s="131"/>
      <c r="E5" s="69" t="s">
        <v>45</v>
      </c>
      <c r="F5" s="2" t="s">
        <v>4</v>
      </c>
      <c r="G5" s="88" t="s">
        <v>5</v>
      </c>
      <c r="H5" s="86"/>
      <c r="I5" s="86"/>
      <c r="J5" s="87"/>
    </row>
    <row r="6" spans="1:45" s="41" customFormat="1" ht="16.5">
      <c r="A6" s="132"/>
      <c r="B6" s="132"/>
      <c r="C6" s="132"/>
      <c r="D6" s="131"/>
      <c r="E6" s="79">
        <v>1</v>
      </c>
      <c r="F6" s="44" t="s">
        <v>46</v>
      </c>
      <c r="G6" s="89" t="s">
        <v>47</v>
      </c>
      <c r="H6" s="89"/>
      <c r="I6" s="89"/>
      <c r="J6" s="89"/>
    </row>
    <row r="7" spans="1:45" s="41" customFormat="1" ht="43.5" customHeight="1">
      <c r="A7" s="132"/>
      <c r="B7" s="132"/>
      <c r="C7" s="132"/>
      <c r="D7" s="131"/>
      <c r="E7" s="79">
        <v>2</v>
      </c>
      <c r="F7" s="44" t="s">
        <v>48</v>
      </c>
      <c r="G7" s="89" t="s">
        <v>49</v>
      </c>
      <c r="H7" s="89"/>
      <c r="I7" s="89"/>
      <c r="J7" s="89"/>
    </row>
    <row r="8" spans="1:45" s="41" customFormat="1" ht="45" customHeight="1">
      <c r="A8" s="132"/>
      <c r="B8" s="132"/>
      <c r="C8" s="132"/>
      <c r="D8" s="131"/>
      <c r="E8" s="79">
        <v>3</v>
      </c>
      <c r="F8" s="44" t="s">
        <v>50</v>
      </c>
      <c r="G8" s="89" t="s">
        <v>51</v>
      </c>
      <c r="H8" s="89"/>
      <c r="I8" s="89"/>
      <c r="J8" s="89"/>
    </row>
    <row r="9" spans="1:45" s="41" customFormat="1" ht="45" customHeight="1">
      <c r="A9" s="132"/>
      <c r="B9" s="132"/>
      <c r="C9" s="132"/>
      <c r="D9" s="131"/>
      <c r="E9" s="79">
        <v>4</v>
      </c>
      <c r="F9" s="44" t="s">
        <v>52</v>
      </c>
      <c r="G9" s="89" t="s">
        <v>53</v>
      </c>
      <c r="H9" s="89"/>
      <c r="I9" s="89"/>
      <c r="J9" s="89"/>
    </row>
    <row r="10" spans="1:45" s="41" customFormat="1"/>
    <row r="11" spans="1:45" ht="14.45" customHeight="1">
      <c r="A11" s="85" t="s">
        <v>7</v>
      </c>
      <c r="B11" s="85"/>
      <c r="C11" s="85" t="s">
        <v>54</v>
      </c>
      <c r="D11" s="85"/>
      <c r="E11" s="85"/>
      <c r="F11" s="90" t="s">
        <v>9</v>
      </c>
      <c r="G11" s="90"/>
      <c r="H11" s="90"/>
      <c r="I11" s="90"/>
      <c r="J11" s="90"/>
      <c r="K11" s="90"/>
      <c r="L11" s="90"/>
      <c r="M11" s="90"/>
      <c r="N11" s="90"/>
      <c r="O11" s="90"/>
      <c r="P11" s="90"/>
      <c r="Q11" s="91" t="s">
        <v>10</v>
      </c>
      <c r="R11" s="91" t="s">
        <v>11</v>
      </c>
      <c r="S11" s="85" t="s">
        <v>55</v>
      </c>
      <c r="T11" s="85"/>
      <c r="U11" s="85"/>
      <c r="V11" s="100" t="s">
        <v>12</v>
      </c>
      <c r="W11" s="101"/>
      <c r="X11" s="101"/>
      <c r="Y11" s="101"/>
      <c r="Z11" s="102"/>
      <c r="AA11" s="106" t="s">
        <v>13</v>
      </c>
      <c r="AB11" s="107"/>
      <c r="AC11" s="107"/>
      <c r="AD11" s="107"/>
      <c r="AE11" s="108"/>
      <c r="AF11" s="112" t="s">
        <v>14</v>
      </c>
      <c r="AG11" s="113"/>
      <c r="AH11" s="113"/>
      <c r="AI11" s="113"/>
      <c r="AJ11" s="114"/>
      <c r="AK11" s="118" t="s">
        <v>15</v>
      </c>
      <c r="AL11" s="119"/>
      <c r="AM11" s="119"/>
      <c r="AN11" s="119"/>
      <c r="AO11" s="120"/>
      <c r="AP11" s="124" t="s">
        <v>16</v>
      </c>
      <c r="AQ11" s="125"/>
      <c r="AR11" s="125"/>
      <c r="AS11" s="126"/>
    </row>
    <row r="12" spans="1:45" ht="14.45" customHeight="1">
      <c r="A12" s="85"/>
      <c r="B12" s="85"/>
      <c r="C12" s="85"/>
      <c r="D12" s="85"/>
      <c r="E12" s="85"/>
      <c r="F12" s="90"/>
      <c r="G12" s="90"/>
      <c r="H12" s="90"/>
      <c r="I12" s="90"/>
      <c r="J12" s="90"/>
      <c r="K12" s="90"/>
      <c r="L12" s="90"/>
      <c r="M12" s="90"/>
      <c r="N12" s="90"/>
      <c r="O12" s="90"/>
      <c r="P12" s="90"/>
      <c r="Q12" s="92"/>
      <c r="R12" s="92"/>
      <c r="S12" s="85"/>
      <c r="T12" s="85"/>
      <c r="U12" s="85"/>
      <c r="V12" s="103"/>
      <c r="W12" s="104"/>
      <c r="X12" s="104"/>
      <c r="Y12" s="104"/>
      <c r="Z12" s="105"/>
      <c r="AA12" s="109"/>
      <c r="AB12" s="110"/>
      <c r="AC12" s="110"/>
      <c r="AD12" s="110"/>
      <c r="AE12" s="111"/>
      <c r="AF12" s="115"/>
      <c r="AG12" s="116"/>
      <c r="AH12" s="116"/>
      <c r="AI12" s="116"/>
      <c r="AJ12" s="117"/>
      <c r="AK12" s="121"/>
      <c r="AL12" s="122"/>
      <c r="AM12" s="122"/>
      <c r="AN12" s="122"/>
      <c r="AO12" s="123"/>
      <c r="AP12" s="127"/>
      <c r="AQ12" s="128"/>
      <c r="AR12" s="128"/>
      <c r="AS12" s="129"/>
    </row>
    <row r="13" spans="1:45" ht="45">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20" t="s">
        <v>34</v>
      </c>
      <c r="Q13" s="93"/>
      <c r="R13" s="93"/>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2" customFormat="1" ht="349.5">
      <c r="A14" s="22">
        <v>5</v>
      </c>
      <c r="B14" s="57" t="s">
        <v>61</v>
      </c>
      <c r="C14" s="26" t="s">
        <v>62</v>
      </c>
      <c r="D14" s="21" t="s">
        <v>63</v>
      </c>
      <c r="E14" s="21" t="s">
        <v>64</v>
      </c>
      <c r="F14" s="49" t="s">
        <v>65</v>
      </c>
      <c r="G14" s="49" t="s">
        <v>66</v>
      </c>
      <c r="H14" s="50" t="s">
        <v>67</v>
      </c>
      <c r="I14" s="51" t="s">
        <v>68</v>
      </c>
      <c r="J14" s="49" t="s">
        <v>69</v>
      </c>
      <c r="K14" s="52">
        <v>0.01</v>
      </c>
      <c r="L14" s="52">
        <v>1</v>
      </c>
      <c r="M14" s="52">
        <v>0</v>
      </c>
      <c r="N14" s="52">
        <v>1</v>
      </c>
      <c r="O14" s="53">
        <f>SUM(K14:N14)</f>
        <v>2.0099999999999998</v>
      </c>
      <c r="P14" s="51" t="s">
        <v>70</v>
      </c>
      <c r="Q14" s="21" t="s">
        <v>71</v>
      </c>
      <c r="R14" s="21" t="s">
        <v>72</v>
      </c>
      <c r="S14" s="55" t="s">
        <v>73</v>
      </c>
      <c r="T14" s="55" t="s">
        <v>73</v>
      </c>
      <c r="U14" s="49" t="s">
        <v>74</v>
      </c>
      <c r="V14" s="64">
        <f>K14</f>
        <v>0.01</v>
      </c>
      <c r="W14" s="75">
        <v>0</v>
      </c>
      <c r="X14" s="70">
        <f>IFERROR(IF(W14/V14&gt;100%,100%,W14/V14),0)</f>
        <v>0</v>
      </c>
      <c r="Y14" s="21" t="s">
        <v>75</v>
      </c>
      <c r="Z14" s="21" t="s">
        <v>76</v>
      </c>
      <c r="AA14" s="64">
        <f t="shared" ref="AA14:AA15" si="0">L14</f>
        <v>1</v>
      </c>
      <c r="AB14" s="75">
        <v>1</v>
      </c>
      <c r="AC14" s="70">
        <f>IFERROR(IF(AB14/AA14&gt;100%,100%,AB14/AA14),0)</f>
        <v>1</v>
      </c>
      <c r="AD14" s="21" t="s">
        <v>77</v>
      </c>
      <c r="AE14" s="21" t="s">
        <v>78</v>
      </c>
      <c r="AF14" s="64">
        <f t="shared" ref="AF14:AF15" si="1">M14</f>
        <v>0</v>
      </c>
      <c r="AG14" s="75"/>
      <c r="AH14" s="70">
        <f>IFERROR(IF(AG14/AF14&gt;100%,100%,AG14/AF14),0)</f>
        <v>0</v>
      </c>
      <c r="AI14" s="21"/>
      <c r="AJ14" s="21"/>
      <c r="AK14" s="64">
        <f t="shared" ref="AK14:AK15" si="2">N14</f>
        <v>1</v>
      </c>
      <c r="AL14" s="75"/>
      <c r="AM14" s="70">
        <f>IFERROR(IF(AL14/AK14&gt;100%,100%,AL14/AK14),0)</f>
        <v>0</v>
      </c>
      <c r="AN14" s="21"/>
      <c r="AO14" s="21"/>
      <c r="AP14" s="64">
        <f>O14</f>
        <v>2.0099999999999998</v>
      </c>
      <c r="AQ14" s="75">
        <f>IFERROR(SUM(W14,AB14,AG14,AL14),0)</f>
        <v>1</v>
      </c>
      <c r="AR14" s="70">
        <f>IFERROR(IF(AQ14/AP14&gt;100%,100%,AQ14/AP14),0)</f>
        <v>0.49751243781094534</v>
      </c>
      <c r="AS14" s="21" t="s">
        <v>79</v>
      </c>
    </row>
    <row r="15" spans="1:45" s="32" customFormat="1" ht="409.6">
      <c r="A15" s="22">
        <v>5</v>
      </c>
      <c r="B15" s="57" t="s">
        <v>61</v>
      </c>
      <c r="C15" s="26" t="s">
        <v>80</v>
      </c>
      <c r="D15" s="21" t="s">
        <v>81</v>
      </c>
      <c r="E15" s="21" t="s">
        <v>64</v>
      </c>
      <c r="F15" s="21" t="s">
        <v>82</v>
      </c>
      <c r="G15" s="21" t="s">
        <v>83</v>
      </c>
      <c r="H15" s="35" t="s">
        <v>84</v>
      </c>
      <c r="I15" s="21" t="s">
        <v>85</v>
      </c>
      <c r="J15" s="21" t="s">
        <v>86</v>
      </c>
      <c r="K15" s="54">
        <v>0.8</v>
      </c>
      <c r="L15" s="54">
        <v>0.8</v>
      </c>
      <c r="M15" s="54">
        <v>0.8</v>
      </c>
      <c r="N15" s="54">
        <v>0.8</v>
      </c>
      <c r="O15" s="54">
        <f>AVERAGE(K15:N15)</f>
        <v>0.8</v>
      </c>
      <c r="P15" s="21" t="s">
        <v>87</v>
      </c>
      <c r="Q15" s="21" t="s">
        <v>71</v>
      </c>
      <c r="R15" s="21" t="s">
        <v>72</v>
      </c>
      <c r="S15" s="21" t="s">
        <v>88</v>
      </c>
      <c r="T15" s="21" t="s">
        <v>89</v>
      </c>
      <c r="U15" s="21" t="s">
        <v>90</v>
      </c>
      <c r="V15" s="73">
        <f t="shared" ref="V15" si="3">K15</f>
        <v>0.8</v>
      </c>
      <c r="W15" s="65">
        <v>1</v>
      </c>
      <c r="X15" s="70">
        <f>IFERROR(IF(W15/V15&gt;100%,100%,W15/V15),0)</f>
        <v>1</v>
      </c>
      <c r="Y15" s="21" t="s">
        <v>91</v>
      </c>
      <c r="Z15" s="21" t="s">
        <v>92</v>
      </c>
      <c r="AA15" s="73">
        <f t="shared" si="0"/>
        <v>0.8</v>
      </c>
      <c r="AB15" s="65">
        <v>0.95520000000000005</v>
      </c>
      <c r="AC15" s="70">
        <f>IFERROR(IF(AB15/AA15&gt;100%,100%,AB15/AA15),0)</f>
        <v>1</v>
      </c>
      <c r="AD15" s="21" t="s">
        <v>93</v>
      </c>
      <c r="AE15" s="21" t="s">
        <v>94</v>
      </c>
      <c r="AF15" s="73">
        <f t="shared" si="1"/>
        <v>0.8</v>
      </c>
      <c r="AG15" s="73"/>
      <c r="AH15" s="70">
        <f>IFERROR(IF(AG15/AF15&gt;100%,100%,AG15/AF15),0)</f>
        <v>0</v>
      </c>
      <c r="AI15" s="21"/>
      <c r="AJ15" s="21"/>
      <c r="AK15" s="73">
        <f t="shared" si="2"/>
        <v>0.8</v>
      </c>
      <c r="AL15" s="73"/>
      <c r="AM15" s="70">
        <f>IFERROR(IF(AL15/AK15&gt;100%,100%,AL15/AK15),0)</f>
        <v>0</v>
      </c>
      <c r="AN15" s="21"/>
      <c r="AO15" s="21"/>
      <c r="AP15" s="74">
        <f t="shared" ref="AP15" si="4">O15</f>
        <v>0.8</v>
      </c>
      <c r="AQ15" s="65">
        <f>IFERROR(AVERAGE(W15,AB15,AG15,AL15)*0.5,0)</f>
        <v>0.48880000000000001</v>
      </c>
      <c r="AR15" s="70">
        <f>IFERROR(IF(AQ15/AP15&gt;100%,100%,AQ15/AP15),0)</f>
        <v>0.61099999999999999</v>
      </c>
      <c r="AS15" s="21" t="s">
        <v>95</v>
      </c>
    </row>
    <row r="16" spans="1:45" s="5" customFormat="1" ht="15.75">
      <c r="A16" s="10"/>
      <c r="B16" s="10"/>
      <c r="C16" s="10"/>
      <c r="D16" s="13" t="s">
        <v>96</v>
      </c>
      <c r="E16" s="10"/>
      <c r="F16" s="10"/>
      <c r="G16" s="10"/>
      <c r="H16" s="10"/>
      <c r="I16" s="10"/>
      <c r="J16" s="10"/>
      <c r="K16" s="15"/>
      <c r="L16" s="15"/>
      <c r="M16" s="15"/>
      <c r="N16" s="15"/>
      <c r="O16" s="15"/>
      <c r="P16" s="10"/>
      <c r="Q16" s="10"/>
      <c r="R16" s="10"/>
      <c r="S16" s="10"/>
      <c r="T16" s="10"/>
      <c r="U16" s="10"/>
      <c r="V16" s="16"/>
      <c r="W16" s="72"/>
      <c r="X16" s="71">
        <f>AVERAGE(X15)*80%</f>
        <v>0.8</v>
      </c>
      <c r="Y16" s="15"/>
      <c r="Z16" s="15"/>
      <c r="AA16" s="16"/>
      <c r="AB16" s="16"/>
      <c r="AC16" s="71">
        <f>AVERAGE(AC14:AC15)*80%</f>
        <v>0.8</v>
      </c>
      <c r="AD16" s="15"/>
      <c r="AE16" s="15"/>
      <c r="AF16" s="16"/>
      <c r="AG16" s="16"/>
      <c r="AH16" s="71">
        <f>AVERAGE(AH15)*80%</f>
        <v>0</v>
      </c>
      <c r="AI16" s="15"/>
      <c r="AJ16" s="15"/>
      <c r="AK16" s="16"/>
      <c r="AL16" s="16"/>
      <c r="AM16" s="16">
        <f>AVERAGE(AM14:AM15)*80%</f>
        <v>0</v>
      </c>
      <c r="AN16" s="10"/>
      <c r="AO16" s="10"/>
      <c r="AP16" s="16"/>
      <c r="AQ16" s="16"/>
      <c r="AR16" s="71">
        <f>AVERAGE(AR14:AR15)*80%</f>
        <v>0.44340497512437821</v>
      </c>
      <c r="AS16" s="10"/>
    </row>
    <row r="17" spans="1:45" s="32" customFormat="1" ht="409.6">
      <c r="A17" s="40">
        <v>3</v>
      </c>
      <c r="B17" s="27" t="s">
        <v>97</v>
      </c>
      <c r="C17" s="40" t="s">
        <v>98</v>
      </c>
      <c r="D17" s="27" t="s">
        <v>99</v>
      </c>
      <c r="E17" s="27" t="s">
        <v>100</v>
      </c>
      <c r="F17" s="27" t="s">
        <v>101</v>
      </c>
      <c r="G17" s="27" t="s">
        <v>102</v>
      </c>
      <c r="H17" s="27" t="s">
        <v>103</v>
      </c>
      <c r="I17" s="28" t="s">
        <v>85</v>
      </c>
      <c r="J17" s="29" t="s">
        <v>104</v>
      </c>
      <c r="K17" s="30" t="s">
        <v>105</v>
      </c>
      <c r="L17" s="30">
        <v>0.8</v>
      </c>
      <c r="M17" s="30" t="s">
        <v>105</v>
      </c>
      <c r="N17" s="30">
        <v>0.8</v>
      </c>
      <c r="O17" s="30">
        <v>0.8</v>
      </c>
      <c r="P17" s="27" t="s">
        <v>70</v>
      </c>
      <c r="Q17" s="56" t="s">
        <v>106</v>
      </c>
      <c r="R17" s="56" t="s">
        <v>107</v>
      </c>
      <c r="S17" s="27" t="s">
        <v>108</v>
      </c>
      <c r="T17" s="27" t="s">
        <v>109</v>
      </c>
      <c r="U17" s="27" t="s">
        <v>110</v>
      </c>
      <c r="V17" s="58" t="str">
        <f>K17</f>
        <v>No programada</v>
      </c>
      <c r="W17" s="59">
        <v>0</v>
      </c>
      <c r="X17" s="63">
        <f>IFERROR(IF(W17/V17&gt;100%,100%,W17/V17),0)</f>
        <v>0</v>
      </c>
      <c r="Y17" s="27" t="s">
        <v>111</v>
      </c>
      <c r="Z17" s="27" t="s">
        <v>111</v>
      </c>
      <c r="AA17" s="61">
        <f>L17</f>
        <v>0.8</v>
      </c>
      <c r="AB17" s="59">
        <v>0.73</v>
      </c>
      <c r="AC17" s="63">
        <f>IFERROR(IF(AB17/AA17&gt;100%,100%,AB17/AA17),0)</f>
        <v>0.91249999999999998</v>
      </c>
      <c r="AD17" s="27" t="s">
        <v>112</v>
      </c>
      <c r="AE17" s="27" t="s">
        <v>113</v>
      </c>
      <c r="AF17" s="61" t="str">
        <f>M17</f>
        <v>No programada</v>
      </c>
      <c r="AG17" s="59">
        <v>0</v>
      </c>
      <c r="AH17" s="63">
        <f>IFERROR(IF(AG17/AF17&gt;100%,100%,AG17/AF17),0)</f>
        <v>0</v>
      </c>
      <c r="AI17" s="27" t="s">
        <v>111</v>
      </c>
      <c r="AJ17" s="27" t="s">
        <v>111</v>
      </c>
      <c r="AK17" s="61">
        <f>N17</f>
        <v>0.8</v>
      </c>
      <c r="AL17" s="61"/>
      <c r="AM17" s="63">
        <f>IFERROR(IF(AL17/AK17&gt;100%,100%,AL17/AK17),0)</f>
        <v>0</v>
      </c>
      <c r="AN17" s="27" t="s">
        <v>111</v>
      </c>
      <c r="AO17" s="27" t="s">
        <v>111</v>
      </c>
      <c r="AP17" s="60">
        <f>O17</f>
        <v>0.8</v>
      </c>
      <c r="AQ17" s="59">
        <f>IFERROR(AVERAGE(AB17,AL17)*0.5,0)</f>
        <v>0.36499999999999999</v>
      </c>
      <c r="AR17" s="63">
        <f>IFERROR(IF(AQ17/AP17&gt;100%,100%,AQ17/AP17),0)</f>
        <v>0.45624999999999999</v>
      </c>
      <c r="AS17" s="27" t="s">
        <v>114</v>
      </c>
    </row>
    <row r="18" spans="1:45" s="32" customFormat="1" ht="133.5">
      <c r="A18" s="40">
        <v>3</v>
      </c>
      <c r="B18" s="27" t="s">
        <v>97</v>
      </c>
      <c r="C18" s="40" t="s">
        <v>115</v>
      </c>
      <c r="D18" s="27" t="s">
        <v>116</v>
      </c>
      <c r="E18" s="27" t="s">
        <v>100</v>
      </c>
      <c r="F18" s="27" t="s">
        <v>117</v>
      </c>
      <c r="G18" s="27" t="s">
        <v>118</v>
      </c>
      <c r="H18" s="27" t="s">
        <v>119</v>
      </c>
      <c r="I18" s="28" t="s">
        <v>120</v>
      </c>
      <c r="J18" s="28" t="s">
        <v>117</v>
      </c>
      <c r="K18" s="33">
        <v>0.3</v>
      </c>
      <c r="L18" s="33">
        <v>0.35</v>
      </c>
      <c r="M18" s="33">
        <v>0.35</v>
      </c>
      <c r="N18" s="33">
        <v>0</v>
      </c>
      <c r="O18" s="33">
        <v>1</v>
      </c>
      <c r="P18" s="27" t="s">
        <v>70</v>
      </c>
      <c r="Q18" s="56" t="s">
        <v>121</v>
      </c>
      <c r="R18" s="56" t="s">
        <v>72</v>
      </c>
      <c r="S18" s="27" t="s">
        <v>122</v>
      </c>
      <c r="T18" s="27" t="s">
        <v>123</v>
      </c>
      <c r="U18" s="27" t="s">
        <v>124</v>
      </c>
      <c r="V18" s="60">
        <f>K18</f>
        <v>0.3</v>
      </c>
      <c r="W18" s="59">
        <v>0.12</v>
      </c>
      <c r="X18" s="63">
        <f>IFERROR(IF(W18/V18&gt;100%,100%,W18/V18),0)</f>
        <v>0.4</v>
      </c>
      <c r="Y18" s="27" t="s">
        <v>125</v>
      </c>
      <c r="Z18" s="27" t="s">
        <v>126</v>
      </c>
      <c r="AA18" s="60">
        <f>L18</f>
        <v>0.35</v>
      </c>
      <c r="AB18" s="59">
        <v>0</v>
      </c>
      <c r="AC18" s="63">
        <f>IFERROR(IF(AB18/AA18&gt;100%,100%,AB18/AA18),0)</f>
        <v>0</v>
      </c>
      <c r="AD18" s="27" t="s">
        <v>127</v>
      </c>
      <c r="AE18" s="27" t="s">
        <v>128</v>
      </c>
      <c r="AF18" s="60">
        <f>M18</f>
        <v>0.35</v>
      </c>
      <c r="AG18" s="61"/>
      <c r="AH18" s="63">
        <f>IFERROR(IF(AG18/AF18&gt;100%,100%,AG18/AF18),0)</f>
        <v>0</v>
      </c>
      <c r="AI18" s="27"/>
      <c r="AJ18" s="27"/>
      <c r="AK18" s="61">
        <f>N18</f>
        <v>0</v>
      </c>
      <c r="AL18" s="59">
        <v>0</v>
      </c>
      <c r="AM18" s="63">
        <f>IFERROR(IF(AL18/AK18&gt;100%,100%,AL18/AK18),0)</f>
        <v>0</v>
      </c>
      <c r="AN18" s="27" t="s">
        <v>111</v>
      </c>
      <c r="AO18" s="27" t="s">
        <v>111</v>
      </c>
      <c r="AP18" s="61">
        <f>O18</f>
        <v>1</v>
      </c>
      <c r="AQ18" s="59">
        <f>IFERROR(SUM(W18,AB18,AG18,AL18),0)</f>
        <v>0.12</v>
      </c>
      <c r="AR18" s="63">
        <f>IFERROR(IF(AQ18/AP18&gt;100%,100%,AQ18/AP18),0)</f>
        <v>0.12</v>
      </c>
      <c r="AS18" s="27" t="s">
        <v>129</v>
      </c>
    </row>
    <row r="19" spans="1:45" s="32" customFormat="1" ht="150">
      <c r="A19" s="40">
        <v>3</v>
      </c>
      <c r="B19" s="27" t="s">
        <v>97</v>
      </c>
      <c r="C19" s="40" t="s">
        <v>130</v>
      </c>
      <c r="D19" s="27" t="s">
        <v>131</v>
      </c>
      <c r="E19" s="27" t="s">
        <v>100</v>
      </c>
      <c r="F19" s="27" t="s">
        <v>132</v>
      </c>
      <c r="G19" s="27" t="s">
        <v>133</v>
      </c>
      <c r="H19" s="27" t="s">
        <v>67</v>
      </c>
      <c r="I19" s="28" t="s">
        <v>68</v>
      </c>
      <c r="J19" s="28" t="s">
        <v>132</v>
      </c>
      <c r="K19" s="33">
        <v>0</v>
      </c>
      <c r="L19" s="33">
        <v>1</v>
      </c>
      <c r="M19" s="33">
        <v>0</v>
      </c>
      <c r="N19" s="33">
        <v>1</v>
      </c>
      <c r="O19" s="33">
        <v>2</v>
      </c>
      <c r="P19" s="27" t="s">
        <v>70</v>
      </c>
      <c r="Q19" s="56" t="s">
        <v>121</v>
      </c>
      <c r="R19" s="56" t="s">
        <v>72</v>
      </c>
      <c r="S19" s="27" t="s">
        <v>134</v>
      </c>
      <c r="T19" s="27" t="s">
        <v>134</v>
      </c>
      <c r="U19" s="27" t="s">
        <v>135</v>
      </c>
      <c r="V19" s="58">
        <f>K19</f>
        <v>0</v>
      </c>
      <c r="W19" s="76">
        <v>0</v>
      </c>
      <c r="X19" s="63">
        <f>IFERROR(IF(W19/V19&gt;100%,100%,W19/V19),0)</f>
        <v>0</v>
      </c>
      <c r="Y19" s="27" t="s">
        <v>111</v>
      </c>
      <c r="Z19" s="27" t="s">
        <v>111</v>
      </c>
      <c r="AA19" s="58">
        <f>L19</f>
        <v>1</v>
      </c>
      <c r="AB19" s="62">
        <v>1</v>
      </c>
      <c r="AC19" s="63">
        <f>IFERROR(IF(AB19/AA19&gt;100%,100%,AB19/AA19),0)</f>
        <v>1</v>
      </c>
      <c r="AD19" s="27" t="s">
        <v>136</v>
      </c>
      <c r="AE19" s="27" t="s">
        <v>137</v>
      </c>
      <c r="AF19" s="58">
        <f>M19</f>
        <v>0</v>
      </c>
      <c r="AG19" s="76">
        <v>0</v>
      </c>
      <c r="AH19" s="63">
        <f>IFERROR(IF(AG19/AF19&gt;100%,100%,AG19/AF19),0)</f>
        <v>0</v>
      </c>
      <c r="AI19" s="27" t="s">
        <v>111</v>
      </c>
      <c r="AJ19" s="27" t="s">
        <v>111</v>
      </c>
      <c r="AK19" s="58">
        <f>N19</f>
        <v>1</v>
      </c>
      <c r="AL19" s="62"/>
      <c r="AM19" s="63">
        <f>IFERROR(IF(AL19/AK19&gt;100%,100%,AL19/AK19),0)</f>
        <v>0</v>
      </c>
      <c r="AN19" s="27"/>
      <c r="AO19" s="27"/>
      <c r="AP19" s="62">
        <f>O19</f>
        <v>2</v>
      </c>
      <c r="AQ19" s="76">
        <f>IFERROR(SUM(W19,AB19,AG19,AL19),0)</f>
        <v>1</v>
      </c>
      <c r="AR19" s="63">
        <f>IFERROR(IF(AQ19/AP19&gt;100%,100%,AQ19/AP19),0)</f>
        <v>0.5</v>
      </c>
      <c r="AS19" s="27" t="s">
        <v>138</v>
      </c>
    </row>
    <row r="20" spans="1:45" s="32" customFormat="1" ht="166.5">
      <c r="A20" s="40">
        <v>3</v>
      </c>
      <c r="B20" s="27" t="s">
        <v>97</v>
      </c>
      <c r="C20" s="40" t="s">
        <v>139</v>
      </c>
      <c r="D20" s="27" t="s">
        <v>140</v>
      </c>
      <c r="E20" s="27" t="s">
        <v>100</v>
      </c>
      <c r="F20" s="27" t="s">
        <v>141</v>
      </c>
      <c r="G20" s="27" t="s">
        <v>142</v>
      </c>
      <c r="H20" s="27" t="s">
        <v>143</v>
      </c>
      <c r="I20" s="28" t="s">
        <v>68</v>
      </c>
      <c r="J20" s="28" t="s">
        <v>141</v>
      </c>
      <c r="K20" s="33">
        <v>1</v>
      </c>
      <c r="L20" s="33">
        <v>0</v>
      </c>
      <c r="M20" s="33">
        <v>0</v>
      </c>
      <c r="N20" s="33">
        <v>0</v>
      </c>
      <c r="O20" s="33">
        <v>1</v>
      </c>
      <c r="P20" s="27" t="s">
        <v>70</v>
      </c>
      <c r="Q20" s="56" t="s">
        <v>144</v>
      </c>
      <c r="R20" s="56" t="s">
        <v>107</v>
      </c>
      <c r="S20" s="27" t="s">
        <v>145</v>
      </c>
      <c r="T20" s="27" t="s">
        <v>146</v>
      </c>
      <c r="U20" s="27" t="s">
        <v>147</v>
      </c>
      <c r="V20" s="61">
        <f>K20</f>
        <v>1</v>
      </c>
      <c r="W20" s="59">
        <f>8/8</f>
        <v>1</v>
      </c>
      <c r="X20" s="63">
        <f>IFERROR(IF(W20/V20&gt;100%,100%,W20/V20),0)</f>
        <v>1</v>
      </c>
      <c r="Y20" s="27" t="s">
        <v>148</v>
      </c>
      <c r="Z20" s="27" t="s">
        <v>149</v>
      </c>
      <c r="AA20" s="61">
        <f>L20</f>
        <v>0</v>
      </c>
      <c r="AB20" s="59">
        <v>0</v>
      </c>
      <c r="AC20" s="63">
        <f>IFERROR(IF(AB20/AA20&gt;100%,100%,AB20/AA20),0)</f>
        <v>0</v>
      </c>
      <c r="AD20" s="27" t="s">
        <v>111</v>
      </c>
      <c r="AE20" s="27" t="s">
        <v>111</v>
      </c>
      <c r="AF20" s="61">
        <f>M20</f>
        <v>0</v>
      </c>
      <c r="AG20" s="59">
        <v>0</v>
      </c>
      <c r="AH20" s="63">
        <f>IFERROR(IF(AG20/AF20&gt;100%,100%,AG20/AF20),0)</f>
        <v>0</v>
      </c>
      <c r="AI20" s="27" t="s">
        <v>111</v>
      </c>
      <c r="AJ20" s="27" t="s">
        <v>111</v>
      </c>
      <c r="AK20" s="61">
        <f>N20</f>
        <v>0</v>
      </c>
      <c r="AL20" s="59">
        <v>0</v>
      </c>
      <c r="AM20" s="63">
        <f>IFERROR(IF(AL20/AK20&gt;100%,100%,AL20/AK20),0)</f>
        <v>0</v>
      </c>
      <c r="AN20" s="27" t="s">
        <v>111</v>
      </c>
      <c r="AO20" s="27" t="s">
        <v>111</v>
      </c>
      <c r="AP20" s="61">
        <f>O20</f>
        <v>1</v>
      </c>
      <c r="AQ20" s="59">
        <f>IFERROR(SUM(W20,AB20,AG20,AL20),0)</f>
        <v>1</v>
      </c>
      <c r="AR20" s="63">
        <f>IFERROR(IF(AQ20/AP20&gt;100%,100%,AQ20/AP20),0)</f>
        <v>1</v>
      </c>
      <c r="AS20" s="68" t="s">
        <v>150</v>
      </c>
    </row>
    <row r="21" spans="1:45" s="32" customFormat="1" ht="232.5">
      <c r="A21" s="40">
        <v>3</v>
      </c>
      <c r="B21" s="27" t="s">
        <v>97</v>
      </c>
      <c r="C21" s="40" t="s">
        <v>151</v>
      </c>
      <c r="D21" s="27" t="s">
        <v>152</v>
      </c>
      <c r="E21" s="27" t="s">
        <v>100</v>
      </c>
      <c r="F21" s="27" t="s">
        <v>153</v>
      </c>
      <c r="G21" s="27" t="s">
        <v>154</v>
      </c>
      <c r="H21" s="27" t="s">
        <v>155</v>
      </c>
      <c r="I21" s="28" t="s">
        <v>85</v>
      </c>
      <c r="J21" s="28" t="s">
        <v>156</v>
      </c>
      <c r="K21" s="33">
        <v>1</v>
      </c>
      <c r="L21" s="33">
        <v>1</v>
      </c>
      <c r="M21" s="33">
        <v>1</v>
      </c>
      <c r="N21" s="33">
        <v>1</v>
      </c>
      <c r="O21" s="33">
        <v>1</v>
      </c>
      <c r="P21" s="27" t="s">
        <v>157</v>
      </c>
      <c r="Q21" s="56" t="s">
        <v>144</v>
      </c>
      <c r="R21" s="56" t="s">
        <v>107</v>
      </c>
      <c r="S21" s="27" t="s">
        <v>145</v>
      </c>
      <c r="T21" s="27" t="s">
        <v>146</v>
      </c>
      <c r="U21" s="27" t="s">
        <v>147</v>
      </c>
      <c r="V21" s="61">
        <f t="shared" ref="V21:V23" si="5">K21</f>
        <v>1</v>
      </c>
      <c r="W21" s="59">
        <f>35/44</f>
        <v>0.79545454545454541</v>
      </c>
      <c r="X21" s="63">
        <f>IFERROR(IF(W21/V21&gt;100%,100%,W21/V21),0)</f>
        <v>0.79545454545454541</v>
      </c>
      <c r="Y21" s="27" t="s">
        <v>158</v>
      </c>
      <c r="Z21" s="27" t="s">
        <v>159</v>
      </c>
      <c r="AA21" s="61">
        <f>L21</f>
        <v>1</v>
      </c>
      <c r="AB21" s="59">
        <f>85/104</f>
        <v>0.81730769230769229</v>
      </c>
      <c r="AC21" s="63">
        <f>IFERROR(IF(AB21/AA21&gt;100%,100%,AB21/AA21),0)</f>
        <v>0.81730769230769229</v>
      </c>
      <c r="AD21" s="27" t="s">
        <v>160</v>
      </c>
      <c r="AE21" s="27" t="s">
        <v>161</v>
      </c>
      <c r="AF21" s="61">
        <f>M21</f>
        <v>1</v>
      </c>
      <c r="AG21" s="62"/>
      <c r="AH21" s="63">
        <f>IFERROR(IF(AG21/AF21&gt;100%,100%,AG21/AF21),0)</f>
        <v>0</v>
      </c>
      <c r="AI21" s="27"/>
      <c r="AJ21" s="27"/>
      <c r="AK21" s="61">
        <f>N21</f>
        <v>1</v>
      </c>
      <c r="AL21" s="62"/>
      <c r="AM21" s="63">
        <f>IFERROR(IF(AL21/AK21&gt;100%,100%,AL21/AK21),0)</f>
        <v>0</v>
      </c>
      <c r="AN21" s="27"/>
      <c r="AO21" s="27"/>
      <c r="AP21" s="61">
        <f>O21</f>
        <v>1</v>
      </c>
      <c r="AQ21" s="59">
        <f>IFERROR(AVERAGE(W21,AB21,AG21,AL21)*0.5,0)</f>
        <v>0.40319055944055943</v>
      </c>
      <c r="AR21" s="63">
        <f>IFERROR(IF(AQ21/AP21&gt;100%,100%,AQ21/AP21),0)</f>
        <v>0.40319055944055943</v>
      </c>
      <c r="AS21" s="68" t="s">
        <v>162</v>
      </c>
    </row>
    <row r="22" spans="1:45" s="32" customFormat="1" ht="133.5">
      <c r="A22" s="40">
        <v>3</v>
      </c>
      <c r="B22" s="27" t="s">
        <v>97</v>
      </c>
      <c r="C22" s="40" t="s">
        <v>163</v>
      </c>
      <c r="D22" s="27" t="s">
        <v>164</v>
      </c>
      <c r="E22" s="27" t="s">
        <v>100</v>
      </c>
      <c r="F22" s="27" t="s">
        <v>165</v>
      </c>
      <c r="G22" s="27" t="s">
        <v>166</v>
      </c>
      <c r="H22" s="27" t="s">
        <v>106</v>
      </c>
      <c r="I22" s="28" t="s">
        <v>68</v>
      </c>
      <c r="J22" s="28" t="s">
        <v>165</v>
      </c>
      <c r="K22" s="77">
        <v>0</v>
      </c>
      <c r="L22" s="77">
        <v>1</v>
      </c>
      <c r="M22" s="77">
        <v>0</v>
      </c>
      <c r="N22" s="77">
        <v>0</v>
      </c>
      <c r="O22" s="33">
        <v>1</v>
      </c>
      <c r="P22" s="27" t="s">
        <v>70</v>
      </c>
      <c r="Q22" s="56" t="s">
        <v>167</v>
      </c>
      <c r="R22" s="56" t="s">
        <v>72</v>
      </c>
      <c r="S22" s="27" t="s">
        <v>165</v>
      </c>
      <c r="T22" s="27" t="s">
        <v>168</v>
      </c>
      <c r="U22" s="27" t="s">
        <v>169</v>
      </c>
      <c r="V22" s="58">
        <f t="shared" si="5"/>
        <v>0</v>
      </c>
      <c r="W22" s="76">
        <v>0</v>
      </c>
      <c r="X22" s="63">
        <f>IFERROR(IF(W22/V22&gt;100%,100%,W22/V22),0)</f>
        <v>0</v>
      </c>
      <c r="Y22" s="27" t="s">
        <v>111</v>
      </c>
      <c r="Z22" s="27" t="s">
        <v>111</v>
      </c>
      <c r="AA22" s="58">
        <f>L22</f>
        <v>1</v>
      </c>
      <c r="AB22" s="76">
        <v>1</v>
      </c>
      <c r="AC22" s="63">
        <f>IFERROR(IF(AB22/AA22&gt;100%,100%,AB22/AA22),0)</f>
        <v>1</v>
      </c>
      <c r="AD22" s="27" t="s">
        <v>170</v>
      </c>
      <c r="AE22" s="27" t="s">
        <v>171</v>
      </c>
      <c r="AF22" s="58">
        <f>M22</f>
        <v>0</v>
      </c>
      <c r="AG22" s="76">
        <v>0</v>
      </c>
      <c r="AH22" s="63">
        <f>IFERROR(IF(AG22/AF22&gt;100%,100%,AG22/AF22),0)</f>
        <v>0</v>
      </c>
      <c r="AI22" s="27" t="s">
        <v>111</v>
      </c>
      <c r="AJ22" s="27" t="s">
        <v>111</v>
      </c>
      <c r="AK22" s="58">
        <f>N22</f>
        <v>0</v>
      </c>
      <c r="AL22" s="76">
        <v>0</v>
      </c>
      <c r="AM22" s="63">
        <f>IFERROR(IF(AL22/AK22&gt;100%,100%,AL22/AK22),0)</f>
        <v>0</v>
      </c>
      <c r="AN22" s="27" t="s">
        <v>111</v>
      </c>
      <c r="AO22" s="27" t="s">
        <v>111</v>
      </c>
      <c r="AP22" s="58">
        <f>O22</f>
        <v>1</v>
      </c>
      <c r="AQ22" s="76">
        <f>IFERROR(SUM(W22,AB22,AG22,AL22),0)</f>
        <v>1</v>
      </c>
      <c r="AR22" s="63">
        <f>IFERROR(IF(AQ22/AP22&gt;100%,100%,AQ22/AP22),0)</f>
        <v>1</v>
      </c>
      <c r="AS22" s="68" t="s">
        <v>150</v>
      </c>
    </row>
    <row r="23" spans="1:45" s="32" customFormat="1" ht="150">
      <c r="A23" s="40">
        <v>3</v>
      </c>
      <c r="B23" s="27" t="s">
        <v>97</v>
      </c>
      <c r="C23" s="40" t="s">
        <v>172</v>
      </c>
      <c r="D23" s="27" t="s">
        <v>173</v>
      </c>
      <c r="E23" s="27" t="s">
        <v>100</v>
      </c>
      <c r="F23" s="27" t="s">
        <v>174</v>
      </c>
      <c r="G23" s="27" t="s">
        <v>175</v>
      </c>
      <c r="H23" s="27" t="s">
        <v>106</v>
      </c>
      <c r="I23" s="28" t="s">
        <v>68</v>
      </c>
      <c r="J23" s="28" t="s">
        <v>174</v>
      </c>
      <c r="K23" s="78">
        <v>0</v>
      </c>
      <c r="L23" s="78">
        <v>0</v>
      </c>
      <c r="M23" s="78">
        <v>0</v>
      </c>
      <c r="N23" s="78">
        <v>1</v>
      </c>
      <c r="O23" s="34">
        <v>1</v>
      </c>
      <c r="P23" s="27" t="s">
        <v>70</v>
      </c>
      <c r="Q23" s="56" t="s">
        <v>167</v>
      </c>
      <c r="R23" s="56" t="s">
        <v>72</v>
      </c>
      <c r="S23" s="27" t="s">
        <v>176</v>
      </c>
      <c r="T23" s="27" t="s">
        <v>177</v>
      </c>
      <c r="U23" s="27" t="s">
        <v>169</v>
      </c>
      <c r="V23" s="58">
        <f t="shared" si="5"/>
        <v>0</v>
      </c>
      <c r="W23" s="76">
        <v>0</v>
      </c>
      <c r="X23" s="63">
        <f>IFERROR(IF(W23/V23&gt;100%,100%,W23/V23),0)</f>
        <v>0</v>
      </c>
      <c r="Y23" s="27" t="s">
        <v>111</v>
      </c>
      <c r="Z23" s="27" t="s">
        <v>111</v>
      </c>
      <c r="AA23" s="58">
        <v>0</v>
      </c>
      <c r="AB23" s="76">
        <v>0</v>
      </c>
      <c r="AC23" s="63">
        <f>IFERROR(IF(AB23/AA23&gt;100%,100%,AB23/AA23),0)</f>
        <v>0</v>
      </c>
      <c r="AD23" s="27" t="s">
        <v>111</v>
      </c>
      <c r="AE23" s="27" t="s">
        <v>111</v>
      </c>
      <c r="AF23" s="58">
        <f>M23</f>
        <v>0</v>
      </c>
      <c r="AG23" s="76">
        <v>0</v>
      </c>
      <c r="AH23" s="63">
        <f>IFERROR(IF(AG23/AF23&gt;100%,100%,AG23/AF23),0)</f>
        <v>0</v>
      </c>
      <c r="AI23" s="27" t="s">
        <v>111</v>
      </c>
      <c r="AJ23" s="27" t="s">
        <v>111</v>
      </c>
      <c r="AK23" s="58">
        <f>N23</f>
        <v>1</v>
      </c>
      <c r="AL23" s="62"/>
      <c r="AM23" s="63">
        <f>IFERROR(IF(AL23/AK23&gt;100%,100%,AL23/AK23),0)</f>
        <v>0</v>
      </c>
      <c r="AN23" s="27"/>
      <c r="AO23" s="27"/>
      <c r="AP23" s="58">
        <f>O23</f>
        <v>1</v>
      </c>
      <c r="AQ23" s="76">
        <f>IFERROR(SUM(W23,AB23,AG23,AL23),0)</f>
        <v>0</v>
      </c>
      <c r="AR23" s="63">
        <f>IFERROR(IF(AQ23/AP23&gt;100%,100%,AQ23/AP23),0)</f>
        <v>0</v>
      </c>
      <c r="AS23" s="68" t="s">
        <v>178</v>
      </c>
    </row>
    <row r="24" spans="1:45" s="5" customFormat="1" ht="17.25">
      <c r="A24" s="10"/>
      <c r="B24" s="10"/>
      <c r="C24" s="10"/>
      <c r="D24" s="11" t="s">
        <v>179</v>
      </c>
      <c r="E24" s="11"/>
      <c r="F24" s="11"/>
      <c r="G24" s="11"/>
      <c r="H24" s="11"/>
      <c r="I24" s="11"/>
      <c r="J24" s="11"/>
      <c r="K24" s="12"/>
      <c r="L24" s="12"/>
      <c r="M24" s="12"/>
      <c r="N24" s="12"/>
      <c r="O24" s="12"/>
      <c r="P24" s="11"/>
      <c r="Q24" s="11"/>
      <c r="R24" s="11"/>
      <c r="S24" s="10"/>
      <c r="T24" s="10"/>
      <c r="U24" s="10"/>
      <c r="V24" s="17"/>
      <c r="W24" s="17"/>
      <c r="X24" s="66">
        <f>AVERAGE(X18,X20,X21)*20%</f>
        <v>0.14636363636363636</v>
      </c>
      <c r="Y24" s="10"/>
      <c r="Z24" s="10"/>
      <c r="AA24" s="17"/>
      <c r="AB24" s="17"/>
      <c r="AC24" s="66">
        <f>AVERAGE(AC17,AC18,AC19,AC21,AC22)*20%</f>
        <v>0.14919230769230771</v>
      </c>
      <c r="AD24" s="10"/>
      <c r="AE24" s="10"/>
      <c r="AF24" s="17"/>
      <c r="AG24" s="17"/>
      <c r="AH24" s="66">
        <f>AVERAGE(AH18,AH21)*20%</f>
        <v>0</v>
      </c>
      <c r="AI24" s="10"/>
      <c r="AJ24" s="10"/>
      <c r="AK24" s="17"/>
      <c r="AL24" s="17"/>
      <c r="AM24" s="66">
        <f>AVERAGE(AM17,AM19,AM21,AM23)*20%</f>
        <v>0</v>
      </c>
      <c r="AN24" s="10"/>
      <c r="AO24" s="10"/>
      <c r="AP24" s="17"/>
      <c r="AQ24" s="17"/>
      <c r="AR24" s="66">
        <f>AVERAGE(AR17,AR18,AR19,AR20,AR21,AR22)*20%</f>
        <v>0.11598135198135198</v>
      </c>
      <c r="AS24" s="10"/>
    </row>
    <row r="25" spans="1:45" s="9" customFormat="1" ht="20.25">
      <c r="A25" s="6"/>
      <c r="B25" s="6"/>
      <c r="C25" s="6"/>
      <c r="D25" s="7" t="s">
        <v>180</v>
      </c>
      <c r="E25" s="6"/>
      <c r="F25" s="6"/>
      <c r="G25" s="6"/>
      <c r="H25" s="6"/>
      <c r="I25" s="6"/>
      <c r="J25" s="6"/>
      <c r="K25" s="8"/>
      <c r="L25" s="8"/>
      <c r="M25" s="8"/>
      <c r="N25" s="8"/>
      <c r="O25" s="8"/>
      <c r="P25" s="6"/>
      <c r="Q25" s="6"/>
      <c r="R25" s="6"/>
      <c r="S25" s="6"/>
      <c r="T25" s="6"/>
      <c r="U25" s="6"/>
      <c r="V25" s="18"/>
      <c r="W25" s="18"/>
      <c r="X25" s="67">
        <f>X16+X24</f>
        <v>0.94636363636363641</v>
      </c>
      <c r="Y25" s="6"/>
      <c r="Z25" s="6"/>
      <c r="AA25" s="18"/>
      <c r="AB25" s="18"/>
      <c r="AC25" s="67">
        <f>AC16+AC24</f>
        <v>0.94919230769230778</v>
      </c>
      <c r="AD25" s="6"/>
      <c r="AE25" s="6"/>
      <c r="AF25" s="18"/>
      <c r="AG25" s="18"/>
      <c r="AH25" s="67">
        <f>AH16+AH24</f>
        <v>0</v>
      </c>
      <c r="AI25" s="6"/>
      <c r="AJ25" s="6"/>
      <c r="AK25" s="18"/>
      <c r="AL25" s="18"/>
      <c r="AM25" s="67">
        <f>AM16+AM24</f>
        <v>0</v>
      </c>
      <c r="AN25" s="6"/>
      <c r="AO25" s="6"/>
      <c r="AP25" s="18"/>
      <c r="AQ25" s="18"/>
      <c r="AR25" s="67">
        <f>AR16+AR24</f>
        <v>0.55938632710573022</v>
      </c>
      <c r="AS25" s="6"/>
    </row>
  </sheetData>
  <mergeCells count="22">
    <mergeCell ref="S11:U12"/>
    <mergeCell ref="E4:J4"/>
    <mergeCell ref="G5:J5"/>
    <mergeCell ref="G6:J6"/>
    <mergeCell ref="G7:J7"/>
    <mergeCell ref="G8:J8"/>
    <mergeCell ref="Q11:Q13"/>
    <mergeCell ref="R11:R13"/>
    <mergeCell ref="G9:J9"/>
    <mergeCell ref="A11:B12"/>
    <mergeCell ref="A1:J1"/>
    <mergeCell ref="K1:O1"/>
    <mergeCell ref="C11:E12"/>
    <mergeCell ref="F11:P12"/>
    <mergeCell ref="A2:J2"/>
    <mergeCell ref="D4:D9"/>
    <mergeCell ref="A4:C9"/>
    <mergeCell ref="V11:Z12"/>
    <mergeCell ref="AA11:AE12"/>
    <mergeCell ref="AF11:AJ12"/>
    <mergeCell ref="AK11:AO12"/>
    <mergeCell ref="AP11:AS12"/>
  </mergeCells>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E16:E1048576</xm:sqref>
        </x14:dataValidation>
        <x14:dataValidation type="list" allowBlank="1" showInputMessage="1" showErrorMessage="1" xr:uid="{188A35B9-5011-475E-9BC5-F80C130E6708}">
          <x14:formula1>
            <xm:f>Listas!$D$1:$D$20</xm:f>
          </x14:formula1>
          <xm:sqref>Q17:Q23 Q14:Q15</xm:sqref>
        </x14:dataValidation>
        <x14:dataValidation type="list" allowBlank="1" showInputMessage="1" showErrorMessage="1" xr:uid="{7DA81430-7AFC-4B0D-A630-84A0186D7298}">
          <x14:formula1>
            <xm:f>Listas!$F$1:$F$12</xm:f>
          </x14:formula1>
          <xm:sqref>R14:R15 R17:R23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71</v>
      </c>
      <c r="D1" s="46" t="s">
        <v>181</v>
      </c>
    </row>
    <row r="2" spans="2:4">
      <c r="B2" s="45" t="s">
        <v>182</v>
      </c>
      <c r="D2" s="46" t="s">
        <v>183</v>
      </c>
    </row>
    <row r="3" spans="2:4" ht="45">
      <c r="B3" s="45" t="s">
        <v>184</v>
      </c>
      <c r="D3" s="46" t="s">
        <v>185</v>
      </c>
    </row>
    <row r="4" spans="2:4" ht="30">
      <c r="B4" s="45" t="s">
        <v>186</v>
      </c>
      <c r="D4" s="46" t="s">
        <v>187</v>
      </c>
    </row>
    <row r="5" spans="2:4" ht="30">
      <c r="B5" s="45" t="s">
        <v>188</v>
      </c>
      <c r="D5" s="46" t="s">
        <v>189</v>
      </c>
    </row>
    <row r="6" spans="2:4" ht="30">
      <c r="B6" s="45" t="s">
        <v>121</v>
      </c>
      <c r="D6" s="46" t="s">
        <v>190</v>
      </c>
    </row>
    <row r="7" spans="2:4" ht="45">
      <c r="B7" s="45" t="s">
        <v>144</v>
      </c>
      <c r="D7" s="46" t="s">
        <v>191</v>
      </c>
    </row>
    <row r="8" spans="2:4" ht="45">
      <c r="B8" s="45" t="s">
        <v>192</v>
      </c>
      <c r="D8" s="46" t="s">
        <v>193</v>
      </c>
    </row>
    <row r="9" spans="2:4" ht="30">
      <c r="B9" s="45" t="s">
        <v>194</v>
      </c>
      <c r="D9" s="46" t="s">
        <v>195</v>
      </c>
    </row>
    <row r="10" spans="2:4" ht="30">
      <c r="B10" s="45" t="s">
        <v>196</v>
      </c>
      <c r="D10" s="46" t="s">
        <v>197</v>
      </c>
    </row>
    <row r="11" spans="2:4" ht="30">
      <c r="B11" s="45" t="s">
        <v>198</v>
      </c>
      <c r="D11" s="46" t="s">
        <v>107</v>
      </c>
    </row>
    <row r="12" spans="2:4">
      <c r="B12" s="45" t="s">
        <v>167</v>
      </c>
      <c r="D12" s="46" t="s">
        <v>199</v>
      </c>
    </row>
    <row r="13" spans="2:4">
      <c r="B13" s="45" t="s">
        <v>200</v>
      </c>
    </row>
    <row r="14" spans="2:4">
      <c r="B14" s="45" t="s">
        <v>201</v>
      </c>
    </row>
    <row r="15" spans="2:4">
      <c r="B15" s="45" t="s">
        <v>202</v>
      </c>
    </row>
    <row r="16" spans="2:4">
      <c r="B16" s="45" t="s">
        <v>203</v>
      </c>
    </row>
    <row r="17" spans="2:2">
      <c r="B17" s="45" t="s">
        <v>204</v>
      </c>
    </row>
    <row r="18" spans="2:2">
      <c r="B18" s="45" t="s">
        <v>205</v>
      </c>
    </row>
    <row r="19" spans="2:2">
      <c r="B19" s="45"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5" t="s">
        <v>71</v>
      </c>
      <c r="F1" s="46" t="s">
        <v>181</v>
      </c>
    </row>
    <row r="2" spans="1:6" ht="30">
      <c r="A2" t="s">
        <v>64</v>
      </c>
      <c r="D2" s="45" t="s">
        <v>182</v>
      </c>
      <c r="F2" s="46" t="s">
        <v>183</v>
      </c>
    </row>
    <row r="3" spans="1:6" ht="75">
      <c r="A3" t="s">
        <v>207</v>
      </c>
      <c r="D3" s="45" t="s">
        <v>184</v>
      </c>
      <c r="F3" s="46" t="s">
        <v>185</v>
      </c>
    </row>
    <row r="4" spans="1:6" ht="60">
      <c r="A4" t="s">
        <v>100</v>
      </c>
      <c r="D4" s="45" t="s">
        <v>186</v>
      </c>
      <c r="F4" s="46" t="s">
        <v>187</v>
      </c>
    </row>
    <row r="5" spans="1:6" ht="45">
      <c r="D5" s="45" t="s">
        <v>188</v>
      </c>
      <c r="F5" s="46" t="s">
        <v>189</v>
      </c>
    </row>
    <row r="6" spans="1:6" ht="45">
      <c r="D6" s="45" t="s">
        <v>121</v>
      </c>
      <c r="F6" s="46" t="s">
        <v>190</v>
      </c>
    </row>
    <row r="7" spans="1:6" ht="60">
      <c r="D7" s="45" t="s">
        <v>144</v>
      </c>
      <c r="F7" s="46" t="s">
        <v>191</v>
      </c>
    </row>
    <row r="8" spans="1:6" ht="75">
      <c r="D8" s="45" t="s">
        <v>192</v>
      </c>
      <c r="F8" s="46" t="s">
        <v>193</v>
      </c>
    </row>
    <row r="9" spans="1:6" ht="45">
      <c r="D9" s="45" t="s">
        <v>194</v>
      </c>
      <c r="F9" s="46" t="s">
        <v>195</v>
      </c>
    </row>
    <row r="10" spans="1:6" ht="45">
      <c r="D10" s="45" t="s">
        <v>196</v>
      </c>
      <c r="F10" s="46" t="s">
        <v>197</v>
      </c>
    </row>
    <row r="11" spans="1:6" ht="45">
      <c r="D11" s="45" t="s">
        <v>198</v>
      </c>
      <c r="F11" s="46" t="s">
        <v>107</v>
      </c>
    </row>
    <row r="12" spans="1:6">
      <c r="D12" s="45" t="s">
        <v>167</v>
      </c>
      <c r="F12" s="46" t="s">
        <v>72</v>
      </c>
    </row>
    <row r="13" spans="1:6">
      <c r="D13" s="45" t="s">
        <v>200</v>
      </c>
    </row>
    <row r="14" spans="1:6">
      <c r="D14" s="45" t="s">
        <v>201</v>
      </c>
    </row>
    <row r="15" spans="1:6">
      <c r="D15" s="45" t="s">
        <v>202</v>
      </c>
    </row>
    <row r="16" spans="1:6">
      <c r="D16" s="45" t="s">
        <v>203</v>
      </c>
    </row>
    <row r="17" spans="4:4">
      <c r="D17" s="45" t="s">
        <v>204</v>
      </c>
    </row>
    <row r="18" spans="4:4">
      <c r="D18" s="45" t="s">
        <v>205</v>
      </c>
    </row>
    <row r="19" spans="4:4">
      <c r="D19" s="45" t="s">
        <v>206</v>
      </c>
    </row>
    <row r="20" spans="4:4">
      <c r="D20" s="45" t="s">
        <v>106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B49FE97A-E228-4CD8-97B3-A306E849A17C}"/>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